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IE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Z61" i="162" l="1"/>
  <c r="Y61" i="162"/>
  <c r="Z52" i="162"/>
  <c r="Y52" i="162"/>
  <c r="Z33" i="162"/>
  <c r="Y33" i="162"/>
  <c r="Z27" i="162"/>
  <c r="Y27" i="162"/>
  <c r="Y26" i="162" s="1"/>
  <c r="Z26" i="162"/>
  <c r="Z22" i="162"/>
  <c r="Y22" i="162"/>
  <c r="Z17" i="162"/>
  <c r="Y17" i="162"/>
  <c r="Z11" i="162"/>
  <c r="Y11" i="162"/>
  <c r="Z8" i="162"/>
  <c r="Z3" i="162" s="1"/>
  <c r="Z2" i="162" s="1"/>
  <c r="Y8" i="162"/>
  <c r="Z4" i="162"/>
  <c r="Y4" i="162"/>
  <c r="Z61" i="164"/>
  <c r="Y61" i="164"/>
  <c r="Z52" i="164"/>
  <c r="Y52" i="164"/>
  <c r="Z33" i="164"/>
  <c r="Y33" i="164"/>
  <c r="Y26" i="164" s="1"/>
  <c r="Z27" i="164"/>
  <c r="Z26" i="164" s="1"/>
  <c r="Y27" i="164"/>
  <c r="Z22" i="164"/>
  <c r="Y22" i="164"/>
  <c r="Z17" i="164"/>
  <c r="Y17" i="164"/>
  <c r="Z11" i="164"/>
  <c r="Y11" i="164"/>
  <c r="Z8" i="164"/>
  <c r="Y8" i="164"/>
  <c r="Z4" i="164"/>
  <c r="Z3" i="164" s="1"/>
  <c r="Z2" i="164" s="1"/>
  <c r="Y4" i="164"/>
  <c r="Y3" i="164"/>
  <c r="B66" i="149"/>
  <c r="B85" i="149"/>
  <c r="B93" i="149"/>
  <c r="B49" i="149"/>
  <c r="B79" i="149"/>
  <c r="B95" i="149"/>
  <c r="B46" i="149"/>
  <c r="B42" i="149"/>
  <c r="B74" i="149"/>
  <c r="B75" i="149"/>
  <c r="B83" i="149"/>
  <c r="B13" i="149"/>
  <c r="B48" i="149"/>
  <c r="B88" i="149"/>
  <c r="B21" i="149"/>
  <c r="B26" i="149"/>
  <c r="B45" i="149"/>
  <c r="B56" i="149"/>
  <c r="B7" i="149"/>
  <c r="B70" i="149"/>
  <c r="B9" i="149"/>
  <c r="B81" i="149"/>
  <c r="B4" i="149"/>
  <c r="B65" i="149"/>
  <c r="B60" i="149"/>
  <c r="B20" i="149"/>
  <c r="B54" i="149"/>
  <c r="B91" i="149"/>
  <c r="B34" i="149"/>
  <c r="B31" i="149"/>
  <c r="B14" i="149"/>
  <c r="B12" i="149"/>
  <c r="B64" i="149"/>
  <c r="B69" i="149"/>
  <c r="B57" i="149"/>
  <c r="B47" i="149"/>
  <c r="B6" i="149"/>
  <c r="B25" i="149"/>
  <c r="B55" i="149"/>
  <c r="B94" i="149"/>
  <c r="B32" i="149"/>
  <c r="B36" i="149"/>
  <c r="B15" i="149"/>
  <c r="B40" i="149"/>
  <c r="B16" i="149"/>
  <c r="B92" i="149"/>
  <c r="B35" i="149"/>
  <c r="B71" i="149"/>
  <c r="B51" i="149"/>
  <c r="B87" i="149"/>
  <c r="B84" i="149"/>
  <c r="B17" i="149"/>
  <c r="B68" i="149"/>
  <c r="B30" i="149"/>
  <c r="B22" i="149"/>
  <c r="B8" i="149"/>
  <c r="B39" i="149"/>
  <c r="B41" i="149"/>
  <c r="B24" i="149"/>
  <c r="B78" i="149"/>
  <c r="B77" i="149"/>
  <c r="B63" i="149"/>
  <c r="B11" i="149"/>
  <c r="B28" i="149"/>
  <c r="B27" i="149"/>
  <c r="B23" i="149"/>
  <c r="B72" i="149"/>
  <c r="B67" i="149"/>
  <c r="B50" i="149"/>
  <c r="B53" i="149"/>
  <c r="B90" i="149"/>
  <c r="B44" i="149"/>
  <c r="B58" i="149"/>
  <c r="B19" i="149"/>
  <c r="B43" i="149"/>
  <c r="B10" i="149"/>
  <c r="B73" i="149"/>
  <c r="B89" i="149"/>
  <c r="B82" i="149"/>
  <c r="B76" i="149"/>
  <c r="B62" i="149"/>
  <c r="B52" i="149"/>
  <c r="B38" i="149"/>
  <c r="B80" i="149"/>
  <c r="B61" i="149"/>
  <c r="B86" i="149"/>
  <c r="B37" i="149"/>
  <c r="B59" i="149"/>
  <c r="B33" i="149"/>
  <c r="B29" i="149"/>
  <c r="B18" i="149"/>
  <c r="B5" i="149"/>
  <c r="Y3" i="162" l="1"/>
  <c r="Y2" i="162" s="1"/>
  <c r="Y2" i="164"/>
  <c r="Z69" i="149" l="1"/>
  <c r="Y69" i="149"/>
  <c r="Z67" i="149"/>
  <c r="Y67" i="149"/>
  <c r="Z15" i="104" l="1"/>
  <c r="Z15" i="106"/>
  <c r="Z15" i="119"/>
  <c r="Z15" i="120"/>
  <c r="Z20" i="16"/>
  <c r="Z20" i="103"/>
  <c r="Z20" i="111"/>
  <c r="Z20" i="119"/>
  <c r="Z20" i="117"/>
  <c r="Z20" i="125"/>
  <c r="Z25" i="103"/>
  <c r="Z25" i="120"/>
  <c r="Z25" i="119"/>
  <c r="Z36" i="8"/>
  <c r="Z36" i="104"/>
  <c r="Z36" i="111"/>
  <c r="Z36" i="120"/>
  <c r="Z36" i="118"/>
  <c r="Z36" i="119"/>
  <c r="Z40" i="8"/>
  <c r="Z40" i="16"/>
  <c r="Z40" i="104"/>
  <c r="Z40" i="103"/>
  <c r="Z40" i="125"/>
  <c r="Z44" i="8"/>
  <c r="Z44" i="119"/>
  <c r="Z44" i="111"/>
  <c r="Z44" i="120"/>
  <c r="Z44" i="124"/>
  <c r="Z48" i="8"/>
  <c r="Z48" i="104"/>
  <c r="Z48" i="118"/>
  <c r="Z48" i="120"/>
  <c r="Z64" i="8"/>
  <c r="Z64" i="111"/>
  <c r="Z64" i="119"/>
  <c r="Z72" i="8"/>
  <c r="Z72" i="16"/>
  <c r="Z72" i="117"/>
  <c r="Z72" i="111"/>
  <c r="Z72" i="119"/>
  <c r="Y6" i="8"/>
  <c r="Y6" i="10"/>
  <c r="Y6" i="16"/>
  <c r="Y6" i="104"/>
  <c r="Y6" i="103"/>
  <c r="Y6" i="106"/>
  <c r="Y6" i="111"/>
  <c r="Y6" i="117"/>
  <c r="Y6" i="124"/>
  <c r="Y16" i="106"/>
  <c r="Y16" i="125"/>
  <c r="Y16" i="119"/>
  <c r="Y21" i="103"/>
  <c r="Y21" i="124"/>
  <c r="Y21" i="125"/>
  <c r="Y32" i="103"/>
  <c r="Y32" i="111"/>
  <c r="Y32" i="117"/>
  <c r="Y32" i="119"/>
  <c r="Y32" i="125"/>
  <c r="Y32" i="120"/>
  <c r="Y37" i="8"/>
  <c r="Y37" i="117"/>
  <c r="Y37" i="104"/>
  <c r="Y37" i="125"/>
  <c r="Y37" i="124"/>
  <c r="Y41" i="106"/>
  <c r="Y41" i="117"/>
  <c r="Y41" i="104"/>
  <c r="Y41" i="120"/>
  <c r="Y41" i="118"/>
  <c r="Y45" i="16"/>
  <c r="Y45" i="103"/>
  <c r="Y49" i="104"/>
  <c r="Y49" i="117"/>
  <c r="Y54" i="8"/>
  <c r="Y54" i="106"/>
  <c r="Y54" i="111"/>
  <c r="Y54" i="104"/>
  <c r="Y54" i="105"/>
  <c r="Y54" i="117"/>
  <c r="Y54" i="120"/>
  <c r="Y65" i="75"/>
  <c r="Y65" i="103"/>
  <c r="Y65" i="105"/>
  <c r="Y65" i="106"/>
  <c r="Y65" i="125"/>
  <c r="Y69" i="8"/>
  <c r="Y69" i="10"/>
  <c r="Y69" i="16"/>
  <c r="Y69" i="117"/>
  <c r="Y69" i="111"/>
  <c r="Y69" i="119"/>
  <c r="Y69" i="125"/>
  <c r="Z6" i="106"/>
  <c r="Z16" i="8"/>
  <c r="Z16" i="16"/>
  <c r="Z16" i="105"/>
  <c r="Z16" i="111"/>
  <c r="Z16" i="125"/>
  <c r="Z21" i="103"/>
  <c r="Z21" i="119"/>
  <c r="Z21" i="117"/>
  <c r="Z32" i="16"/>
  <c r="Z32" i="104"/>
  <c r="Z32" i="118"/>
  <c r="Z32" i="119"/>
  <c r="Z32" i="124"/>
  <c r="Z37" i="16"/>
  <c r="Z37" i="75"/>
  <c r="Z37" i="103"/>
  <c r="Z37" i="120"/>
  <c r="Z37" i="119"/>
  <c r="Z37" i="104"/>
  <c r="Z37" i="125"/>
  <c r="Z41" i="16"/>
  <c r="Z41" i="10"/>
  <c r="Z41" i="117"/>
  <c r="Z41" i="125"/>
  <c r="Z45" i="103"/>
  <c r="Z45" i="117"/>
  <c r="Z45" i="125"/>
  <c r="Z49" i="8"/>
  <c r="Z49" i="103"/>
  <c r="Z49" i="118"/>
  <c r="Z52" i="161"/>
  <c r="Z52" i="189"/>
  <c r="Z54" i="105"/>
  <c r="Z52" i="198"/>
  <c r="Z54" i="104"/>
  <c r="Z52" i="195"/>
  <c r="Z52" i="168"/>
  <c r="Z52" i="112"/>
  <c r="Z54" i="120"/>
  <c r="Z54" i="125"/>
  <c r="Z52" i="203"/>
  <c r="Z65" i="118"/>
  <c r="Z65" i="119"/>
  <c r="Z69" i="75"/>
  <c r="Z69" i="103"/>
  <c r="Z69" i="111"/>
  <c r="Z69" i="119"/>
  <c r="Z69" i="118"/>
  <c r="Y7" i="117"/>
  <c r="Y13" i="8"/>
  <c r="Y13" i="10"/>
  <c r="Y13" i="106"/>
  <c r="Y13" i="105"/>
  <c r="Y13" i="104"/>
  <c r="Y13" i="119"/>
  <c r="Y29" i="119"/>
  <c r="Y29" i="125"/>
  <c r="Y38" i="10"/>
  <c r="Y38" i="105"/>
  <c r="Y38" i="117"/>
  <c r="Y38" i="106"/>
  <c r="Y42" i="10"/>
  <c r="Y42" i="103"/>
  <c r="Y42" i="106"/>
  <c r="Y42" i="119"/>
  <c r="Y42" i="104"/>
  <c r="Y46" i="10"/>
  <c r="Y46" i="103"/>
  <c r="Y46" i="105"/>
  <c r="Y46" i="118"/>
  <c r="Y46" i="120"/>
  <c r="Y46" i="125"/>
  <c r="Y50" i="10"/>
  <c r="Y50" i="103"/>
  <c r="Y50" i="105"/>
  <c r="Y50" i="104"/>
  <c r="Y50" i="119"/>
  <c r="Y66" i="16"/>
  <c r="Y66" i="103"/>
  <c r="Y66" i="106"/>
  <c r="Y70" i="117"/>
  <c r="Y70" i="119"/>
  <c r="Z4" i="153"/>
  <c r="Z7" i="10"/>
  <c r="Z7" i="103"/>
  <c r="Z7" i="120"/>
  <c r="Z7" i="125"/>
  <c r="Z4" i="172"/>
  <c r="Z46" i="10"/>
  <c r="Z46" i="118"/>
  <c r="Z66" i="104"/>
  <c r="Z66" i="119"/>
  <c r="Z13" i="16"/>
  <c r="Z13" i="117"/>
  <c r="Z13" i="118"/>
  <c r="Z13" i="119"/>
  <c r="Z29" i="106"/>
  <c r="Z38" i="8"/>
  <c r="Z38" i="104"/>
  <c r="Z38" i="117"/>
  <c r="Z38" i="119"/>
  <c r="Z38" i="120"/>
  <c r="Z42" i="125"/>
  <c r="Z50" i="104"/>
  <c r="Z50" i="118"/>
  <c r="Y14" i="8"/>
  <c r="Y14" i="103"/>
  <c r="Y14" i="105"/>
  <c r="Y14" i="111"/>
  <c r="Y14" i="119"/>
  <c r="Y14" i="120"/>
  <c r="Y19" i="8"/>
  <c r="Y19" i="120"/>
  <c r="Y19" i="125"/>
  <c r="Y22" i="85"/>
  <c r="Y22" i="89"/>
  <c r="Y24" i="105"/>
  <c r="Y24" i="104"/>
  <c r="Y22" i="110"/>
  <c r="Y24" i="106"/>
  <c r="Y22" i="115"/>
  <c r="Y22" i="168"/>
  <c r="Y22" i="170"/>
  <c r="Y24" i="120"/>
  <c r="Y22" i="203"/>
  <c r="Y22" i="174"/>
  <c r="Y30" i="8"/>
  <c r="Y30" i="103"/>
  <c r="Y30" i="106"/>
  <c r="Y30" i="117"/>
  <c r="Y30" i="120"/>
  <c r="Y35" i="103"/>
  <c r="Y35" i="117"/>
  <c r="Y35" i="120"/>
  <c r="Y35" i="119"/>
  <c r="Y39" i="8"/>
  <c r="Y39" i="104"/>
  <c r="Y39" i="120"/>
  <c r="Y39" i="117"/>
  <c r="Y43" i="103"/>
  <c r="Y43" i="117"/>
  <c r="Y43" i="120"/>
  <c r="Y43" i="119"/>
  <c r="Y43" i="125"/>
  <c r="Y47" i="8"/>
  <c r="Y47" i="119"/>
  <c r="Y51" i="16"/>
  <c r="Y51" i="105"/>
  <c r="Y51" i="119"/>
  <c r="Y63" i="118"/>
  <c r="Y63" i="119"/>
  <c r="Y67" i="16"/>
  <c r="Y67" i="111"/>
  <c r="Y67" i="103"/>
  <c r="Y71" i="10"/>
  <c r="Y71" i="104"/>
  <c r="Y71" i="117"/>
  <c r="Y71" i="119"/>
  <c r="Y71" i="120"/>
  <c r="Y71" i="111"/>
  <c r="Z14" i="8"/>
  <c r="Z11" i="161"/>
  <c r="Z11" i="91"/>
  <c r="Z14" i="104"/>
  <c r="Z14" i="106"/>
  <c r="Z14" i="111"/>
  <c r="Z11" i="183"/>
  <c r="Z19" i="8"/>
  <c r="Z17" i="153"/>
  <c r="Z17" i="81"/>
  <c r="Z17" i="196"/>
  <c r="Z17" i="199"/>
  <c r="Z17" i="165"/>
  <c r="Z19" i="117"/>
  <c r="Z17" i="121"/>
  <c r="Z17" i="169"/>
  <c r="Z19" i="120"/>
  <c r="Z19" i="106"/>
  <c r="Z17" i="109"/>
  <c r="Z24" i="8"/>
  <c r="Z22" i="154"/>
  <c r="Z22" i="192"/>
  <c r="Z24" i="104"/>
  <c r="Z24" i="106"/>
  <c r="Z22" i="110"/>
  <c r="Z24" i="103"/>
  <c r="Z22" i="113"/>
  <c r="Z22" i="170"/>
  <c r="Z22" i="115"/>
  <c r="Z22" i="203"/>
  <c r="Z30" i="104"/>
  <c r="Z30" i="117"/>
  <c r="Z35" i="10"/>
  <c r="Z39" i="106"/>
  <c r="Z39" i="117"/>
  <c r="Z39" i="120"/>
  <c r="Z39" i="119"/>
  <c r="Z43" i="10"/>
  <c r="Z43" i="103"/>
  <c r="Z43" i="104"/>
  <c r="Z43" i="117"/>
  <c r="Z43" i="124"/>
  <c r="Z43" i="118"/>
  <c r="Z43" i="125"/>
  <c r="Z47" i="103"/>
  <c r="Z47" i="104"/>
  <c r="Z47" i="117"/>
  <c r="Z47" i="120"/>
  <c r="Z47" i="119"/>
  <c r="Z47" i="125"/>
  <c r="Z51" i="10"/>
  <c r="Z51" i="104"/>
  <c r="Z51" i="117"/>
  <c r="Z51" i="119"/>
  <c r="Z63" i="8"/>
  <c r="Z67" i="103"/>
  <c r="Z67" i="105"/>
  <c r="Z67" i="117"/>
  <c r="Z71" i="8"/>
  <c r="Z71" i="103"/>
  <c r="Z71" i="119"/>
  <c r="Z71" i="120"/>
  <c r="Y4" i="152"/>
  <c r="Y4" i="154"/>
  <c r="Y4" i="80"/>
  <c r="Y4" i="18"/>
  <c r="Y4" i="78"/>
  <c r="Y4" i="81"/>
  <c r="Y4" i="19"/>
  <c r="Y4" i="161"/>
  <c r="Y4" i="84"/>
  <c r="Y4" i="85"/>
  <c r="Y4" i="90"/>
  <c r="Y4" i="185"/>
  <c r="Y4" i="86"/>
  <c r="Y4" i="88"/>
  <c r="Y4" i="89"/>
  <c r="Y4" i="190"/>
  <c r="Y4" i="193"/>
  <c r="Y4" i="196"/>
  <c r="Y4" i="110"/>
  <c r="Y4" i="107"/>
  <c r="Y4" i="82"/>
  <c r="Y4" i="189"/>
  <c r="Y4" i="199"/>
  <c r="Y4" i="198"/>
  <c r="Y4" i="109"/>
  <c r="Y4" i="165"/>
  <c r="Y4" i="112"/>
  <c r="Y4" i="169"/>
  <c r="Y4" i="168"/>
  <c r="Y4" i="113"/>
  <c r="Y4" i="159"/>
  <c r="Y4" i="121"/>
  <c r="Y4" i="167"/>
  <c r="Y4" i="170"/>
  <c r="Y4" i="201"/>
  <c r="Y4" i="204"/>
  <c r="Y4" i="183"/>
  <c r="Y4" i="173"/>
  <c r="Y4" i="174"/>
  <c r="Y10" i="10"/>
  <c r="Y8" i="153"/>
  <c r="Y8" i="83"/>
  <c r="Y10" i="103"/>
  <c r="Y8" i="192"/>
  <c r="Y8" i="195"/>
  <c r="Y10" i="111"/>
  <c r="Y8" i="108"/>
  <c r="Y8" i="114"/>
  <c r="Y8" i="115"/>
  <c r="Y8" i="87"/>
  <c r="Y10" i="120"/>
  <c r="Y8" i="203"/>
  <c r="Y8" i="172"/>
  <c r="Y15" i="103"/>
  <c r="Y11" i="190"/>
  <c r="Y15" i="117"/>
  <c r="Y15" i="118"/>
  <c r="Y15" i="120"/>
  <c r="Y20" i="16"/>
  <c r="Y20" i="8"/>
  <c r="Y17" i="79"/>
  <c r="Y20" i="103"/>
  <c r="Y20" i="120"/>
  <c r="Y25" i="8"/>
  <c r="Y25" i="103"/>
  <c r="Y25" i="117"/>
  <c r="Y31" i="10"/>
  <c r="Y31" i="103"/>
  <c r="Y31" i="120"/>
  <c r="Y31" i="125"/>
  <c r="Y36" i="104"/>
  <c r="Y36" i="106"/>
  <c r="Y36" i="75"/>
  <c r="Y36" i="103"/>
  <c r="Y36" i="117"/>
  <c r="Y40" i="10"/>
  <c r="Y40" i="117"/>
  <c r="Y44" i="8"/>
  <c r="Y44" i="120"/>
  <c r="Y48" i="103"/>
  <c r="Y48" i="119"/>
  <c r="Y52" i="154"/>
  <c r="Y52" i="78"/>
  <c r="Y52" i="161"/>
  <c r="Y52" i="152"/>
  <c r="Y52" i="19"/>
  <c r="Y52" i="84"/>
  <c r="Y52" i="79"/>
  <c r="Y52" i="82"/>
  <c r="Y52" i="85"/>
  <c r="Y52" i="88"/>
  <c r="Y52" i="18"/>
  <c r="Y52" i="83"/>
  <c r="Y52" i="86"/>
  <c r="Y52" i="80"/>
  <c r="Y52" i="90"/>
  <c r="Y52" i="81"/>
  <c r="Y52" i="89"/>
  <c r="Y52" i="185"/>
  <c r="Y52" i="189"/>
  <c r="Y52" i="190"/>
  <c r="Y52" i="110"/>
  <c r="Y52" i="107"/>
  <c r="Y52" i="192"/>
  <c r="Y52" i="193"/>
  <c r="Y52" i="196"/>
  <c r="Y52" i="112"/>
  <c r="Y52" i="198"/>
  <c r="Y52" i="109"/>
  <c r="Y52" i="115"/>
  <c r="Y52" i="113"/>
  <c r="Y52" i="170"/>
  <c r="Y52" i="199"/>
  <c r="Y52" i="165"/>
  <c r="Y52" i="114"/>
  <c r="Y52" i="166"/>
  <c r="Y52" i="169"/>
  <c r="Y52" i="159"/>
  <c r="Y52" i="168"/>
  <c r="Y52" i="202"/>
  <c r="Y52" i="183"/>
  <c r="Y52" i="173"/>
  <c r="Y52" i="174"/>
  <c r="Y52" i="121"/>
  <c r="Y52" i="204"/>
  <c r="Y64" i="105"/>
  <c r="Y64" i="120"/>
  <c r="Y68" i="103"/>
  <c r="Y72" i="120"/>
  <c r="Y72" i="104"/>
  <c r="Z8" i="161"/>
  <c r="Z8" i="152"/>
  <c r="Z8" i="195"/>
  <c r="Z10" i="111"/>
  <c r="Z8" i="108"/>
  <c r="Z8" i="165"/>
  <c r="Z8" i="112"/>
  <c r="Z10" i="120"/>
  <c r="Z8" i="168"/>
  <c r="Z8" i="203"/>
  <c r="Z68" i="119"/>
  <c r="Z68" i="120"/>
  <c r="C62" i="119"/>
  <c r="C63" i="119"/>
  <c r="Y37" i="123" l="1"/>
  <c r="Y21" i="123"/>
  <c r="Z68" i="117"/>
  <c r="Z68" i="104"/>
  <c r="Z31" i="125"/>
  <c r="Z31" i="120"/>
  <c r="Z31" i="111"/>
  <c r="Z31" i="104"/>
  <c r="Z10" i="118"/>
  <c r="Z10" i="104"/>
  <c r="Y72" i="125"/>
  <c r="Y68" i="106"/>
  <c r="Y68" i="75"/>
  <c r="Y64" i="124"/>
  <c r="Y64" i="117"/>
  <c r="Y53" i="105"/>
  <c r="Y52" i="105" s="1"/>
  <c r="Y52" i="187"/>
  <c r="Y53" i="104"/>
  <c r="Y52" i="104" s="1"/>
  <c r="Y52" i="191"/>
  <c r="Y52" i="77"/>
  <c r="Y53" i="75"/>
  <c r="Y48" i="124"/>
  <c r="Y48" i="117"/>
  <c r="Y48" i="111"/>
  <c r="Y48" i="106"/>
  <c r="Y44" i="125"/>
  <c r="Y44" i="118"/>
  <c r="Y44" i="105"/>
  <c r="Y40" i="103"/>
  <c r="Y36" i="125"/>
  <c r="Y25" i="125"/>
  <c r="Y20" i="118"/>
  <c r="Y20" i="106"/>
  <c r="Y15" i="10"/>
  <c r="Y5" i="103"/>
  <c r="Y4" i="186"/>
  <c r="Z71" i="75"/>
  <c r="Z67" i="125"/>
  <c r="Z67" i="118"/>
  <c r="Z67" i="10"/>
  <c r="Z63" i="125"/>
  <c r="Z63" i="117"/>
  <c r="Z43" i="119"/>
  <c r="Z39" i="105"/>
  <c r="Z39" i="75"/>
  <c r="Z33" i="196"/>
  <c r="Z27" i="171"/>
  <c r="Z30" i="125"/>
  <c r="Z30" i="124"/>
  <c r="Z30" i="111"/>
  <c r="Z27" i="79"/>
  <c r="Z9" i="125"/>
  <c r="Z8" i="173"/>
  <c r="Z9" i="119"/>
  <c r="Z8" i="156"/>
  <c r="Z8" i="170"/>
  <c r="Z8" i="197"/>
  <c r="Z9" i="111"/>
  <c r="Z8" i="111" s="1"/>
  <c r="Z8" i="190"/>
  <c r="Z8" i="80"/>
  <c r="Z8" i="17"/>
  <c r="Z9" i="16"/>
  <c r="Y71" i="124"/>
  <c r="Y71" i="105"/>
  <c r="Y71" i="75"/>
  <c r="Y67" i="106"/>
  <c r="Y67" i="8"/>
  <c r="Y63" i="124"/>
  <c r="Y63" i="104"/>
  <c r="Y51" i="111"/>
  <c r="Y51" i="106"/>
  <c r="Y51" i="103"/>
  <c r="Y51" i="10"/>
  <c r="Y47" i="125"/>
  <c r="Y43" i="124"/>
  <c r="Y43" i="106"/>
  <c r="Y39" i="119"/>
  <c r="Y39" i="111"/>
  <c r="Y39" i="105"/>
  <c r="Y33" i="167"/>
  <c r="Y35" i="111"/>
  <c r="Y35" i="106"/>
  <c r="Y33" i="186"/>
  <c r="Y30" i="125"/>
  <c r="Y24" i="119"/>
  <c r="Y24" i="10"/>
  <c r="Y17" i="173"/>
  <c r="Y17" i="199"/>
  <c r="Y19" i="104"/>
  <c r="Y17" i="88"/>
  <c r="Y8" i="204"/>
  <c r="Y8" i="202"/>
  <c r="Y8" i="197"/>
  <c r="Y9" i="111"/>
  <c r="Y8" i="111" s="1"/>
  <c r="Y9" i="104"/>
  <c r="Y8" i="191"/>
  <c r="Y8" i="86"/>
  <c r="Y8" i="18"/>
  <c r="Z70" i="124"/>
  <c r="Z70" i="75"/>
  <c r="Z61" i="173"/>
  <c r="Z62" i="119"/>
  <c r="Z61" i="155"/>
  <c r="Z61" i="198"/>
  <c r="Z61" i="185"/>
  <c r="Z62" i="103"/>
  <c r="Z61" i="189"/>
  <c r="Z62" i="105"/>
  <c r="Z61" i="187"/>
  <c r="Z61" i="85"/>
  <c r="Z61" i="78"/>
  <c r="Z50" i="105"/>
  <c r="Z42" i="120"/>
  <c r="Z42" i="8"/>
  <c r="Z38" i="125"/>
  <c r="Z38" i="118"/>
  <c r="Z38" i="103"/>
  <c r="Z33" i="172"/>
  <c r="Z33" i="159"/>
  <c r="Z33" i="163"/>
  <c r="Z34" i="117"/>
  <c r="Z33" i="165"/>
  <c r="Z33" i="91"/>
  <c r="Z33" i="83"/>
  <c r="Z33" i="19"/>
  <c r="Z27" i="158"/>
  <c r="Z29" i="120"/>
  <c r="Z29" i="103"/>
  <c r="Z29" i="8"/>
  <c r="Z17" i="203"/>
  <c r="Z18" i="106"/>
  <c r="Z17" i="194"/>
  <c r="Z17" i="186"/>
  <c r="Z17" i="86"/>
  <c r="Z17" i="17"/>
  <c r="Z18" i="16"/>
  <c r="Z11" i="114"/>
  <c r="Z13" i="8"/>
  <c r="Z66" i="103"/>
  <c r="Z46" i="103"/>
  <c r="Z22" i="173"/>
  <c r="Z22" i="156"/>
  <c r="Z22" i="199"/>
  <c r="Z22" i="89"/>
  <c r="Z22" i="189"/>
  <c r="Z22" i="190"/>
  <c r="Z22" i="88"/>
  <c r="Z22" i="83"/>
  <c r="Z7" i="117"/>
  <c r="Z7" i="111"/>
  <c r="Y70" i="120"/>
  <c r="Y66" i="105"/>
  <c r="Y61" i="173"/>
  <c r="Y62" i="120"/>
  <c r="Y61" i="159"/>
  <c r="Y61" i="168"/>
  <c r="Y61" i="198"/>
  <c r="Y61" i="190"/>
  <c r="Y61" i="87"/>
  <c r="Y61" i="84"/>
  <c r="Y61" i="18"/>
  <c r="Y50" i="75"/>
  <c r="Y46" i="117"/>
  <c r="Y46" i="111"/>
  <c r="Y38" i="120"/>
  <c r="Y38" i="104"/>
  <c r="Y38" i="75"/>
  <c r="Y33" i="172"/>
  <c r="Y33" i="163"/>
  <c r="Y34" i="117"/>
  <c r="Y33" i="166"/>
  <c r="Y34" i="118"/>
  <c r="Y33" i="108"/>
  <c r="Y33" i="193"/>
  <c r="Y33" i="91"/>
  <c r="Y33" i="80"/>
  <c r="Y33" i="154"/>
  <c r="Y29" i="105"/>
  <c r="Y27" i="77"/>
  <c r="Y29" i="75"/>
  <c r="Y22" i="171"/>
  <c r="Y23" i="125"/>
  <c r="Y22" i="121"/>
  <c r="Y22" i="166"/>
  <c r="Y23" i="111"/>
  <c r="Y22" i="197"/>
  <c r="Y22" i="108"/>
  <c r="Y22" i="188"/>
  <c r="Y22" i="90"/>
  <c r="Y23" i="16"/>
  <c r="Y22" i="17"/>
  <c r="Y23" i="8"/>
  <c r="Y17" i="204"/>
  <c r="Y17" i="202"/>
  <c r="Y17" i="187"/>
  <c r="Y18" i="105"/>
  <c r="Y17" i="163"/>
  <c r="Y18" i="117"/>
  <c r="Y17" i="110"/>
  <c r="Y17" i="186"/>
  <c r="Y17" i="82"/>
  <c r="Y17" i="18"/>
  <c r="Y11" i="183"/>
  <c r="Y13" i="117"/>
  <c r="Y7" i="119"/>
  <c r="Y7" i="111"/>
  <c r="Y4" i="79"/>
  <c r="Z69" i="125"/>
  <c r="Z69" i="16"/>
  <c r="Z65" i="125"/>
  <c r="Z65" i="111"/>
  <c r="Z54" i="111"/>
  <c r="Z49" i="104"/>
  <c r="Z49" i="105"/>
  <c r="Z45" i="120"/>
  <c r="Z45" i="104"/>
  <c r="Z41" i="104"/>
  <c r="Z41" i="103"/>
  <c r="Z32" i="117"/>
  <c r="Z32" i="103"/>
  <c r="Z27" i="203"/>
  <c r="Z28" i="120"/>
  <c r="Z27" i="159"/>
  <c r="Z26" i="159" s="1"/>
  <c r="Z27" i="197"/>
  <c r="Z28" i="111"/>
  <c r="Z27" i="185"/>
  <c r="Z28" i="103"/>
  <c r="Z27" i="85"/>
  <c r="Z27" i="84"/>
  <c r="Z27" i="154"/>
  <c r="Z21" i="124"/>
  <c r="Z21" i="75"/>
  <c r="Z16" i="119"/>
  <c r="Z16" i="124"/>
  <c r="Z16" i="123" s="1"/>
  <c r="Z16" i="104"/>
  <c r="Z16" i="10"/>
  <c r="Z11" i="156"/>
  <c r="Z11" i="112"/>
  <c r="Z11" i="113"/>
  <c r="Z11" i="192"/>
  <c r="Z11" i="189"/>
  <c r="Z11" i="79"/>
  <c r="Z11" i="78"/>
  <c r="Z6" i="117"/>
  <c r="Z6" i="105"/>
  <c r="Z4" i="112"/>
  <c r="Z3" i="112" s="1"/>
  <c r="Z6" i="104"/>
  <c r="Z4" i="152"/>
  <c r="Y65" i="124"/>
  <c r="Y65" i="123" s="1"/>
  <c r="Y65" i="120"/>
  <c r="Y52" i="195"/>
  <c r="Y54" i="103"/>
  <c r="Y54" i="102" s="1"/>
  <c r="Y54" i="16"/>
  <c r="Y49" i="106"/>
  <c r="Y49" i="8"/>
  <c r="Y45" i="124"/>
  <c r="Y45" i="117"/>
  <c r="Y45" i="104"/>
  <c r="Y45" i="8"/>
  <c r="Y41" i="103"/>
  <c r="Y41" i="8"/>
  <c r="Y32" i="105"/>
  <c r="Y27" i="174"/>
  <c r="Y27" i="156"/>
  <c r="Y27" i="113"/>
  <c r="Y27" i="112"/>
  <c r="Y27" i="110"/>
  <c r="Y27" i="189"/>
  <c r="Y27" i="85"/>
  <c r="Y27" i="151"/>
  <c r="Y28" i="10"/>
  <c r="Y21" i="118"/>
  <c r="Y21" i="16"/>
  <c r="Y16" i="118"/>
  <c r="Y16" i="111"/>
  <c r="Y16" i="75"/>
  <c r="Y11" i="173"/>
  <c r="Y11" i="198"/>
  <c r="Y11" i="167"/>
  <c r="Y12" i="106"/>
  <c r="Y11" i="194"/>
  <c r="Y11" i="189"/>
  <c r="Y11" i="84"/>
  <c r="Y11" i="85"/>
  <c r="Y12" i="16"/>
  <c r="Y4" i="172"/>
  <c r="Y4" i="108"/>
  <c r="Y4" i="166"/>
  <c r="Y6" i="118"/>
  <c r="Y6" i="105"/>
  <c r="Y6" i="102" s="1"/>
  <c r="Z72" i="124"/>
  <c r="Z72" i="120"/>
  <c r="Z72" i="105"/>
  <c r="Z64" i="75"/>
  <c r="Z52" i="183"/>
  <c r="Z52" i="196"/>
  <c r="Z53" i="118"/>
  <c r="Z52" i="166"/>
  <c r="Z52" i="167"/>
  <c r="Z52" i="197"/>
  <c r="Z53" i="111"/>
  <c r="Z52" i="193"/>
  <c r="Z52" i="86"/>
  <c r="Z52" i="84"/>
  <c r="Z52" i="154"/>
  <c r="Z48" i="16"/>
  <c r="Z40" i="119"/>
  <c r="Z25" i="125"/>
  <c r="Z25" i="104"/>
  <c r="Z17" i="189"/>
  <c r="Z17" i="192"/>
  <c r="Z20" i="8"/>
  <c r="Z15" i="124"/>
  <c r="Z15" i="105"/>
  <c r="Z4" i="204"/>
  <c r="Z4" i="203"/>
  <c r="Z4" i="194"/>
  <c r="Z5" i="106"/>
  <c r="Z4" i="169"/>
  <c r="Z4" i="109"/>
  <c r="Z4" i="193"/>
  <c r="Z4" i="87"/>
  <c r="Z4" i="80"/>
  <c r="Z10" i="103"/>
  <c r="Z31" i="105"/>
  <c r="Z31" i="10"/>
  <c r="Z10" i="8"/>
  <c r="Y72" i="105"/>
  <c r="Y72" i="106"/>
  <c r="Y72" i="10"/>
  <c r="Y68" i="105"/>
  <c r="Y64" i="125"/>
  <c r="Y64" i="10"/>
  <c r="Y53" i="117"/>
  <c r="Y52" i="163"/>
  <c r="Y48" i="120"/>
  <c r="Y48" i="16"/>
  <c r="Y44" i="75"/>
  <c r="Y40" i="124"/>
  <c r="Y40" i="119"/>
  <c r="Y36" i="105"/>
  <c r="Y31" i="8"/>
  <c r="Y20" i="105"/>
  <c r="Y15" i="111"/>
  <c r="Y8" i="155"/>
  <c r="Y10" i="119"/>
  <c r="Y4" i="158"/>
  <c r="Y5" i="120"/>
  <c r="Y4" i="194"/>
  <c r="Y5" i="106"/>
  <c r="Z71" i="118"/>
  <c r="Z71" i="16"/>
  <c r="Z67" i="124"/>
  <c r="Z67" i="120"/>
  <c r="Z67" i="111"/>
  <c r="Z67" i="8"/>
  <c r="Z61" i="107"/>
  <c r="Z63" i="10"/>
  <c r="Z63" i="75"/>
  <c r="Z51" i="103"/>
  <c r="Z51" i="8"/>
  <c r="Z47" i="105"/>
  <c r="Z47" i="75"/>
  <c r="Z43" i="106"/>
  <c r="Z43" i="8"/>
  <c r="Z39" i="118"/>
  <c r="Z39" i="8"/>
  <c r="Z35" i="124"/>
  <c r="Z35" i="103"/>
  <c r="Z35" i="8"/>
  <c r="Z30" i="118"/>
  <c r="Z30" i="106"/>
  <c r="Z24" i="105"/>
  <c r="Z19" i="119"/>
  <c r="Z14" i="124"/>
  <c r="Z14" i="117"/>
  <c r="Z14" i="105"/>
  <c r="Z14" i="10"/>
  <c r="Z8" i="109"/>
  <c r="Z8" i="107"/>
  <c r="Z8" i="110"/>
  <c r="Z8" i="188"/>
  <c r="Z8" i="84"/>
  <c r="Z8" i="83"/>
  <c r="Y67" i="125"/>
  <c r="Y61" i="183"/>
  <c r="Y61" i="169"/>
  <c r="Y61" i="187"/>
  <c r="Y63" i="105"/>
  <c r="Y61" i="19"/>
  <c r="Y51" i="124"/>
  <c r="Y47" i="120"/>
  <c r="Y47" i="105"/>
  <c r="Y47" i="10"/>
  <c r="Y43" i="111"/>
  <c r="Y39" i="10"/>
  <c r="Y33" i="204"/>
  <c r="Y24" i="111"/>
  <c r="Y17" i="113"/>
  <c r="Y19" i="105"/>
  <c r="Y14" i="124"/>
  <c r="Y14" i="75"/>
  <c r="Y11" i="153"/>
  <c r="Y8" i="174"/>
  <c r="Y8" i="167"/>
  <c r="Y8" i="169"/>
  <c r="Y8" i="189"/>
  <c r="Y8" i="193"/>
  <c r="Y8" i="185"/>
  <c r="Y8" i="84"/>
  <c r="Y8" i="17"/>
  <c r="Y9" i="16"/>
  <c r="Z70" i="16"/>
  <c r="Z61" i="172"/>
  <c r="Z61" i="163"/>
  <c r="Z61" i="170"/>
  <c r="Z61" i="110"/>
  <c r="Z61" i="195"/>
  <c r="Z61" i="91"/>
  <c r="Z61" i="84"/>
  <c r="Z50" i="111"/>
  <c r="Z50" i="8"/>
  <c r="Z42" i="75"/>
  <c r="Z38" i="124"/>
  <c r="Z38" i="105"/>
  <c r="Z33" i="174"/>
  <c r="Z33" i="114"/>
  <c r="Z33" i="198"/>
  <c r="Z33" i="194"/>
  <c r="Z34" i="106"/>
  <c r="Z33" i="90"/>
  <c r="Z33" i="79"/>
  <c r="Z33" i="77"/>
  <c r="Z34" i="75"/>
  <c r="Z29" i="125"/>
  <c r="Z29" i="119"/>
  <c r="Z27" i="107"/>
  <c r="Z29" i="10"/>
  <c r="Z17" i="204"/>
  <c r="Z17" i="155"/>
  <c r="Z18" i="119"/>
  <c r="Z17" i="168"/>
  <c r="Z18" i="104"/>
  <c r="Z17" i="191"/>
  <c r="Z17" i="80"/>
  <c r="Z11" i="167"/>
  <c r="Z13" i="105"/>
  <c r="Z11" i="190"/>
  <c r="Z66" i="125"/>
  <c r="Z66" i="124"/>
  <c r="Z66" i="118"/>
  <c r="Z66" i="117"/>
  <c r="Z66" i="16"/>
  <c r="Z46" i="124"/>
  <c r="Z22" i="155"/>
  <c r="Z23" i="119"/>
  <c r="Z22" i="114"/>
  <c r="Z23" i="117"/>
  <c r="Z22" i="165"/>
  <c r="Z22" i="194"/>
  <c r="Z23" i="106"/>
  <c r="Z22" i="106" s="1"/>
  <c r="Z22" i="188"/>
  <c r="Z22" i="85"/>
  <c r="Z22" i="17"/>
  <c r="Z23" i="16"/>
  <c r="Z7" i="124"/>
  <c r="Z7" i="123" s="1"/>
  <c r="Z7" i="8"/>
  <c r="Y70" i="124"/>
  <c r="Y70" i="104"/>
  <c r="Y66" i="75"/>
  <c r="Y66" i="10"/>
  <c r="Y61" i="170"/>
  <c r="Y61" i="112"/>
  <c r="Y61" i="195"/>
  <c r="Y61" i="192"/>
  <c r="Y61" i="89"/>
  <c r="Y62" i="16"/>
  <c r="Y50" i="124"/>
  <c r="Y46" i="8"/>
  <c r="Y42" i="125"/>
  <c r="Y38" i="111"/>
  <c r="Y38" i="16"/>
  <c r="Y33" i="201"/>
  <c r="Y34" i="124"/>
  <c r="Y33" i="170"/>
  <c r="Y33" i="198"/>
  <c r="Y33" i="107"/>
  <c r="Y33" i="188"/>
  <c r="Y33" i="90"/>
  <c r="Y33" i="79"/>
  <c r="Y33" i="153"/>
  <c r="Y29" i="111"/>
  <c r="Y29" i="104"/>
  <c r="Y27" i="86"/>
  <c r="Y22" i="159"/>
  <c r="Y22" i="114"/>
  <c r="Y22" i="195"/>
  <c r="Y22" i="185"/>
  <c r="Y23" i="103"/>
  <c r="Y22" i="88"/>
  <c r="Y22" i="152"/>
  <c r="Y22" i="19"/>
  <c r="Y18" i="125"/>
  <c r="Y17" i="171"/>
  <c r="Y17" i="167"/>
  <c r="Y17" i="168"/>
  <c r="Y17" i="197"/>
  <c r="Y18" i="111"/>
  <c r="Y17" i="189"/>
  <c r="Y17" i="86"/>
  <c r="Y13" i="118"/>
  <c r="Y11" i="86"/>
  <c r="Y13" i="75"/>
  <c r="Y11" i="161"/>
  <c r="Y7" i="16"/>
  <c r="Z65" i="104"/>
  <c r="Z54" i="118"/>
  <c r="Z27" i="201"/>
  <c r="Z28" i="124"/>
  <c r="Z27" i="88"/>
  <c r="Z27" i="166"/>
  <c r="Z28" i="118"/>
  <c r="Z27" i="199"/>
  <c r="Z27" i="91"/>
  <c r="Z26" i="91" s="1"/>
  <c r="Z27" i="83"/>
  <c r="Z26" i="83" s="1"/>
  <c r="Z27" i="153"/>
  <c r="Z21" i="118"/>
  <c r="Z21" i="106"/>
  <c r="Z16" i="106"/>
  <c r="Z11" i="168"/>
  <c r="Z11" i="195"/>
  <c r="Z11" i="199"/>
  <c r="Z11" i="90"/>
  <c r="Z11" i="87"/>
  <c r="Z11" i="18"/>
  <c r="Z4" i="161"/>
  <c r="Z3" i="161" s="1"/>
  <c r="Y69" i="75"/>
  <c r="Y65" i="119"/>
  <c r="Y61" i="154"/>
  <c r="Y45" i="75"/>
  <c r="Y32" i="124"/>
  <c r="Y32" i="123" s="1"/>
  <c r="Y32" i="104"/>
  <c r="Y32" i="10"/>
  <c r="Y27" i="173"/>
  <c r="Y27" i="193"/>
  <c r="Y27" i="109"/>
  <c r="Y28" i="105"/>
  <c r="Y27" i="187"/>
  <c r="Y27" i="198"/>
  <c r="Y26" i="198" s="1"/>
  <c r="Y28" i="106"/>
  <c r="Y27" i="194"/>
  <c r="Y27" i="84"/>
  <c r="Y27" i="160"/>
  <c r="Y28" i="8"/>
  <c r="Y11" i="203"/>
  <c r="Y11" i="168"/>
  <c r="Y11" i="114"/>
  <c r="Y11" i="196"/>
  <c r="Y11" i="90"/>
  <c r="Y11" i="83"/>
  <c r="Y4" i="195"/>
  <c r="Y4" i="188"/>
  <c r="Y4" i="91"/>
  <c r="Y6" i="75"/>
  <c r="Z64" i="106"/>
  <c r="Z52" i="204"/>
  <c r="Z53" i="119"/>
  <c r="Z52" i="156"/>
  <c r="Z52" i="169"/>
  <c r="Z53" i="117"/>
  <c r="Z52" i="163"/>
  <c r="Z52" i="187"/>
  <c r="Z53" i="105"/>
  <c r="Z52" i="105" s="1"/>
  <c r="Z52" i="188"/>
  <c r="Z52" i="83"/>
  <c r="Z52" i="19"/>
  <c r="Z36" i="124"/>
  <c r="Z36" i="103"/>
  <c r="Z25" i="16"/>
  <c r="Z15" i="16"/>
  <c r="Z5" i="124"/>
  <c r="Z4" i="202"/>
  <c r="Z4" i="158"/>
  <c r="Z5" i="120"/>
  <c r="Z5" i="119"/>
  <c r="Z4" i="156"/>
  <c r="Z5" i="117"/>
  <c r="Z4" i="163"/>
  <c r="Z4" i="199"/>
  <c r="Z4" i="192"/>
  <c r="Z4" i="86"/>
  <c r="Z4" i="19"/>
  <c r="Z5" i="8"/>
  <c r="Z4" i="160"/>
  <c r="Y72" i="118"/>
  <c r="Y72" i="8"/>
  <c r="Y68" i="104"/>
  <c r="Y61" i="108"/>
  <c r="Y64" i="8"/>
  <c r="Y53" i="103"/>
  <c r="Y52" i="186"/>
  <c r="Y48" i="104"/>
  <c r="Y40" i="106"/>
  <c r="Y36" i="118"/>
  <c r="Y20" i="119"/>
  <c r="Y20" i="75"/>
  <c r="Y15" i="119"/>
  <c r="Y15" i="116" s="1"/>
  <c r="Y15" i="75"/>
  <c r="Y10" i="117"/>
  <c r="Y10" i="75"/>
  <c r="Y5" i="118"/>
  <c r="Y5" i="104"/>
  <c r="Y4" i="191"/>
  <c r="Y4" i="17"/>
  <c r="Y5" i="16"/>
  <c r="Z71" i="117"/>
  <c r="Z71" i="106"/>
  <c r="Z71" i="10"/>
  <c r="Z67" i="119"/>
  <c r="Z61" i="193"/>
  <c r="Z63" i="104"/>
  <c r="Z51" i="125"/>
  <c r="Z51" i="118"/>
  <c r="Z51" i="16"/>
  <c r="Z47" i="118"/>
  <c r="Z47" i="116" s="1"/>
  <c r="Z47" i="16"/>
  <c r="Z43" i="111"/>
  <c r="Z35" i="125"/>
  <c r="Z33" i="121"/>
  <c r="Z33" i="109"/>
  <c r="Z35" i="106"/>
  <c r="Z30" i="10"/>
  <c r="Z24" i="16"/>
  <c r="Z19" i="111"/>
  <c r="Z19" i="75"/>
  <c r="Z8" i="204"/>
  <c r="Z8" i="198"/>
  <c r="Z9" i="104"/>
  <c r="Z8" i="104" s="1"/>
  <c r="Z8" i="191"/>
  <c r="Z8" i="199"/>
  <c r="Z8" i="87"/>
  <c r="Z8" i="86"/>
  <c r="Z8" i="77"/>
  <c r="Z9" i="75"/>
  <c r="Z8" i="19"/>
  <c r="Y71" i="16"/>
  <c r="Y67" i="119"/>
  <c r="Y63" i="117"/>
  <c r="Y61" i="86"/>
  <c r="Y61" i="17"/>
  <c r="Y63" i="16"/>
  <c r="Y47" i="16"/>
  <c r="Y43" i="104"/>
  <c r="Y33" i="199"/>
  <c r="Y33" i="191"/>
  <c r="Y35" i="104"/>
  <c r="Y33" i="88"/>
  <c r="Y33" i="84"/>
  <c r="Y30" i="104"/>
  <c r="Y24" i="117"/>
  <c r="Y24" i="75"/>
  <c r="Y17" i="121"/>
  <c r="Y19" i="16"/>
  <c r="Y14" i="125"/>
  <c r="Y11" i="82"/>
  <c r="Y8" i="109"/>
  <c r="Y8" i="112"/>
  <c r="Y9" i="105"/>
  <c r="Y8" i="187"/>
  <c r="Y8" i="90"/>
  <c r="Y8" i="79"/>
  <c r="Y8" i="154"/>
  <c r="Z61" i="166"/>
  <c r="Z62" i="118"/>
  <c r="Z62" i="120"/>
  <c r="Z61" i="159"/>
  <c r="Z61" i="114"/>
  <c r="Z61" i="113"/>
  <c r="Z61" i="197"/>
  <c r="Z62" i="111"/>
  <c r="Z61" i="86"/>
  <c r="Z61" i="83"/>
  <c r="Z61" i="154"/>
  <c r="Z50" i="124"/>
  <c r="Z33" i="203"/>
  <c r="Z33" i="155"/>
  <c r="Z34" i="119"/>
  <c r="Z33" i="108"/>
  <c r="Z33" i="189"/>
  <c r="Z33" i="18"/>
  <c r="Z33" i="84"/>
  <c r="Z33" i="17"/>
  <c r="Z34" i="16"/>
  <c r="Z27" i="114"/>
  <c r="Z26" i="114" s="1"/>
  <c r="Z27" i="193"/>
  <c r="Z17" i="201"/>
  <c r="Z18" i="124"/>
  <c r="Z17" i="115"/>
  <c r="Z18" i="117"/>
  <c r="Z17" i="163"/>
  <c r="Z17" i="90"/>
  <c r="Z17" i="89"/>
  <c r="Z17" i="79"/>
  <c r="Z17" i="78"/>
  <c r="Z46" i="8"/>
  <c r="Z22" i="204"/>
  <c r="Z22" i="169"/>
  <c r="Z22" i="81"/>
  <c r="Z22" i="186"/>
  <c r="Z22" i="84"/>
  <c r="Z22" i="19"/>
  <c r="Y62" i="124"/>
  <c r="Y61" i="201"/>
  <c r="Y61" i="189"/>
  <c r="Y61" i="109"/>
  <c r="Y62" i="104"/>
  <c r="Y61" i="191"/>
  <c r="Y61" i="186"/>
  <c r="Y61" i="83"/>
  <c r="Y61" i="77"/>
  <c r="Y62" i="75"/>
  <c r="Y50" i="120"/>
  <c r="Y46" i="106"/>
  <c r="Y46" i="16"/>
  <c r="Y34" i="125"/>
  <c r="Y33" i="171"/>
  <c r="Y33" i="169"/>
  <c r="Y33" i="195"/>
  <c r="Y33" i="189"/>
  <c r="Y33" i="190"/>
  <c r="Y33" i="86"/>
  <c r="Y33" i="77"/>
  <c r="Y34" i="75"/>
  <c r="Y33" i="152"/>
  <c r="Y27" i="183"/>
  <c r="Y22" i="173"/>
  <c r="Y22" i="156"/>
  <c r="Y22" i="169"/>
  <c r="Y22" i="109"/>
  <c r="Y22" i="199"/>
  <c r="Y22" i="189"/>
  <c r="Y22" i="83"/>
  <c r="Y23" i="10"/>
  <c r="Y22" i="151"/>
  <c r="Y22" i="153"/>
  <c r="Y17" i="174"/>
  <c r="Y17" i="165"/>
  <c r="Y17" i="115"/>
  <c r="Y17" i="109"/>
  <c r="Y17" i="185"/>
  <c r="Y18" i="103"/>
  <c r="Y17" i="87"/>
  <c r="Y17" i="153"/>
  <c r="Y11" i="169"/>
  <c r="Y3" i="169" s="1"/>
  <c r="Y13" i="111"/>
  <c r="Y7" i="124"/>
  <c r="Z69" i="120"/>
  <c r="Z69" i="10"/>
  <c r="Z54" i="124"/>
  <c r="Z54" i="123" s="1"/>
  <c r="Z54" i="10"/>
  <c r="Z49" i="125"/>
  <c r="Z49" i="75"/>
  <c r="Z45" i="111"/>
  <c r="Z41" i="119"/>
  <c r="Z37" i="117"/>
  <c r="Z32" i="106"/>
  <c r="Z28" i="125"/>
  <c r="Z27" i="172"/>
  <c r="Z26" i="172" s="1"/>
  <c r="Z27" i="121"/>
  <c r="Z27" i="168"/>
  <c r="Z27" i="192"/>
  <c r="Z27" i="196"/>
  <c r="Z26" i="196" s="1"/>
  <c r="Z27" i="188"/>
  <c r="Z27" i="86"/>
  <c r="Z27" i="82"/>
  <c r="Z27" i="160"/>
  <c r="Z28" i="8"/>
  <c r="Z21" i="125"/>
  <c r="Z21" i="104"/>
  <c r="Z21" i="16"/>
  <c r="Z12" i="125"/>
  <c r="Z11" i="172"/>
  <c r="Z11" i="169"/>
  <c r="Z11" i="170"/>
  <c r="Z12" i="106"/>
  <c r="Z11" i="194"/>
  <c r="Z11" i="88"/>
  <c r="Z11" i="82"/>
  <c r="Z11" i="151"/>
  <c r="Z12" i="10"/>
  <c r="Z4" i="155"/>
  <c r="Z6" i="119"/>
  <c r="Z6" i="75"/>
  <c r="Z6" i="8"/>
  <c r="Y69" i="103"/>
  <c r="Y54" i="10"/>
  <c r="Y49" i="103"/>
  <c r="Y45" i="125"/>
  <c r="Y37" i="120"/>
  <c r="Y27" i="171"/>
  <c r="Y27" i="202"/>
  <c r="Y27" i="166"/>
  <c r="Y26" i="166" s="1"/>
  <c r="Y28" i="118"/>
  <c r="Y27" i="195"/>
  <c r="Y27" i="199"/>
  <c r="Y26" i="199" s="1"/>
  <c r="Y27" i="17"/>
  <c r="Y28" i="16"/>
  <c r="Y21" i="111"/>
  <c r="Y16" i="16"/>
  <c r="Y12" i="119"/>
  <c r="Y11" i="155"/>
  <c r="Y11" i="202"/>
  <c r="Y11" i="166"/>
  <c r="Y12" i="118"/>
  <c r="Y11" i="109"/>
  <c r="Y11" i="91"/>
  <c r="Y11" i="79"/>
  <c r="Y11" i="160"/>
  <c r="Y12" i="8"/>
  <c r="Z72" i="106"/>
  <c r="Z64" i="124"/>
  <c r="Z52" i="171"/>
  <c r="Z52" i="202"/>
  <c r="Z52" i="165"/>
  <c r="Z52" i="108"/>
  <c r="Z52" i="88"/>
  <c r="Z52" i="87"/>
  <c r="Z52" i="18"/>
  <c r="Z52" i="152"/>
  <c r="Z48" i="10"/>
  <c r="Z44" i="118"/>
  <c r="Z44" i="103"/>
  <c r="Z44" i="75"/>
  <c r="Z40" i="124"/>
  <c r="Z40" i="123" s="1"/>
  <c r="Z40" i="105"/>
  <c r="Z40" i="10"/>
  <c r="Z33" i="173"/>
  <c r="Z25" i="105"/>
  <c r="Z20" i="106"/>
  <c r="Z17" i="106" s="1"/>
  <c r="Z20" i="10"/>
  <c r="Z15" i="10"/>
  <c r="Z4" i="201"/>
  <c r="Z4" i="167"/>
  <c r="Z4" i="198"/>
  <c r="Z5" i="105"/>
  <c r="Z4" i="187"/>
  <c r="Z4" i="79"/>
  <c r="Z4" i="154"/>
  <c r="Z5" i="10"/>
  <c r="Z4" i="151"/>
  <c r="Z31" i="103"/>
  <c r="Z31" i="124"/>
  <c r="Y68" i="124"/>
  <c r="Y64" i="106"/>
  <c r="Y64" i="16"/>
  <c r="Y53" i="118"/>
  <c r="Y52" i="167"/>
  <c r="Y52" i="197"/>
  <c r="Y53" i="111"/>
  <c r="Y52" i="111" s="1"/>
  <c r="Y44" i="16"/>
  <c r="Y40" i="104"/>
  <c r="Y40" i="8"/>
  <c r="Y31" i="111"/>
  <c r="Y31" i="105"/>
  <c r="Y25" i="75"/>
  <c r="Y20" i="117"/>
  <c r="Y8" i="166"/>
  <c r="Y10" i="118"/>
  <c r="Z67" i="106"/>
  <c r="Z61" i="167"/>
  <c r="Z63" i="105"/>
  <c r="Z43" i="123"/>
  <c r="Z33" i="169"/>
  <c r="Z33" i="199"/>
  <c r="Z24" i="124"/>
  <c r="Z14" i="118"/>
  <c r="Z14" i="75"/>
  <c r="Z9" i="118"/>
  <c r="Z8" i="118" s="1"/>
  <c r="Z8" i="166"/>
  <c r="Z8" i="196"/>
  <c r="Z8" i="194"/>
  <c r="Z9" i="106"/>
  <c r="Z9" i="103"/>
  <c r="Z8" i="185"/>
  <c r="Z8" i="82"/>
  <c r="Y67" i="105"/>
  <c r="Y67" i="75"/>
  <c r="Y51" i="8"/>
  <c r="Y47" i="118"/>
  <c r="Y43" i="123"/>
  <c r="Y43" i="105"/>
  <c r="Y43" i="102" s="1"/>
  <c r="Y43" i="8"/>
  <c r="Y39" i="118"/>
  <c r="Y39" i="116" s="1"/>
  <c r="Y39" i="106"/>
  <c r="Y35" i="124"/>
  <c r="Y33" i="121"/>
  <c r="Y35" i="105"/>
  <c r="Y35" i="8"/>
  <c r="Y27" i="82"/>
  <c r="Y24" i="124"/>
  <c r="Y22" i="160"/>
  <c r="Y24" i="8"/>
  <c r="Y19" i="103"/>
  <c r="Y8" i="201"/>
  <c r="Y9" i="124"/>
  <c r="Y8" i="158"/>
  <c r="Y9" i="120"/>
  <c r="Y8" i="120" s="1"/>
  <c r="Y8" i="168"/>
  <c r="Y8" i="88"/>
  <c r="Y8" i="19"/>
  <c r="Y8" i="152"/>
  <c r="Z70" i="105"/>
  <c r="Z70" i="8"/>
  <c r="Z62" i="124"/>
  <c r="Z61" i="201"/>
  <c r="Z61" i="108"/>
  <c r="Z61" i="194"/>
  <c r="Z62" i="106"/>
  <c r="Z62" i="75"/>
  <c r="Z61" i="80"/>
  <c r="Z61" i="18"/>
  <c r="Z50" i="125"/>
  <c r="Z50" i="120"/>
  <c r="Z50" i="10"/>
  <c r="Z42" i="104"/>
  <c r="Z38" i="10"/>
  <c r="Z33" i="202"/>
  <c r="Z33" i="170"/>
  <c r="Z33" i="112"/>
  <c r="Z34" i="104"/>
  <c r="Z33" i="191"/>
  <c r="Z34" i="103"/>
  <c r="Z33" i="185"/>
  <c r="Z33" i="80"/>
  <c r="Z33" i="154"/>
  <c r="Z27" i="165"/>
  <c r="Z26" i="165" s="1"/>
  <c r="Z17" i="170"/>
  <c r="Z17" i="156"/>
  <c r="Z17" i="110"/>
  <c r="Z17" i="113"/>
  <c r="Z17" i="185"/>
  <c r="Z18" i="103"/>
  <c r="Z17" i="19"/>
  <c r="Z17" i="152"/>
  <c r="Z66" i="10"/>
  <c r="Z46" i="111"/>
  <c r="Z22" i="167"/>
  <c r="Z23" i="118"/>
  <c r="Z22" i="166"/>
  <c r="Z22" i="168"/>
  <c r="Z22" i="87"/>
  <c r="Z22" i="77"/>
  <c r="Z23" i="75"/>
  <c r="Z23" i="8"/>
  <c r="Z22" i="160"/>
  <c r="Z7" i="118"/>
  <c r="Y70" i="125"/>
  <c r="Y70" i="103"/>
  <c r="Y70" i="8"/>
  <c r="Y66" i="118"/>
  <c r="Y61" i="172"/>
  <c r="Y61" i="121"/>
  <c r="Y61" i="165"/>
  <c r="Y61" i="196"/>
  <c r="Y62" i="105"/>
  <c r="Y61" i="185"/>
  <c r="Y62" i="103"/>
  <c r="Y61" i="81"/>
  <c r="Y61" i="160"/>
  <c r="Y62" i="8"/>
  <c r="Y50" i="111"/>
  <c r="Y42" i="111"/>
  <c r="Y42" i="75"/>
  <c r="Y33" i="174"/>
  <c r="Y33" i="159"/>
  <c r="Y33" i="165"/>
  <c r="Y33" i="85"/>
  <c r="Y34" i="103"/>
  <c r="Y33" i="185"/>
  <c r="Y33" i="81"/>
  <c r="Y33" i="161"/>
  <c r="Y27" i="107"/>
  <c r="Y29" i="106"/>
  <c r="Y29" i="10"/>
  <c r="Y22" i="155"/>
  <c r="Y23" i="119"/>
  <c r="Y22" i="119" s="1"/>
  <c r="Y22" i="163"/>
  <c r="Y23" i="117"/>
  <c r="Y22" i="198"/>
  <c r="Y22" i="79"/>
  <c r="Y22" i="87"/>
  <c r="Y23" i="75"/>
  <c r="Y22" i="77"/>
  <c r="Y22" i="154"/>
  <c r="Y17" i="172"/>
  <c r="Y17" i="158"/>
  <c r="Y18" i="120"/>
  <c r="Y17" i="198"/>
  <c r="Y18" i="104"/>
  <c r="Y17" i="191"/>
  <c r="Y17" i="195"/>
  <c r="Y17" i="90"/>
  <c r="Y17" i="17"/>
  <c r="Y18" i="16"/>
  <c r="Y17" i="19"/>
  <c r="Y13" i="124"/>
  <c r="Y11" i="81"/>
  <c r="Y11" i="152"/>
  <c r="Y7" i="75"/>
  <c r="Z69" i="124"/>
  <c r="Z65" i="16"/>
  <c r="Z65" i="8"/>
  <c r="Z54" i="75"/>
  <c r="Z49" i="16"/>
  <c r="Z45" i="8"/>
  <c r="Z37" i="8"/>
  <c r="Z32" i="125"/>
  <c r="Z32" i="123" s="1"/>
  <c r="Z28" i="119"/>
  <c r="Z27" i="155"/>
  <c r="Z27" i="169"/>
  <c r="Z26" i="169" s="1"/>
  <c r="Z28" i="117"/>
  <c r="Z27" i="163"/>
  <c r="Z28" i="104"/>
  <c r="Z27" i="191"/>
  <c r="Z27" i="186"/>
  <c r="Z27" i="81"/>
  <c r="Z27" i="19"/>
  <c r="Z27" i="151"/>
  <c r="Z28" i="10"/>
  <c r="Z16" i="118"/>
  <c r="Z16" i="103"/>
  <c r="Z11" i="173"/>
  <c r="Z12" i="124"/>
  <c r="Z11" i="201"/>
  <c r="Z12" i="117"/>
  <c r="Z11" i="163"/>
  <c r="Z11" i="197"/>
  <c r="Z12" i="111"/>
  <c r="Z11" i="110"/>
  <c r="Z12" i="75"/>
  <c r="Z11" i="80"/>
  <c r="Z3" i="80" s="1"/>
  <c r="Z11" i="160"/>
  <c r="Z12" i="8"/>
  <c r="Z4" i="168"/>
  <c r="Z4" i="108"/>
  <c r="Y69" i="106"/>
  <c r="Y65" i="117"/>
  <c r="Y65" i="8"/>
  <c r="Y52" i="91"/>
  <c r="Y49" i="10"/>
  <c r="Y45" i="111"/>
  <c r="Y41" i="119"/>
  <c r="Y41" i="116" s="1"/>
  <c r="Y41" i="105"/>
  <c r="Y41" i="10"/>
  <c r="Y37" i="111"/>
  <c r="Y32" i="106"/>
  <c r="Y32" i="102" s="1"/>
  <c r="Y32" i="16"/>
  <c r="Y28" i="125"/>
  <c r="Y27" i="172"/>
  <c r="Y28" i="124"/>
  <c r="Y27" i="201"/>
  <c r="Y26" i="201" s="1"/>
  <c r="Y27" i="185"/>
  <c r="Y28" i="103"/>
  <c r="Y27" i="114"/>
  <c r="Y27" i="91"/>
  <c r="Y27" i="83"/>
  <c r="Y27" i="154"/>
  <c r="Y26" i="154" s="1"/>
  <c r="Y21" i="106"/>
  <c r="Y21" i="8"/>
  <c r="Y11" i="174"/>
  <c r="Y11" i="195"/>
  <c r="Y12" i="103"/>
  <c r="Y11" i="185"/>
  <c r="Y3" i="185" s="1"/>
  <c r="Y12" i="104"/>
  <c r="Y11" i="191"/>
  <c r="Y11" i="87"/>
  <c r="Y11" i="80"/>
  <c r="Y11" i="151"/>
  <c r="Y12" i="10"/>
  <c r="Y4" i="83"/>
  <c r="Z72" i="125"/>
  <c r="Z72" i="104"/>
  <c r="Z72" i="10"/>
  <c r="Z64" i="120"/>
  <c r="Z52" i="201"/>
  <c r="Z53" i="124"/>
  <c r="Z52" i="158"/>
  <c r="Z53" i="120"/>
  <c r="Z52" i="120" s="1"/>
  <c r="Z52" i="115"/>
  <c r="Z52" i="186"/>
  <c r="Z52" i="190"/>
  <c r="Z52" i="85"/>
  <c r="Z52" i="80"/>
  <c r="Z53" i="10"/>
  <c r="Z52" i="151"/>
  <c r="Z44" i="117"/>
  <c r="Z44" i="106"/>
  <c r="Z40" i="120"/>
  <c r="Z36" i="106"/>
  <c r="Z36" i="10"/>
  <c r="Z4" i="174"/>
  <c r="Z4" i="170"/>
  <c r="Z4" i="165"/>
  <c r="Z4" i="186"/>
  <c r="Z4" i="190"/>
  <c r="Z4" i="91"/>
  <c r="Z4" i="185"/>
  <c r="Z5" i="103"/>
  <c r="Z4" i="78"/>
  <c r="Z68" i="125"/>
  <c r="Z68" i="10"/>
  <c r="Y53" i="119"/>
  <c r="Y52" i="156"/>
  <c r="Z68" i="8"/>
  <c r="Z31" i="117"/>
  <c r="Z10" i="125"/>
  <c r="Z10" i="117"/>
  <c r="Z10" i="105"/>
  <c r="Z10" i="16"/>
  <c r="Y72" i="119"/>
  <c r="Y72" i="117"/>
  <c r="Y72" i="103"/>
  <c r="Y72" i="75"/>
  <c r="Y68" i="117"/>
  <c r="Y64" i="119"/>
  <c r="Y52" i="201"/>
  <c r="Y53" i="124"/>
  <c r="Y52" i="17"/>
  <c r="Y53" i="16"/>
  <c r="Y48" i="105"/>
  <c r="Y44" i="124"/>
  <c r="Y44" i="123" s="1"/>
  <c r="Y44" i="119"/>
  <c r="Y40" i="118"/>
  <c r="Y40" i="75"/>
  <c r="Y36" i="119"/>
  <c r="Y36" i="124"/>
  <c r="Y36" i="123" s="1"/>
  <c r="Y36" i="111"/>
  <c r="Y36" i="102" s="1"/>
  <c r="Y31" i="119"/>
  <c r="Y31" i="75"/>
  <c r="Y25" i="119"/>
  <c r="Y20" i="125"/>
  <c r="Y20" i="124"/>
  <c r="Y20" i="104"/>
  <c r="Y15" i="8"/>
  <c r="Y10" i="125"/>
  <c r="Y10" i="8"/>
  <c r="Y5" i="124"/>
  <c r="Y4" i="202"/>
  <c r="Y5" i="119"/>
  <c r="Y4" i="156"/>
  <c r="Y4" i="187"/>
  <c r="Y5" i="105"/>
  <c r="Y5" i="10"/>
  <c r="Y4" i="151"/>
  <c r="Z71" i="105"/>
  <c r="Z67" i="75"/>
  <c r="Z61" i="171"/>
  <c r="Z63" i="118"/>
  <c r="Z63" i="103"/>
  <c r="Z51" i="75"/>
  <c r="Z47" i="106"/>
  <c r="Z47" i="8"/>
  <c r="Z43" i="120"/>
  <c r="Z43" i="116" s="1"/>
  <c r="Z43" i="105"/>
  <c r="Z43" i="75"/>
  <c r="Z39" i="124"/>
  <c r="Z35" i="118"/>
  <c r="Z35" i="104"/>
  <c r="Z35" i="75"/>
  <c r="Z27" i="183"/>
  <c r="Z30" i="8"/>
  <c r="Z30" i="75"/>
  <c r="Z14" i="16"/>
  <c r="Z8" i="183"/>
  <c r="Z8" i="201"/>
  <c r="Z9" i="124"/>
  <c r="Z8" i="202"/>
  <c r="Z8" i="186"/>
  <c r="Z8" i="91"/>
  <c r="Z8" i="90"/>
  <c r="Z8" i="79"/>
  <c r="Z9" i="10"/>
  <c r="Z8" i="151"/>
  <c r="Y71" i="103"/>
  <c r="Y71" i="8"/>
  <c r="Y67" i="118"/>
  <c r="Y63" i="111"/>
  <c r="Y63" i="106"/>
  <c r="Y47" i="117"/>
  <c r="Y47" i="106"/>
  <c r="Y47" i="103"/>
  <c r="Y43" i="75"/>
  <c r="Y39" i="124"/>
  <c r="Y33" i="113"/>
  <c r="Y35" i="75"/>
  <c r="Y30" i="118"/>
  <c r="Y30" i="105"/>
  <c r="Y30" i="10"/>
  <c r="Y17" i="112"/>
  <c r="Y19" i="111"/>
  <c r="Y17" i="84"/>
  <c r="Y17" i="77"/>
  <c r="Y19" i="75"/>
  <c r="Y14" i="106"/>
  <c r="Y14" i="10"/>
  <c r="Y8" i="171"/>
  <c r="Y9" i="125"/>
  <c r="Y8" i="121"/>
  <c r="Y8" i="170"/>
  <c r="Y8" i="196"/>
  <c r="Y8" i="107"/>
  <c r="Y8" i="190"/>
  <c r="Y3" i="190" s="1"/>
  <c r="Y8" i="81"/>
  <c r="Y8" i="82"/>
  <c r="Y9" i="10"/>
  <c r="Y8" i="151"/>
  <c r="Z70" i="125"/>
  <c r="Z70" i="103"/>
  <c r="Z70" i="10"/>
  <c r="Z61" i="156"/>
  <c r="Z61" i="190"/>
  <c r="Z61" i="188"/>
  <c r="Z61" i="186"/>
  <c r="Z61" i="82"/>
  <c r="Z61" i="81"/>
  <c r="Z61" i="151"/>
  <c r="Z62" i="10"/>
  <c r="Z50" i="106"/>
  <c r="Z50" i="75"/>
  <c r="Z42" i="105"/>
  <c r="Z42" i="103"/>
  <c r="Z38" i="106"/>
  <c r="Z38" i="16"/>
  <c r="Z33" i="183"/>
  <c r="Z33" i="158"/>
  <c r="Z34" i="120"/>
  <c r="Z33" i="156"/>
  <c r="Z33" i="115"/>
  <c r="Z33" i="110"/>
  <c r="Z33" i="187"/>
  <c r="Z34" i="105"/>
  <c r="Z33" i="186"/>
  <c r="Z33" i="82"/>
  <c r="Z29" i="124"/>
  <c r="Z29" i="123" s="1"/>
  <c r="Z29" i="117"/>
  <c r="Z29" i="118"/>
  <c r="Z27" i="190"/>
  <c r="Z17" i="174"/>
  <c r="Z17" i="171"/>
  <c r="Z18" i="125"/>
  <c r="Z17" i="202"/>
  <c r="Z17" i="88"/>
  <c r="Z17" i="193"/>
  <c r="Z17" i="84"/>
  <c r="Z17" i="83"/>
  <c r="Z18" i="10"/>
  <c r="Z17" i="151"/>
  <c r="Z11" i="107"/>
  <c r="Z23" i="125"/>
  <c r="Z22" i="171"/>
  <c r="Z23" i="111"/>
  <c r="Z22" i="197"/>
  <c r="Z22" i="112"/>
  <c r="Z22" i="109"/>
  <c r="Z22" i="187"/>
  <c r="Z23" i="105"/>
  <c r="Z22" i="105" s="1"/>
  <c r="Z22" i="79"/>
  <c r="Z22" i="82"/>
  <c r="Z7" i="106"/>
  <c r="Z7" i="104"/>
  <c r="Y66" i="124"/>
  <c r="Y66" i="111"/>
  <c r="Y66" i="8"/>
  <c r="Y61" i="156"/>
  <c r="Y61" i="163"/>
  <c r="Y62" i="117"/>
  <c r="Y61" i="113"/>
  <c r="Y61" i="199"/>
  <c r="Y61" i="91"/>
  <c r="Y61" i="82"/>
  <c r="Y50" i="118"/>
  <c r="Y50" i="16"/>
  <c r="Y38" i="118"/>
  <c r="Y38" i="8"/>
  <c r="Y33" i="203"/>
  <c r="Y33" i="115"/>
  <c r="Y34" i="104"/>
  <c r="Y33" i="192"/>
  <c r="Y33" i="197"/>
  <c r="Y34" i="111"/>
  <c r="Y33" i="78"/>
  <c r="Y33" i="18"/>
  <c r="Y29" i="124"/>
  <c r="Y29" i="123" s="1"/>
  <c r="Y29" i="117"/>
  <c r="Y29" i="103"/>
  <c r="Y29" i="16"/>
  <c r="Y27" i="161"/>
  <c r="Y26" i="161" s="1"/>
  <c r="Y22" i="183"/>
  <c r="Y22" i="112"/>
  <c r="Y22" i="196"/>
  <c r="Y22" i="192"/>
  <c r="Y22" i="86"/>
  <c r="Y22" i="18"/>
  <c r="Y17" i="201"/>
  <c r="Y18" i="124"/>
  <c r="Y17" i="169"/>
  <c r="Y17" i="80"/>
  <c r="Y17" i="89"/>
  <c r="Y17" i="78"/>
  <c r="Y17" i="154"/>
  <c r="Y11" i="204"/>
  <c r="Y3" i="204" s="1"/>
  <c r="Y11" i="107"/>
  <c r="Y11" i="19"/>
  <c r="Y7" i="120"/>
  <c r="Y7" i="105"/>
  <c r="Y7" i="103"/>
  <c r="Z69" i="104"/>
  <c r="Z65" i="117"/>
  <c r="Z49" i="111"/>
  <c r="Z45" i="118"/>
  <c r="Z45" i="10"/>
  <c r="Z41" i="120"/>
  <c r="Z37" i="111"/>
  <c r="Z37" i="105"/>
  <c r="Z37" i="10"/>
  <c r="Z32" i="105"/>
  <c r="Z27" i="115"/>
  <c r="Z27" i="90"/>
  <c r="Z27" i="189"/>
  <c r="Z28" i="16"/>
  <c r="Z27" i="17"/>
  <c r="Z26" i="17" s="1"/>
  <c r="Z28" i="75"/>
  <c r="Z27" i="80"/>
  <c r="Z21" i="10"/>
  <c r="Z16" i="117"/>
  <c r="Z11" i="121"/>
  <c r="Z12" i="120"/>
  <c r="Z11" i="159"/>
  <c r="Z11" i="108"/>
  <c r="Z11" i="109"/>
  <c r="Z12" i="105"/>
  <c r="Z11" i="187"/>
  <c r="Z11" i="191"/>
  <c r="Z12" i="104"/>
  <c r="Z11" i="81"/>
  <c r="Z11" i="152"/>
  <c r="Z6" i="111"/>
  <c r="Z4" i="195"/>
  <c r="Z6" i="16"/>
  <c r="Y69" i="120"/>
  <c r="Y69" i="104"/>
  <c r="Y65" i="111"/>
  <c r="Y54" i="125"/>
  <c r="Y52" i="188"/>
  <c r="Y49" i="124"/>
  <c r="Y49" i="119"/>
  <c r="Y49" i="111"/>
  <c r="Y45" i="105"/>
  <c r="Y45" i="120"/>
  <c r="Y41" i="124"/>
  <c r="Y41" i="111"/>
  <c r="Y41" i="75"/>
  <c r="Y37" i="16"/>
  <c r="Y27" i="203"/>
  <c r="Y27" i="121"/>
  <c r="Y27" i="108"/>
  <c r="Y26" i="108" s="1"/>
  <c r="Y27" i="192"/>
  <c r="Y27" i="196"/>
  <c r="Y27" i="188"/>
  <c r="Y28" i="75"/>
  <c r="Y27" i="78"/>
  <c r="Y26" i="78" s="1"/>
  <c r="Y27" i="80"/>
  <c r="Y21" i="120"/>
  <c r="Y21" i="10"/>
  <c r="Y16" i="124"/>
  <c r="Y16" i="123" s="1"/>
  <c r="Y16" i="117"/>
  <c r="Y11" i="121"/>
  <c r="Y11" i="156"/>
  <c r="Y11" i="108"/>
  <c r="Y11" i="110"/>
  <c r="Y4" i="203"/>
  <c r="Y6" i="125"/>
  <c r="Y6" i="123" s="1"/>
  <c r="Y6" i="120"/>
  <c r="Z72" i="75"/>
  <c r="Z61" i="183"/>
  <c r="Z64" i="118"/>
  <c r="Z61" i="79"/>
  <c r="Z64" i="16"/>
  <c r="Z52" i="174"/>
  <c r="Z52" i="170"/>
  <c r="Z52" i="109"/>
  <c r="Z52" i="199"/>
  <c r="Z52" i="78"/>
  <c r="Z52" i="79"/>
  <c r="Z48" i="75"/>
  <c r="Z44" i="10"/>
  <c r="Z40" i="118"/>
  <c r="Z40" i="111"/>
  <c r="Z40" i="75"/>
  <c r="Z36" i="125"/>
  <c r="Z36" i="105"/>
  <c r="Z33" i="192"/>
  <c r="Z25" i="10"/>
  <c r="Z17" i="173"/>
  <c r="Z20" i="124"/>
  <c r="Z20" i="123" s="1"/>
  <c r="Z20" i="104"/>
  <c r="Z15" i="117"/>
  <c r="Z15" i="103"/>
  <c r="Z15" i="8"/>
  <c r="Z5" i="125"/>
  <c r="Z4" i="173"/>
  <c r="Z5" i="118"/>
  <c r="Z4" i="166"/>
  <c r="Z4" i="107"/>
  <c r="Z4" i="189"/>
  <c r="Z4" i="197"/>
  <c r="Z5" i="111"/>
  <c r="Z4" i="188"/>
  <c r="Z4" i="85"/>
  <c r="Z4" i="18"/>
  <c r="Z8" i="155"/>
  <c r="Z10" i="119"/>
  <c r="Z68" i="118"/>
  <c r="Z68" i="75"/>
  <c r="Z31" i="118"/>
  <c r="Z31" i="8"/>
  <c r="Z10" i="124"/>
  <c r="Z10" i="10"/>
  <c r="Y68" i="125"/>
  <c r="Y68" i="119"/>
  <c r="Y64" i="104"/>
  <c r="Y64" i="75"/>
  <c r="Y52" i="171"/>
  <c r="Y53" i="125"/>
  <c r="Y52" i="158"/>
  <c r="Y53" i="120"/>
  <c r="Y52" i="120" s="1"/>
  <c r="Y48" i="125"/>
  <c r="Y48" i="118"/>
  <c r="Y48" i="10"/>
  <c r="Y44" i="106"/>
  <c r="Y44" i="10"/>
  <c r="Y40" i="125"/>
  <c r="Y40" i="105"/>
  <c r="Y36" i="120"/>
  <c r="Y36" i="10"/>
  <c r="Y31" i="124"/>
  <c r="Y31" i="123" s="1"/>
  <c r="Y31" i="16"/>
  <c r="Y25" i="111"/>
  <c r="Y25" i="106"/>
  <c r="Y15" i="105"/>
  <c r="Y15" i="16"/>
  <c r="Y10" i="124"/>
  <c r="Y4" i="163"/>
  <c r="Y5" i="117"/>
  <c r="Z71" i="124"/>
  <c r="Z71" i="111"/>
  <c r="Z67" i="104"/>
  <c r="Z63" i="106"/>
  <c r="Z47" i="111"/>
  <c r="Z43" i="16"/>
  <c r="Z39" i="104"/>
  <c r="Z39" i="103"/>
  <c r="Z35" i="111"/>
  <c r="Z35" i="117"/>
  <c r="Z35" i="16"/>
  <c r="Z27" i="204"/>
  <c r="Z24" i="120"/>
  <c r="Z19" i="125"/>
  <c r="Z19" i="124"/>
  <c r="Z19" i="104"/>
  <c r="Z19" i="103"/>
  <c r="Z14" i="119"/>
  <c r="Z8" i="174"/>
  <c r="Z8" i="121"/>
  <c r="Z8" i="167"/>
  <c r="Z8" i="169"/>
  <c r="Z9" i="117"/>
  <c r="Z8" i="163"/>
  <c r="Z8" i="193"/>
  <c r="Z8" i="88"/>
  <c r="Z8" i="153"/>
  <c r="Y71" i="118"/>
  <c r="Y71" i="116" s="1"/>
  <c r="Y63" i="125"/>
  <c r="Y61" i="158"/>
  <c r="Y63" i="120"/>
  <c r="Y61" i="193"/>
  <c r="Y63" i="103"/>
  <c r="Y61" i="161"/>
  <c r="Y51" i="125"/>
  <c r="Y51" i="118"/>
  <c r="Y51" i="75"/>
  <c r="Y47" i="111"/>
  <c r="Y43" i="10"/>
  <c r="Y33" i="173"/>
  <c r="Y35" i="16"/>
  <c r="Y30" i="119"/>
  <c r="Y30" i="111"/>
  <c r="Y30" i="75"/>
  <c r="Y24" i="125"/>
  <c r="Y24" i="118"/>
  <c r="Y19" i="119"/>
  <c r="Y17" i="196"/>
  <c r="Y17" i="190"/>
  <c r="Y14" i="118"/>
  <c r="Y14" i="117"/>
  <c r="Y8" i="173"/>
  <c r="Y8" i="159"/>
  <c r="Y9" i="118"/>
  <c r="Y8" i="194"/>
  <c r="Y9" i="106"/>
  <c r="Y8" i="110"/>
  <c r="Y8" i="188"/>
  <c r="Y8" i="91"/>
  <c r="Y9" i="75"/>
  <c r="Y8" i="77"/>
  <c r="Y9" i="8"/>
  <c r="Y8" i="160"/>
  <c r="Z70" i="111"/>
  <c r="Z62" i="125"/>
  <c r="Z61" i="169"/>
  <c r="Z61" i="168"/>
  <c r="Z61" i="199"/>
  <c r="Z61" i="109"/>
  <c r="Z61" i="90"/>
  <c r="Z61" i="89"/>
  <c r="Z61" i="153"/>
  <c r="Z62" i="16"/>
  <c r="Z61" i="17"/>
  <c r="Z50" i="119"/>
  <c r="Z50" i="16"/>
  <c r="Z42" i="124"/>
  <c r="Z42" i="123" s="1"/>
  <c r="Z38" i="116"/>
  <c r="Z33" i="204"/>
  <c r="Z33" i="201"/>
  <c r="Z34" i="124"/>
  <c r="Z33" i="107"/>
  <c r="Z33" i="85"/>
  <c r="Z33" i="86"/>
  <c r="Z33" i="89"/>
  <c r="Z34" i="8"/>
  <c r="Z33" i="160"/>
  <c r="Z33" i="152"/>
  <c r="Z29" i="104"/>
  <c r="Z29" i="75"/>
  <c r="Z17" i="187"/>
  <c r="Z18" i="105"/>
  <c r="Z17" i="158"/>
  <c r="Z18" i="120"/>
  <c r="Z17" i="114"/>
  <c r="Z17" i="195"/>
  <c r="Z17" i="87"/>
  <c r="Z17" i="91"/>
  <c r="Z17" i="82"/>
  <c r="Z17" i="18"/>
  <c r="Z13" i="124"/>
  <c r="Z13" i="106"/>
  <c r="Z11" i="193"/>
  <c r="Z13" i="75"/>
  <c r="Z46" i="106"/>
  <c r="Z46" i="75"/>
  <c r="Z22" i="183"/>
  <c r="Z23" i="124"/>
  <c r="Z22" i="201"/>
  <c r="Z22" i="202"/>
  <c r="Z22" i="196"/>
  <c r="Z22" i="108"/>
  <c r="Z22" i="86"/>
  <c r="Z22" i="185"/>
  <c r="Z23" i="103"/>
  <c r="Z22" i="80"/>
  <c r="Z22" i="152"/>
  <c r="Z7" i="16"/>
  <c r="Y70" i="10"/>
  <c r="Y61" i="204"/>
  <c r="Y61" i="203"/>
  <c r="Y61" i="115"/>
  <c r="Y62" i="106"/>
  <c r="Y61" i="194"/>
  <c r="Y61" i="79"/>
  <c r="Y61" i="151"/>
  <c r="Y62" i="10"/>
  <c r="Y50" i="117"/>
  <c r="Y46" i="124"/>
  <c r="Y46" i="123" s="1"/>
  <c r="Y42" i="120"/>
  <c r="Y42" i="118"/>
  <c r="Y38" i="103"/>
  <c r="Y33" i="183"/>
  <c r="Y33" i="109"/>
  <c r="Y33" i="114"/>
  <c r="Y33" i="89"/>
  <c r="Y33" i="17"/>
  <c r="Y34" i="16"/>
  <c r="Y27" i="90"/>
  <c r="Y26" i="90" s="1"/>
  <c r="Y27" i="152"/>
  <c r="Y22" i="204"/>
  <c r="Y22" i="113"/>
  <c r="Y23" i="118"/>
  <c r="Y22" i="167"/>
  <c r="Y22" i="191"/>
  <c r="Y23" i="104"/>
  <c r="Y22" i="104" s="1"/>
  <c r="Y23" i="105"/>
  <c r="Y22" i="105" s="1"/>
  <c r="Y22" i="187"/>
  <c r="Y22" i="82"/>
  <c r="Y22" i="80"/>
  <c r="Y17" i="183"/>
  <c r="Y17" i="155"/>
  <c r="Y18" i="119"/>
  <c r="Y17" i="170"/>
  <c r="Y17" i="107"/>
  <c r="Y17" i="108"/>
  <c r="Y17" i="193"/>
  <c r="Y17" i="91"/>
  <c r="Y17" i="81"/>
  <c r="Y18" i="8"/>
  <c r="Y17" i="160"/>
  <c r="Y11" i="193"/>
  <c r="Y11" i="17"/>
  <c r="Y13" i="16"/>
  <c r="Y7" i="125"/>
  <c r="Y7" i="118"/>
  <c r="Y7" i="8"/>
  <c r="Z69" i="105"/>
  <c r="Z69" i="8"/>
  <c r="Z65" i="106"/>
  <c r="Z65" i="75"/>
  <c r="Z52" i="155"/>
  <c r="Z54" i="119"/>
  <c r="Z54" i="106"/>
  <c r="Z49" i="120"/>
  <c r="Z49" i="10"/>
  <c r="Z45" i="124"/>
  <c r="Z45" i="123" s="1"/>
  <c r="Z45" i="119"/>
  <c r="Z45" i="106"/>
  <c r="Z45" i="105"/>
  <c r="Z45" i="75"/>
  <c r="Z41" i="105"/>
  <c r="Z37" i="124"/>
  <c r="Z37" i="123" s="1"/>
  <c r="Z37" i="118"/>
  <c r="Z32" i="120"/>
  <c r="Z27" i="174"/>
  <c r="Z26" i="174" s="1"/>
  <c r="Z27" i="156"/>
  <c r="Z26" i="156" s="1"/>
  <c r="Z27" i="170"/>
  <c r="Z26" i="170" s="1"/>
  <c r="Z27" i="112"/>
  <c r="Z26" i="112" s="1"/>
  <c r="Z28" i="106"/>
  <c r="Z27" i="194"/>
  <c r="Z27" i="161"/>
  <c r="Z21" i="105"/>
  <c r="Z11" i="174"/>
  <c r="Z12" i="119"/>
  <c r="Z11" i="155"/>
  <c r="Z11" i="166"/>
  <c r="Z12" i="118"/>
  <c r="Z11" i="89"/>
  <c r="Z11" i="85"/>
  <c r="Z12" i="16"/>
  <c r="Z11" i="17"/>
  <c r="Z11" i="84"/>
  <c r="Z11" i="154"/>
  <c r="Z6" i="124"/>
  <c r="Y52" i="172"/>
  <c r="Y52" i="153"/>
  <c r="Y49" i="118"/>
  <c r="Y49" i="75"/>
  <c r="Y41" i="16"/>
  <c r="Y37" i="106"/>
  <c r="Y37" i="105"/>
  <c r="Y28" i="119"/>
  <c r="Y27" i="155"/>
  <c r="Y27" i="167"/>
  <c r="Y28" i="111"/>
  <c r="Y27" i="197"/>
  <c r="Y27" i="186"/>
  <c r="Y27" i="81"/>
  <c r="Y27" i="19"/>
  <c r="Y21" i="117"/>
  <c r="Y21" i="75"/>
  <c r="Y16" i="120"/>
  <c r="Y11" i="171"/>
  <c r="Y11" i="165"/>
  <c r="Y11" i="170"/>
  <c r="Y11" i="112"/>
  <c r="Y11" i="192"/>
  <c r="Y12" i="105"/>
  <c r="Y11" i="187"/>
  <c r="Y11" i="78"/>
  <c r="Y11" i="77"/>
  <c r="Y12" i="75"/>
  <c r="Y4" i="87"/>
  <c r="Z53" i="125"/>
  <c r="Z52" i="125" s="1"/>
  <c r="Z52" i="173"/>
  <c r="Z52" i="113"/>
  <c r="Z52" i="91"/>
  <c r="Z53" i="103"/>
  <c r="Z52" i="185"/>
  <c r="Z52" i="82"/>
  <c r="Z52" i="17"/>
  <c r="Z53" i="16"/>
  <c r="Z48" i="124"/>
  <c r="Z48" i="117"/>
  <c r="Z44" i="104"/>
  <c r="Z40" i="117"/>
  <c r="Z20" i="75"/>
  <c r="Z4" i="171"/>
  <c r="Z4" i="121"/>
  <c r="Z4" i="82"/>
  <c r="Z3" i="82" s="1"/>
  <c r="Z4" i="196"/>
  <c r="Z4" i="90"/>
  <c r="Z4" i="84"/>
  <c r="Z5" i="16"/>
  <c r="Z4" i="17"/>
  <c r="Y68" i="111"/>
  <c r="Y68" i="8"/>
  <c r="Y64" i="118"/>
  <c r="Y53" i="106"/>
  <c r="Y52" i="106" s="1"/>
  <c r="Y52" i="194"/>
  <c r="Y52" i="151"/>
  <c r="Y53" i="10"/>
  <c r="Y53" i="8"/>
  <c r="Y52" i="160"/>
  <c r="Y44" i="104"/>
  <c r="Y36" i="16"/>
  <c r="Y25" i="104"/>
  <c r="Y15" i="125"/>
  <c r="Y15" i="124"/>
  <c r="Y10" i="16"/>
  <c r="Y4" i="77"/>
  <c r="Y5" i="75"/>
  <c r="Z67" i="16"/>
  <c r="Z61" i="158"/>
  <c r="Z63" i="120"/>
  <c r="Z47" i="124"/>
  <c r="Z47" i="123" s="1"/>
  <c r="Z39" i="125"/>
  <c r="Z39" i="116"/>
  <c r="Z39" i="111"/>
  <c r="Z39" i="16"/>
  <c r="Z33" i="81"/>
  <c r="Z30" i="105"/>
  <c r="Z30" i="16"/>
  <c r="Z24" i="125"/>
  <c r="Z24" i="118"/>
  <c r="Z19" i="105"/>
  <c r="Z19" i="10"/>
  <c r="Z8" i="171"/>
  <c r="Z8" i="159"/>
  <c r="Z8" i="113"/>
  <c r="Z8" i="115"/>
  <c r="Z8" i="189"/>
  <c r="Z9" i="105"/>
  <c r="Z8" i="187"/>
  <c r="Z8" i="81"/>
  <c r="Z8" i="78"/>
  <c r="Z8" i="154"/>
  <c r="Y71" i="125"/>
  <c r="Y67" i="124"/>
  <c r="Y61" i="90"/>
  <c r="Y63" i="75"/>
  <c r="Y61" i="152"/>
  <c r="Y47" i="104"/>
  <c r="Y47" i="75"/>
  <c r="Y43" i="118"/>
  <c r="Y43" i="116" s="1"/>
  <c r="Y43" i="16"/>
  <c r="Y39" i="75"/>
  <c r="Y35" i="125"/>
  <c r="Y33" i="196"/>
  <c r="Y35" i="10"/>
  <c r="Y27" i="153"/>
  <c r="Y19" i="118"/>
  <c r="Y8" i="183"/>
  <c r="Y3" i="183" s="1"/>
  <c r="Y9" i="119"/>
  <c r="Y8" i="156"/>
  <c r="Y8" i="165"/>
  <c r="Y8" i="199"/>
  <c r="Y9" i="103"/>
  <c r="Y8" i="186"/>
  <c r="Y8" i="85"/>
  <c r="Y3" i="85" s="1"/>
  <c r="Y8" i="80"/>
  <c r="Z70" i="119"/>
  <c r="Z70" i="106"/>
  <c r="Z61" i="203"/>
  <c r="Z61" i="115"/>
  <c r="Z61" i="112"/>
  <c r="Z61" i="196"/>
  <c r="Z61" i="192"/>
  <c r="Z61" i="88"/>
  <c r="Z61" i="77"/>
  <c r="Z61" i="161"/>
  <c r="Z42" i="119"/>
  <c r="Z33" i="167"/>
  <c r="Z33" i="190"/>
  <c r="Z33" i="113"/>
  <c r="Z33" i="195"/>
  <c r="Z33" i="193"/>
  <c r="Z33" i="88"/>
  <c r="Z33" i="161"/>
  <c r="Z29" i="105"/>
  <c r="Z17" i="172"/>
  <c r="Z17" i="159"/>
  <c r="Z17" i="112"/>
  <c r="Z17" i="107"/>
  <c r="Z17" i="108"/>
  <c r="Z17" i="190"/>
  <c r="Z17" i="85"/>
  <c r="Z18" i="8"/>
  <c r="Z17" i="160"/>
  <c r="Z11" i="158"/>
  <c r="Z13" i="120"/>
  <c r="Z13" i="111"/>
  <c r="Z66" i="105"/>
  <c r="Z22" i="174"/>
  <c r="Z22" i="121"/>
  <c r="Z23" i="120"/>
  <c r="Z22" i="158"/>
  <c r="Z22" i="198"/>
  <c r="Z22" i="191"/>
  <c r="Z23" i="104"/>
  <c r="Z22" i="104" s="1"/>
  <c r="Z22" i="78"/>
  <c r="Z22" i="91"/>
  <c r="Z22" i="161"/>
  <c r="Z23" i="10"/>
  <c r="Z22" i="151"/>
  <c r="Z7" i="75"/>
  <c r="Y70" i="118"/>
  <c r="Y70" i="116" s="1"/>
  <c r="Y70" i="111"/>
  <c r="Y70" i="105"/>
  <c r="Y70" i="16"/>
  <c r="Y66" i="125"/>
  <c r="Y66" i="119"/>
  <c r="Y66" i="104"/>
  <c r="Y62" i="125"/>
  <c r="Y61" i="171"/>
  <c r="Y61" i="202"/>
  <c r="Y61" i="167"/>
  <c r="Y61" i="114"/>
  <c r="Y61" i="110"/>
  <c r="Y61" i="188"/>
  <c r="Y61" i="85"/>
  <c r="Y61" i="78"/>
  <c r="Y50" i="8"/>
  <c r="Y46" i="75"/>
  <c r="Y42" i="8"/>
  <c r="Y38" i="125"/>
  <c r="Y38" i="124"/>
  <c r="Y33" i="202"/>
  <c r="Y33" i="155"/>
  <c r="Y34" i="119"/>
  <c r="Y33" i="168"/>
  <c r="Y33" i="194"/>
  <c r="Y34" i="106"/>
  <c r="Y33" i="83"/>
  <c r="Y34" i="8"/>
  <c r="Y33" i="160"/>
  <c r="Y27" i="158"/>
  <c r="Y29" i="120"/>
  <c r="Y27" i="169"/>
  <c r="Y27" i="79"/>
  <c r="Y26" i="79" s="1"/>
  <c r="Y22" i="172"/>
  <c r="Y22" i="202"/>
  <c r="Y22" i="165"/>
  <c r="Y22" i="107"/>
  <c r="Y22" i="193"/>
  <c r="Y22" i="186"/>
  <c r="Y22" i="84"/>
  <c r="Y22" i="78"/>
  <c r="Y17" i="203"/>
  <c r="Y17" i="194"/>
  <c r="Y18" i="106"/>
  <c r="Y17" i="83"/>
  <c r="Y17" i="161"/>
  <c r="Y13" i="125"/>
  <c r="Y11" i="158"/>
  <c r="Y13" i="120"/>
  <c r="Y7" i="104"/>
  <c r="Y7" i="10"/>
  <c r="Z65" i="124"/>
  <c r="Z65" i="123" s="1"/>
  <c r="Z65" i="10"/>
  <c r="Z54" i="103"/>
  <c r="Z54" i="16"/>
  <c r="Z49" i="117"/>
  <c r="Z49" i="106"/>
  <c r="Z45" i="16"/>
  <c r="Z41" i="118"/>
  <c r="Z41" i="75"/>
  <c r="Z37" i="106"/>
  <c r="Z32" i="75"/>
  <c r="Z32" i="8"/>
  <c r="Z27" i="173"/>
  <c r="Z27" i="202"/>
  <c r="Z27" i="113"/>
  <c r="Z27" i="187"/>
  <c r="Z28" i="105"/>
  <c r="Z27" i="110"/>
  <c r="Z26" i="110" s="1"/>
  <c r="Z27" i="87"/>
  <c r="Z27" i="77"/>
  <c r="Z26" i="77" s="1"/>
  <c r="Z27" i="152"/>
  <c r="Z11" i="203"/>
  <c r="Z3" i="203" s="1"/>
  <c r="Z11" i="202"/>
  <c r="Z11" i="165"/>
  <c r="Z11" i="198"/>
  <c r="Z12" i="103"/>
  <c r="Z11" i="185"/>
  <c r="Z11" i="188"/>
  <c r="Z11" i="86"/>
  <c r="Z11" i="19"/>
  <c r="Z6" i="125"/>
  <c r="Y69" i="118"/>
  <c r="Y52" i="203"/>
  <c r="Y52" i="155"/>
  <c r="Y54" i="119"/>
  <c r="Y49" i="125"/>
  <c r="Y49" i="105"/>
  <c r="Y49" i="16"/>
  <c r="Y45" i="119"/>
  <c r="Y41" i="125"/>
  <c r="Y37" i="103"/>
  <c r="Y32" i="8"/>
  <c r="Y28" i="120"/>
  <c r="Y27" i="159"/>
  <c r="Y27" i="168"/>
  <c r="Y27" i="165"/>
  <c r="Y27" i="163"/>
  <c r="Y26" i="163" s="1"/>
  <c r="Y28" i="117"/>
  <c r="Y28" i="104"/>
  <c r="Y27" i="191"/>
  <c r="Y27" i="89"/>
  <c r="Y27" i="88"/>
  <c r="Y26" i="88" s="1"/>
  <c r="Y21" i="105"/>
  <c r="Y16" i="103"/>
  <c r="Y16" i="8"/>
  <c r="Y11" i="115"/>
  <c r="Y12" i="124"/>
  <c r="Y11" i="201"/>
  <c r="Y11" i="163"/>
  <c r="Y12" i="117"/>
  <c r="Y11" i="199"/>
  <c r="Y11" i="188"/>
  <c r="Y11" i="18"/>
  <c r="Y11" i="154"/>
  <c r="Y4" i="153"/>
  <c r="Y3" i="153" s="1"/>
  <c r="Z72" i="118"/>
  <c r="Z72" i="116" s="1"/>
  <c r="Z64" i="125"/>
  <c r="Z64" i="117"/>
  <c r="Z64" i="105"/>
  <c r="Z61" i="152"/>
  <c r="Z52" i="172"/>
  <c r="Z52" i="159"/>
  <c r="Z52" i="90"/>
  <c r="Z52" i="107"/>
  <c r="Z53" i="106"/>
  <c r="Z52" i="194"/>
  <c r="Z52" i="77"/>
  <c r="Z53" i="75"/>
  <c r="Z52" i="75" s="1"/>
  <c r="Z53" i="8"/>
  <c r="Z52" i="160"/>
  <c r="Z48" i="125"/>
  <c r="Z44" i="125"/>
  <c r="Z44" i="123" s="1"/>
  <c r="Z44" i="16"/>
  <c r="Z36" i="16"/>
  <c r="Z25" i="117"/>
  <c r="Z25" i="118"/>
  <c r="Z25" i="75"/>
  <c r="Z25" i="8"/>
  <c r="Z15" i="125"/>
  <c r="Z15" i="75"/>
  <c r="Z4" i="159"/>
  <c r="Z4" i="113"/>
  <c r="Z4" i="114"/>
  <c r="Z4" i="89"/>
  <c r="Z4" i="83"/>
  <c r="Z5" i="75"/>
  <c r="Z4" i="77"/>
  <c r="Z68" i="106"/>
  <c r="Y48" i="75"/>
  <c r="Y44" i="111"/>
  <c r="Y36" i="8"/>
  <c r="Y31" i="106"/>
  <c r="Y25" i="124"/>
  <c r="Y15" i="106"/>
  <c r="Y10" i="104"/>
  <c r="Y4" i="171"/>
  <c r="Y5" i="125"/>
  <c r="Y4" i="197"/>
  <c r="Y5" i="111"/>
  <c r="Y4" i="111" s="1"/>
  <c r="Y4" i="160"/>
  <c r="Y5" i="8"/>
  <c r="Z63" i="119"/>
  <c r="Z63" i="111"/>
  <c r="Z51" i="124"/>
  <c r="Z51" i="123" s="1"/>
  <c r="Z47" i="10"/>
  <c r="Z33" i="153"/>
  <c r="Z24" i="75"/>
  <c r="Z24" i="10"/>
  <c r="Z8" i="172"/>
  <c r="Z8" i="114"/>
  <c r="Z8" i="158"/>
  <c r="Z9" i="120"/>
  <c r="Z8" i="120" s="1"/>
  <c r="Z8" i="89"/>
  <c r="Z8" i="192"/>
  <c r="Z8" i="85"/>
  <c r="Z8" i="18"/>
  <c r="Z9" i="8"/>
  <c r="Z8" i="160"/>
  <c r="Y67" i="117"/>
  <c r="Y61" i="107"/>
  <c r="Y33" i="112"/>
  <c r="Y33" i="19"/>
  <c r="Y24" i="103"/>
  <c r="Y24" i="102" s="1"/>
  <c r="Y19" i="10"/>
  <c r="Y8" i="113"/>
  <c r="Y8" i="163"/>
  <c r="Y9" i="117"/>
  <c r="Y8" i="198"/>
  <c r="Y3" i="198" s="1"/>
  <c r="Y8" i="89"/>
  <c r="Y8" i="78"/>
  <c r="Y3" i="78" s="1"/>
  <c r="Y8" i="161"/>
  <c r="Y3" i="161" s="1"/>
  <c r="Z70" i="120"/>
  <c r="Z61" i="174"/>
  <c r="Z61" i="202"/>
  <c r="Z61" i="121"/>
  <c r="Z62" i="117"/>
  <c r="Z61" i="165"/>
  <c r="Z62" i="104"/>
  <c r="Z61" i="191"/>
  <c r="Z61" i="87"/>
  <c r="Z61" i="19"/>
  <c r="Z61" i="160"/>
  <c r="Z62" i="8"/>
  <c r="Z42" i="118"/>
  <c r="Z42" i="111"/>
  <c r="Z38" i="75"/>
  <c r="Z33" i="171"/>
  <c r="Z34" i="125"/>
  <c r="Z34" i="118"/>
  <c r="Z33" i="166"/>
  <c r="Z26" i="166" s="1"/>
  <c r="Z33" i="168"/>
  <c r="Z34" i="111"/>
  <c r="Z33" i="197"/>
  <c r="Z33" i="188"/>
  <c r="Z33" i="87"/>
  <c r="Z33" i="78"/>
  <c r="Z34" i="10"/>
  <c r="Z33" i="151"/>
  <c r="Z27" i="167"/>
  <c r="Z17" i="183"/>
  <c r="Z18" i="118"/>
  <c r="Z17" i="166"/>
  <c r="Z17" i="167"/>
  <c r="Z18" i="111"/>
  <c r="Z17" i="197"/>
  <c r="Z17" i="198"/>
  <c r="Z17" i="188"/>
  <c r="Z17" i="77"/>
  <c r="Z18" i="75"/>
  <c r="Z17" i="154"/>
  <c r="Z17" i="161"/>
  <c r="Z11" i="171"/>
  <c r="Z13" i="125"/>
  <c r="Z13" i="103"/>
  <c r="Z66" i="75"/>
  <c r="Z66" i="8"/>
  <c r="Z46" i="119"/>
  <c r="Z46" i="104"/>
  <c r="Z22" i="172"/>
  <c r="Z22" i="159"/>
  <c r="Z22" i="163"/>
  <c r="Z22" i="195"/>
  <c r="Z22" i="107"/>
  <c r="Z22" i="193"/>
  <c r="Z22" i="90"/>
  <c r="Z22" i="18"/>
  <c r="Z22" i="153"/>
  <c r="Z7" i="105"/>
  <c r="Y70" i="106"/>
  <c r="Y61" i="174"/>
  <c r="Y62" i="119"/>
  <c r="Y61" i="155"/>
  <c r="Y61" i="166"/>
  <c r="Y62" i="118"/>
  <c r="Y62" i="111"/>
  <c r="Y61" i="197"/>
  <c r="Y61" i="88"/>
  <c r="Y61" i="80"/>
  <c r="Y46" i="119"/>
  <c r="Y46" i="116" s="1"/>
  <c r="Y42" i="105"/>
  <c r="Y42" i="102" s="1"/>
  <c r="Y33" i="158"/>
  <c r="Y34" i="120"/>
  <c r="Y33" i="156"/>
  <c r="Y33" i="110"/>
  <c r="Y26" i="110" s="1"/>
  <c r="Y34" i="105"/>
  <c r="Y33" i="187"/>
  <c r="Y33" i="87"/>
  <c r="Y33" i="82"/>
  <c r="Y33" i="151"/>
  <c r="Y34" i="10"/>
  <c r="Y29" i="118"/>
  <c r="Y27" i="190"/>
  <c r="Y26" i="190" s="1"/>
  <c r="Y22" i="201"/>
  <c r="Y23" i="124"/>
  <c r="Y23" i="120"/>
  <c r="Y22" i="120" s="1"/>
  <c r="Y22" i="158"/>
  <c r="Y22" i="194"/>
  <c r="Y23" i="106"/>
  <c r="Y22" i="106" s="1"/>
  <c r="Y22" i="190"/>
  <c r="Y22" i="91"/>
  <c r="Y22" i="81"/>
  <c r="Y22" i="161"/>
  <c r="Y17" i="159"/>
  <c r="Y17" i="156"/>
  <c r="Y17" i="192"/>
  <c r="Y18" i="118"/>
  <c r="Y17" i="166"/>
  <c r="Y17" i="114"/>
  <c r="Y17" i="188"/>
  <c r="Y17" i="85"/>
  <c r="Y18" i="75"/>
  <c r="Y17" i="151"/>
  <c r="Y18" i="10"/>
  <c r="Y7" i="106"/>
  <c r="Z41" i="106"/>
  <c r="Z41" i="8"/>
  <c r="Z27" i="195"/>
  <c r="Z27" i="109"/>
  <c r="Z26" i="109" s="1"/>
  <c r="Z27" i="108"/>
  <c r="Z27" i="198"/>
  <c r="Z26" i="198" s="1"/>
  <c r="Z27" i="89"/>
  <c r="Z27" i="78"/>
  <c r="Z27" i="18"/>
  <c r="Z16" i="75"/>
  <c r="Z11" i="204"/>
  <c r="Z11" i="115"/>
  <c r="Z11" i="196"/>
  <c r="Z11" i="186"/>
  <c r="Z11" i="83"/>
  <c r="Z11" i="77"/>
  <c r="Z11" i="153"/>
  <c r="Z6" i="118"/>
  <c r="Y69" i="124"/>
  <c r="Y69" i="123" s="1"/>
  <c r="Y69" i="105"/>
  <c r="Y65" i="118"/>
  <c r="Y65" i="104"/>
  <c r="Y65" i="16"/>
  <c r="Y54" i="118"/>
  <c r="Y52" i="118" s="1"/>
  <c r="Y52" i="108"/>
  <c r="Y52" i="87"/>
  <c r="Y54" i="75"/>
  <c r="Y49" i="120"/>
  <c r="Y45" i="10"/>
  <c r="Y37" i="119"/>
  <c r="Y37" i="75"/>
  <c r="Y37" i="10"/>
  <c r="Y32" i="118"/>
  <c r="Y32" i="116" s="1"/>
  <c r="Y32" i="75"/>
  <c r="Y27" i="204"/>
  <c r="Y26" i="204" s="1"/>
  <c r="Y27" i="170"/>
  <c r="Y26" i="170" s="1"/>
  <c r="Y27" i="115"/>
  <c r="Y27" i="87"/>
  <c r="Y27" i="18"/>
  <c r="Y17" i="152"/>
  <c r="Y16" i="104"/>
  <c r="Y16" i="10"/>
  <c r="Y12" i="125"/>
  <c r="Y11" i="172"/>
  <c r="Y12" i="120"/>
  <c r="Y11" i="159"/>
  <c r="Y11" i="113"/>
  <c r="Y11" i="197"/>
  <c r="Y12" i="111"/>
  <c r="Y11" i="186"/>
  <c r="Y11" i="89"/>
  <c r="Y11" i="88"/>
  <c r="Y4" i="155"/>
  <c r="Y6" i="119"/>
  <c r="Y4" i="119" s="1"/>
  <c r="Y4" i="115"/>
  <c r="Y4" i="114"/>
  <c r="Y4" i="192"/>
  <c r="Y3" i="192" s="1"/>
  <c r="Z72" i="103"/>
  <c r="Z61" i="204"/>
  <c r="Z64" i="104"/>
  <c r="Z64" i="10"/>
  <c r="Z52" i="121"/>
  <c r="Z52" i="191"/>
  <c r="Z53" i="104"/>
  <c r="Z52" i="104" s="1"/>
  <c r="Z52" i="192"/>
  <c r="Z52" i="114"/>
  <c r="Z52" i="110"/>
  <c r="Z52" i="89"/>
  <c r="Z52" i="81"/>
  <c r="Z52" i="153"/>
  <c r="Z48" i="111"/>
  <c r="Z48" i="105"/>
  <c r="Z48" i="106"/>
  <c r="Z44" i="105"/>
  <c r="Z40" i="106"/>
  <c r="Z36" i="117"/>
  <c r="Z36" i="116" s="1"/>
  <c r="Z36" i="75"/>
  <c r="Z25" i="124"/>
  <c r="Z25" i="106"/>
  <c r="Z20" i="120"/>
  <c r="Z20" i="118"/>
  <c r="Z15" i="118"/>
  <c r="Z4" i="183"/>
  <c r="Z4" i="115"/>
  <c r="Z4" i="110"/>
  <c r="Z5" i="104"/>
  <c r="Z4" i="191"/>
  <c r="Z4" i="88"/>
  <c r="Z4" i="81"/>
  <c r="C5" i="119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Y26" i="89" l="1"/>
  <c r="Z41" i="116"/>
  <c r="Y3" i="167"/>
  <c r="Y3" i="84"/>
  <c r="Y4" i="124"/>
  <c r="Y8" i="118"/>
  <c r="Y10" i="123"/>
  <c r="Y26" i="121"/>
  <c r="Y3" i="80"/>
  <c r="Z16" i="102"/>
  <c r="Y3" i="173"/>
  <c r="Y3" i="114"/>
  <c r="Y3" i="86"/>
  <c r="Y3" i="174"/>
  <c r="Z67" i="102"/>
  <c r="Y7" i="123"/>
  <c r="Y27" i="125"/>
  <c r="Y13" i="123"/>
  <c r="Y26" i="186"/>
  <c r="Z3" i="183"/>
  <c r="Z43" i="102"/>
  <c r="Z43" i="93" s="1"/>
  <c r="Z43" i="11" s="1"/>
  <c r="Z43" i="9" s="1"/>
  <c r="Z43" i="7" s="1"/>
  <c r="Z45" i="102"/>
  <c r="Y3" i="155"/>
  <c r="Y26" i="160"/>
  <c r="Z25" i="123"/>
  <c r="Y26" i="107"/>
  <c r="Z64" i="116"/>
  <c r="Y3" i="82"/>
  <c r="Y3" i="203"/>
  <c r="Y3" i="110"/>
  <c r="Y2" i="110" s="1"/>
  <c r="Y20" i="123"/>
  <c r="Y26" i="159"/>
  <c r="Y65" i="102"/>
  <c r="Y30" i="102"/>
  <c r="Z3" i="172"/>
  <c r="Z2" i="172" s="1"/>
  <c r="Y26" i="169"/>
  <c r="Y2" i="169" s="1"/>
  <c r="Y69" i="116"/>
  <c r="Z26" i="89"/>
  <c r="Z26" i="167"/>
  <c r="Z26" i="152"/>
  <c r="Z71" i="116"/>
  <c r="Z38" i="123"/>
  <c r="Z20" i="116"/>
  <c r="Y52" i="125"/>
  <c r="Z3" i="197"/>
  <c r="Y3" i="107"/>
  <c r="Z67" i="123"/>
  <c r="Y3" i="90"/>
  <c r="Y17" i="75"/>
  <c r="Z10" i="116"/>
  <c r="Z26" i="173"/>
  <c r="Y22" i="75"/>
  <c r="Y3" i="168"/>
  <c r="Y2" i="168" s="1"/>
  <c r="Z3" i="173"/>
  <c r="Z2" i="173" s="1"/>
  <c r="Y35" i="102"/>
  <c r="Z3" i="159"/>
  <c r="Z2" i="159" s="1"/>
  <c r="Z3" i="168"/>
  <c r="Y26" i="115"/>
  <c r="Z26" i="161"/>
  <c r="Z2" i="161" s="1"/>
  <c r="Y3" i="196"/>
  <c r="Z3" i="195"/>
  <c r="Y3" i="112"/>
  <c r="Y22" i="118"/>
  <c r="Y8" i="125"/>
  <c r="Y3" i="109"/>
  <c r="Z72" i="102"/>
  <c r="Z26" i="78"/>
  <c r="Y38" i="123"/>
  <c r="Y26" i="192"/>
  <c r="Y66" i="102"/>
  <c r="Y26" i="87"/>
  <c r="Y14" i="116"/>
  <c r="Z52" i="111"/>
  <c r="Z13" i="123"/>
  <c r="Z26" i="163"/>
  <c r="Y26" i="191"/>
  <c r="Z8" i="105"/>
  <c r="Y11" i="75"/>
  <c r="Z27" i="104"/>
  <c r="Y51" i="123"/>
  <c r="Y45" i="123"/>
  <c r="Y26" i="80"/>
  <c r="Y2" i="80" s="1"/>
  <c r="Y2" i="198"/>
  <c r="Y35" i="123"/>
  <c r="Z3" i="17"/>
  <c r="Z2" i="17" s="1"/>
  <c r="Y11" i="106"/>
  <c r="Z4" i="75"/>
  <c r="Y3" i="154"/>
  <c r="Y2" i="154" s="1"/>
  <c r="Z40" i="116"/>
  <c r="Y26" i="167"/>
  <c r="Y3" i="19"/>
  <c r="Y3" i="170"/>
  <c r="Y2" i="170" s="1"/>
  <c r="Y26" i="172"/>
  <c r="Y26" i="195"/>
  <c r="Y2" i="78"/>
  <c r="Z3" i="81"/>
  <c r="Y11" i="111"/>
  <c r="Y3" i="111" s="1"/>
  <c r="Y71" i="123"/>
  <c r="Z26" i="90"/>
  <c r="Y48" i="102"/>
  <c r="Z69" i="123"/>
  <c r="Z67" i="116"/>
  <c r="Z26" i="108"/>
  <c r="Y27" i="119"/>
  <c r="Y29" i="102"/>
  <c r="Y26" i="91"/>
  <c r="Y11" i="119"/>
  <c r="Z3" i="156"/>
  <c r="Z2" i="156" s="1"/>
  <c r="Z3" i="110"/>
  <c r="Z2" i="110" s="1"/>
  <c r="Y26" i="156"/>
  <c r="Z7" i="102"/>
  <c r="Y49" i="102"/>
  <c r="Z26" i="202"/>
  <c r="Y13" i="116"/>
  <c r="Y48" i="116"/>
  <c r="Z44" i="116"/>
  <c r="Y3" i="83"/>
  <c r="Y3" i="152"/>
  <c r="Z26" i="121"/>
  <c r="Z17" i="119"/>
  <c r="Z30" i="123"/>
  <c r="Y26" i="203"/>
  <c r="Y26" i="171"/>
  <c r="Y3" i="186"/>
  <c r="Y3" i="160"/>
  <c r="Y37" i="102"/>
  <c r="Z22" i="120"/>
  <c r="Y26" i="197"/>
  <c r="Z3" i="84"/>
  <c r="Y7" i="116"/>
  <c r="Y26" i="168"/>
  <c r="Z19" i="123"/>
  <c r="Z26" i="115"/>
  <c r="Y20" i="116"/>
  <c r="Z3" i="113"/>
  <c r="Y3" i="77"/>
  <c r="Z3" i="107"/>
  <c r="Z26" i="191"/>
  <c r="Y3" i="115"/>
  <c r="Z3" i="189"/>
  <c r="Y2" i="204"/>
  <c r="Y66" i="123"/>
  <c r="Z26" i="190"/>
  <c r="Z47" i="102"/>
  <c r="Z47" i="93" s="1"/>
  <c r="Z47" i="11" s="1"/>
  <c r="Z47" i="9" s="1"/>
  <c r="Z47" i="7" s="1"/>
  <c r="Y3" i="189"/>
  <c r="Y3" i="18"/>
  <c r="Y3" i="89"/>
  <c r="Y2" i="89" s="1"/>
  <c r="Y26" i="155"/>
  <c r="Y54" i="116"/>
  <c r="Z11" i="106"/>
  <c r="Z52" i="118"/>
  <c r="Y3" i="199"/>
  <c r="Y2" i="199" s="1"/>
  <c r="Z3" i="196"/>
  <c r="Z2" i="196" s="1"/>
  <c r="Z26" i="186"/>
  <c r="Z3" i="79"/>
  <c r="Y3" i="193"/>
  <c r="Z25" i="116"/>
  <c r="Z3" i="153"/>
  <c r="Z4" i="118"/>
  <c r="Z37" i="102"/>
  <c r="Y30" i="116"/>
  <c r="Y32" i="93"/>
  <c r="Y32" i="11" s="1"/>
  <c r="Y32" i="9" s="1"/>
  <c r="Y32" i="7" s="1"/>
  <c r="Y17" i="125"/>
  <c r="Z6" i="123"/>
  <c r="Z22" i="125"/>
  <c r="Y3" i="81"/>
  <c r="Y3" i="201"/>
  <c r="Y2" i="201" s="1"/>
  <c r="Z26" i="201"/>
  <c r="Z4" i="106"/>
  <c r="Z26" i="154"/>
  <c r="Y3" i="113"/>
  <c r="Z54" i="102"/>
  <c r="Y3" i="187"/>
  <c r="Y3" i="191"/>
  <c r="Z3" i="199"/>
  <c r="Z3" i="194"/>
  <c r="Y26" i="85"/>
  <c r="Y2" i="85" s="1"/>
  <c r="Z26" i="84"/>
  <c r="Y3" i="159"/>
  <c r="Z3" i="167"/>
  <c r="Y4" i="104"/>
  <c r="Y2" i="161"/>
  <c r="Y2" i="190"/>
  <c r="Y3" i="171"/>
  <c r="Y49" i="116"/>
  <c r="Z39" i="102"/>
  <c r="Y16" i="116"/>
  <c r="Y41" i="123"/>
  <c r="Z45" i="116"/>
  <c r="Z45" i="93" s="1"/>
  <c r="Z45" i="11" s="1"/>
  <c r="Z45" i="9" s="1"/>
  <c r="Z45" i="7" s="1"/>
  <c r="Y3" i="121"/>
  <c r="Y2" i="121" s="1"/>
  <c r="Y3" i="88"/>
  <c r="Y2" i="88" s="1"/>
  <c r="Y27" i="105"/>
  <c r="Y40" i="123"/>
  <c r="Z68" i="105"/>
  <c r="Z10" i="106"/>
  <c r="Z8" i="106" s="1"/>
  <c r="Z68" i="111"/>
  <c r="Z31" i="119"/>
  <c r="Z31" i="116" s="1"/>
  <c r="Y68" i="120"/>
  <c r="Y44" i="103"/>
  <c r="Y44" i="102" s="1"/>
  <c r="Y31" i="117"/>
  <c r="Y27" i="117" s="1"/>
  <c r="Y25" i="120"/>
  <c r="Z71" i="104"/>
  <c r="Z71" i="102" s="1"/>
  <c r="Z51" i="120"/>
  <c r="Z51" i="116" s="1"/>
  <c r="Z51" i="111"/>
  <c r="Z51" i="106"/>
  <c r="Z35" i="105"/>
  <c r="Z35" i="102" s="1"/>
  <c r="Z24" i="119"/>
  <c r="Z22" i="119" s="1"/>
  <c r="Y67" i="120"/>
  <c r="Y67" i="116" s="1"/>
  <c r="Z50" i="103"/>
  <c r="Z50" i="102" s="1"/>
  <c r="Z42" i="106"/>
  <c r="Z42" i="102" s="1"/>
  <c r="Y29" i="8"/>
  <c r="Y27" i="8" s="1"/>
  <c r="Z69" i="117"/>
  <c r="Z69" i="116" s="1"/>
  <c r="Z54" i="8"/>
  <c r="Z52" i="8" s="1"/>
  <c r="Z49" i="124"/>
  <c r="Z49" i="123" s="1"/>
  <c r="Z21" i="8"/>
  <c r="Z17" i="8" s="1"/>
  <c r="Z16" i="120"/>
  <c r="Z16" i="116" s="1"/>
  <c r="Z16" i="93" s="1"/>
  <c r="Z16" i="11" s="1"/>
  <c r="Z16" i="9" s="1"/>
  <c r="Z16" i="7" s="1"/>
  <c r="Z6" i="103"/>
  <c r="Z6" i="102" s="1"/>
  <c r="Y37" i="118"/>
  <c r="Y37" i="116" s="1"/>
  <c r="Y21" i="119"/>
  <c r="Y21" i="116" s="1"/>
  <c r="Y16" i="105"/>
  <c r="Y16" i="102" s="1"/>
  <c r="Z25" i="111"/>
  <c r="Z25" i="102" s="1"/>
  <c r="Z15" i="111"/>
  <c r="Z15" i="102" s="1"/>
  <c r="Z31" i="75"/>
  <c r="Z27" i="75" s="1"/>
  <c r="Z68" i="124"/>
  <c r="Z68" i="123" s="1"/>
  <c r="Z68" i="103"/>
  <c r="Z31" i="16"/>
  <c r="Y72" i="111"/>
  <c r="Y72" i="102" s="1"/>
  <c r="Y64" i="111"/>
  <c r="Y64" i="103"/>
  <c r="Y61" i="103" s="1"/>
  <c r="Y61" i="153"/>
  <c r="Y44" i="117"/>
  <c r="Y40" i="120"/>
  <c r="Y33" i="120" s="1"/>
  <c r="Y40" i="111"/>
  <c r="Y33" i="111" s="1"/>
  <c r="Y31" i="118"/>
  <c r="Y27" i="118" s="1"/>
  <c r="Y31" i="104"/>
  <c r="Y31" i="102" s="1"/>
  <c r="Y25" i="105"/>
  <c r="Y25" i="102" s="1"/>
  <c r="Y25" i="16"/>
  <c r="Y10" i="105"/>
  <c r="Z63" i="124"/>
  <c r="Z63" i="16"/>
  <c r="Z35" i="120"/>
  <c r="Z19" i="118"/>
  <c r="Z19" i="116" s="1"/>
  <c r="Z14" i="125"/>
  <c r="Z14" i="123" s="1"/>
  <c r="Z14" i="120"/>
  <c r="Z14" i="116" s="1"/>
  <c r="Y67" i="104"/>
  <c r="Y67" i="102" s="1"/>
  <c r="Y51" i="117"/>
  <c r="Y51" i="120"/>
  <c r="Y51" i="104"/>
  <c r="Y51" i="102" s="1"/>
  <c r="Y39" i="16"/>
  <c r="Y30" i="16"/>
  <c r="Y27" i="16" s="1"/>
  <c r="Z70" i="118"/>
  <c r="Z61" i="118" s="1"/>
  <c r="Z70" i="117"/>
  <c r="Z61" i="117" s="1"/>
  <c r="Z70" i="104"/>
  <c r="Z70" i="102" s="1"/>
  <c r="Z50" i="117"/>
  <c r="Z50" i="116" s="1"/>
  <c r="Z42" i="117"/>
  <c r="Z42" i="116" s="1"/>
  <c r="Z38" i="111"/>
  <c r="Z38" i="102" s="1"/>
  <c r="Z29" i="111"/>
  <c r="Z29" i="102" s="1"/>
  <c r="Z13" i="104"/>
  <c r="Z11" i="104" s="1"/>
  <c r="Z66" i="111"/>
  <c r="Z46" i="125"/>
  <c r="Z46" i="123" s="1"/>
  <c r="Z46" i="120"/>
  <c r="Z46" i="117"/>
  <c r="Z46" i="105"/>
  <c r="Z46" i="102" s="1"/>
  <c r="Z46" i="16"/>
  <c r="Z7" i="119"/>
  <c r="Z7" i="116" s="1"/>
  <c r="Y70" i="75"/>
  <c r="Y61" i="75" s="1"/>
  <c r="Y66" i="120"/>
  <c r="Y66" i="117"/>
  <c r="Y61" i="117" s="1"/>
  <c r="Y50" i="125"/>
  <c r="Y50" i="123" s="1"/>
  <c r="Y50" i="106"/>
  <c r="Y50" i="102" s="1"/>
  <c r="Y46" i="104"/>
  <c r="Y46" i="102" s="1"/>
  <c r="Y46" i="93" s="1"/>
  <c r="Y46" i="11" s="1"/>
  <c r="Y46" i="9" s="1"/>
  <c r="Y46" i="7" s="1"/>
  <c r="Y42" i="124"/>
  <c r="Y42" i="123" s="1"/>
  <c r="Y42" i="117"/>
  <c r="Y42" i="116" s="1"/>
  <c r="Y42" i="16"/>
  <c r="Y38" i="119"/>
  <c r="Y38" i="116" s="1"/>
  <c r="Z69" i="106"/>
  <c r="Z69" i="102" s="1"/>
  <c r="Z65" i="120"/>
  <c r="Z65" i="116" s="1"/>
  <c r="Z65" i="105"/>
  <c r="Z61" i="105" s="1"/>
  <c r="Z65" i="103"/>
  <c r="Z54" i="117"/>
  <c r="Z54" i="116" s="1"/>
  <c r="Z49" i="119"/>
  <c r="Z49" i="116" s="1"/>
  <c r="Z41" i="124"/>
  <c r="Z41" i="123" s="1"/>
  <c r="Z41" i="111"/>
  <c r="Z41" i="102" s="1"/>
  <c r="Z32" i="111"/>
  <c r="Z32" i="102" s="1"/>
  <c r="Z21" i="120"/>
  <c r="Z21" i="116" s="1"/>
  <c r="Z21" i="111"/>
  <c r="Z21" i="102" s="1"/>
  <c r="Z6" i="120"/>
  <c r="Z4" i="120" s="1"/>
  <c r="Y45" i="118"/>
  <c r="Y45" i="116" s="1"/>
  <c r="Z64" i="103"/>
  <c r="Z64" i="102" s="1"/>
  <c r="Z48" i="119"/>
  <c r="Z48" i="116" s="1"/>
  <c r="Z48" i="103"/>
  <c r="Z48" i="102" s="1"/>
  <c r="Z31" i="106"/>
  <c r="Z31" i="102" s="1"/>
  <c r="Y68" i="16"/>
  <c r="Y48" i="8"/>
  <c r="Y33" i="8" s="1"/>
  <c r="Y25" i="118"/>
  <c r="Y20" i="111"/>
  <c r="Y20" i="102" s="1"/>
  <c r="Y15" i="104"/>
  <c r="Y15" i="102" s="1"/>
  <c r="Z30" i="120"/>
  <c r="Z27" i="120" s="1"/>
  <c r="Z24" i="111"/>
  <c r="Z22" i="111" s="1"/>
  <c r="Z19" i="16"/>
  <c r="Z17" i="16" s="1"/>
  <c r="Y71" i="106"/>
  <c r="Y61" i="106" s="1"/>
  <c r="Y67" i="10"/>
  <c r="Y24" i="16"/>
  <c r="Y22" i="16" s="1"/>
  <c r="Y19" i="124"/>
  <c r="Y19" i="123" s="1"/>
  <c r="Y19" i="117"/>
  <c r="Y19" i="116" s="1"/>
  <c r="Y14" i="16"/>
  <c r="Y11" i="16" s="1"/>
  <c r="Z13" i="10"/>
  <c r="Z11" i="10" s="1"/>
  <c r="Z66" i="106"/>
  <c r="Z6" i="10"/>
  <c r="Z4" i="10" s="1"/>
  <c r="Y13" i="103"/>
  <c r="Y13" i="102" s="1"/>
  <c r="Y65" i="10"/>
  <c r="Y54" i="124"/>
  <c r="Y54" i="123" s="1"/>
  <c r="Y45" i="106"/>
  <c r="Y45" i="102" s="1"/>
  <c r="Y21" i="104"/>
  <c r="Y21" i="102" s="1"/>
  <c r="Z20" i="105"/>
  <c r="Z20" i="102" s="1"/>
  <c r="Z68" i="16"/>
  <c r="Z10" i="75"/>
  <c r="Z8" i="75" s="1"/>
  <c r="Y72" i="124"/>
  <c r="Y72" i="123" s="1"/>
  <c r="Y72" i="16"/>
  <c r="Y68" i="118"/>
  <c r="Y61" i="118" s="1"/>
  <c r="Y68" i="10"/>
  <c r="Y40" i="16"/>
  <c r="Y25" i="10"/>
  <c r="Y20" i="10"/>
  <c r="Y17" i="10" s="1"/>
  <c r="Y10" i="106"/>
  <c r="Y8" i="106" s="1"/>
  <c r="Z71" i="125"/>
  <c r="Z71" i="123" s="1"/>
  <c r="Z51" i="105"/>
  <c r="Z39" i="10"/>
  <c r="Z35" i="119"/>
  <c r="Z30" i="119"/>
  <c r="Z30" i="103"/>
  <c r="Z30" i="102" s="1"/>
  <c r="Z24" i="117"/>
  <c r="Z14" i="103"/>
  <c r="Z14" i="102" s="1"/>
  <c r="Y63" i="8"/>
  <c r="Y61" i="8" s="1"/>
  <c r="Y63" i="10"/>
  <c r="Y47" i="124"/>
  <c r="Y47" i="123" s="1"/>
  <c r="Y39" i="125"/>
  <c r="Y39" i="103"/>
  <c r="Y39" i="102" s="1"/>
  <c r="Y35" i="118"/>
  <c r="Y35" i="116" s="1"/>
  <c r="Y30" i="124"/>
  <c r="Y30" i="123" s="1"/>
  <c r="Y19" i="106"/>
  <c r="Y17" i="106" s="1"/>
  <c r="Y14" i="104"/>
  <c r="Y14" i="102" s="1"/>
  <c r="Z42" i="16"/>
  <c r="Z42" i="10"/>
  <c r="Z29" i="16"/>
  <c r="Z66" i="120"/>
  <c r="Z66" i="116" s="1"/>
  <c r="Z32" i="10"/>
  <c r="Z27" i="10" s="1"/>
  <c r="Y4" i="8"/>
  <c r="Z3" i="88"/>
  <c r="Z3" i="191"/>
  <c r="Y26" i="18"/>
  <c r="Y23" i="123"/>
  <c r="Y22" i="124"/>
  <c r="Z3" i="18"/>
  <c r="Y2" i="90"/>
  <c r="Z3" i="114"/>
  <c r="Z2" i="114" s="1"/>
  <c r="Y26" i="165"/>
  <c r="Z12" i="102"/>
  <c r="Z26" i="87"/>
  <c r="Y26" i="158"/>
  <c r="Z3" i="90"/>
  <c r="Y26" i="152"/>
  <c r="Y2" i="152" s="1"/>
  <c r="Y38" i="102"/>
  <c r="Z23" i="123"/>
  <c r="Z22" i="124"/>
  <c r="Y8" i="75"/>
  <c r="Z10" i="123"/>
  <c r="Z3" i="166"/>
  <c r="Z2" i="166" s="1"/>
  <c r="Z11" i="105"/>
  <c r="Z26" i="80"/>
  <c r="Z2" i="80" s="1"/>
  <c r="Z29" i="116"/>
  <c r="Y47" i="116"/>
  <c r="Y52" i="16"/>
  <c r="Y72" i="116"/>
  <c r="Z3" i="190"/>
  <c r="Z44" i="102"/>
  <c r="Y26" i="83"/>
  <c r="Z3" i="201"/>
  <c r="Z26" i="19"/>
  <c r="Z26" i="155"/>
  <c r="Y17" i="120"/>
  <c r="Y62" i="102"/>
  <c r="Z22" i="75"/>
  <c r="Y24" i="123"/>
  <c r="Y10" i="116"/>
  <c r="Z26" i="86"/>
  <c r="Y17" i="103"/>
  <c r="Y18" i="102"/>
  <c r="Y22" i="10"/>
  <c r="Y26" i="183"/>
  <c r="Y2" i="183" s="1"/>
  <c r="Y62" i="123"/>
  <c r="Z17" i="117"/>
  <c r="Z18" i="116"/>
  <c r="Z3" i="86"/>
  <c r="Z3" i="158"/>
  <c r="Y3" i="195"/>
  <c r="Y26" i="187"/>
  <c r="Z28" i="123"/>
  <c r="Z27" i="124"/>
  <c r="Z23" i="116"/>
  <c r="Z66" i="123"/>
  <c r="Z33" i="75"/>
  <c r="Z3" i="204"/>
  <c r="Z72" i="123"/>
  <c r="Z28" i="102"/>
  <c r="Z32" i="116"/>
  <c r="Y26" i="77"/>
  <c r="Z70" i="123"/>
  <c r="Z26" i="79"/>
  <c r="Z11" i="16"/>
  <c r="Z23" i="102"/>
  <c r="Z22" i="103"/>
  <c r="Y43" i="93"/>
  <c r="Y43" i="11" s="1"/>
  <c r="Y43" i="9" s="1"/>
  <c r="Y43" i="7" s="1"/>
  <c r="Z8" i="117"/>
  <c r="Z9" i="116"/>
  <c r="Y7" i="102"/>
  <c r="Y62" i="116"/>
  <c r="Z3" i="186"/>
  <c r="Z12" i="123"/>
  <c r="Z11" i="124"/>
  <c r="Z26" i="81"/>
  <c r="Y17" i="16"/>
  <c r="Y22" i="117"/>
  <c r="Y23" i="116"/>
  <c r="Y70" i="102"/>
  <c r="Z33" i="104"/>
  <c r="Z62" i="123"/>
  <c r="Y26" i="82"/>
  <c r="Z3" i="154"/>
  <c r="Z26" i="188"/>
  <c r="Z37" i="116"/>
  <c r="Z26" i="18"/>
  <c r="Z50" i="123"/>
  <c r="Y4" i="16"/>
  <c r="Z3" i="192"/>
  <c r="Z3" i="202"/>
  <c r="Y6" i="116"/>
  <c r="Y6" i="93" s="1"/>
  <c r="Y6" i="11" s="1"/>
  <c r="Y6" i="9" s="1"/>
  <c r="Y6" i="7" s="1"/>
  <c r="Z26" i="153"/>
  <c r="Z22" i="16"/>
  <c r="Y4" i="106"/>
  <c r="Z3" i="87"/>
  <c r="Y26" i="112"/>
  <c r="Y2" i="112" s="1"/>
  <c r="Z26" i="185"/>
  <c r="Y34" i="116"/>
  <c r="Z62" i="102"/>
  <c r="Z63" i="116"/>
  <c r="Z48" i="123"/>
  <c r="Y5" i="116"/>
  <c r="Y4" i="117"/>
  <c r="Z3" i="85"/>
  <c r="Z61" i="10"/>
  <c r="Y3" i="156"/>
  <c r="Y53" i="123"/>
  <c r="Z3" i="165"/>
  <c r="Z2" i="165" s="1"/>
  <c r="Y12" i="102"/>
  <c r="Y26" i="114"/>
  <c r="Y2" i="114" s="1"/>
  <c r="Y61" i="105"/>
  <c r="Z13" i="116"/>
  <c r="Y8" i="124"/>
  <c r="Y9" i="123"/>
  <c r="Y8" i="123" s="1"/>
  <c r="Z9" i="102"/>
  <c r="Z8" i="103"/>
  <c r="Y11" i="8"/>
  <c r="Y33" i="75"/>
  <c r="Z17" i="124"/>
  <c r="Z18" i="123"/>
  <c r="Y24" i="116"/>
  <c r="Y3" i="17"/>
  <c r="Y36" i="116"/>
  <c r="Y36" i="93" s="1"/>
  <c r="Y36" i="11" s="1"/>
  <c r="Y36" i="9" s="1"/>
  <c r="Y36" i="7" s="1"/>
  <c r="Z5" i="123"/>
  <c r="Z4" i="124"/>
  <c r="Z52" i="119"/>
  <c r="Y26" i="109"/>
  <c r="Y14" i="123"/>
  <c r="Y67" i="123"/>
  <c r="Y3" i="194"/>
  <c r="Z3" i="193"/>
  <c r="Z15" i="123"/>
  <c r="Y26" i="113"/>
  <c r="Y22" i="111"/>
  <c r="Z34" i="116"/>
  <c r="Y11" i="120"/>
  <c r="Y12" i="116"/>
  <c r="Y11" i="117"/>
  <c r="Z27" i="105"/>
  <c r="Z3" i="115"/>
  <c r="Z17" i="75"/>
  <c r="Y3" i="197"/>
  <c r="Y2" i="197" s="1"/>
  <c r="Z52" i="106"/>
  <c r="Y49" i="123"/>
  <c r="Z26" i="187"/>
  <c r="Y9" i="102"/>
  <c r="Y8" i="103"/>
  <c r="Z3" i="121"/>
  <c r="Z52" i="16"/>
  <c r="Y26" i="19"/>
  <c r="Z34" i="123"/>
  <c r="Y61" i="125"/>
  <c r="Y3" i="163"/>
  <c r="Y2" i="163" s="1"/>
  <c r="Z3" i="188"/>
  <c r="Z4" i="125"/>
  <c r="Z17" i="125"/>
  <c r="Z26" i="183"/>
  <c r="Z2" i="183" s="1"/>
  <c r="Y3" i="151"/>
  <c r="Z3" i="170"/>
  <c r="Z2" i="170" s="1"/>
  <c r="Z52" i="10"/>
  <c r="Z52" i="124"/>
  <c r="Z53" i="123"/>
  <c r="Z52" i="123" s="1"/>
  <c r="Y11" i="10"/>
  <c r="Y28" i="102"/>
  <c r="Y27" i="103"/>
  <c r="Y65" i="116"/>
  <c r="Y34" i="102"/>
  <c r="Y33" i="105"/>
  <c r="Y68" i="123"/>
  <c r="Z3" i="187"/>
  <c r="Z26" i="192"/>
  <c r="Z3" i="163"/>
  <c r="Z2" i="163" s="1"/>
  <c r="Y26" i="193"/>
  <c r="Z35" i="123"/>
  <c r="Z3" i="109"/>
  <c r="Z2" i="109" s="1"/>
  <c r="Y3" i="166"/>
  <c r="Y2" i="166" s="1"/>
  <c r="Z3" i="152"/>
  <c r="Z2" i="152" s="1"/>
  <c r="Z26" i="197"/>
  <c r="Z2" i="197" s="1"/>
  <c r="Y22" i="8"/>
  <c r="Z27" i="125"/>
  <c r="Y4" i="103"/>
  <c r="Y5" i="102"/>
  <c r="Y25" i="123"/>
  <c r="Y64" i="116"/>
  <c r="Y11" i="125"/>
  <c r="Y69" i="102"/>
  <c r="Y17" i="118"/>
  <c r="Y61" i="119"/>
  <c r="Z3" i="77"/>
  <c r="Z2" i="77" s="1"/>
  <c r="Y52" i="119"/>
  <c r="Z26" i="113"/>
  <c r="Y4" i="75"/>
  <c r="Y15" i="123"/>
  <c r="Y68" i="102"/>
  <c r="Z3" i="171"/>
  <c r="Y3" i="87"/>
  <c r="Y26" i="81"/>
  <c r="Z11" i="118"/>
  <c r="Z26" i="194"/>
  <c r="Y17" i="8"/>
  <c r="Z11" i="75"/>
  <c r="Z26" i="204"/>
  <c r="Z4" i="111"/>
  <c r="Y26" i="188"/>
  <c r="Z26" i="189"/>
  <c r="Y18" i="123"/>
  <c r="Y50" i="116"/>
  <c r="Y4" i="10"/>
  <c r="Y3" i="202"/>
  <c r="Z3" i="78"/>
  <c r="Z2" i="78" s="1"/>
  <c r="Z3" i="174"/>
  <c r="Z2" i="174" s="1"/>
  <c r="Y26" i="185"/>
  <c r="Y2" i="185" s="1"/>
  <c r="Z11" i="111"/>
  <c r="Z24" i="123"/>
  <c r="Z31" i="123"/>
  <c r="Z4" i="105"/>
  <c r="Y26" i="202"/>
  <c r="Z26" i="168"/>
  <c r="Z26" i="193"/>
  <c r="Z4" i="117"/>
  <c r="Z5" i="116"/>
  <c r="Y26" i="84"/>
  <c r="Y2" i="84" s="1"/>
  <c r="Y26" i="173"/>
  <c r="Y2" i="173" s="1"/>
  <c r="Z26" i="199"/>
  <c r="Y26" i="86"/>
  <c r="Y2" i="86" s="1"/>
  <c r="Z61" i="75"/>
  <c r="Y4" i="120"/>
  <c r="Y53" i="116"/>
  <c r="Y52" i="117"/>
  <c r="Z3" i="169"/>
  <c r="Z2" i="169" s="1"/>
  <c r="Y3" i="108"/>
  <c r="Y2" i="108" s="1"/>
  <c r="Y27" i="10"/>
  <c r="Y26" i="174"/>
  <c r="Y2" i="174" s="1"/>
  <c r="Z21" i="123"/>
  <c r="Y3" i="79"/>
  <c r="Y2" i="79" s="1"/>
  <c r="Y8" i="104"/>
  <c r="Z26" i="171"/>
  <c r="Y48" i="123"/>
  <c r="Y48" i="93" s="1"/>
  <c r="Y48" i="11" s="1"/>
  <c r="Y48" i="9" s="1"/>
  <c r="Y48" i="7" s="1"/>
  <c r="Y64" i="123"/>
  <c r="Y33" i="10"/>
  <c r="Y11" i="124"/>
  <c r="Y12" i="123"/>
  <c r="Z22" i="10"/>
  <c r="Y52" i="8"/>
  <c r="Y3" i="165"/>
  <c r="Y26" i="196"/>
  <c r="Z17" i="10"/>
  <c r="Z8" i="124"/>
  <c r="Z9" i="123"/>
  <c r="Z5" i="102"/>
  <c r="Z3" i="108"/>
  <c r="Z22" i="118"/>
  <c r="Z17" i="103"/>
  <c r="Z18" i="102"/>
  <c r="Y27" i="111"/>
  <c r="Z3" i="198"/>
  <c r="Z2" i="198" s="1"/>
  <c r="Z27" i="8"/>
  <c r="Z3" i="160"/>
  <c r="Y26" i="194"/>
  <c r="Z27" i="118"/>
  <c r="Y17" i="111"/>
  <c r="Z26" i="107"/>
  <c r="Z2" i="107" s="1"/>
  <c r="Y3" i="158"/>
  <c r="Y3" i="172"/>
  <c r="Y26" i="151"/>
  <c r="Z2" i="112"/>
  <c r="Y18" i="116"/>
  <c r="Y22" i="125"/>
  <c r="Z26" i="158"/>
  <c r="Z61" i="119"/>
  <c r="Z8" i="16"/>
  <c r="Z8" i="119"/>
  <c r="Y52" i="75"/>
  <c r="Z61" i="8"/>
  <c r="Y9" i="116"/>
  <c r="Y8" i="117"/>
  <c r="Z3" i="83"/>
  <c r="Z2" i="83" s="1"/>
  <c r="Y28" i="116"/>
  <c r="Z33" i="8"/>
  <c r="Y8" i="8"/>
  <c r="Z15" i="116"/>
  <c r="Y2" i="192"/>
  <c r="Y8" i="10"/>
  <c r="Z63" i="102"/>
  <c r="Z3" i="185"/>
  <c r="Y28" i="123"/>
  <c r="Y27" i="124"/>
  <c r="Z27" i="117"/>
  <c r="Z28" i="116"/>
  <c r="Z2" i="167"/>
  <c r="Z40" i="102"/>
  <c r="Z40" i="93" s="1"/>
  <c r="Z40" i="11" s="1"/>
  <c r="Z40" i="9" s="1"/>
  <c r="Z40" i="7" s="1"/>
  <c r="Z64" i="123"/>
  <c r="Z26" i="160"/>
  <c r="Y52" i="103"/>
  <c r="Y53" i="102"/>
  <c r="Z4" i="8"/>
  <c r="Z36" i="102"/>
  <c r="Y3" i="91"/>
  <c r="Y27" i="106"/>
  <c r="Y23" i="102"/>
  <c r="Y22" i="103"/>
  <c r="Y34" i="123"/>
  <c r="Y70" i="123"/>
  <c r="Y63" i="102"/>
  <c r="Y8" i="119"/>
  <c r="Z26" i="203"/>
  <c r="Z2" i="203" s="1"/>
  <c r="Z49" i="102"/>
  <c r="Z62" i="116"/>
  <c r="Z26" i="195"/>
  <c r="Z2" i="195" s="1"/>
  <c r="Y5" i="123"/>
  <c r="Y4" i="123" s="1"/>
  <c r="Y4" i="125"/>
  <c r="Y52" i="10"/>
  <c r="Z4" i="16"/>
  <c r="Z33" i="118"/>
  <c r="Z8" i="8"/>
  <c r="Z3" i="89"/>
  <c r="Z2" i="89" s="1"/>
  <c r="Y27" i="120"/>
  <c r="Z52" i="103"/>
  <c r="Z53" i="102"/>
  <c r="Z11" i="119"/>
  <c r="Z19" i="102"/>
  <c r="Y29" i="116"/>
  <c r="Z4" i="104"/>
  <c r="Y47" i="102"/>
  <c r="Z8" i="10"/>
  <c r="Z39" i="123"/>
  <c r="Y4" i="105"/>
  <c r="Z3" i="91"/>
  <c r="Z2" i="91" s="1"/>
  <c r="Z11" i="8"/>
  <c r="Z11" i="117"/>
  <c r="Z12" i="116"/>
  <c r="Z26" i="151"/>
  <c r="Z22" i="8"/>
  <c r="Z34" i="102"/>
  <c r="Z3" i="151"/>
  <c r="Y11" i="118"/>
  <c r="Y26" i="17"/>
  <c r="Z3" i="155"/>
  <c r="Z26" i="82"/>
  <c r="Z2" i="82" s="1"/>
  <c r="Y63" i="116"/>
  <c r="Y4" i="118"/>
  <c r="Z3" i="19"/>
  <c r="Z36" i="123"/>
  <c r="Z53" i="116"/>
  <c r="Y3" i="188"/>
  <c r="Z26" i="88"/>
  <c r="Y26" i="153"/>
  <c r="Y2" i="153" s="1"/>
  <c r="Z17" i="104"/>
  <c r="Y8" i="16"/>
  <c r="Y26" i="189"/>
  <c r="Y41" i="102"/>
  <c r="Z6" i="116"/>
  <c r="Z26" i="85"/>
  <c r="Y17" i="105"/>
  <c r="Y27" i="75"/>
  <c r="Y63" i="123"/>
  <c r="Z8" i="125"/>
  <c r="Y44" i="116"/>
  <c r="Z68" i="116"/>
  <c r="R4" i="16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Z67" i="93" l="1"/>
  <c r="Z67" i="11" s="1"/>
  <c r="Z67" i="9" s="1"/>
  <c r="Z67" i="7" s="1"/>
  <c r="Y44" i="149"/>
  <c r="Y13" i="93"/>
  <c r="Y13" i="11" s="1"/>
  <c r="Y13" i="9" s="1"/>
  <c r="Y13" i="7" s="1"/>
  <c r="Z41" i="93"/>
  <c r="Z41" i="11" s="1"/>
  <c r="Z41" i="9" s="1"/>
  <c r="Z41" i="7" s="1"/>
  <c r="Y2" i="167"/>
  <c r="Y73" i="149" s="1"/>
  <c r="Y2" i="155"/>
  <c r="Z33" i="111"/>
  <c r="Y61" i="111"/>
  <c r="Y69" i="93"/>
  <c r="Y69" i="11" s="1"/>
  <c r="Y69" i="9" s="1"/>
  <c r="Y69" i="7" s="1"/>
  <c r="Y2" i="172"/>
  <c r="Y27" i="123"/>
  <c r="Z10" i="102"/>
  <c r="Y49" i="93"/>
  <c r="Y49" i="11" s="1"/>
  <c r="Y49" i="9" s="1"/>
  <c r="Y49" i="7" s="1"/>
  <c r="Y2" i="77"/>
  <c r="Y33" i="118"/>
  <c r="Y26" i="118" s="1"/>
  <c r="Y2" i="81"/>
  <c r="Y2" i="159"/>
  <c r="Y82" i="149" s="1"/>
  <c r="Y2" i="82"/>
  <c r="Y2" i="160"/>
  <c r="Y2" i="196"/>
  <c r="Z2" i="113"/>
  <c r="Y11" i="116"/>
  <c r="Y2" i="186"/>
  <c r="Y2" i="189"/>
  <c r="Z2" i="168"/>
  <c r="Z26" i="104"/>
  <c r="Y54" i="93"/>
  <c r="Y54" i="11" s="1"/>
  <c r="Y54" i="9" s="1"/>
  <c r="Y54" i="7" s="1"/>
  <c r="Y2" i="203"/>
  <c r="Z20" i="93"/>
  <c r="Z20" i="11" s="1"/>
  <c r="Z20" i="9" s="1"/>
  <c r="Z20" i="7" s="1"/>
  <c r="Y57" i="149"/>
  <c r="Y40" i="116"/>
  <c r="Y33" i="116" s="1"/>
  <c r="Z33" i="103"/>
  <c r="Z38" i="93"/>
  <c r="Z38" i="11" s="1"/>
  <c r="Z38" i="9" s="1"/>
  <c r="Z38" i="7" s="1"/>
  <c r="Y52" i="116"/>
  <c r="Y20" i="93"/>
  <c r="Y20" i="11" s="1"/>
  <c r="Y20" i="9" s="1"/>
  <c r="Y20" i="7" s="1"/>
  <c r="Y26" i="105"/>
  <c r="Z16" i="149"/>
  <c r="Z72" i="93"/>
  <c r="Z72" i="11" s="1"/>
  <c r="Z72" i="9" s="1"/>
  <c r="Z72" i="7" s="1"/>
  <c r="Y2" i="107"/>
  <c r="Y61" i="104"/>
  <c r="Y65" i="93"/>
  <c r="Y65" i="11" s="1"/>
  <c r="Y65" i="9" s="1"/>
  <c r="Y65" i="7" s="1"/>
  <c r="Z52" i="117"/>
  <c r="Y21" i="149"/>
  <c r="Z11" i="125"/>
  <c r="Z3" i="125" s="1"/>
  <c r="Z33" i="16"/>
  <c r="Z32" i="93"/>
  <c r="Z32" i="11" s="1"/>
  <c r="Z32" i="9" s="1"/>
  <c r="Z32" i="7" s="1"/>
  <c r="Z33" i="105"/>
  <c r="Z26" i="105" s="1"/>
  <c r="Y3" i="119"/>
  <c r="Z39" i="93"/>
  <c r="Z39" i="11" s="1"/>
  <c r="Z39" i="9" s="1"/>
  <c r="Z39" i="7" s="1"/>
  <c r="Y41" i="93"/>
  <c r="Y41" i="11" s="1"/>
  <c r="Y41" i="9" s="1"/>
  <c r="Y41" i="7" s="1"/>
  <c r="Z29" i="93"/>
  <c r="Z29" i="11" s="1"/>
  <c r="Z29" i="9" s="1"/>
  <c r="Z29" i="7" s="1"/>
  <c r="Z2" i="186"/>
  <c r="Y29" i="93"/>
  <c r="Y29" i="11" s="1"/>
  <c r="Y29" i="9" s="1"/>
  <c r="Y29" i="7" s="1"/>
  <c r="Z2" i="108"/>
  <c r="Y16" i="93"/>
  <c r="Y16" i="11" s="1"/>
  <c r="Y16" i="9" s="1"/>
  <c r="Y16" i="7" s="1"/>
  <c r="Y2" i="91"/>
  <c r="Y40" i="102"/>
  <c r="Y33" i="102" s="1"/>
  <c r="Y2" i="156"/>
  <c r="Z82" i="149"/>
  <c r="Y33" i="124"/>
  <c r="Y26" i="124" s="1"/>
  <c r="Z61" i="106"/>
  <c r="Y17" i="124"/>
  <c r="Z19" i="93"/>
  <c r="Z19" i="11" s="1"/>
  <c r="Z19" i="9" s="1"/>
  <c r="Z19" i="7" s="1"/>
  <c r="Y35" i="93"/>
  <c r="Y35" i="11" s="1"/>
  <c r="Y35" i="9" s="1"/>
  <c r="Y35" i="7" s="1"/>
  <c r="Y2" i="19"/>
  <c r="Z3" i="118"/>
  <c r="Y24" i="93"/>
  <c r="Y24" i="11" s="1"/>
  <c r="Y24" i="9" s="1"/>
  <c r="Y24" i="7" s="1"/>
  <c r="Y2" i="193"/>
  <c r="Z8" i="116"/>
  <c r="Z70" i="116"/>
  <c r="Z61" i="116" s="1"/>
  <c r="Z2" i="201"/>
  <c r="Z44" i="93"/>
  <c r="Z44" i="11" s="1"/>
  <c r="Z44" i="9" s="1"/>
  <c r="Z44" i="7" s="1"/>
  <c r="Z2" i="154"/>
  <c r="Z2" i="190"/>
  <c r="Y89" i="149"/>
  <c r="Y8" i="116"/>
  <c r="Y2" i="113"/>
  <c r="Z92" i="149"/>
  <c r="Z4" i="103"/>
  <c r="Z27" i="16"/>
  <c r="Z26" i="16" s="1"/>
  <c r="Z33" i="120"/>
  <c r="Z26" i="120" s="1"/>
  <c r="Y33" i="104"/>
  <c r="Z61" i="16"/>
  <c r="Z61" i="111"/>
  <c r="Q3" i="161"/>
  <c r="Y2" i="191"/>
  <c r="Y61" i="10"/>
  <c r="Z7" i="93"/>
  <c r="Z7" i="11" s="1"/>
  <c r="Z7" i="9" s="1"/>
  <c r="Z7" i="7" s="1"/>
  <c r="Z33" i="10"/>
  <c r="Z26" i="10" s="1"/>
  <c r="Y2" i="115"/>
  <c r="Z61" i="125"/>
  <c r="Z2" i="84"/>
  <c r="Z2" i="187"/>
  <c r="Z8" i="123"/>
  <c r="Z33" i="106"/>
  <c r="Z2" i="79"/>
  <c r="Z66" i="102"/>
  <c r="Z66" i="93" s="1"/>
  <c r="Z66" i="11" s="1"/>
  <c r="Z66" i="9" s="1"/>
  <c r="Z66" i="7" s="1"/>
  <c r="Z33" i="117"/>
  <c r="Z26" i="117" s="1"/>
  <c r="Z3" i="106"/>
  <c r="Z10" i="93"/>
  <c r="Z10" i="11" s="1"/>
  <c r="Z10" i="9" s="1"/>
  <c r="Z10" i="7" s="1"/>
  <c r="Z2" i="185"/>
  <c r="Y2" i="158"/>
  <c r="Z2" i="194"/>
  <c r="Z31" i="93"/>
  <c r="Z31" i="11" s="1"/>
  <c r="Z31" i="9" s="1"/>
  <c r="Z31" i="7" s="1"/>
  <c r="Y2" i="165"/>
  <c r="Y2" i="18"/>
  <c r="Z24" i="116"/>
  <c r="Z22" i="116" s="1"/>
  <c r="Y52" i="124"/>
  <c r="Y2" i="87"/>
  <c r="Y37" i="93"/>
  <c r="Y37" i="11" s="1"/>
  <c r="Y37" i="9" s="1"/>
  <c r="Y37" i="7" s="1"/>
  <c r="Z33" i="119"/>
  <c r="Y39" i="149"/>
  <c r="Y31" i="149"/>
  <c r="Z2" i="19"/>
  <c r="Y17" i="119"/>
  <c r="Y14" i="93"/>
  <c r="Y14" i="11" s="1"/>
  <c r="Y14" i="9" s="1"/>
  <c r="Y14" i="7" s="1"/>
  <c r="Z22" i="117"/>
  <c r="Y33" i="106"/>
  <c r="Y26" i="106" s="1"/>
  <c r="Y2" i="109"/>
  <c r="Y7" i="149"/>
  <c r="Y33" i="119"/>
  <c r="Y26" i="119" s="1"/>
  <c r="Y56" i="149"/>
  <c r="Y2" i="171"/>
  <c r="Z2" i="121"/>
  <c r="Z2" i="81"/>
  <c r="Y2" i="187"/>
  <c r="Y55" i="149"/>
  <c r="Z61" i="124"/>
  <c r="Y15" i="93"/>
  <c r="Y15" i="11" s="1"/>
  <c r="Y15" i="9" s="1"/>
  <c r="Y15" i="7" s="1"/>
  <c r="Y33" i="103"/>
  <c r="Y26" i="103" s="1"/>
  <c r="Y52" i="123"/>
  <c r="Z17" i="116"/>
  <c r="Y61" i="16"/>
  <c r="Z61" i="104"/>
  <c r="Z25" i="93"/>
  <c r="Z25" i="11" s="1"/>
  <c r="Z25" i="9" s="1"/>
  <c r="Z25" i="7" s="1"/>
  <c r="Z27" i="103"/>
  <c r="Y21" i="93"/>
  <c r="Y21" i="11" s="1"/>
  <c r="Y21" i="9" s="1"/>
  <c r="Y21" i="7" s="1"/>
  <c r="Y33" i="16"/>
  <c r="Y26" i="16" s="1"/>
  <c r="Y3" i="125"/>
  <c r="Y4" i="116"/>
  <c r="Y13" i="149"/>
  <c r="Y23" i="149"/>
  <c r="Z57" i="149"/>
  <c r="Z21" i="93"/>
  <c r="Z21" i="11" s="1"/>
  <c r="Z21" i="9" s="1"/>
  <c r="Z21" i="7" s="1"/>
  <c r="Y19" i="102"/>
  <c r="Y19" i="93" s="1"/>
  <c r="Y19" i="11" s="1"/>
  <c r="Y19" i="9" s="1"/>
  <c r="Y19" i="7" s="1"/>
  <c r="Z17" i="118"/>
  <c r="Z61" i="120"/>
  <c r="Y25" i="116"/>
  <c r="Y25" i="93" s="1"/>
  <c r="Y25" i="11" s="1"/>
  <c r="Y25" i="9" s="1"/>
  <c r="Y25" i="7" s="1"/>
  <c r="Z61" i="103"/>
  <c r="Y27" i="104"/>
  <c r="Y17" i="104"/>
  <c r="Z4" i="123"/>
  <c r="Y33" i="117"/>
  <c r="Y26" i="117" s="1"/>
  <c r="Z37" i="93"/>
  <c r="Z37" i="11" s="1"/>
  <c r="Z37" i="9" s="1"/>
  <c r="Z37" i="7" s="1"/>
  <c r="Z46" i="116"/>
  <c r="Z46" i="93" s="1"/>
  <c r="Z46" i="11" s="1"/>
  <c r="Z46" i="9" s="1"/>
  <c r="Z46" i="7" s="1"/>
  <c r="Y83" i="149"/>
  <c r="Z24" i="102"/>
  <c r="Z22" i="102" s="1"/>
  <c r="Z2" i="199"/>
  <c r="Z2" i="115"/>
  <c r="Z2" i="202"/>
  <c r="Z2" i="191"/>
  <c r="Y86" i="149"/>
  <c r="Y17" i="117"/>
  <c r="Z2" i="189"/>
  <c r="Y71" i="102"/>
  <c r="Y71" i="93" s="1"/>
  <c r="Y71" i="11" s="1"/>
  <c r="Y71" i="9" s="1"/>
  <c r="Y71" i="7" s="1"/>
  <c r="Z33" i="124"/>
  <c r="Z26" i="124" s="1"/>
  <c r="Y7" i="93"/>
  <c r="Y7" i="11" s="1"/>
  <c r="Y7" i="9" s="1"/>
  <c r="Y7" i="7" s="1"/>
  <c r="Y32" i="149"/>
  <c r="Y2" i="83"/>
  <c r="Z2" i="87"/>
  <c r="Z52" i="149"/>
  <c r="Y75" i="149"/>
  <c r="Y2" i="195"/>
  <c r="Z2" i="90"/>
  <c r="Y17" i="123"/>
  <c r="Y22" i="116"/>
  <c r="Y33" i="125"/>
  <c r="Y26" i="125" s="1"/>
  <c r="Z35" i="116"/>
  <c r="Z35" i="93" s="1"/>
  <c r="Z35" i="11" s="1"/>
  <c r="Z35" i="9" s="1"/>
  <c r="Z35" i="7" s="1"/>
  <c r="Z3" i="104"/>
  <c r="Y31" i="116"/>
  <c r="Y31" i="93" s="1"/>
  <c r="Y31" i="11" s="1"/>
  <c r="Y31" i="9" s="1"/>
  <c r="Y31" i="7" s="1"/>
  <c r="Z71" i="93"/>
  <c r="Z71" i="11" s="1"/>
  <c r="Z71" i="9" s="1"/>
  <c r="Z71" i="7" s="1"/>
  <c r="Y42" i="93"/>
  <c r="Y42" i="11" s="1"/>
  <c r="Y42" i="9" s="1"/>
  <c r="Y42" i="7" s="1"/>
  <c r="Y30" i="93"/>
  <c r="Y30" i="11" s="1"/>
  <c r="Y30" i="9" s="1"/>
  <c r="Y30" i="7" s="1"/>
  <c r="Z4" i="119"/>
  <c r="Z3" i="119" s="1"/>
  <c r="Y47" i="93"/>
  <c r="Y47" i="11" s="1"/>
  <c r="Y47" i="9" s="1"/>
  <c r="Y47" i="7" s="1"/>
  <c r="Z64" i="93"/>
  <c r="Z64" i="11" s="1"/>
  <c r="Z64" i="9" s="1"/>
  <c r="Z64" i="7" s="1"/>
  <c r="Y3" i="124"/>
  <c r="Z52" i="116"/>
  <c r="Y51" i="116"/>
  <c r="Y51" i="93" s="1"/>
  <c r="Y51" i="11" s="1"/>
  <c r="Y51" i="9" s="1"/>
  <c r="Y51" i="7" s="1"/>
  <c r="Y10" i="102"/>
  <c r="Y10" i="93" s="1"/>
  <c r="Y10" i="11" s="1"/>
  <c r="Y10" i="9" s="1"/>
  <c r="Y10" i="7" s="1"/>
  <c r="Y61" i="120"/>
  <c r="Y67" i="93"/>
  <c r="Y67" i="11" s="1"/>
  <c r="Y67" i="9" s="1"/>
  <c r="Y67" i="7" s="1"/>
  <c r="Y64" i="102"/>
  <c r="Y64" i="93" s="1"/>
  <c r="Y64" i="11" s="1"/>
  <c r="Y64" i="9" s="1"/>
  <c r="Y64" i="7" s="1"/>
  <c r="Z51" i="102"/>
  <c r="Z51" i="93" s="1"/>
  <c r="Z51" i="11" s="1"/>
  <c r="Z51" i="9" s="1"/>
  <c r="Z51" i="7" s="1"/>
  <c r="Z27" i="123"/>
  <c r="Z27" i="111"/>
  <c r="Z11" i="120"/>
  <c r="Z3" i="120" s="1"/>
  <c r="Z69" i="93"/>
  <c r="Z69" i="11" s="1"/>
  <c r="Z69" i="9" s="1"/>
  <c r="Z69" i="7" s="1"/>
  <c r="Z68" i="102"/>
  <c r="Z68" i="93" s="1"/>
  <c r="Z68" i="11" s="1"/>
  <c r="Z68" i="9" s="1"/>
  <c r="Z68" i="7" s="1"/>
  <c r="Z54" i="93"/>
  <c r="Z54" i="11" s="1"/>
  <c r="Z54" i="9" s="1"/>
  <c r="Z54" i="7" s="1"/>
  <c r="Z2" i="153"/>
  <c r="Y3" i="118"/>
  <c r="Y26" i="120"/>
  <c r="Y11" i="104"/>
  <c r="Y3" i="104" s="1"/>
  <c r="Z30" i="116"/>
  <c r="Z27" i="116" s="1"/>
  <c r="Y72" i="93"/>
  <c r="Y72" i="11" s="1"/>
  <c r="Y72" i="9" s="1"/>
  <c r="Y72" i="7" s="1"/>
  <c r="Y28" i="149"/>
  <c r="Z6" i="93"/>
  <c r="Z6" i="11" s="1"/>
  <c r="Z6" i="9" s="1"/>
  <c r="Z6" i="7" s="1"/>
  <c r="Y63" i="93"/>
  <c r="Y63" i="11" s="1"/>
  <c r="Y63" i="9" s="1"/>
  <c r="Y63" i="7" s="1"/>
  <c r="Z49" i="93"/>
  <c r="Z49" i="11" s="1"/>
  <c r="Z49" i="9" s="1"/>
  <c r="Z49" i="7" s="1"/>
  <c r="Y17" i="116"/>
  <c r="Y2" i="188"/>
  <c r="Y3" i="106"/>
  <c r="Z50" i="93"/>
  <c r="Z50" i="11" s="1"/>
  <c r="Z50" i="9" s="1"/>
  <c r="Z50" i="7" s="1"/>
  <c r="Z11" i="103"/>
  <c r="Z33" i="125"/>
  <c r="Z26" i="125" s="1"/>
  <c r="Z13" i="102"/>
  <c r="Z13" i="93" s="1"/>
  <c r="Z13" i="11" s="1"/>
  <c r="Z13" i="9" s="1"/>
  <c r="Z13" i="7" s="1"/>
  <c r="Y8" i="105"/>
  <c r="Z17" i="120"/>
  <c r="Y66" i="116"/>
  <c r="Y66" i="93" s="1"/>
  <c r="Y66" i="11" s="1"/>
  <c r="Y66" i="9" s="1"/>
  <c r="Y66" i="7" s="1"/>
  <c r="Y11" i="105"/>
  <c r="Y38" i="93"/>
  <c r="Y38" i="11" s="1"/>
  <c r="Y38" i="9" s="1"/>
  <c r="Y38" i="7" s="1"/>
  <c r="Y68" i="116"/>
  <c r="Y68" i="93" s="1"/>
  <c r="Y68" i="11" s="1"/>
  <c r="Y68" i="9" s="1"/>
  <c r="Y68" i="7" s="1"/>
  <c r="Z17" i="111"/>
  <c r="Z63" i="123"/>
  <c r="Z61" i="123" s="1"/>
  <c r="Z15" i="93"/>
  <c r="Z15" i="11" s="1"/>
  <c r="Z15" i="9" s="1"/>
  <c r="Z15" i="7" s="1"/>
  <c r="Z65" i="102"/>
  <c r="Z65" i="93" s="1"/>
  <c r="Z65" i="11" s="1"/>
  <c r="Z65" i="9" s="1"/>
  <c r="Z65" i="7" s="1"/>
  <c r="Y50" i="93"/>
  <c r="Y50" i="11" s="1"/>
  <c r="Y50" i="9" s="1"/>
  <c r="Y50" i="7" s="1"/>
  <c r="Z3" i="75"/>
  <c r="Z48" i="93"/>
  <c r="Z48" i="11" s="1"/>
  <c r="Z48" i="9" s="1"/>
  <c r="Z48" i="7" s="1"/>
  <c r="Y39" i="123"/>
  <c r="Y39" i="93" s="1"/>
  <c r="Y39" i="11" s="1"/>
  <c r="Y39" i="9" s="1"/>
  <c r="Y39" i="7" s="1"/>
  <c r="Z27" i="106"/>
  <c r="Y61" i="124"/>
  <c r="Y44" i="93"/>
  <c r="Y44" i="11" s="1"/>
  <c r="Y44" i="9" s="1"/>
  <c r="Y44" i="7" s="1"/>
  <c r="Z42" i="93"/>
  <c r="Z42" i="11" s="1"/>
  <c r="Z42" i="9" s="1"/>
  <c r="Z42" i="7" s="1"/>
  <c r="Z14" i="93"/>
  <c r="Z14" i="11" s="1"/>
  <c r="Z14" i="9" s="1"/>
  <c r="Z14" i="7" s="1"/>
  <c r="Z2" i="151"/>
  <c r="Z3" i="8"/>
  <c r="Z4" i="116"/>
  <c r="Z3" i="105"/>
  <c r="Z2" i="188"/>
  <c r="Y11" i="103"/>
  <c r="Y3" i="103" s="1"/>
  <c r="Z17" i="105"/>
  <c r="Z27" i="119"/>
  <c r="Y38" i="149"/>
  <c r="Y12" i="149"/>
  <c r="Y27" i="149"/>
  <c r="Y93" i="149"/>
  <c r="Z58" i="149"/>
  <c r="Y22" i="149"/>
  <c r="Z51" i="149"/>
  <c r="Z88" i="149"/>
  <c r="Y94" i="149"/>
  <c r="Y72" i="149"/>
  <c r="Z25" i="149"/>
  <c r="Z26" i="149"/>
  <c r="Y11" i="149"/>
  <c r="Z53" i="93"/>
  <c r="Z52" i="102"/>
  <c r="Z32" i="149"/>
  <c r="Y29" i="149"/>
  <c r="Y20" i="149"/>
  <c r="Y11" i="123"/>
  <c r="Y3" i="123" s="1"/>
  <c r="Y2" i="202"/>
  <c r="Z11" i="149"/>
  <c r="Z68" i="149"/>
  <c r="Y34" i="93"/>
  <c r="Y3" i="117"/>
  <c r="Y70" i="93"/>
  <c r="Y70" i="11" s="1"/>
  <c r="Y70" i="9" s="1"/>
  <c r="Y70" i="7" s="1"/>
  <c r="Z11" i="123"/>
  <c r="Z60" i="149"/>
  <c r="Y22" i="123"/>
  <c r="Y3" i="8"/>
  <c r="Y23" i="93"/>
  <c r="Y22" i="102"/>
  <c r="Y52" i="102"/>
  <c r="Y53" i="93"/>
  <c r="Z26" i="118"/>
  <c r="Z17" i="102"/>
  <c r="Z18" i="93"/>
  <c r="Z2" i="193"/>
  <c r="Y26" i="8"/>
  <c r="Y3" i="16"/>
  <c r="Z23" i="149"/>
  <c r="Z2" i="158"/>
  <c r="Z62" i="149"/>
  <c r="Y95" i="149"/>
  <c r="Z3" i="16"/>
  <c r="Z26" i="8"/>
  <c r="Z4" i="102"/>
  <c r="Z5" i="93"/>
  <c r="Y26" i="10"/>
  <c r="Y3" i="10"/>
  <c r="Z3" i="111"/>
  <c r="Z76" i="149"/>
  <c r="Y2" i="194"/>
  <c r="Y78" i="149"/>
  <c r="Y45" i="93"/>
  <c r="Y45" i="11" s="1"/>
  <c r="Y45" i="9" s="1"/>
  <c r="Y45" i="7" s="1"/>
  <c r="Z26" i="75"/>
  <c r="Z2" i="86"/>
  <c r="Y18" i="93"/>
  <c r="Y33" i="149"/>
  <c r="Z11" i="116"/>
  <c r="Z7" i="149"/>
  <c r="Z73" i="149"/>
  <c r="Y59" i="149"/>
  <c r="Y27" i="102"/>
  <c r="Y28" i="93"/>
  <c r="Y2" i="151"/>
  <c r="Z33" i="123"/>
  <c r="Y9" i="93"/>
  <c r="Z3" i="124"/>
  <c r="Z17" i="123"/>
  <c r="Y25" i="149"/>
  <c r="Z2" i="88"/>
  <c r="Z33" i="102"/>
  <c r="Z34" i="93"/>
  <c r="Z79" i="149"/>
  <c r="Z75" i="149"/>
  <c r="Z2" i="171"/>
  <c r="Z20" i="149"/>
  <c r="Z95" i="149"/>
  <c r="Y76" i="149"/>
  <c r="Z8" i="102"/>
  <c r="Z9" i="93"/>
  <c r="Y12" i="93"/>
  <c r="Y11" i="102"/>
  <c r="Z23" i="93"/>
  <c r="Z27" i="102"/>
  <c r="Z28" i="93"/>
  <c r="Z22" i="123"/>
  <c r="Z2" i="18"/>
  <c r="Y47" i="149"/>
  <c r="Z2" i="160"/>
  <c r="Z55" i="149"/>
  <c r="Z54" i="149"/>
  <c r="Z94" i="149"/>
  <c r="Y5" i="93"/>
  <c r="Y4" i="102"/>
  <c r="Y68" i="149"/>
  <c r="Y26" i="75"/>
  <c r="Z62" i="93"/>
  <c r="Y61" i="149"/>
  <c r="Z36" i="93"/>
  <c r="Z36" i="11" s="1"/>
  <c r="Z36" i="9" s="1"/>
  <c r="Z36" i="7" s="1"/>
  <c r="Z21" i="149"/>
  <c r="Z70" i="149"/>
  <c r="Z93" i="149"/>
  <c r="Y61" i="123"/>
  <c r="Z3" i="10"/>
  <c r="Z12" i="93"/>
  <c r="Z2" i="155"/>
  <c r="Z34" i="149"/>
  <c r="Y60" i="149"/>
  <c r="Z61" i="149"/>
  <c r="Y74" i="149"/>
  <c r="Y3" i="120"/>
  <c r="Z3" i="117"/>
  <c r="Y3" i="75"/>
  <c r="Y26" i="111"/>
  <c r="Y2" i="111" s="1"/>
  <c r="Y54" i="149"/>
  <c r="Y2" i="17"/>
  <c r="Z2" i="85"/>
  <c r="Z2" i="192"/>
  <c r="Y58" i="149"/>
  <c r="Z2" i="204"/>
  <c r="Y62" i="93"/>
  <c r="Z72" i="149"/>
  <c r="R3" i="16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Y6" i="149" l="1"/>
  <c r="Y92" i="149"/>
  <c r="Z2" i="104"/>
  <c r="Y52" i="149"/>
  <c r="Z74" i="149"/>
  <c r="Z38" i="149"/>
  <c r="Y24" i="149"/>
  <c r="Z26" i="111"/>
  <c r="Z39" i="149"/>
  <c r="Z70" i="93"/>
  <c r="Z70" i="11" s="1"/>
  <c r="Z70" i="9" s="1"/>
  <c r="Z70" i="7" s="1"/>
  <c r="Y40" i="93"/>
  <c r="Y40" i="11" s="1"/>
  <c r="Y40" i="9" s="1"/>
  <c r="Y40" i="7" s="1"/>
  <c r="Z26" i="103"/>
  <c r="Z2" i="103" s="1"/>
  <c r="Z59" i="149"/>
  <c r="Y43" i="149"/>
  <c r="Y88" i="149"/>
  <c r="Z13" i="149"/>
  <c r="Z63" i="149"/>
  <c r="Y34" i="149"/>
  <c r="Y81" i="149"/>
  <c r="Z50" i="149"/>
  <c r="Z86" i="149"/>
  <c r="Y2" i="106"/>
  <c r="Z27" i="149"/>
  <c r="Y48" i="149"/>
  <c r="Y18" i="149"/>
  <c r="Y79" i="149"/>
  <c r="Y26" i="102"/>
  <c r="Y41" i="149"/>
  <c r="Y26" i="104"/>
  <c r="Y2" i="104" s="1"/>
  <c r="Y46" i="149"/>
  <c r="Y2" i="120"/>
  <c r="Z3" i="103"/>
  <c r="Y2" i="124"/>
  <c r="Y70" i="149"/>
  <c r="Z44" i="149"/>
  <c r="Y3" i="116"/>
  <c r="Y63" i="149"/>
  <c r="Z41" i="149"/>
  <c r="Y2" i="119"/>
  <c r="Z26" i="106"/>
  <c r="Z2" i="106" s="1"/>
  <c r="Z22" i="149"/>
  <c r="Z83" i="149"/>
  <c r="Y17" i="102"/>
  <c r="Z30" i="149"/>
  <c r="Z26" i="123"/>
  <c r="Z2" i="118"/>
  <c r="Z3" i="123"/>
  <c r="Y64" i="149"/>
  <c r="Z2" i="8"/>
  <c r="Z2" i="16"/>
  <c r="Y30" i="149"/>
  <c r="Z10" i="149"/>
  <c r="Z24" i="149"/>
  <c r="Z26" i="102"/>
  <c r="Z2" i="105"/>
  <c r="Z42" i="149"/>
  <c r="Z33" i="149"/>
  <c r="Y26" i="149"/>
  <c r="Y51" i="149"/>
  <c r="Z26" i="119"/>
  <c r="Z2" i="119" s="1"/>
  <c r="Z33" i="116"/>
  <c r="Z26" i="116" s="1"/>
  <c r="Z18" i="149"/>
  <c r="Y62" i="149"/>
  <c r="Y17" i="149"/>
  <c r="Z46" i="149"/>
  <c r="Z56" i="149"/>
  <c r="Z2" i="10"/>
  <c r="Z63" i="93"/>
  <c r="Z63" i="11" s="1"/>
  <c r="Z63" i="9" s="1"/>
  <c r="Z63" i="7" s="1"/>
  <c r="Y91" i="149"/>
  <c r="Z43" i="149"/>
  <c r="Z2" i="75"/>
  <c r="Z87" i="149"/>
  <c r="Z24" i="93"/>
  <c r="Z24" i="11" s="1"/>
  <c r="Z24" i="9" s="1"/>
  <c r="Z24" i="7" s="1"/>
  <c r="Z2" i="117"/>
  <c r="Z11" i="102"/>
  <c r="Z3" i="102" s="1"/>
  <c r="Z64" i="149"/>
  <c r="Y2" i="125"/>
  <c r="Y61" i="102"/>
  <c r="Z61" i="102"/>
  <c r="Y2" i="16"/>
  <c r="Y2" i="10"/>
  <c r="Z3" i="116"/>
  <c r="Z12" i="149"/>
  <c r="Y2" i="117"/>
  <c r="Y42" i="149"/>
  <c r="Y3" i="105"/>
  <c r="Y2" i="105" s="1"/>
  <c r="Z45" i="149"/>
  <c r="Y8" i="102"/>
  <c r="Y3" i="102" s="1"/>
  <c r="Y27" i="116"/>
  <c r="Y26" i="116" s="1"/>
  <c r="Y61" i="116"/>
  <c r="Y2" i="103"/>
  <c r="Z2" i="111"/>
  <c r="Z30" i="93"/>
  <c r="Z30" i="11" s="1"/>
  <c r="Z30" i="9" s="1"/>
  <c r="Z30" i="7" s="1"/>
  <c r="Z2" i="120"/>
  <c r="Y2" i="118"/>
  <c r="Y33" i="123"/>
  <c r="Y26" i="123" s="1"/>
  <c r="Y2" i="123" s="1"/>
  <c r="Z2" i="125"/>
  <c r="Z2" i="124"/>
  <c r="Y53" i="149"/>
  <c r="Z78" i="149"/>
  <c r="Y4" i="93"/>
  <c r="Y5" i="11"/>
  <c r="Z8" i="93"/>
  <c r="Z9" i="11"/>
  <c r="Z47" i="149"/>
  <c r="Y2" i="75"/>
  <c r="Z28" i="11"/>
  <c r="Z31" i="149"/>
  <c r="Y50" i="149"/>
  <c r="Z4" i="93"/>
  <c r="Z5" i="11"/>
  <c r="Y27" i="93"/>
  <c r="Y28" i="11"/>
  <c r="Z6" i="149"/>
  <c r="Z28" i="149"/>
  <c r="Z11" i="93"/>
  <c r="Z12" i="11"/>
  <c r="Y52" i="93"/>
  <c r="Y53" i="11"/>
  <c r="Y87" i="149"/>
  <c r="Y61" i="93"/>
  <c r="Y62" i="11"/>
  <c r="Y17" i="93"/>
  <c r="Y18" i="11"/>
  <c r="Z89" i="149"/>
  <c r="Y8" i="93"/>
  <c r="Y9" i="11"/>
  <c r="Y16" i="149"/>
  <c r="Z62" i="11"/>
  <c r="Z23" i="11"/>
  <c r="Z91" i="149"/>
  <c r="Z29" i="149"/>
  <c r="Y33" i="93"/>
  <c r="Y34" i="11"/>
  <c r="Z52" i="93"/>
  <c r="Z53" i="11"/>
  <c r="Y10" i="149"/>
  <c r="Z17" i="93"/>
  <c r="Z18" i="11"/>
  <c r="Y22" i="93"/>
  <c r="Y23" i="11"/>
  <c r="Y11" i="93"/>
  <c r="Y12" i="11"/>
  <c r="Y2" i="8"/>
  <c r="Z17" i="149"/>
  <c r="Z33" i="93"/>
  <c r="Z34" i="11"/>
  <c r="Z81" i="149"/>
  <c r="Z48" i="149"/>
  <c r="X54" i="8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Y2" i="116" l="1"/>
  <c r="Z9" i="149"/>
  <c r="Y80" i="149"/>
  <c r="Y49" i="149"/>
  <c r="Z19" i="149"/>
  <c r="Z2" i="123"/>
  <c r="Z53" i="149"/>
  <c r="Y85" i="149"/>
  <c r="Y77" i="149"/>
  <c r="Z15" i="149"/>
  <c r="Z66" i="149"/>
  <c r="Y9" i="149"/>
  <c r="Z71" i="149"/>
  <c r="Z49" i="149"/>
  <c r="Z5" i="149"/>
  <c r="Z40" i="149"/>
  <c r="Z2" i="102"/>
  <c r="Y2" i="102"/>
  <c r="Y66" i="149"/>
  <c r="Z2" i="116"/>
  <c r="Y15" i="149"/>
  <c r="Y90" i="149"/>
  <c r="Z22" i="93"/>
  <c r="Z61" i="93"/>
  <c r="Y45" i="149"/>
  <c r="Z80" i="149"/>
  <c r="Y37" i="149"/>
  <c r="Z85" i="149"/>
  <c r="Z90" i="149"/>
  <c r="Y40" i="149"/>
  <c r="Y71" i="149"/>
  <c r="Z77" i="149"/>
  <c r="Y84" i="149"/>
  <c r="Z37" i="149"/>
  <c r="Y26" i="93"/>
  <c r="Z27" i="93"/>
  <c r="Z26" i="93" s="1"/>
  <c r="Z3" i="93"/>
  <c r="Z33" i="11"/>
  <c r="Z34" i="9"/>
  <c r="Z22" i="11"/>
  <c r="Z23" i="9"/>
  <c r="Y8" i="11"/>
  <c r="Y9" i="9"/>
  <c r="Z11" i="11"/>
  <c r="Z12" i="9"/>
  <c r="Y27" i="11"/>
  <c r="Y28" i="9"/>
  <c r="Y22" i="11"/>
  <c r="Y23" i="9"/>
  <c r="Y52" i="11"/>
  <c r="Y53" i="9"/>
  <c r="Z8" i="11"/>
  <c r="Z9" i="9"/>
  <c r="Z61" i="11"/>
  <c r="Z62" i="9"/>
  <c r="Z27" i="11"/>
  <c r="Z28" i="9"/>
  <c r="Y11" i="11"/>
  <c r="Y12" i="9"/>
  <c r="Z17" i="11"/>
  <c r="Z18" i="9"/>
  <c r="Y61" i="11"/>
  <c r="Y62" i="9"/>
  <c r="Z4" i="11"/>
  <c r="Z5" i="9"/>
  <c r="Y4" i="11"/>
  <c r="Y5" i="9"/>
  <c r="Z52" i="11"/>
  <c r="Z53" i="9"/>
  <c r="Y19" i="149"/>
  <c r="Y3" i="93"/>
  <c r="Y5" i="149"/>
  <c r="Y33" i="11"/>
  <c r="Y34" i="9"/>
  <c r="Y65" i="149"/>
  <c r="Y17" i="11"/>
  <c r="Y18" i="9"/>
  <c r="X3" i="164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Z84" i="149" l="1"/>
  <c r="Z65" i="149"/>
  <c r="Z36" i="149"/>
  <c r="Y36" i="149"/>
  <c r="Z2" i="93"/>
  <c r="Y2" i="93"/>
  <c r="Y26" i="11"/>
  <c r="Z4" i="9"/>
  <c r="Z5" i="7"/>
  <c r="Z4" i="7" s="1"/>
  <c r="Z27" i="9"/>
  <c r="Z28" i="7"/>
  <c r="Z27" i="7" s="1"/>
  <c r="Z11" i="9"/>
  <c r="Z12" i="7"/>
  <c r="Z11" i="7" s="1"/>
  <c r="Z3" i="11"/>
  <c r="Z26" i="11"/>
  <c r="Y61" i="9"/>
  <c r="Y62" i="7"/>
  <c r="Y61" i="7" s="1"/>
  <c r="Y52" i="9"/>
  <c r="Y53" i="7"/>
  <c r="Y52" i="7" s="1"/>
  <c r="Y8" i="9"/>
  <c r="Y9" i="7"/>
  <c r="Y8" i="7" s="1"/>
  <c r="Y33" i="9"/>
  <c r="Y34" i="7"/>
  <c r="Y33" i="7" s="1"/>
  <c r="Z52" i="9"/>
  <c r="Z53" i="7"/>
  <c r="Z52" i="7" s="1"/>
  <c r="Z17" i="9"/>
  <c r="Z18" i="7"/>
  <c r="Z17" i="7" s="1"/>
  <c r="Z61" i="9"/>
  <c r="Z62" i="7"/>
  <c r="Z61" i="7" s="1"/>
  <c r="Y22" i="9"/>
  <c r="Y23" i="7"/>
  <c r="Y22" i="7" s="1"/>
  <c r="Z22" i="9"/>
  <c r="Z23" i="7"/>
  <c r="Z22" i="7" s="1"/>
  <c r="Y17" i="9"/>
  <c r="Y18" i="7"/>
  <c r="Y17" i="7" s="1"/>
  <c r="Y4" i="9"/>
  <c r="Y5" i="7"/>
  <c r="Y4" i="7" s="1"/>
  <c r="Y3" i="11"/>
  <c r="Y2" i="11" s="1"/>
  <c r="Y11" i="9"/>
  <c r="Y12" i="7"/>
  <c r="Y11" i="7" s="1"/>
  <c r="Z8" i="9"/>
  <c r="Z9" i="7"/>
  <c r="Z8" i="7" s="1"/>
  <c r="Y27" i="9"/>
  <c r="Y28" i="7"/>
  <c r="Y27" i="7" s="1"/>
  <c r="Z33" i="9"/>
  <c r="Z34" i="7"/>
  <c r="Z33" i="7" s="1"/>
  <c r="X2" i="162"/>
  <c r="X2" i="164"/>
  <c r="X67" i="149"/>
  <c r="X3" i="120"/>
  <c r="X3" i="8"/>
  <c r="X3" i="118"/>
  <c r="X3" i="119"/>
  <c r="X3" i="10"/>
  <c r="Z35" i="149" l="1"/>
  <c r="Y35" i="149"/>
  <c r="Y26" i="7"/>
  <c r="Z26" i="9"/>
  <c r="Z2" i="11"/>
  <c r="Y3" i="9"/>
  <c r="Y26" i="9"/>
  <c r="Z26" i="7"/>
  <c r="Z3" i="7"/>
  <c r="Z3" i="9"/>
  <c r="Y14" i="149"/>
  <c r="Y3" i="7"/>
  <c r="Y2" i="7" s="1"/>
  <c r="Y4" i="149" s="1"/>
  <c r="X69" i="149"/>
  <c r="W4" i="204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R3" i="202"/>
  <c r="Z2" i="9" l="1"/>
  <c r="Z14" i="149"/>
  <c r="Y2" i="9"/>
  <c r="Z2" i="7"/>
  <c r="Z4" i="149" s="1"/>
  <c r="E3" i="204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Z8" i="149" l="1"/>
  <c r="Y8" i="149"/>
  <c r="W4" i="172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V3" i="8" l="1"/>
  <c r="M3" i="8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T52" i="120" l="1"/>
  <c r="V52" i="120"/>
  <c r="U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M19" i="116" s="1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Q65" i="116" s="1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C65" i="116" s="1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F44" i="123" s="1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R46" i="123" s="1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H49" i="123" s="1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F62" i="123" s="1"/>
  <c r="N62" i="124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R68" i="123" s="1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V54" i="123" s="1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T21" i="102" s="1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P43" i="102" s="1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L49" i="102" s="1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X63" i="102" s="1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I20" i="102" s="1"/>
  <c r="Q20" i="106"/>
  <c r="Q20" i="102" s="1"/>
  <c r="C21" i="106"/>
  <c r="K21" i="106"/>
  <c r="K21" i="102" s="1"/>
  <c r="S21" i="106"/>
  <c r="S21" i="102" s="1"/>
  <c r="G24" i="106"/>
  <c r="O24" i="106"/>
  <c r="W24" i="106"/>
  <c r="I25" i="106"/>
  <c r="Q25" i="106"/>
  <c r="E29" i="106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W35" i="102" s="1"/>
  <c r="I36" i="106"/>
  <c r="I36" i="102" s="1"/>
  <c r="Q36" i="106"/>
  <c r="Q36" i="102" s="1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O39" i="102" s="1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D19" i="102" s="1"/>
  <c r="L19" i="106"/>
  <c r="L19" i="102" s="1"/>
  <c r="T19" i="106"/>
  <c r="T19" i="102" s="1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X32" i="102" s="1"/>
  <c r="D35" i="106"/>
  <c r="D35" i="102" s="1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F40" i="102" s="1"/>
  <c r="N40" i="106"/>
  <c r="N40" i="102" s="1"/>
  <c r="V40" i="106"/>
  <c r="V40" i="102" s="1"/>
  <c r="H41" i="106"/>
  <c r="H41" i="102" s="1"/>
  <c r="P41" i="106"/>
  <c r="P41" i="102" s="1"/>
  <c r="X41" i="106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J66" i="102" s="1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R70" i="102" s="1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T26" i="78" s="1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N27" i="81"/>
  <c r="V27" i="8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V26" i="87" s="1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L27" i="86"/>
  <c r="T27" i="86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M26" i="183" s="1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V3" i="183" s="1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N3" i="186" s="1"/>
  <c r="V11" i="186"/>
  <c r="F4" i="110"/>
  <c r="N4" i="110"/>
  <c r="V4" i="110"/>
  <c r="H11" i="110"/>
  <c r="H3" i="110" s="1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D20" i="123" s="1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G21" i="123" s="1"/>
  <c r="O21" i="124"/>
  <c r="O21" i="123" s="1"/>
  <c r="W21" i="124"/>
  <c r="W21" i="123" s="1"/>
  <c r="E36" i="124"/>
  <c r="E36" i="123" s="1"/>
  <c r="M36" i="124"/>
  <c r="M36" i="123" s="1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E35" i="124"/>
  <c r="M35" i="124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O44" i="124"/>
  <c r="W44" i="124"/>
  <c r="I45" i="124"/>
  <c r="Q45" i="124"/>
  <c r="C46" i="124"/>
  <c r="K46" i="124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K68" i="123" s="1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Q71" i="123" s="1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L7" i="123" s="1"/>
  <c r="T7" i="124"/>
  <c r="T7" i="123" s="1"/>
  <c r="H10" i="124"/>
  <c r="H10" i="123" s="1"/>
  <c r="P10" i="124"/>
  <c r="P10" i="123" s="1"/>
  <c r="X10" i="124"/>
  <c r="X10" i="123" s="1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P25" i="123" s="1"/>
  <c r="X25" i="124"/>
  <c r="X25" i="123" s="1"/>
  <c r="D29" i="124"/>
  <c r="D29" i="123" s="1"/>
  <c r="L29" i="124"/>
  <c r="L29" i="123" s="1"/>
  <c r="T29" i="124"/>
  <c r="T29" i="123" s="1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H40" i="123" s="1"/>
  <c r="P40" i="124"/>
  <c r="P40" i="123" s="1"/>
  <c r="X40" i="124"/>
  <c r="X40" i="123" s="1"/>
  <c r="J41" i="124"/>
  <c r="J41" i="123" s="1"/>
  <c r="R41" i="124"/>
  <c r="R41" i="123" s="1"/>
  <c r="D42" i="124"/>
  <c r="D42" i="123" s="1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N51" i="124"/>
  <c r="V51" i="124"/>
  <c r="H62" i="124"/>
  <c r="H62" i="123" s="1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X70" i="123" s="1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N13" i="123" s="1"/>
  <c r="V13" i="124"/>
  <c r="H14" i="124"/>
  <c r="P14" i="124"/>
  <c r="X14" i="124"/>
  <c r="J15" i="124"/>
  <c r="R15" i="124"/>
  <c r="D16" i="124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X30" i="124"/>
  <c r="J31" i="124"/>
  <c r="R31" i="124"/>
  <c r="D32" i="124"/>
  <c r="L32" i="124"/>
  <c r="L32" i="123" s="1"/>
  <c r="T32" i="124"/>
  <c r="H35" i="124"/>
  <c r="P35" i="124"/>
  <c r="P35" i="123" s="1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H43" i="123" s="1"/>
  <c r="P43" i="124"/>
  <c r="X43" i="124"/>
  <c r="J44" i="124"/>
  <c r="R44" i="124"/>
  <c r="D45" i="124"/>
  <c r="L45" i="124"/>
  <c r="T45" i="124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D63" i="123" s="1"/>
  <c r="L63" i="124"/>
  <c r="T63" i="124"/>
  <c r="F64" i="124"/>
  <c r="F64" i="123" s="1"/>
  <c r="N64" i="124"/>
  <c r="V64" i="124"/>
  <c r="H65" i="124"/>
  <c r="P65" i="124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S39" i="103"/>
  <c r="E40" i="103"/>
  <c r="M40" i="103"/>
  <c r="U40" i="103"/>
  <c r="G41" i="103"/>
  <c r="O41" i="103"/>
  <c r="W41" i="103"/>
  <c r="W41" i="102" s="1"/>
  <c r="I42" i="103"/>
  <c r="Q42" i="103"/>
  <c r="C43" i="103"/>
  <c r="K43" i="103"/>
  <c r="S43" i="103"/>
  <c r="E44" i="103"/>
  <c r="M44" i="103"/>
  <c r="U44" i="103"/>
  <c r="G45" i="103"/>
  <c r="O45" i="103"/>
  <c r="W45" i="103"/>
  <c r="I46" i="103"/>
  <c r="Q46" i="103"/>
  <c r="C47" i="103"/>
  <c r="K47" i="103"/>
  <c r="S47" i="103"/>
  <c r="S47" i="102" s="1"/>
  <c r="E48" i="103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H3" i="19" s="1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C3" i="193" s="1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W20" i="102" s="1"/>
  <c r="I21" i="106"/>
  <c r="I21" i="102" s="1"/>
  <c r="Q21" i="106"/>
  <c r="Q21" i="102" s="1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I49" i="102" s="1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D29" i="102" s="1"/>
  <c r="L29" i="106"/>
  <c r="L29" i="102" s="1"/>
  <c r="T29" i="106"/>
  <c r="T29" i="102" s="1"/>
  <c r="F30" i="106"/>
  <c r="F30" i="102" s="1"/>
  <c r="N30" i="106"/>
  <c r="N30" i="102" s="1"/>
  <c r="V30" i="106"/>
  <c r="H31" i="106"/>
  <c r="H31" i="102" s="1"/>
  <c r="P31" i="106"/>
  <c r="P31" i="102" s="1"/>
  <c r="X31" i="106"/>
  <c r="J32" i="106"/>
  <c r="J32" i="102" s="1"/>
  <c r="R32" i="106"/>
  <c r="R32" i="102" s="1"/>
  <c r="F35" i="106"/>
  <c r="F35" i="102" s="1"/>
  <c r="N35" i="106"/>
  <c r="V35" i="106"/>
  <c r="V35" i="102" s="1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F39" i="102" s="1"/>
  <c r="N39" i="106"/>
  <c r="N39" i="102" s="1"/>
  <c r="V39" i="106"/>
  <c r="H40" i="106"/>
  <c r="H40" i="102" s="1"/>
  <c r="P40" i="106"/>
  <c r="P40" i="102" s="1"/>
  <c r="X40" i="106"/>
  <c r="X40" i="102" s="1"/>
  <c r="J41" i="106"/>
  <c r="J41" i="102" s="1"/>
  <c r="R41" i="106"/>
  <c r="R41" i="102" s="1"/>
  <c r="D42" i="106"/>
  <c r="D42" i="102" s="1"/>
  <c r="L42" i="106"/>
  <c r="L42" i="102" s="1"/>
  <c r="T42" i="106"/>
  <c r="T42" i="102" s="1"/>
  <c r="F43" i="106"/>
  <c r="F43" i="102" s="1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D46" i="102" s="1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N51" i="102" s="1"/>
  <c r="V51" i="106"/>
  <c r="V51" i="102" s="1"/>
  <c r="D62" i="106"/>
  <c r="D62" i="102" s="1"/>
  <c r="L62" i="106"/>
  <c r="L62" i="102" s="1"/>
  <c r="T62" i="106"/>
  <c r="T62" i="102" s="1"/>
  <c r="F63" i="106"/>
  <c r="F63" i="102" s="1"/>
  <c r="N63" i="106"/>
  <c r="N63" i="102" s="1"/>
  <c r="V63" i="106"/>
  <c r="V63" i="102" s="1"/>
  <c r="H64" i="106"/>
  <c r="H64" i="102" s="1"/>
  <c r="P64" i="106"/>
  <c r="P64" i="102" s="1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U67" i="102" s="1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R69" i="102" s="1"/>
  <c r="D70" i="106"/>
  <c r="D70" i="102" s="1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P72" i="102" s="1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H43" i="116" s="1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M41" i="118"/>
  <c r="M41" i="116" s="1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I43" i="116" s="1"/>
  <c r="Q43" i="118"/>
  <c r="Q43" i="116" s="1"/>
  <c r="C44" i="118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J71" i="116" s="1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I38" i="116" s="1"/>
  <c r="Q38" i="118"/>
  <c r="Q38" i="116" s="1"/>
  <c r="C39" i="118"/>
  <c r="C39" i="116" s="1"/>
  <c r="K39" i="118"/>
  <c r="K39" i="116" s="1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V46" i="116" s="1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E49" i="116" s="1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U50" i="116" s="1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C68" i="116" s="1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I33" i="167"/>
  <c r="I26" i="167" s="1"/>
  <c r="I2" i="167" s="1"/>
  <c r="Q33" i="167"/>
  <c r="Q26" i="167" s="1"/>
  <c r="Q2" i="167" s="1"/>
  <c r="K46" i="118"/>
  <c r="S46" i="118"/>
  <c r="E47" i="118"/>
  <c r="M47" i="118"/>
  <c r="U47" i="118"/>
  <c r="G48" i="118"/>
  <c r="O48" i="118"/>
  <c r="W48" i="118"/>
  <c r="W48" i="116" s="1"/>
  <c r="I49" i="118"/>
  <c r="Q49" i="118"/>
  <c r="Q49" i="116" s="1"/>
  <c r="C50" i="118"/>
  <c r="C50" i="116" s="1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6" s="1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C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E29" i="102"/>
  <c r="W30" i="102"/>
  <c r="C32" i="102"/>
  <c r="E33" i="185"/>
  <c r="E34" i="103"/>
  <c r="M33" i="185"/>
  <c r="M34" i="103"/>
  <c r="U33" i="185"/>
  <c r="U34" i="103"/>
  <c r="U38" i="102"/>
  <c r="W39" i="102"/>
  <c r="S41" i="102"/>
  <c r="E42" i="102"/>
  <c r="Q44" i="102"/>
  <c r="C45" i="102"/>
  <c r="S45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K17" i="197"/>
  <c r="K18" i="11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I42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F33" i="201"/>
  <c r="F34" i="124"/>
  <c r="N33" i="201"/>
  <c r="N34" i="124"/>
  <c r="V34" i="124"/>
  <c r="V33" i="201"/>
  <c r="N38" i="123"/>
  <c r="J44" i="123"/>
  <c r="H47" i="123"/>
  <c r="F50" i="123"/>
  <c r="V68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F33" i="185"/>
  <c r="F34" i="103"/>
  <c r="N33" i="185"/>
  <c r="N34" i="103"/>
  <c r="V33" i="185"/>
  <c r="V34" i="103"/>
  <c r="H35" i="102"/>
  <c r="F38" i="102"/>
  <c r="D41" i="102"/>
  <c r="V46" i="102"/>
  <c r="X47" i="102"/>
  <c r="T49" i="102"/>
  <c r="J61" i="185"/>
  <c r="R61" i="185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S27" i="85"/>
  <c r="E33" i="85"/>
  <c r="M33" i="85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I61" i="183"/>
  <c r="Q61" i="183"/>
  <c r="C5" i="125"/>
  <c r="C4" i="171"/>
  <c r="K5" i="125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G61" i="163"/>
  <c r="O61" i="163"/>
  <c r="W61" i="163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L26" i="114" s="1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F27" i="171"/>
  <c r="F28" i="125"/>
  <c r="N28" i="125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51" i="116"/>
  <c r="O51" i="116"/>
  <c r="W51" i="116"/>
  <c r="I61" i="163"/>
  <c r="Q61" i="163"/>
  <c r="G63" i="116"/>
  <c r="O63" i="116"/>
  <c r="W63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44" i="116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71"/>
  <c r="V5" i="125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V20" i="123"/>
  <c r="J22" i="201"/>
  <c r="J23" i="124"/>
  <c r="R23" i="124"/>
  <c r="R22" i="201"/>
  <c r="L24" i="123"/>
  <c r="H27" i="201"/>
  <c r="H28" i="124"/>
  <c r="P28" i="124"/>
  <c r="P27" i="201"/>
  <c r="X28" i="124"/>
  <c r="X27" i="201"/>
  <c r="L30" i="123"/>
  <c r="V31" i="123"/>
  <c r="J34" i="124"/>
  <c r="J33" i="201"/>
  <c r="R34" i="124"/>
  <c r="R33" i="201"/>
  <c r="D35" i="123"/>
  <c r="X37" i="123"/>
  <c r="V40" i="123"/>
  <c r="X41" i="123"/>
  <c r="T43" i="123"/>
  <c r="V44" i="123"/>
  <c r="H45" i="123"/>
  <c r="T47" i="123"/>
  <c r="F48" i="123"/>
  <c r="P49" i="123"/>
  <c r="X49" i="123"/>
  <c r="R50" i="123"/>
  <c r="N62" i="123"/>
  <c r="P63" i="123"/>
  <c r="L65" i="123"/>
  <c r="J68" i="123"/>
  <c r="H71" i="123"/>
  <c r="X71" i="123"/>
  <c r="J72" i="123"/>
  <c r="D52" i="201"/>
  <c r="D53" i="124"/>
  <c r="L53" i="124"/>
  <c r="L52" i="201"/>
  <c r="T52" i="201"/>
  <c r="T53" i="124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J17" i="185"/>
  <c r="J18" i="103"/>
  <c r="R17" i="185"/>
  <c r="R18" i="103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J33" i="185"/>
  <c r="J34" i="103"/>
  <c r="R33" i="185"/>
  <c r="R34" i="103"/>
  <c r="V36" i="102"/>
  <c r="P37" i="102"/>
  <c r="X37" i="102"/>
  <c r="X41" i="102"/>
  <c r="D43" i="102"/>
  <c r="L43" i="102"/>
  <c r="T43" i="102"/>
  <c r="X45" i="102"/>
  <c r="J46" i="102"/>
  <c r="V48" i="102"/>
  <c r="H49" i="102"/>
  <c r="T51" i="102"/>
  <c r="F61" i="185"/>
  <c r="N61" i="185"/>
  <c r="V61" i="185"/>
  <c r="R62" i="102"/>
  <c r="D63" i="102"/>
  <c r="P65" i="102"/>
  <c r="X65" i="102"/>
  <c r="N68" i="102"/>
  <c r="V68" i="102"/>
  <c r="H69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P17" i="105" s="1"/>
  <c r="X17" i="187"/>
  <c r="X18" i="105"/>
  <c r="H22" i="187"/>
  <c r="H23" i="105"/>
  <c r="H22" i="105" s="1"/>
  <c r="P22" i="187"/>
  <c r="P23" i="105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P52" i="187"/>
  <c r="P53" i="105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V27" i="191"/>
  <c r="V28" i="104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L17" i="194"/>
  <c r="L18" i="106"/>
  <c r="T17" i="194"/>
  <c r="T18" i="106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P43" i="116"/>
  <c r="D45" i="116"/>
  <c r="L45" i="116"/>
  <c r="T45" i="116"/>
  <c r="F46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C34" i="124"/>
  <c r="C33" i="201"/>
  <c r="K34" i="124"/>
  <c r="K33" i="201"/>
  <c r="S34" i="124"/>
  <c r="S33" i="201"/>
  <c r="O62" i="123"/>
  <c r="E65" i="123"/>
  <c r="M65" i="123"/>
  <c r="W70" i="123"/>
  <c r="I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W15" i="103"/>
  <c r="I16" i="103"/>
  <c r="Q16" i="103"/>
  <c r="C17" i="185"/>
  <c r="C18" i="103"/>
  <c r="K17" i="185"/>
  <c r="K18" i="103"/>
  <c r="S17" i="185"/>
  <c r="S18" i="103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I45" i="102"/>
  <c r="G61" i="185"/>
  <c r="O61" i="185"/>
  <c r="W61" i="185"/>
  <c r="M63" i="102"/>
  <c r="U63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O8" i="194"/>
  <c r="O9" i="106"/>
  <c r="W8" i="194"/>
  <c r="W9" i="106"/>
  <c r="W8" i="106" s="1"/>
  <c r="C11" i="194"/>
  <c r="C12" i="106"/>
  <c r="C11" i="106" s="1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S8" i="197"/>
  <c r="S9" i="111"/>
  <c r="S8" i="111" s="1"/>
  <c r="G11" i="197"/>
  <c r="G12" i="111"/>
  <c r="O11" i="197"/>
  <c r="O12" i="111"/>
  <c r="W11" i="197"/>
  <c r="W12" i="111"/>
  <c r="I17" i="197"/>
  <c r="I18" i="11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U45" i="116"/>
  <c r="K48" i="116"/>
  <c r="G50" i="116"/>
  <c r="C61" i="163"/>
  <c r="K61" i="163"/>
  <c r="S61" i="163"/>
  <c r="E65" i="116"/>
  <c r="M65" i="116"/>
  <c r="U65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V26" i="83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F9" i="124"/>
  <c r="F8" i="201"/>
  <c r="N9" i="124"/>
  <c r="N8" i="201"/>
  <c r="V8" i="201"/>
  <c r="V9" i="124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J27" i="201"/>
  <c r="J28" i="124"/>
  <c r="R28" i="124"/>
  <c r="R27" i="201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L42" i="123"/>
  <c r="N43" i="123"/>
  <c r="X44" i="123"/>
  <c r="J45" i="123"/>
  <c r="L46" i="123"/>
  <c r="V47" i="123"/>
  <c r="H48" i="123"/>
  <c r="R63" i="123"/>
  <c r="D64" i="123"/>
  <c r="F65" i="123"/>
  <c r="X66" i="123"/>
  <c r="R67" i="123"/>
  <c r="D68" i="123"/>
  <c r="V69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7"/>
  <c r="R22" i="17"/>
  <c r="R23" i="16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V30" i="102"/>
  <c r="X31" i="102"/>
  <c r="D33" i="185"/>
  <c r="D34" i="103"/>
  <c r="L33" i="185"/>
  <c r="L34" i="103"/>
  <c r="T33" i="185"/>
  <c r="T34" i="103"/>
  <c r="N35" i="102"/>
  <c r="X36" i="102"/>
  <c r="L38" i="102"/>
  <c r="T38" i="102"/>
  <c r="V39" i="102"/>
  <c r="H44" i="102"/>
  <c r="P44" i="102"/>
  <c r="R45" i="102"/>
  <c r="F47" i="102"/>
  <c r="N47" i="102"/>
  <c r="P48" i="102"/>
  <c r="D50" i="102"/>
  <c r="L50" i="102"/>
  <c r="H61" i="185"/>
  <c r="P61" i="185"/>
  <c r="X61" i="185"/>
  <c r="T66" i="102"/>
  <c r="F67" i="102"/>
  <c r="X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V4" i="187"/>
  <c r="V5" i="105"/>
  <c r="V4" i="105" s="1"/>
  <c r="D8" i="187"/>
  <c r="D9" i="105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H27" i="191"/>
  <c r="H28" i="104"/>
  <c r="P27" i="191"/>
  <c r="P28" i="104"/>
  <c r="X27" i="191"/>
  <c r="X28" i="104"/>
  <c r="J33" i="191"/>
  <c r="J34" i="104"/>
  <c r="R33" i="191"/>
  <c r="R34" i="104"/>
  <c r="F61" i="191"/>
  <c r="N61" i="191"/>
  <c r="V61" i="191"/>
  <c r="J52" i="191"/>
  <c r="J53" i="104"/>
  <c r="R52" i="191"/>
  <c r="R53" i="104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L71" i="123" l="1"/>
  <c r="S29" i="123"/>
  <c r="S71" i="102"/>
  <c r="Q52" i="75"/>
  <c r="P3" i="192"/>
  <c r="F51" i="123"/>
  <c r="C11" i="111"/>
  <c r="P30" i="123"/>
  <c r="O15" i="102"/>
  <c r="K3" i="203"/>
  <c r="T17" i="106"/>
  <c r="X3" i="81"/>
  <c r="W26" i="190"/>
  <c r="P27" i="125"/>
  <c r="R26" i="107"/>
  <c r="J17" i="105"/>
  <c r="K17" i="111"/>
  <c r="D26" i="86"/>
  <c r="V72" i="123"/>
  <c r="U26" i="188"/>
  <c r="K8" i="111"/>
  <c r="C26" i="17"/>
  <c r="L8" i="104"/>
  <c r="S26" i="17"/>
  <c r="R22" i="104"/>
  <c r="S8" i="104"/>
  <c r="I3" i="80"/>
  <c r="R26" i="91"/>
  <c r="L41" i="123"/>
  <c r="K7" i="123"/>
  <c r="K7" i="93" s="1"/>
  <c r="K7" i="11" s="1"/>
  <c r="K7" i="9" s="1"/>
  <c r="K7" i="7" s="1"/>
  <c r="K4" i="125"/>
  <c r="S3" i="85"/>
  <c r="X65" i="123"/>
  <c r="S46" i="116"/>
  <c r="C27" i="111"/>
  <c r="S26" i="114"/>
  <c r="V26" i="81"/>
  <c r="N4" i="125"/>
  <c r="K26" i="85"/>
  <c r="P52" i="105"/>
  <c r="G16" i="102"/>
  <c r="D27" i="106"/>
  <c r="J3" i="107"/>
  <c r="R52" i="104"/>
  <c r="H52" i="105"/>
  <c r="U44" i="102"/>
  <c r="L36" i="123"/>
  <c r="D26" i="187"/>
  <c r="N26" i="108"/>
  <c r="R26" i="191"/>
  <c r="M3" i="17"/>
  <c r="K71" i="102"/>
  <c r="K3" i="190"/>
  <c r="E36" i="102"/>
  <c r="O66" i="116"/>
  <c r="F26" i="108"/>
  <c r="L3" i="163"/>
  <c r="I26" i="89"/>
  <c r="T26" i="191"/>
  <c r="L17" i="106"/>
  <c r="H3" i="201"/>
  <c r="X16" i="102"/>
  <c r="Q50" i="102"/>
  <c r="W26" i="19"/>
  <c r="U68" i="102"/>
  <c r="S26" i="203"/>
  <c r="H11" i="105"/>
  <c r="R22" i="16"/>
  <c r="J22" i="16"/>
  <c r="D17" i="106"/>
  <c r="N3" i="19"/>
  <c r="H14" i="102"/>
  <c r="S22" i="16"/>
  <c r="M25" i="102"/>
  <c r="N27" i="125"/>
  <c r="O26" i="85"/>
  <c r="K27" i="111"/>
  <c r="L26" i="187"/>
  <c r="W26" i="194"/>
  <c r="F66" i="116"/>
  <c r="U3" i="91"/>
  <c r="P65" i="123"/>
  <c r="T26" i="86"/>
  <c r="W26" i="201"/>
  <c r="N26" i="81"/>
  <c r="F26" i="81"/>
  <c r="N3" i="86"/>
  <c r="T3" i="83"/>
  <c r="T2" i="83" s="1"/>
  <c r="M26" i="17"/>
  <c r="D50" i="123"/>
  <c r="S26" i="191"/>
  <c r="K26" i="191"/>
  <c r="H26" i="185"/>
  <c r="X51" i="123"/>
  <c r="N29" i="123"/>
  <c r="N26" i="187"/>
  <c r="D71" i="123"/>
  <c r="R70" i="123"/>
  <c r="J40" i="123"/>
  <c r="L6" i="123"/>
  <c r="J70" i="123"/>
  <c r="J70" i="93" s="1"/>
  <c r="J70" i="11" s="1"/>
  <c r="J70" i="9" s="1"/>
  <c r="J70" i="7" s="1"/>
  <c r="X69" i="123"/>
  <c r="P69" i="123"/>
  <c r="P69" i="93" s="1"/>
  <c r="P69" i="11" s="1"/>
  <c r="P69" i="9" s="1"/>
  <c r="P69" i="7" s="1"/>
  <c r="J26" i="86"/>
  <c r="R27" i="104"/>
  <c r="H69" i="123"/>
  <c r="H69" i="93" s="1"/>
  <c r="H69" i="11" s="1"/>
  <c r="H69" i="9" s="1"/>
  <c r="H69" i="7" s="1"/>
  <c r="D49" i="123"/>
  <c r="L21" i="123"/>
  <c r="H3" i="112"/>
  <c r="S26" i="186"/>
  <c r="N68" i="123"/>
  <c r="N68" i="93" s="1"/>
  <c r="N68" i="11" s="1"/>
  <c r="N68" i="9" s="1"/>
  <c r="N68" i="7" s="1"/>
  <c r="O26" i="17"/>
  <c r="X26" i="193"/>
  <c r="K26" i="186"/>
  <c r="F68" i="123"/>
  <c r="P26" i="193"/>
  <c r="L37" i="123"/>
  <c r="L37" i="93" s="1"/>
  <c r="L37" i="11" s="1"/>
  <c r="L37" i="9" s="1"/>
  <c r="L37" i="7" s="1"/>
  <c r="T3" i="186"/>
  <c r="D3" i="83"/>
  <c r="H26" i="193"/>
  <c r="D67" i="123"/>
  <c r="P17" i="16"/>
  <c r="P27" i="105"/>
  <c r="C36" i="116"/>
  <c r="P26" i="163"/>
  <c r="I26" i="201"/>
  <c r="S3" i="115"/>
  <c r="S26" i="187"/>
  <c r="U3" i="88"/>
  <c r="U26" i="185"/>
  <c r="F26" i="173"/>
  <c r="D36" i="123"/>
  <c r="N4" i="105"/>
  <c r="P11" i="16"/>
  <c r="P22" i="105"/>
  <c r="F26" i="196"/>
  <c r="G26" i="186"/>
  <c r="V4" i="16"/>
  <c r="C26" i="187"/>
  <c r="I26" i="193"/>
  <c r="C51" i="102"/>
  <c r="E48" i="102"/>
  <c r="E48" i="93" s="1"/>
  <c r="E48" i="11" s="1"/>
  <c r="E48" i="9" s="1"/>
  <c r="E48" i="7" s="1"/>
  <c r="K39" i="102"/>
  <c r="U31" i="102"/>
  <c r="U31" i="93" s="1"/>
  <c r="U31" i="11" s="1"/>
  <c r="U31" i="9" s="1"/>
  <c r="U31" i="7" s="1"/>
  <c r="O52" i="106"/>
  <c r="L3" i="113"/>
  <c r="G26" i="110"/>
  <c r="V26" i="115"/>
  <c r="X4" i="16"/>
  <c r="K70" i="116"/>
  <c r="K70" i="93" s="1"/>
  <c r="K70" i="11" s="1"/>
  <c r="K70" i="9" s="1"/>
  <c r="K70" i="7" s="1"/>
  <c r="M67" i="116"/>
  <c r="M67" i="93" s="1"/>
  <c r="M67" i="11" s="1"/>
  <c r="M67" i="9" s="1"/>
  <c r="M67" i="7" s="1"/>
  <c r="T26" i="107"/>
  <c r="I52" i="111"/>
  <c r="Q26" i="82"/>
  <c r="Q68" i="116"/>
  <c r="R26" i="195"/>
  <c r="J26" i="189"/>
  <c r="J26" i="109"/>
  <c r="J2" i="109" s="1"/>
  <c r="V3" i="88"/>
  <c r="K20" i="102"/>
  <c r="K20" i="93" s="1"/>
  <c r="K20" i="11" s="1"/>
  <c r="K20" i="9" s="1"/>
  <c r="K20" i="7" s="1"/>
  <c r="W65" i="123"/>
  <c r="W61" i="123" s="1"/>
  <c r="L26" i="78"/>
  <c r="X27" i="104"/>
  <c r="Q2" i="119"/>
  <c r="V27" i="104"/>
  <c r="D33" i="125"/>
  <c r="U14" i="102"/>
  <c r="P26" i="114"/>
  <c r="M27" i="125"/>
  <c r="C26" i="82"/>
  <c r="K37" i="116"/>
  <c r="X26" i="77"/>
  <c r="G3" i="198"/>
  <c r="G2" i="198" s="1"/>
  <c r="W26" i="189"/>
  <c r="R3" i="18"/>
  <c r="E26" i="173"/>
  <c r="X8" i="106"/>
  <c r="T26" i="188"/>
  <c r="Q52" i="104"/>
  <c r="C26" i="79"/>
  <c r="D26" i="114"/>
  <c r="K11" i="105"/>
  <c r="W26" i="88"/>
  <c r="C17" i="111"/>
  <c r="U17" i="125"/>
  <c r="G8" i="125"/>
  <c r="P26" i="77"/>
  <c r="N37" i="102"/>
  <c r="N37" i="93" s="1"/>
  <c r="N37" i="11" s="1"/>
  <c r="N37" i="9" s="1"/>
  <c r="N37" i="7" s="1"/>
  <c r="L26" i="188"/>
  <c r="I26" i="19"/>
  <c r="P51" i="123"/>
  <c r="R48" i="123"/>
  <c r="T45" i="123"/>
  <c r="T45" i="93" s="1"/>
  <c r="T45" i="11" s="1"/>
  <c r="T45" i="9" s="1"/>
  <c r="T45" i="7" s="1"/>
  <c r="V42" i="123"/>
  <c r="X39" i="123"/>
  <c r="X39" i="93" s="1"/>
  <c r="X39" i="11" s="1"/>
  <c r="X39" i="9" s="1"/>
  <c r="X39" i="7" s="1"/>
  <c r="D37" i="123"/>
  <c r="D32" i="123"/>
  <c r="D32" i="93" s="1"/>
  <c r="D32" i="11" s="1"/>
  <c r="D32" i="9" s="1"/>
  <c r="D32" i="7" s="1"/>
  <c r="F29" i="123"/>
  <c r="F29" i="93" s="1"/>
  <c r="F29" i="11" s="1"/>
  <c r="F29" i="9" s="1"/>
  <c r="F29" i="7" s="1"/>
  <c r="D21" i="123"/>
  <c r="D16" i="123"/>
  <c r="F13" i="123"/>
  <c r="D6" i="123"/>
  <c r="R49" i="123"/>
  <c r="C50" i="123"/>
  <c r="C50" i="93" s="1"/>
  <c r="C50" i="11" s="1"/>
  <c r="C50" i="9" s="1"/>
  <c r="C50" i="7" s="1"/>
  <c r="E47" i="123"/>
  <c r="G44" i="123"/>
  <c r="G44" i="93" s="1"/>
  <c r="G44" i="11" s="1"/>
  <c r="G44" i="9" s="1"/>
  <c r="G44" i="7" s="1"/>
  <c r="I41" i="123"/>
  <c r="K38" i="123"/>
  <c r="M35" i="123"/>
  <c r="M35" i="93" s="1"/>
  <c r="M35" i="11" s="1"/>
  <c r="M35" i="9" s="1"/>
  <c r="M35" i="7" s="1"/>
  <c r="M30" i="123"/>
  <c r="U24" i="123"/>
  <c r="U19" i="123"/>
  <c r="U19" i="93" s="1"/>
  <c r="U19" i="11" s="1"/>
  <c r="U19" i="9" s="1"/>
  <c r="U19" i="7" s="1"/>
  <c r="U14" i="123"/>
  <c r="G10" i="123"/>
  <c r="X3" i="107"/>
  <c r="I51" i="116"/>
  <c r="T3" i="79"/>
  <c r="T2" i="79" s="1"/>
  <c r="W26" i="107"/>
  <c r="O26" i="84"/>
  <c r="H4" i="104"/>
  <c r="L52" i="125"/>
  <c r="K17" i="105"/>
  <c r="G8" i="106"/>
  <c r="C26" i="87"/>
  <c r="G3" i="84"/>
  <c r="V17" i="104"/>
  <c r="M26" i="108"/>
  <c r="M26" i="85"/>
  <c r="V51" i="123"/>
  <c r="V51" i="93" s="1"/>
  <c r="V51" i="11" s="1"/>
  <c r="V51" i="9" s="1"/>
  <c r="V51" i="7" s="1"/>
  <c r="X48" i="123"/>
  <c r="X48" i="93" s="1"/>
  <c r="X48" i="11" s="1"/>
  <c r="X48" i="9" s="1"/>
  <c r="X48" i="7" s="1"/>
  <c r="I49" i="123"/>
  <c r="K46" i="123"/>
  <c r="M43" i="123"/>
  <c r="M43" i="93" s="1"/>
  <c r="M43" i="11" s="1"/>
  <c r="M43" i="9" s="1"/>
  <c r="M43" i="7" s="1"/>
  <c r="O40" i="123"/>
  <c r="Q32" i="123"/>
  <c r="E24" i="123"/>
  <c r="E19" i="123"/>
  <c r="I17" i="111"/>
  <c r="X11" i="104"/>
  <c r="J26" i="171"/>
  <c r="W26" i="112"/>
  <c r="F26" i="187"/>
  <c r="R26" i="108"/>
  <c r="M26" i="187"/>
  <c r="W26" i="171"/>
  <c r="I26" i="163"/>
  <c r="U26" i="171"/>
  <c r="U26" i="81"/>
  <c r="S27" i="103"/>
  <c r="F3" i="174"/>
  <c r="C63" i="123"/>
  <c r="C63" i="93" s="1"/>
  <c r="C63" i="11" s="1"/>
  <c r="C63" i="9" s="1"/>
  <c r="C63" i="7" s="1"/>
  <c r="W26" i="173"/>
  <c r="T26" i="113"/>
  <c r="V26" i="107"/>
  <c r="K26" i="188"/>
  <c r="D8" i="105"/>
  <c r="U22" i="106"/>
  <c r="K8" i="105"/>
  <c r="E26" i="86"/>
  <c r="O3" i="80"/>
  <c r="K26" i="197"/>
  <c r="E17" i="104"/>
  <c r="W26" i="80"/>
  <c r="U3" i="83"/>
  <c r="Q3" i="19"/>
  <c r="C2" i="204"/>
  <c r="I22" i="111"/>
  <c r="U11" i="125"/>
  <c r="U3" i="125" s="1"/>
  <c r="T3" i="115"/>
  <c r="T2" i="115" s="1"/>
  <c r="I3" i="107"/>
  <c r="N27" i="104"/>
  <c r="P46" i="102"/>
  <c r="P46" i="93" s="1"/>
  <c r="P46" i="11" s="1"/>
  <c r="P46" i="9" s="1"/>
  <c r="P46" i="7" s="1"/>
  <c r="R43" i="102"/>
  <c r="R43" i="93" s="1"/>
  <c r="R43" i="11" s="1"/>
  <c r="R43" i="9" s="1"/>
  <c r="R43" i="7" s="1"/>
  <c r="X29" i="102"/>
  <c r="X29" i="93" s="1"/>
  <c r="X29" i="11" s="1"/>
  <c r="X29" i="9" s="1"/>
  <c r="X29" i="7" s="1"/>
  <c r="J49" i="123"/>
  <c r="J49" i="93" s="1"/>
  <c r="J49" i="11" s="1"/>
  <c r="J49" i="9" s="1"/>
  <c r="J49" i="7" s="1"/>
  <c r="M47" i="123"/>
  <c r="O10" i="123"/>
  <c r="T26" i="194"/>
  <c r="V4" i="125"/>
  <c r="M26" i="191"/>
  <c r="F26" i="197"/>
  <c r="G26" i="108"/>
  <c r="I26" i="107"/>
  <c r="X11" i="125"/>
  <c r="X3" i="125" s="1"/>
  <c r="N17" i="104"/>
  <c r="E3" i="109"/>
  <c r="M3" i="114"/>
  <c r="X22" i="125"/>
  <c r="S3" i="84"/>
  <c r="E41" i="116"/>
  <c r="G38" i="116"/>
  <c r="F26" i="190"/>
  <c r="M26" i="186"/>
  <c r="O26" i="19"/>
  <c r="N51" i="123"/>
  <c r="P48" i="123"/>
  <c r="P48" i="93" s="1"/>
  <c r="P48" i="11" s="1"/>
  <c r="P48" i="9" s="1"/>
  <c r="P48" i="7" s="1"/>
  <c r="N3" i="109"/>
  <c r="M14" i="102"/>
  <c r="E26" i="108"/>
  <c r="E26" i="85"/>
  <c r="O26" i="115"/>
  <c r="O2" i="115" s="1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C54" i="93" s="1"/>
  <c r="C54" i="11" s="1"/>
  <c r="C54" i="9" s="1"/>
  <c r="C54" i="7" s="1"/>
  <c r="K36" i="116"/>
  <c r="J33" i="104"/>
  <c r="F4" i="104"/>
  <c r="T7" i="102"/>
  <c r="T7" i="93" s="1"/>
  <c r="T7" i="11" s="1"/>
  <c r="T7" i="9" s="1"/>
  <c r="T7" i="7" s="1"/>
  <c r="Q16" i="102"/>
  <c r="O10" i="102"/>
  <c r="E3" i="78"/>
  <c r="E2" i="78" s="1"/>
  <c r="M11" i="104"/>
  <c r="I26" i="188"/>
  <c r="G26" i="88"/>
  <c r="T2" i="119"/>
  <c r="V7" i="102"/>
  <c r="V7" i="93" s="1"/>
  <c r="V7" i="11" s="1"/>
  <c r="K50" i="123"/>
  <c r="O44" i="123"/>
  <c r="O44" i="93" s="1"/>
  <c r="O44" i="11" s="1"/>
  <c r="O44" i="9" s="1"/>
  <c r="O44" i="7" s="1"/>
  <c r="Q41" i="123"/>
  <c r="Q41" i="93" s="1"/>
  <c r="Q41" i="11" s="1"/>
  <c r="Q41" i="9" s="1"/>
  <c r="Q41" i="7" s="1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Q49" i="93" s="1"/>
  <c r="Q49" i="11" s="1"/>
  <c r="Q49" i="9" s="1"/>
  <c r="Q49" i="7" s="1"/>
  <c r="S46" i="123"/>
  <c r="U43" i="123"/>
  <c r="U43" i="93" s="1"/>
  <c r="U43" i="11" s="1"/>
  <c r="U43" i="9" s="1"/>
  <c r="U43" i="7" s="1"/>
  <c r="W40" i="123"/>
  <c r="W40" i="93" s="1"/>
  <c r="W40" i="11" s="1"/>
  <c r="W40" i="9" s="1"/>
  <c r="W40" i="7" s="1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9" i="93" s="1"/>
  <c r="M19" i="11" s="1"/>
  <c r="M19" i="9" s="1"/>
  <c r="M19" i="7" s="1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W6" i="93" s="1"/>
  <c r="W6" i="11" s="1"/>
  <c r="W6" i="9" s="1"/>
  <c r="W6" i="7" s="1"/>
  <c r="V16" i="102"/>
  <c r="V16" i="93" s="1"/>
  <c r="V16" i="11" s="1"/>
  <c r="V16" i="9" s="1"/>
  <c r="V16" i="7" s="1"/>
  <c r="X13" i="102"/>
  <c r="X13" i="93" s="1"/>
  <c r="X13" i="11" s="1"/>
  <c r="X13" i="9" s="1"/>
  <c r="X13" i="7" s="1"/>
  <c r="S3" i="88"/>
  <c r="W4" i="111"/>
  <c r="E3" i="91"/>
  <c r="L3" i="192"/>
  <c r="X26" i="121"/>
  <c r="M3" i="83"/>
  <c r="K63" i="123"/>
  <c r="K61" i="123" s="1"/>
  <c r="V3" i="17"/>
  <c r="G15" i="102"/>
  <c r="M26" i="112"/>
  <c r="G26" i="78"/>
  <c r="K3" i="78"/>
  <c r="Q3" i="114"/>
  <c r="G3" i="86"/>
  <c r="F22" i="75"/>
  <c r="C69" i="116"/>
  <c r="C69" i="93" s="1"/>
  <c r="C69" i="11" s="1"/>
  <c r="C69" i="9" s="1"/>
  <c r="C69" i="7" s="1"/>
  <c r="O26" i="165"/>
  <c r="O26" i="199"/>
  <c r="U67" i="116"/>
  <c r="L26" i="186"/>
  <c r="P29" i="102"/>
  <c r="P29" i="93" s="1"/>
  <c r="P29" i="11" s="1"/>
  <c r="P29" i="9" s="1"/>
  <c r="P29" i="7" s="1"/>
  <c r="U51" i="123"/>
  <c r="W48" i="123"/>
  <c r="W48" i="93" s="1"/>
  <c r="W48" i="11" s="1"/>
  <c r="W48" i="9" s="1"/>
  <c r="W48" i="7" s="1"/>
  <c r="C46" i="123"/>
  <c r="C46" i="93" s="1"/>
  <c r="C46" i="11" s="1"/>
  <c r="C46" i="9" s="1"/>
  <c r="C46" i="7" s="1"/>
  <c r="E43" i="123"/>
  <c r="E43" i="93" s="1"/>
  <c r="E43" i="11" s="1"/>
  <c r="E43" i="9" s="1"/>
  <c r="E43" i="7" s="1"/>
  <c r="G40" i="123"/>
  <c r="G40" i="93" s="1"/>
  <c r="G40" i="11" s="1"/>
  <c r="G40" i="9" s="1"/>
  <c r="G40" i="7" s="1"/>
  <c r="I37" i="123"/>
  <c r="I32" i="123"/>
  <c r="I32" i="93" s="1"/>
  <c r="I32" i="11" s="1"/>
  <c r="I32" i="9" s="1"/>
  <c r="I32" i="7" s="1"/>
  <c r="K29" i="123"/>
  <c r="K29" i="93" s="1"/>
  <c r="K29" i="11" s="1"/>
  <c r="K29" i="9" s="1"/>
  <c r="K29" i="7" s="1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N14" i="93" s="1"/>
  <c r="N14" i="11" s="1"/>
  <c r="N14" i="9" s="1"/>
  <c r="N14" i="7" s="1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S3" i="111" s="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F14" i="93" s="1"/>
  <c r="F14" i="11" s="1"/>
  <c r="F14" i="9" s="1"/>
  <c r="F14" i="7" s="1"/>
  <c r="P25" i="102"/>
  <c r="R16" i="102"/>
  <c r="R16" i="93" s="1"/>
  <c r="R16" i="11" s="1"/>
  <c r="R16" i="9" s="1"/>
  <c r="R16" i="7" s="1"/>
  <c r="W11" i="111"/>
  <c r="C8" i="104"/>
  <c r="G27" i="105"/>
  <c r="S23" i="102"/>
  <c r="S7" i="102"/>
  <c r="M3" i="85"/>
  <c r="C3" i="78"/>
  <c r="F26" i="111"/>
  <c r="N11" i="104"/>
  <c r="V11" i="105"/>
  <c r="V3" i="105" s="1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L7" i="93" s="1"/>
  <c r="L7" i="11" s="1"/>
  <c r="L7" i="9" s="1"/>
  <c r="L7" i="7" s="1"/>
  <c r="E4" i="111"/>
  <c r="M3" i="187"/>
  <c r="L27" i="106"/>
  <c r="X11" i="105"/>
  <c r="W27" i="111"/>
  <c r="Q17" i="104"/>
  <c r="C3" i="114"/>
  <c r="I3" i="82"/>
  <c r="U3" i="8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10" i="93" s="1"/>
  <c r="Q10" i="11" s="1"/>
  <c r="Q10" i="9" s="1"/>
  <c r="Q10" i="7" s="1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G32" i="93" s="1"/>
  <c r="G32" i="11" s="1"/>
  <c r="G32" i="9" s="1"/>
  <c r="G32" i="7" s="1"/>
  <c r="X10" i="102"/>
  <c r="X11" i="16"/>
  <c r="X3" i="16" s="1"/>
  <c r="F3" i="17"/>
  <c r="O11" i="111"/>
  <c r="W11" i="105"/>
  <c r="I52" i="125"/>
  <c r="I52" i="75"/>
  <c r="O6" i="102"/>
  <c r="O6" i="93" s="1"/>
  <c r="O6" i="11" s="1"/>
  <c r="O6" i="9" s="1"/>
  <c r="O6" i="7" s="1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D20" i="93" s="1"/>
  <c r="D20" i="11" s="1"/>
  <c r="D20" i="9" s="1"/>
  <c r="D20" i="7" s="1"/>
  <c r="P51" i="116"/>
  <c r="P51" i="93" s="1"/>
  <c r="P51" i="11" s="1"/>
  <c r="P51" i="9" s="1"/>
  <c r="P51" i="7" s="1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R13" i="93" s="1"/>
  <c r="R13" i="11" s="1"/>
  <c r="R13" i="9" s="1"/>
  <c r="R13" i="7" s="1"/>
  <c r="G17" i="104"/>
  <c r="V17" i="16"/>
  <c r="D26" i="115"/>
  <c r="M3" i="186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K30" i="93" s="1"/>
  <c r="K30" i="11" s="1"/>
  <c r="K30" i="9" s="1"/>
  <c r="K30" i="7" s="1"/>
  <c r="S19" i="102"/>
  <c r="S19" i="93" s="1"/>
  <c r="S19" i="11" s="1"/>
  <c r="S19" i="9" s="1"/>
  <c r="S19" i="7" s="1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X19" i="93" s="1"/>
  <c r="X19" i="11" s="1"/>
  <c r="X19" i="9" s="1"/>
  <c r="X19" i="7" s="1"/>
  <c r="V7" i="123"/>
  <c r="P3" i="85"/>
  <c r="P2" i="85" s="1"/>
  <c r="N26" i="188"/>
  <c r="M52" i="106"/>
  <c r="U17" i="106"/>
  <c r="W3" i="17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71" i="93" s="1"/>
  <c r="U71" i="11" s="1"/>
  <c r="U71" i="9" s="1"/>
  <c r="U71" i="7" s="1"/>
  <c r="U64" i="123"/>
  <c r="U61" i="123" s="1"/>
  <c r="W65" i="102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M41" i="93" s="1"/>
  <c r="M41" i="11" s="1"/>
  <c r="M41" i="9" s="1"/>
  <c r="M41" i="7" s="1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O21" i="93" s="1"/>
  <c r="O21" i="11" s="1"/>
  <c r="O21" i="9" s="1"/>
  <c r="O21" i="7" s="1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Q2" i="82" s="1"/>
  <c r="J52" i="16"/>
  <c r="C11" i="104"/>
  <c r="I27" i="111"/>
  <c r="I11" i="111"/>
  <c r="I3" i="111" s="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W26" i="165"/>
  <c r="L26" i="165"/>
  <c r="C26" i="195"/>
  <c r="K3" i="193"/>
  <c r="T26" i="193"/>
  <c r="W26" i="192"/>
  <c r="C26" i="186"/>
  <c r="X26" i="190"/>
  <c r="J3" i="189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Q26" i="110"/>
  <c r="T4" i="106"/>
  <c r="T3" i="106" s="1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V38" i="93" s="1"/>
  <c r="V38" i="11" s="1"/>
  <c r="V38" i="9" s="1"/>
  <c r="V38" i="7" s="1"/>
  <c r="X35" i="123"/>
  <c r="X35" i="93" s="1"/>
  <c r="X35" i="11" s="1"/>
  <c r="X35" i="9" s="1"/>
  <c r="X35" i="7" s="1"/>
  <c r="X30" i="123"/>
  <c r="X30" i="93" s="1"/>
  <c r="X30" i="11" s="1"/>
  <c r="X30" i="9" s="1"/>
  <c r="X30" i="7" s="1"/>
  <c r="X24" i="123"/>
  <c r="X14" i="123"/>
  <c r="P3" i="121"/>
  <c r="U25" i="102"/>
  <c r="V3" i="198"/>
  <c r="D11" i="16"/>
  <c r="D3" i="16" s="1"/>
  <c r="T26" i="114"/>
  <c r="C26" i="90"/>
  <c r="W3" i="90"/>
  <c r="O26" i="79"/>
  <c r="L17" i="16"/>
  <c r="R3" i="108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P14" i="102"/>
  <c r="P14" i="93" s="1"/>
  <c r="P14" i="11" s="1"/>
  <c r="P14" i="9" s="1"/>
  <c r="P14" i="7" s="1"/>
  <c r="V52" i="16"/>
  <c r="S2" i="119"/>
  <c r="G52" i="106"/>
  <c r="M27" i="106"/>
  <c r="I8" i="106"/>
  <c r="I27" i="105"/>
  <c r="S17" i="105"/>
  <c r="I11" i="105"/>
  <c r="I3" i="105" s="1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V2" i="19" s="1"/>
  <c r="D3" i="18"/>
  <c r="S3" i="203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K19" i="93" s="1"/>
  <c r="K19" i="11" s="1"/>
  <c r="K19" i="9" s="1"/>
  <c r="K19" i="7" s="1"/>
  <c r="C71" i="102"/>
  <c r="C71" i="93" s="1"/>
  <c r="C71" i="11" s="1"/>
  <c r="C71" i="9" s="1"/>
  <c r="C71" i="7" s="1"/>
  <c r="M20" i="102"/>
  <c r="M20" i="93" s="1"/>
  <c r="M20" i="11" s="1"/>
  <c r="M20" i="9" s="1"/>
  <c r="M20" i="7" s="1"/>
  <c r="W16" i="102"/>
  <c r="W16" i="93" s="1"/>
  <c r="W16" i="11" s="1"/>
  <c r="W16" i="9" s="1"/>
  <c r="W16" i="7" s="1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Q72" i="93" s="1"/>
  <c r="Q72" i="11" s="1"/>
  <c r="Q72" i="9" s="1"/>
  <c r="Q72" i="7" s="1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R39" i="93" s="1"/>
  <c r="R39" i="11" s="1"/>
  <c r="R39" i="9" s="1"/>
  <c r="R39" i="7" s="1"/>
  <c r="T36" i="102"/>
  <c r="U49" i="102"/>
  <c r="U49" i="93" s="1"/>
  <c r="U49" i="11" s="1"/>
  <c r="U49" i="9" s="1"/>
  <c r="U49" i="7" s="1"/>
  <c r="G38" i="102"/>
  <c r="I30" i="102"/>
  <c r="I30" i="93" s="1"/>
  <c r="I30" i="11" s="1"/>
  <c r="I30" i="9" s="1"/>
  <c r="I30" i="7" s="1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T21" i="93" s="1"/>
  <c r="T21" i="11" s="1"/>
  <c r="T21" i="9" s="1"/>
  <c r="T21" i="7" s="1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S67" i="93" s="1"/>
  <c r="S67" i="11" s="1"/>
  <c r="S67" i="9" s="1"/>
  <c r="S67" i="7" s="1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E44" i="93" s="1"/>
  <c r="E44" i="11" s="1"/>
  <c r="E44" i="9" s="1"/>
  <c r="E44" i="7" s="1"/>
  <c r="G41" i="102"/>
  <c r="G41" i="93" s="1"/>
  <c r="G41" i="11" s="1"/>
  <c r="G41" i="9" s="1"/>
  <c r="G41" i="7" s="1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G50" i="93" s="1"/>
  <c r="G50" i="11" s="1"/>
  <c r="G50" i="9" s="1"/>
  <c r="G50" i="7" s="1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C10" i="93" s="1"/>
  <c r="C10" i="11" s="1"/>
  <c r="C10" i="9" s="1"/>
  <c r="C10" i="7" s="1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D6" i="93" s="1"/>
  <c r="D6" i="11" s="1"/>
  <c r="D6" i="9" s="1"/>
  <c r="D6" i="7" s="1"/>
  <c r="H26" i="198"/>
  <c r="I3" i="109"/>
  <c r="F61" i="104"/>
  <c r="P3" i="125"/>
  <c r="E3" i="108"/>
  <c r="T11" i="104"/>
  <c r="I16" i="102"/>
  <c r="O11" i="16"/>
  <c r="O3" i="16" s="1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G7" i="93" s="1"/>
  <c r="G7" i="11" s="1"/>
  <c r="G7" i="9" s="1"/>
  <c r="G7" i="7" s="1"/>
  <c r="M17" i="16"/>
  <c r="T22" i="16"/>
  <c r="Q27" i="104"/>
  <c r="S22" i="105"/>
  <c r="I4" i="125"/>
  <c r="Q26" i="198"/>
  <c r="I26" i="109"/>
  <c r="X51" i="116"/>
  <c r="X51" i="93" s="1"/>
  <c r="X51" i="11" s="1"/>
  <c r="X51" i="9" s="1"/>
  <c r="X51" i="7" s="1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H27" i="106"/>
  <c r="N33" i="104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K3" i="112"/>
  <c r="O3" i="108"/>
  <c r="G3" i="186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Q14" i="93" s="1"/>
  <c r="Q14" i="11" s="1"/>
  <c r="Q14" i="9" s="1"/>
  <c r="Q14" i="7" s="1"/>
  <c r="C3" i="88"/>
  <c r="C26" i="78"/>
  <c r="C2" i="78" s="1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C4" i="106"/>
  <c r="C3" i="106" s="1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X2" i="121" s="1"/>
  <c r="H3" i="86"/>
  <c r="H2" i="86" s="1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" i="195" s="1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W51" i="11" s="1"/>
  <c r="W51" i="9" s="1"/>
  <c r="W51" i="7" s="1"/>
  <c r="C61" i="111"/>
  <c r="W22" i="16"/>
  <c r="O27" i="125"/>
  <c r="J61" i="104"/>
  <c r="T27" i="104"/>
  <c r="D11" i="105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Q45" i="93" s="1"/>
  <c r="Q45" i="11" s="1"/>
  <c r="Q45" i="9" s="1"/>
  <c r="Q45" i="7" s="1"/>
  <c r="S42" i="123"/>
  <c r="S42" i="93" s="1"/>
  <c r="S42" i="11" s="1"/>
  <c r="S42" i="9" s="1"/>
  <c r="S42" i="7" s="1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J67" i="93" s="1"/>
  <c r="J67" i="11" s="1"/>
  <c r="J67" i="9" s="1"/>
  <c r="J67" i="7" s="1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V45" i="93" s="1"/>
  <c r="V45" i="11" s="1"/>
  <c r="V45" i="9" s="1"/>
  <c r="V45" i="7" s="1"/>
  <c r="S2" i="204"/>
  <c r="F2" i="204"/>
  <c r="T49" i="123"/>
  <c r="T49" i="93" s="1"/>
  <c r="T49" i="11" s="1"/>
  <c r="T49" i="9" s="1"/>
  <c r="T49" i="7" s="1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24" i="93" s="1"/>
  <c r="H24" i="11" s="1"/>
  <c r="H24" i="9" s="1"/>
  <c r="H24" i="7" s="1"/>
  <c r="H14" i="123"/>
  <c r="F7" i="123"/>
  <c r="F7" i="93" s="1"/>
  <c r="F7" i="11" s="1"/>
  <c r="F7" i="9" s="1"/>
  <c r="F7" i="7" s="1"/>
  <c r="R3" i="110"/>
  <c r="O3" i="121"/>
  <c r="O2" i="121" s="1"/>
  <c r="N26" i="189"/>
  <c r="X3" i="19"/>
  <c r="T2" i="110"/>
  <c r="W26" i="195"/>
  <c r="J26" i="186"/>
  <c r="E68" i="116"/>
  <c r="P2" i="199"/>
  <c r="P3" i="87"/>
  <c r="L3" i="91"/>
  <c r="E68" i="102"/>
  <c r="G65" i="102"/>
  <c r="I50" i="102"/>
  <c r="I50" i="93" s="1"/>
  <c r="I50" i="11" s="1"/>
  <c r="I50" i="9" s="1"/>
  <c r="I50" i="7" s="1"/>
  <c r="K47" i="102"/>
  <c r="K47" i="93" s="1"/>
  <c r="K47" i="11" s="1"/>
  <c r="K47" i="9" s="1"/>
  <c r="K47" i="7" s="1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S35" i="93" s="1"/>
  <c r="S35" i="11" s="1"/>
  <c r="S35" i="9" s="1"/>
  <c r="S35" i="7" s="1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H16" i="102"/>
  <c r="H16" i="93" s="1"/>
  <c r="H16" i="11" s="1"/>
  <c r="H16" i="9" s="1"/>
  <c r="H16" i="7" s="1"/>
  <c r="J13" i="102"/>
  <c r="J13" i="93" s="1"/>
  <c r="J13" i="11" s="1"/>
  <c r="J13" i="9" s="1"/>
  <c r="J13" i="7" s="1"/>
  <c r="E27" i="105"/>
  <c r="V2" i="160"/>
  <c r="E3" i="85"/>
  <c r="P2" i="120"/>
  <c r="G22" i="106"/>
  <c r="H2" i="156"/>
  <c r="H2" i="168"/>
  <c r="C70" i="116"/>
  <c r="C70" i="93" s="1"/>
  <c r="C70" i="11" s="1"/>
  <c r="C70" i="9" s="1"/>
  <c r="C70" i="7" s="1"/>
  <c r="C2" i="193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M40" i="102"/>
  <c r="M40" i="93" s="1"/>
  <c r="M40" i="11" s="1"/>
  <c r="M40" i="9" s="1"/>
  <c r="M40" i="7" s="1"/>
  <c r="W32" i="102"/>
  <c r="W32" i="93" s="1"/>
  <c r="W32" i="11" s="1"/>
  <c r="W32" i="9" s="1"/>
  <c r="W32" i="7" s="1"/>
  <c r="C30" i="102"/>
  <c r="C30" i="93" s="1"/>
  <c r="C30" i="11" s="1"/>
  <c r="C30" i="9" s="1"/>
  <c r="C30" i="7" s="1"/>
  <c r="J2" i="204"/>
  <c r="J3" i="173"/>
  <c r="J2" i="115"/>
  <c r="I2" i="155"/>
  <c r="U54" i="93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M61" i="120"/>
  <c r="I2" i="166"/>
  <c r="D33" i="106"/>
  <c r="D26" i="106" s="1"/>
  <c r="N27" i="106"/>
  <c r="T33" i="105"/>
  <c r="U2" i="160"/>
  <c r="R2" i="158"/>
  <c r="V17" i="106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R2" i="169"/>
  <c r="L2" i="204"/>
  <c r="K2" i="204"/>
  <c r="F2" i="17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G24" i="102"/>
  <c r="G24" i="93" s="1"/>
  <c r="G24" i="11" s="1"/>
  <c r="G24" i="9" s="1"/>
  <c r="G24" i="7" s="1"/>
  <c r="E7" i="102"/>
  <c r="E7" i="93" s="1"/>
  <c r="E7" i="11" s="1"/>
  <c r="E7" i="9" s="1"/>
  <c r="E7" i="7" s="1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N69" i="93" s="1"/>
  <c r="N69" i="11" s="1"/>
  <c r="N69" i="9" s="1"/>
  <c r="N69" i="7" s="1"/>
  <c r="P66" i="102"/>
  <c r="R63" i="102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D40" i="93" s="1"/>
  <c r="D40" i="11" s="1"/>
  <c r="D40" i="9" s="1"/>
  <c r="D40" i="7" s="1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H29" i="93" s="1"/>
  <c r="H29" i="11" s="1"/>
  <c r="H29" i="9" s="1"/>
  <c r="H29" i="7" s="1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H2" i="112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N2" i="19" s="1"/>
  <c r="X26" i="18"/>
  <c r="E3" i="203"/>
  <c r="R2" i="204"/>
  <c r="I2" i="204"/>
  <c r="T2" i="161"/>
  <c r="O2" i="202"/>
  <c r="N2" i="204"/>
  <c r="R3" i="183"/>
  <c r="V3" i="107"/>
  <c r="W3" i="183"/>
  <c r="M2" i="121"/>
  <c r="V3" i="90"/>
  <c r="V2" i="90" s="1"/>
  <c r="H3" i="85"/>
  <c r="H2" i="85" s="1"/>
  <c r="X2" i="199"/>
  <c r="N26" i="163"/>
  <c r="S45" i="116"/>
  <c r="S45" i="93" s="1"/>
  <c r="S45" i="11" s="1"/>
  <c r="S45" i="9" s="1"/>
  <c r="S45" i="7" s="1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O29" i="93" s="1"/>
  <c r="O29" i="11" s="1"/>
  <c r="O29" i="9" s="1"/>
  <c r="O29" i="7" s="1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K41" i="93"/>
  <c r="K41" i="11" s="1"/>
  <c r="K41" i="9" s="1"/>
  <c r="K41" i="7" s="1"/>
  <c r="W29" i="102"/>
  <c r="W29" i="93" s="1"/>
  <c r="W29" i="11" s="1"/>
  <c r="W29" i="9" s="1"/>
  <c r="W29" i="7" s="1"/>
  <c r="K72" i="102"/>
  <c r="K72" i="93" s="1"/>
  <c r="K72" i="11" s="1"/>
  <c r="K72" i="9" s="1"/>
  <c r="K72" i="7" s="1"/>
  <c r="J54" i="102"/>
  <c r="J54" i="93" s="1"/>
  <c r="J54" i="11" s="1"/>
  <c r="J71" i="102"/>
  <c r="J71" i="93" s="1"/>
  <c r="J71" i="11" s="1"/>
  <c r="J71" i="9" s="1"/>
  <c r="J71" i="7" s="1"/>
  <c r="N65" i="102"/>
  <c r="N65" i="93" s="1"/>
  <c r="N65" i="11" s="1"/>
  <c r="N65" i="9" s="1"/>
  <c r="N65" i="7" s="1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1" i="102"/>
  <c r="D31" i="93" s="1"/>
  <c r="D31" i="11" s="1"/>
  <c r="D31" i="9" s="1"/>
  <c r="D31" i="7" s="1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6" i="93" s="1"/>
  <c r="C36" i="11" s="1"/>
  <c r="C36" i="9" s="1"/>
  <c r="C36" i="7" s="1"/>
  <c r="C31" i="102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E41" i="93" s="1"/>
  <c r="E41" i="11" s="1"/>
  <c r="E41" i="9" s="1"/>
  <c r="E41" i="7" s="1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P7" i="93" s="1"/>
  <c r="P7" i="11" s="1"/>
  <c r="P7" i="9" s="1"/>
  <c r="P7" i="7" s="1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I7" i="102"/>
  <c r="I7" i="93" s="1"/>
  <c r="I7" i="11" s="1"/>
  <c r="I7" i="9" s="1"/>
  <c r="I7" i="7" s="1"/>
  <c r="W27" i="125"/>
  <c r="F27" i="125"/>
  <c r="M33" i="111"/>
  <c r="U17" i="111"/>
  <c r="M33" i="104"/>
  <c r="U17" i="104"/>
  <c r="K11" i="104"/>
  <c r="K3" i="104" s="1"/>
  <c r="U33" i="105"/>
  <c r="S11" i="105"/>
  <c r="C26" i="110"/>
  <c r="S26" i="90"/>
  <c r="R11" i="104"/>
  <c r="T3" i="188"/>
  <c r="T2" i="188" s="1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S51" i="93" s="1"/>
  <c r="S51" i="11" s="1"/>
  <c r="S51" i="9" s="1"/>
  <c r="S51" i="7" s="1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C43" i="93" s="1"/>
  <c r="C43" i="11" s="1"/>
  <c r="C43" i="9" s="1"/>
  <c r="C43" i="7" s="1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O14" i="93" s="1"/>
  <c r="O14" i="11" s="1"/>
  <c r="Q4" i="125"/>
  <c r="I26" i="113"/>
  <c r="K26" i="109"/>
  <c r="S26" i="196"/>
  <c r="O66" i="102"/>
  <c r="Q63" i="102"/>
  <c r="Q63" i="93" s="1"/>
  <c r="Q63" i="11" s="1"/>
  <c r="Q63" i="9" s="1"/>
  <c r="Q63" i="7" s="1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G3" i="82"/>
  <c r="L61" i="106"/>
  <c r="P61" i="105"/>
  <c r="D33" i="105"/>
  <c r="D33" i="16"/>
  <c r="D26" i="16" s="1"/>
  <c r="D52" i="125"/>
  <c r="D27" i="125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N26" i="17"/>
  <c r="J33" i="125"/>
  <c r="H52" i="75"/>
  <c r="K61" i="111"/>
  <c r="G33" i="111"/>
  <c r="W33" i="105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" i="115" s="1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R3" i="125" s="1"/>
  <c r="D4" i="125"/>
  <c r="C41" i="93"/>
  <c r="C41" i="11" s="1"/>
  <c r="C41" i="9" s="1"/>
  <c r="C41" i="7" s="1"/>
  <c r="S10" i="102"/>
  <c r="S10" i="93" s="1"/>
  <c r="S10" i="11" s="1"/>
  <c r="D4" i="106"/>
  <c r="D3" i="106" s="1"/>
  <c r="D11" i="125"/>
  <c r="H61" i="75"/>
  <c r="K27" i="125"/>
  <c r="S11" i="125"/>
  <c r="T8" i="75"/>
  <c r="P17" i="75"/>
  <c r="L4" i="75"/>
  <c r="Q69" i="116"/>
  <c r="Q69" i="93" s="1"/>
  <c r="Q69" i="11" s="1"/>
  <c r="Q69" i="9" s="1"/>
  <c r="Q69" i="7" s="1"/>
  <c r="E26" i="109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I45" i="93" s="1"/>
  <c r="I45" i="11" s="1"/>
  <c r="I45" i="9" s="1"/>
  <c r="I45" i="7" s="1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G3" i="199"/>
  <c r="O26" i="195"/>
  <c r="R54" i="102"/>
  <c r="R54" i="93" s="1"/>
  <c r="R54" i="11" s="1"/>
  <c r="R54" i="9" s="1"/>
  <c r="R54" i="7" s="1"/>
  <c r="R71" i="102"/>
  <c r="R71" i="93" s="1"/>
  <c r="R71" i="11" s="1"/>
  <c r="R71" i="9" s="1"/>
  <c r="R71" i="7" s="1"/>
  <c r="T68" i="102"/>
  <c r="T68" i="93" s="1"/>
  <c r="T68" i="11" s="1"/>
  <c r="T68" i="9" s="1"/>
  <c r="T68" i="7" s="1"/>
  <c r="X62" i="102"/>
  <c r="X50" i="102"/>
  <c r="X50" i="93" s="1"/>
  <c r="X50" i="11" s="1"/>
  <c r="X50" i="9" s="1"/>
  <c r="X50" i="7" s="1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G42" i="93" s="1"/>
  <c r="G42" i="11" s="1"/>
  <c r="G42" i="9" s="1"/>
  <c r="G42" i="7" s="1"/>
  <c r="I39" i="102"/>
  <c r="K36" i="102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I61" i="123" s="1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E3" i="191"/>
  <c r="O3" i="171"/>
  <c r="Q3" i="112"/>
  <c r="I3" i="90"/>
  <c r="W3" i="87"/>
  <c r="G3" i="79"/>
  <c r="E26" i="185"/>
  <c r="E33" i="16"/>
  <c r="K8" i="7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E26" i="105" s="1"/>
  <c r="M17" i="105"/>
  <c r="V26" i="198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T3" i="108"/>
  <c r="I26" i="112"/>
  <c r="G3" i="90"/>
  <c r="C26" i="89"/>
  <c r="I3" i="89"/>
  <c r="W26" i="87"/>
  <c r="W3" i="86"/>
  <c r="S26" i="85"/>
  <c r="S2" i="85" s="1"/>
  <c r="C26" i="81"/>
  <c r="M26" i="80"/>
  <c r="S3" i="80"/>
  <c r="O24" i="103"/>
  <c r="O22" i="103" s="1"/>
  <c r="Q15" i="103"/>
  <c r="Q15" i="102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R3" i="105" s="1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2" i="194" s="1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D72" i="93" s="1"/>
  <c r="D72" i="11" s="1"/>
  <c r="D72" i="9" s="1"/>
  <c r="D72" i="7" s="1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P3" i="193"/>
  <c r="F3" i="188"/>
  <c r="G26" i="190"/>
  <c r="G2" i="190" s="1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S40" i="93" s="1"/>
  <c r="S40" i="11" s="1"/>
  <c r="S40" i="9" s="1"/>
  <c r="S40" i="7" s="1"/>
  <c r="U37" i="102"/>
  <c r="U21" i="102"/>
  <c r="U21" i="93" s="1"/>
  <c r="U21" i="11" s="1"/>
  <c r="U21" i="9" s="1"/>
  <c r="U21" i="7" s="1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D67" i="93"/>
  <c r="D67" i="11" s="1"/>
  <c r="D67" i="9" s="1"/>
  <c r="D67" i="7" s="1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M15" i="93"/>
  <c r="M15" i="11" s="1"/>
  <c r="M15" i="9" s="1"/>
  <c r="M15" i="7" s="1"/>
  <c r="P26" i="194"/>
  <c r="N33" i="105"/>
  <c r="N26" i="185"/>
  <c r="N6" i="102"/>
  <c r="N6" i="93" s="1"/>
  <c r="N6" i="11" s="1"/>
  <c r="N6" i="9" s="1"/>
  <c r="N6" i="7" s="1"/>
  <c r="V11" i="125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O26" i="104" s="1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E63" i="93"/>
  <c r="E63" i="11" s="1"/>
  <c r="E63" i="9" s="1"/>
  <c r="E63" i="7" s="1"/>
  <c r="I33" i="16"/>
  <c r="G3" i="201"/>
  <c r="Q26" i="171"/>
  <c r="C61" i="125"/>
  <c r="K3" i="114"/>
  <c r="Q3" i="186"/>
  <c r="I3" i="83"/>
  <c r="S3" i="82"/>
  <c r="M3" i="8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U54" i="11"/>
  <c r="U54" i="9" s="1"/>
  <c r="U54" i="7" s="1"/>
  <c r="G68" i="93"/>
  <c r="G68" i="11" s="1"/>
  <c r="G68" i="9" s="1"/>
  <c r="G68" i="7" s="1"/>
  <c r="E9" i="102"/>
  <c r="I3" i="112"/>
  <c r="W3" i="107"/>
  <c r="W3" i="88"/>
  <c r="C26" i="83"/>
  <c r="L33" i="106"/>
  <c r="F26" i="191"/>
  <c r="D61" i="105"/>
  <c r="P65" i="93"/>
  <c r="P65" i="11" s="1"/>
  <c r="P65" i="9" s="1"/>
  <c r="P65" i="7" s="1"/>
  <c r="X26" i="108"/>
  <c r="U27" i="104"/>
  <c r="M36" i="93"/>
  <c r="M36" i="11" s="1"/>
  <c r="M36" i="9" s="1"/>
  <c r="M36" i="7" s="1"/>
  <c r="Q61" i="125"/>
  <c r="N38" i="93"/>
  <c r="N38" i="11" s="1"/>
  <c r="N38" i="9" s="1"/>
  <c r="N38" i="7" s="1"/>
  <c r="F33" i="118"/>
  <c r="F26" i="118" s="1"/>
  <c r="F2" i="118" s="1"/>
  <c r="J33" i="106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T16" i="93" s="1"/>
  <c r="T16" i="11" s="1"/>
  <c r="T16" i="9" s="1"/>
  <c r="T16" i="7" s="1"/>
  <c r="V13" i="123"/>
  <c r="T6" i="123"/>
  <c r="U3" i="173"/>
  <c r="R26" i="203"/>
  <c r="S3" i="121"/>
  <c r="V26" i="89"/>
  <c r="F3" i="89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N4" i="104"/>
  <c r="V3" i="187"/>
  <c r="R21" i="93"/>
  <c r="R21" i="11" s="1"/>
  <c r="R21" i="9" s="1"/>
  <c r="R21" i="7" s="1"/>
  <c r="D7" i="93"/>
  <c r="D7" i="11" s="1"/>
  <c r="D7" i="9" s="1"/>
  <c r="D7" i="7" s="1"/>
  <c r="T33" i="125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R26" i="105" s="1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Q17" i="16"/>
  <c r="C3" i="90"/>
  <c r="G3" i="88"/>
  <c r="Q3" i="87"/>
  <c r="I3" i="86"/>
  <c r="E3" i="84"/>
  <c r="G26" i="81"/>
  <c r="I26" i="80"/>
  <c r="K26" i="79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S26" i="104" s="1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J8" i="75"/>
  <c r="R61" i="16"/>
  <c r="F33" i="75"/>
  <c r="I4" i="75"/>
  <c r="K3" i="174"/>
  <c r="S3" i="113"/>
  <c r="G26" i="115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S61" i="106"/>
  <c r="O33" i="106"/>
  <c r="E27" i="106"/>
  <c r="W17" i="106"/>
  <c r="M11" i="106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W26" i="84"/>
  <c r="W2" i="84" s="1"/>
  <c r="C3" i="80"/>
  <c r="L33" i="118"/>
  <c r="L26" i="118" s="1"/>
  <c r="L3" i="188"/>
  <c r="P33" i="8"/>
  <c r="P26" i="8" s="1"/>
  <c r="P2" i="8" s="1"/>
  <c r="N33" i="125"/>
  <c r="P61" i="75"/>
  <c r="C33" i="16"/>
  <c r="C26" i="16" s="1"/>
  <c r="C17" i="16"/>
  <c r="G4" i="16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X10" i="93"/>
  <c r="X10" i="11" s="1"/>
  <c r="X10" i="9" s="1"/>
  <c r="X10" i="7" s="1"/>
  <c r="W41" i="93"/>
  <c r="W41" i="11" s="1"/>
  <c r="W41" i="9" s="1"/>
  <c r="W41" i="7" s="1"/>
  <c r="S46" i="93"/>
  <c r="S46" i="11" s="1"/>
  <c r="S46" i="9" s="1"/>
  <c r="S46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O3" i="201"/>
  <c r="O3" i="87"/>
  <c r="F72" i="93"/>
  <c r="F72" i="11" s="1"/>
  <c r="F72" i="9" s="1"/>
  <c r="F72" i="7" s="1"/>
  <c r="R50" i="93"/>
  <c r="R50" i="11" s="1"/>
  <c r="R50" i="9" s="1"/>
  <c r="R50" i="7" s="1"/>
  <c r="J61" i="125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H26" i="17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19" i="93"/>
  <c r="E19" i="11" s="1"/>
  <c r="E19" i="9" s="1"/>
  <c r="E19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G2" i="185" s="1"/>
  <c r="K75" i="149"/>
  <c r="Q50" i="93"/>
  <c r="Q50" i="11" s="1"/>
  <c r="Q50" i="9" s="1"/>
  <c r="Q50" i="7" s="1"/>
  <c r="S47" i="93"/>
  <c r="S47" i="11" s="1"/>
  <c r="S47" i="9" s="1"/>
  <c r="S47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M8" i="75"/>
  <c r="T26" i="198"/>
  <c r="S3" i="195"/>
  <c r="M26" i="113"/>
  <c r="C26" i="194"/>
  <c r="M9" i="102"/>
  <c r="L54" i="93"/>
  <c r="L54" i="11" s="1"/>
  <c r="L54" i="9" s="1"/>
  <c r="L54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W66" i="116"/>
  <c r="C3" i="89"/>
  <c r="M3" i="88"/>
  <c r="W3" i="80"/>
  <c r="W2" i="80" s="1"/>
  <c r="D37" i="93"/>
  <c r="D37" i="11" s="1"/>
  <c r="D37" i="9" s="1"/>
  <c r="D37" i="7" s="1"/>
  <c r="V26" i="111"/>
  <c r="W21" i="93"/>
  <c r="W21" i="11" s="1"/>
  <c r="W21" i="9" s="1"/>
  <c r="W21" i="7" s="1"/>
  <c r="G26" i="201"/>
  <c r="O26" i="171"/>
  <c r="T61" i="118"/>
  <c r="M52" i="75"/>
  <c r="U17" i="75"/>
  <c r="C3" i="195"/>
  <c r="O3" i="188"/>
  <c r="O73" i="149"/>
  <c r="L73" i="149"/>
  <c r="V73" i="149"/>
  <c r="D26" i="149"/>
  <c r="G73" i="149"/>
  <c r="D73" i="149"/>
  <c r="X73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N3" i="125"/>
  <c r="P61" i="124"/>
  <c r="G52" i="117"/>
  <c r="C12" i="116"/>
  <c r="C11" i="116" s="1"/>
  <c r="C11" i="117"/>
  <c r="G8" i="117"/>
  <c r="G9" i="116"/>
  <c r="G8" i="116" s="1"/>
  <c r="Q4" i="117"/>
  <c r="Q5" i="116"/>
  <c r="Q4" i="116" s="1"/>
  <c r="K3" i="111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D61" i="103"/>
  <c r="X33" i="103"/>
  <c r="X34" i="102"/>
  <c r="H22" i="103"/>
  <c r="H23" i="102"/>
  <c r="L4" i="103"/>
  <c r="L5" i="102"/>
  <c r="H3" i="17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U3" i="194"/>
  <c r="G52" i="103"/>
  <c r="G53" i="102"/>
  <c r="S68" i="93"/>
  <c r="S68" i="11" s="1"/>
  <c r="S68" i="9" s="1"/>
  <c r="S68" i="7" s="1"/>
  <c r="K61" i="103"/>
  <c r="U32" i="93"/>
  <c r="U32" i="11" s="1"/>
  <c r="U32" i="9" s="1"/>
  <c r="U32" i="7" s="1"/>
  <c r="O23" i="102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V42" i="93"/>
  <c r="V42" i="11" s="1"/>
  <c r="V42" i="9" s="1"/>
  <c r="V42" i="7" s="1"/>
  <c r="N33" i="103"/>
  <c r="N34" i="102"/>
  <c r="T26" i="185"/>
  <c r="V17" i="103"/>
  <c r="V18" i="102"/>
  <c r="J3" i="185"/>
  <c r="P13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C6" i="93"/>
  <c r="C6" i="11" s="1"/>
  <c r="C6" i="9" s="1"/>
  <c r="C6" i="7" s="1"/>
  <c r="Q26" i="17"/>
  <c r="O13" i="149"/>
  <c r="C7" i="149"/>
  <c r="O6" i="149"/>
  <c r="C26" i="201"/>
  <c r="M17" i="124"/>
  <c r="M18" i="123"/>
  <c r="K11" i="124"/>
  <c r="K12" i="123"/>
  <c r="M61" i="125"/>
  <c r="M3" i="112"/>
  <c r="Q26" i="114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V61" i="118"/>
  <c r="F33" i="117"/>
  <c r="F34" i="116"/>
  <c r="F33" i="116" s="1"/>
  <c r="N17" i="117"/>
  <c r="N18" i="116"/>
  <c r="N17" i="116" s="1"/>
  <c r="L3" i="197"/>
  <c r="H3" i="194"/>
  <c r="L3" i="19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U3" i="201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V27" i="103"/>
  <c r="V28" i="102"/>
  <c r="L3" i="185"/>
  <c r="R3" i="17"/>
  <c r="J11" i="149"/>
  <c r="R33" i="10"/>
  <c r="R26" i="10" s="1"/>
  <c r="R2" i="10" s="1"/>
  <c r="F27" i="124"/>
  <c r="F28" i="123"/>
  <c r="P22" i="124"/>
  <c r="P23" i="123"/>
  <c r="P22" i="123" s="1"/>
  <c r="J8" i="124"/>
  <c r="J9" i="123"/>
  <c r="T3" i="201"/>
  <c r="L3" i="171"/>
  <c r="N33" i="149"/>
  <c r="G64" i="116"/>
  <c r="G64" i="93" s="1"/>
  <c r="G64" i="11" s="1"/>
  <c r="G61" i="117"/>
  <c r="K33" i="117"/>
  <c r="K34" i="116"/>
  <c r="Q11" i="117"/>
  <c r="Q12" i="116"/>
  <c r="Q11" i="116" s="1"/>
  <c r="I3" i="191"/>
  <c r="I3" i="187"/>
  <c r="K68" i="93"/>
  <c r="K68" i="11" s="1"/>
  <c r="K68" i="9" s="1"/>
  <c r="K68" i="7" s="1"/>
  <c r="G17" i="103"/>
  <c r="G18" i="102"/>
  <c r="I8" i="103"/>
  <c r="I9" i="102"/>
  <c r="S4" i="103"/>
  <c r="S5" i="102"/>
  <c r="K61" i="10"/>
  <c r="Q6" i="149"/>
  <c r="I52" i="124"/>
  <c r="I53" i="123"/>
  <c r="I52" i="123" s="1"/>
  <c r="W33" i="124"/>
  <c r="W34" i="123"/>
  <c r="U27" i="124"/>
  <c r="U28" i="123"/>
  <c r="K4" i="124"/>
  <c r="K5" i="123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L27" i="103"/>
  <c r="L28" i="102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K43" i="93"/>
  <c r="K43" i="11" s="1"/>
  <c r="K43" i="9" s="1"/>
  <c r="K43" i="7" s="1"/>
  <c r="O37" i="116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O27" i="103"/>
  <c r="O28" i="102"/>
  <c r="E11" i="103"/>
  <c r="E15" i="102"/>
  <c r="E15" i="93" s="1"/>
  <c r="E15" i="11" s="1"/>
  <c r="E15" i="9" s="1"/>
  <c r="E15" i="7" s="1"/>
  <c r="O11" i="103"/>
  <c r="O12" i="102"/>
  <c r="O17" i="16"/>
  <c r="S12" i="149"/>
  <c r="K33" i="8"/>
  <c r="K26" i="8" s="1"/>
  <c r="G27" i="124"/>
  <c r="G28" i="123"/>
  <c r="G11" i="124"/>
  <c r="G12" i="123"/>
  <c r="C9" i="123"/>
  <c r="C8" i="123" s="1"/>
  <c r="C8" i="124"/>
  <c r="U4" i="124"/>
  <c r="U5" i="123"/>
  <c r="U4" i="123" s="1"/>
  <c r="M3" i="171"/>
  <c r="G61" i="124"/>
  <c r="F79" i="149"/>
  <c r="P64" i="116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G37" i="116"/>
  <c r="O27" i="117"/>
  <c r="O28" i="116"/>
  <c r="O27" i="116" s="1"/>
  <c r="O11" i="117"/>
  <c r="O12" i="116"/>
  <c r="O11" i="116" s="1"/>
  <c r="U26" i="194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K74" i="149"/>
  <c r="Q73" i="149"/>
  <c r="K61" i="117"/>
  <c r="M27" i="117"/>
  <c r="M28" i="116"/>
  <c r="M27" i="116" s="1"/>
  <c r="U11" i="117"/>
  <c r="U12" i="116"/>
  <c r="S33" i="103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F11" i="124"/>
  <c r="F12" i="123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W17" i="123" s="1"/>
  <c r="C5" i="123"/>
  <c r="C4" i="124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H2" i="197" s="1"/>
  <c r="V26" i="194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C12" i="123"/>
  <c r="C11" i="124"/>
  <c r="G8" i="124"/>
  <c r="G9" i="123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L3" i="17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D60" i="149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H42" i="93"/>
  <c r="H42" i="11" s="1"/>
  <c r="H42" i="9" s="1"/>
  <c r="H42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Q22" i="103"/>
  <c r="Q24" i="102"/>
  <c r="Q24" i="93" s="1"/>
  <c r="Q24" i="11" s="1"/>
  <c r="I17" i="103"/>
  <c r="K3" i="185"/>
  <c r="S27" i="16"/>
  <c r="S11" i="16"/>
  <c r="I13" i="149"/>
  <c r="Q10" i="149"/>
  <c r="M27" i="124"/>
  <c r="M28" i="123"/>
  <c r="M27" i="123" s="1"/>
  <c r="O17" i="124"/>
  <c r="O18" i="123"/>
  <c r="O17" i="123" s="1"/>
  <c r="U11" i="124"/>
  <c r="U12" i="123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4" i="16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R3" i="20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M7" i="93"/>
  <c r="M7" i="11" s="1"/>
  <c r="M7" i="9" s="1"/>
  <c r="M7" i="7" s="1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K33" i="103"/>
  <c r="K34" i="102"/>
  <c r="K11" i="103"/>
  <c r="K13" i="102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L26" i="163"/>
  <c r="J27" i="117"/>
  <c r="J28" i="116"/>
  <c r="J27" i="116" s="1"/>
  <c r="R11" i="117"/>
  <c r="R12" i="116"/>
  <c r="R11" i="116" s="1"/>
  <c r="D3" i="111"/>
  <c r="V3" i="194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O4" i="117"/>
  <c r="O5" i="116"/>
  <c r="O4" i="116" s="1"/>
  <c r="E3" i="194"/>
  <c r="Q39" i="93"/>
  <c r="Q39" i="11" s="1"/>
  <c r="Q39" i="9" s="1"/>
  <c r="Q39" i="7" s="1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L32" i="93"/>
  <c r="L32" i="11" s="1"/>
  <c r="L32" i="9" s="1"/>
  <c r="L32" i="7" s="1"/>
  <c r="N29" i="93"/>
  <c r="N29" i="11" s="1"/>
  <c r="N29" i="9" s="1"/>
  <c r="N2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U74" i="149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K21" i="93"/>
  <c r="K21" i="11" s="1"/>
  <c r="K21" i="9" s="1"/>
  <c r="K21" i="7" s="1"/>
  <c r="Q15" i="93"/>
  <c r="Q15" i="11" s="1"/>
  <c r="Q15" i="9" s="1"/>
  <c r="Q15" i="7" s="1"/>
  <c r="S12" i="102"/>
  <c r="W9" i="102"/>
  <c r="G3" i="17"/>
  <c r="W11" i="149"/>
  <c r="K26" i="201"/>
  <c r="U17" i="124"/>
  <c r="U18" i="123"/>
  <c r="I4" i="124"/>
  <c r="I5" i="123"/>
  <c r="Q3" i="171"/>
  <c r="K61" i="124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E12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U25" i="93"/>
  <c r="U25" i="11" s="1"/>
  <c r="U25" i="9" s="1"/>
  <c r="U25" i="7" s="1"/>
  <c r="I22" i="103"/>
  <c r="I23" i="102"/>
  <c r="U8" i="103"/>
  <c r="U10" i="102"/>
  <c r="U10" i="93" s="1"/>
  <c r="U10" i="11" s="1"/>
  <c r="U10" i="9" s="1"/>
  <c r="U10" i="7" s="1"/>
  <c r="M5" i="102"/>
  <c r="W33" i="16"/>
  <c r="U26" i="17"/>
  <c r="U11" i="16"/>
  <c r="C3" i="17"/>
  <c r="K11" i="149"/>
  <c r="K10" i="149"/>
  <c r="Q33" i="124"/>
  <c r="Q34" i="123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H53" i="102"/>
  <c r="V65" i="93"/>
  <c r="V65" i="11" s="1"/>
  <c r="V65" i="9" s="1"/>
  <c r="V65" i="7" s="1"/>
  <c r="L61" i="103"/>
  <c r="H50" i="93"/>
  <c r="H50" i="11" s="1"/>
  <c r="H50" i="9" s="1"/>
  <c r="H50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S61" i="103"/>
  <c r="C48" i="93"/>
  <c r="C48" i="11" s="1"/>
  <c r="C48" i="9" s="1"/>
  <c r="C48" i="7" s="1"/>
  <c r="G33" i="103"/>
  <c r="G34" i="102"/>
  <c r="W22" i="103"/>
  <c r="W23" i="102"/>
  <c r="U12" i="102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U33" i="75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I22" i="117"/>
  <c r="I23" i="116"/>
  <c r="I22" i="116" s="1"/>
  <c r="M4" i="117"/>
  <c r="M5" i="116"/>
  <c r="M4" i="116" s="1"/>
  <c r="O26" i="194"/>
  <c r="E26" i="194"/>
  <c r="S3" i="194"/>
  <c r="O3" i="19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S11" i="124"/>
  <c r="S12" i="123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L6" i="149" l="1"/>
  <c r="G2" i="108"/>
  <c r="V3" i="125"/>
  <c r="O66" i="93"/>
  <c r="O66" i="11" s="1"/>
  <c r="O66" i="9" s="1"/>
  <c r="O66" i="7" s="1"/>
  <c r="K4" i="123"/>
  <c r="I2" i="82"/>
  <c r="X11" i="123"/>
  <c r="H26" i="104"/>
  <c r="G3" i="106"/>
  <c r="V2" i="198"/>
  <c r="I2" i="80"/>
  <c r="I2" i="89"/>
  <c r="W15" i="93"/>
  <c r="W15" i="11" s="1"/>
  <c r="W15" i="9" s="1"/>
  <c r="W15" i="7" s="1"/>
  <c r="U6" i="149"/>
  <c r="W25" i="93"/>
  <c r="W25" i="11" s="1"/>
  <c r="W25" i="9" s="1"/>
  <c r="W25" i="7" s="1"/>
  <c r="H26" i="125"/>
  <c r="L3" i="104"/>
  <c r="T6" i="93"/>
  <c r="T6" i="11" s="1"/>
  <c r="T6" i="9" s="1"/>
  <c r="T6" i="7" s="1"/>
  <c r="L6" i="93"/>
  <c r="L6" i="11" s="1"/>
  <c r="L6" i="9" s="1"/>
  <c r="L6" i="7" s="1"/>
  <c r="K36" i="93"/>
  <c r="K36" i="11" s="1"/>
  <c r="K36" i="9" s="1"/>
  <c r="K36" i="7" s="1"/>
  <c r="J2" i="186"/>
  <c r="L4" i="123"/>
  <c r="H14" i="93"/>
  <c r="H14" i="11" s="1"/>
  <c r="H14" i="9" s="1"/>
  <c r="H14" i="7" s="1"/>
  <c r="T11" i="123"/>
  <c r="G3" i="16"/>
  <c r="X26" i="16"/>
  <c r="E3" i="111"/>
  <c r="P81" i="149"/>
  <c r="S2" i="203"/>
  <c r="O3" i="111"/>
  <c r="U14" i="93"/>
  <c r="U14" i="11" s="1"/>
  <c r="U14" i="9" s="1"/>
  <c r="U14" i="7" s="1"/>
  <c r="H2" i="17"/>
  <c r="E2" i="85"/>
  <c r="D36" i="93"/>
  <c r="D36" i="11" s="1"/>
  <c r="D36" i="9" s="1"/>
  <c r="D36" i="7" s="1"/>
  <c r="W3" i="104"/>
  <c r="U11" i="123"/>
  <c r="O87" i="149"/>
  <c r="K2" i="112"/>
  <c r="P3" i="105"/>
  <c r="L2" i="191"/>
  <c r="N61" i="102"/>
  <c r="L12" i="149"/>
  <c r="Q26" i="16"/>
  <c r="Q4" i="123"/>
  <c r="T7" i="149"/>
  <c r="N2" i="108"/>
  <c r="I25" i="149"/>
  <c r="C51" i="93"/>
  <c r="C51" i="11" s="1"/>
  <c r="C51" i="9" s="1"/>
  <c r="C51" i="7" s="1"/>
  <c r="R26" i="104"/>
  <c r="D27" i="123"/>
  <c r="N89" i="149"/>
  <c r="M2" i="17"/>
  <c r="G2" i="81"/>
  <c r="W2" i="171"/>
  <c r="J26" i="106"/>
  <c r="J2" i="106" s="1"/>
  <c r="J2" i="189"/>
  <c r="M3" i="111"/>
  <c r="R2" i="108"/>
  <c r="U41" i="93"/>
  <c r="U41" i="11" s="1"/>
  <c r="U41" i="9" s="1"/>
  <c r="U41" i="7" s="1"/>
  <c r="L26" i="106"/>
  <c r="L2" i="106" s="1"/>
  <c r="K26" i="111"/>
  <c r="N3" i="105"/>
  <c r="P39" i="149"/>
  <c r="L2" i="78"/>
  <c r="N26" i="125"/>
  <c r="N2" i="125" s="1"/>
  <c r="I17" i="123"/>
  <c r="L2" i="188"/>
  <c r="M2" i="114"/>
  <c r="G2" i="110"/>
  <c r="I27" i="123"/>
  <c r="P3" i="16"/>
  <c r="O37" i="93"/>
  <c r="O37" i="11" s="1"/>
  <c r="O37" i="9" s="1"/>
  <c r="O37" i="7" s="1"/>
  <c r="P2" i="193"/>
  <c r="D11" i="123"/>
  <c r="D3" i="123" s="1"/>
  <c r="X2" i="77"/>
  <c r="D16" i="93"/>
  <c r="D16" i="11" s="1"/>
  <c r="D16" i="9" s="1"/>
  <c r="D16" i="7" s="1"/>
  <c r="U26" i="111"/>
  <c r="J26" i="125"/>
  <c r="J2" i="192"/>
  <c r="K2" i="165"/>
  <c r="M47" i="93"/>
  <c r="M47" i="11" s="1"/>
  <c r="M47" i="9" s="1"/>
  <c r="M47" i="7" s="1"/>
  <c r="T2" i="163"/>
  <c r="G3" i="104"/>
  <c r="L2" i="19"/>
  <c r="J27" i="123"/>
  <c r="I51" i="93"/>
  <c r="I51" i="11" s="1"/>
  <c r="I51" i="9" s="1"/>
  <c r="I51" i="7" s="1"/>
  <c r="E2" i="201"/>
  <c r="M26" i="103"/>
  <c r="X2" i="18"/>
  <c r="M2" i="186"/>
  <c r="M72" i="93"/>
  <c r="M72" i="11" s="1"/>
  <c r="M72" i="9" s="1"/>
  <c r="M72" i="7" s="1"/>
  <c r="E47" i="93"/>
  <c r="E47" i="11" s="1"/>
  <c r="E47" i="9" s="1"/>
  <c r="E47" i="7" s="1"/>
  <c r="U24" i="93"/>
  <c r="U24" i="11" s="1"/>
  <c r="U24" i="9" s="1"/>
  <c r="U24" i="7" s="1"/>
  <c r="D2" i="108"/>
  <c r="O2" i="80"/>
  <c r="O27" i="123"/>
  <c r="N26" i="104"/>
  <c r="X24" i="93"/>
  <c r="X24" i="11" s="1"/>
  <c r="X24" i="9" s="1"/>
  <c r="X24" i="7" s="1"/>
  <c r="U2" i="81"/>
  <c r="F2" i="109"/>
  <c r="R2" i="195"/>
  <c r="O2" i="114"/>
  <c r="M26" i="16"/>
  <c r="T61" i="149"/>
  <c r="T26" i="125"/>
  <c r="N2" i="112"/>
  <c r="T2" i="113"/>
  <c r="K26" i="117"/>
  <c r="F2" i="17"/>
  <c r="G26" i="103"/>
  <c r="W3" i="16"/>
  <c r="V26" i="106"/>
  <c r="C11" i="123"/>
  <c r="X2" i="183"/>
  <c r="H3" i="16"/>
  <c r="R66" i="93"/>
  <c r="R66" i="11" s="1"/>
  <c r="R66" i="9" s="1"/>
  <c r="R66" i="7" s="1"/>
  <c r="J3" i="16"/>
  <c r="C2" i="192"/>
  <c r="M26" i="111"/>
  <c r="M26" i="125"/>
  <c r="M2" i="125" s="1"/>
  <c r="C26" i="117"/>
  <c r="G48" i="93"/>
  <c r="G48" i="11" s="1"/>
  <c r="G48" i="9" s="1"/>
  <c r="G48" i="7" s="1"/>
  <c r="O3" i="125"/>
  <c r="W2" i="108"/>
  <c r="X26" i="75"/>
  <c r="G2" i="19"/>
  <c r="M2" i="81"/>
  <c r="H2" i="203"/>
  <c r="V2" i="193"/>
  <c r="N2" i="109"/>
  <c r="S26" i="103"/>
  <c r="V2" i="163"/>
  <c r="H2" i="183"/>
  <c r="D2" i="91"/>
  <c r="N2" i="188"/>
  <c r="W37" i="93"/>
  <c r="W37" i="11" s="1"/>
  <c r="W37" i="9" s="1"/>
  <c r="W37" i="7" s="1"/>
  <c r="X22" i="123"/>
  <c r="M3" i="106"/>
  <c r="K26" i="125"/>
  <c r="K2" i="125" s="1"/>
  <c r="C2" i="86"/>
  <c r="E3" i="105"/>
  <c r="E2" i="105" s="1"/>
  <c r="S11" i="123"/>
  <c r="M74" i="149"/>
  <c r="N3" i="16"/>
  <c r="P64" i="93"/>
  <c r="P64" i="11" s="1"/>
  <c r="P64" i="9" s="1"/>
  <c r="P64" i="7" s="1"/>
  <c r="K2" i="189"/>
  <c r="Q2" i="19"/>
  <c r="O2" i="186"/>
  <c r="W65" i="93"/>
  <c r="W65" i="11" s="1"/>
  <c r="W65" i="9" s="1"/>
  <c r="W65" i="7" s="1"/>
  <c r="J26" i="105"/>
  <c r="J2" i="105" s="1"/>
  <c r="S26" i="105"/>
  <c r="G15" i="93"/>
  <c r="G15" i="11" s="1"/>
  <c r="G15" i="9" s="1"/>
  <c r="G15" i="7" s="1"/>
  <c r="I2" i="109"/>
  <c r="V3" i="106"/>
  <c r="V26" i="105"/>
  <c r="P62" i="93"/>
  <c r="P62" i="11" s="1"/>
  <c r="P62" i="9" s="1"/>
  <c r="P62" i="7" s="1"/>
  <c r="O69" i="93"/>
  <c r="O69" i="11" s="1"/>
  <c r="O69" i="9" s="1"/>
  <c r="O69" i="7" s="1"/>
  <c r="Q3" i="125"/>
  <c r="Q2" i="125" s="1"/>
  <c r="K3" i="105"/>
  <c r="F27" i="123"/>
  <c r="H2" i="171"/>
  <c r="H2" i="173"/>
  <c r="N57" i="149"/>
  <c r="E2" i="109"/>
  <c r="V2" i="107"/>
  <c r="D87" i="149"/>
  <c r="R87" i="149"/>
  <c r="L82" i="149"/>
  <c r="T82" i="149"/>
  <c r="T56" i="149"/>
  <c r="L89" i="149"/>
  <c r="R2" i="109"/>
  <c r="V33" i="116"/>
  <c r="V26" i="116" s="1"/>
  <c r="F26" i="124"/>
  <c r="Q2" i="114"/>
  <c r="I2" i="192"/>
  <c r="Q89" i="149"/>
  <c r="J87" i="149"/>
  <c r="S87" i="149"/>
  <c r="R64" i="149"/>
  <c r="N87" i="149"/>
  <c r="X24" i="149"/>
  <c r="K40" i="93"/>
  <c r="K40" i="11" s="1"/>
  <c r="K40" i="9" s="1"/>
  <c r="K40" i="7" s="1"/>
  <c r="N2" i="196"/>
  <c r="W26" i="105"/>
  <c r="Q87" i="149"/>
  <c r="V18" i="149"/>
  <c r="L56" i="149"/>
  <c r="H74" i="149"/>
  <c r="J2" i="195"/>
  <c r="K2" i="89"/>
  <c r="I2" i="107"/>
  <c r="K89" i="149"/>
  <c r="K27" i="123"/>
  <c r="G26" i="117"/>
  <c r="E7" i="149"/>
  <c r="V3" i="75"/>
  <c r="W44" i="149"/>
  <c r="P74" i="149"/>
  <c r="K87" i="149"/>
  <c r="V63" i="149"/>
  <c r="K95" i="149"/>
  <c r="F17" i="149"/>
  <c r="G2" i="115"/>
  <c r="Q26" i="104"/>
  <c r="M87" i="149"/>
  <c r="I87" i="149"/>
  <c r="T87" i="149"/>
  <c r="D82" i="149"/>
  <c r="D56" i="149"/>
  <c r="N41" i="149"/>
  <c r="W26" i="124"/>
  <c r="G8" i="123"/>
  <c r="U37" i="93"/>
  <c r="U37" i="11" s="1"/>
  <c r="U37" i="9" s="1"/>
  <c r="U37" i="7" s="1"/>
  <c r="I89" i="149"/>
  <c r="F87" i="149"/>
  <c r="C87" i="149"/>
  <c r="V42" i="149"/>
  <c r="V87" i="149"/>
  <c r="P87" i="149"/>
  <c r="U47" i="93"/>
  <c r="U47" i="11" s="1"/>
  <c r="U47" i="9" s="1"/>
  <c r="U47" i="7" s="1"/>
  <c r="E51" i="93"/>
  <c r="E51" i="11" s="1"/>
  <c r="E51" i="9" s="1"/>
  <c r="E51" i="7" s="1"/>
  <c r="O44" i="149"/>
  <c r="M76" i="149"/>
  <c r="M17" i="123"/>
  <c r="F3" i="104"/>
  <c r="V57" i="149"/>
  <c r="D26" i="125"/>
  <c r="S3" i="105"/>
  <c r="X2" i="115"/>
  <c r="R89" i="149"/>
  <c r="W87" i="149"/>
  <c r="L87" i="149"/>
  <c r="U87" i="149"/>
  <c r="X87" i="149"/>
  <c r="J89" i="149"/>
  <c r="G2" i="186"/>
  <c r="D57" i="149"/>
  <c r="I2" i="19"/>
  <c r="G25" i="93"/>
  <c r="G25" i="11" s="1"/>
  <c r="G25" i="9" s="1"/>
  <c r="G25" i="7" s="1"/>
  <c r="U33" i="116"/>
  <c r="U26" i="116" s="1"/>
  <c r="S2" i="113"/>
  <c r="Q26" i="106"/>
  <c r="R27" i="123"/>
  <c r="G55" i="149"/>
  <c r="E22" i="123"/>
  <c r="I3" i="16"/>
  <c r="V2" i="191"/>
  <c r="C26" i="104"/>
  <c r="Q2" i="197"/>
  <c r="M16" i="149"/>
  <c r="H22" i="123"/>
  <c r="I81" i="149"/>
  <c r="O11" i="123"/>
  <c r="O3" i="123" s="1"/>
  <c r="K2" i="104"/>
  <c r="M2" i="187"/>
  <c r="C3" i="105"/>
  <c r="U17" i="123"/>
  <c r="N26" i="16"/>
  <c r="V26" i="104"/>
  <c r="V2" i="104" s="1"/>
  <c r="D89" i="149"/>
  <c r="O61" i="102"/>
  <c r="H2" i="113"/>
  <c r="R26" i="16"/>
  <c r="R2" i="16" s="1"/>
  <c r="T3" i="16"/>
  <c r="X3" i="106"/>
  <c r="E93" i="149"/>
  <c r="X80" i="149"/>
  <c r="G2" i="183"/>
  <c r="O48" i="93"/>
  <c r="O48" i="11" s="1"/>
  <c r="O48" i="9" s="1"/>
  <c r="O48" i="7" s="1"/>
  <c r="M3" i="16"/>
  <c r="M2" i="16" s="1"/>
  <c r="E24" i="93"/>
  <c r="E24" i="11" s="1"/>
  <c r="E24" i="9" s="1"/>
  <c r="E24" i="7" s="1"/>
  <c r="C2" i="165"/>
  <c r="M2" i="85"/>
  <c r="X2" i="19"/>
  <c r="H18" i="149"/>
  <c r="H33" i="116"/>
  <c r="H26" i="116" s="1"/>
  <c r="D2" i="194"/>
  <c r="E26" i="16"/>
  <c r="S4" i="123"/>
  <c r="U26" i="106"/>
  <c r="U2" i="106" s="1"/>
  <c r="C2" i="82"/>
  <c r="U3" i="16"/>
  <c r="F26" i="106"/>
  <c r="F2" i="106" s="1"/>
  <c r="I6" i="93"/>
  <c r="I6" i="11" s="1"/>
  <c r="I6" i="9" s="1"/>
  <c r="I6" i="7" s="1"/>
  <c r="K63" i="93"/>
  <c r="K63" i="11" s="1"/>
  <c r="K63" i="9" s="1"/>
  <c r="K63" i="7" s="1"/>
  <c r="O26" i="103"/>
  <c r="G11" i="123"/>
  <c r="I2" i="186"/>
  <c r="U72" i="93"/>
  <c r="U72" i="11" s="1"/>
  <c r="U72" i="9" s="1"/>
  <c r="U72" i="7" s="1"/>
  <c r="I2" i="79"/>
  <c r="F13" i="93"/>
  <c r="F13" i="11" s="1"/>
  <c r="F13" i="9" s="1"/>
  <c r="F13" i="7" s="1"/>
  <c r="F2" i="111"/>
  <c r="S7" i="93"/>
  <c r="S7" i="11" s="1"/>
  <c r="S7" i="9" s="1"/>
  <c r="S7" i="7" s="1"/>
  <c r="R33" i="116"/>
  <c r="R26" i="116" s="1"/>
  <c r="F11" i="123"/>
  <c r="W8" i="123"/>
  <c r="S2" i="90"/>
  <c r="M2" i="191"/>
  <c r="J3" i="125"/>
  <c r="U3" i="111"/>
  <c r="U2" i="111" s="1"/>
  <c r="I2" i="87"/>
  <c r="G2" i="203"/>
  <c r="W2" i="112"/>
  <c r="M51" i="93"/>
  <c r="M51" i="11" s="1"/>
  <c r="M51" i="9" s="1"/>
  <c r="M51" i="7" s="1"/>
  <c r="D26" i="105"/>
  <c r="D2" i="18"/>
  <c r="C7" i="93"/>
  <c r="C7" i="11" s="1"/>
  <c r="C7" i="9" s="1"/>
  <c r="C7" i="7" s="1"/>
  <c r="M55" i="149"/>
  <c r="N77" i="149"/>
  <c r="Q17" i="123"/>
  <c r="E26" i="106"/>
  <c r="K2" i="109"/>
  <c r="D3" i="105"/>
  <c r="I3" i="125"/>
  <c r="I2" i="125" s="1"/>
  <c r="K50" i="93"/>
  <c r="K50" i="11" s="1"/>
  <c r="K50" i="9" s="1"/>
  <c r="K50" i="7" s="1"/>
  <c r="C2" i="111"/>
  <c r="Q56" i="149"/>
  <c r="I2" i="112"/>
  <c r="I39" i="93"/>
  <c r="I39" i="11" s="1"/>
  <c r="I39" i="9" s="1"/>
  <c r="I39" i="7" s="1"/>
  <c r="U26" i="105"/>
  <c r="G2" i="84"/>
  <c r="Q16" i="93"/>
  <c r="Q16" i="11" s="1"/>
  <c r="Q16" i="9" s="1"/>
  <c r="Q16" i="7" s="1"/>
  <c r="X14" i="93"/>
  <c r="X14" i="11" s="1"/>
  <c r="X14" i="9" s="1"/>
  <c r="X14" i="7" s="1"/>
  <c r="Q33" i="123"/>
  <c r="Q26" i="123" s="1"/>
  <c r="C4" i="123"/>
  <c r="S2" i="86"/>
  <c r="I66" i="93"/>
  <c r="I66" i="11" s="1"/>
  <c r="I66" i="9" s="1"/>
  <c r="I66" i="7" s="1"/>
  <c r="E72" i="93"/>
  <c r="E72" i="11" s="1"/>
  <c r="E72" i="9" s="1"/>
  <c r="E72" i="7" s="1"/>
  <c r="J26" i="104"/>
  <c r="J2" i="104" s="1"/>
  <c r="K32" i="149"/>
  <c r="D2" i="81"/>
  <c r="H2" i="108"/>
  <c r="V3" i="16"/>
  <c r="G38" i="93"/>
  <c r="G38" i="11" s="1"/>
  <c r="G38" i="9" s="1"/>
  <c r="G38" i="7" s="1"/>
  <c r="K11" i="123"/>
  <c r="K3" i="123" s="1"/>
  <c r="H2" i="121"/>
  <c r="J2" i="17"/>
  <c r="M3" i="104"/>
  <c r="O10" i="93"/>
  <c r="O10" i="11" s="1"/>
  <c r="O10" i="9" s="1"/>
  <c r="O10" i="7" s="1"/>
  <c r="P63" i="149"/>
  <c r="X2" i="87"/>
  <c r="Q82" i="149"/>
  <c r="X2" i="201"/>
  <c r="S26" i="124"/>
  <c r="N6" i="149"/>
  <c r="G26" i="125"/>
  <c r="G2" i="125" s="1"/>
  <c r="J2" i="193"/>
  <c r="K13" i="93"/>
  <c r="K13" i="11" s="1"/>
  <c r="K13" i="9" s="1"/>
  <c r="K13" i="7" s="1"/>
  <c r="X32" i="149"/>
  <c r="F2" i="91"/>
  <c r="W3" i="105"/>
  <c r="X66" i="93"/>
  <c r="X66" i="11" s="1"/>
  <c r="X66" i="9" s="1"/>
  <c r="X66" i="7" s="1"/>
  <c r="E2" i="108"/>
  <c r="H29" i="149"/>
  <c r="X2" i="104"/>
  <c r="X3" i="75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R10" i="9" s="1"/>
  <c r="R10" i="7" s="1"/>
  <c r="Q2" i="196"/>
  <c r="O3" i="106"/>
  <c r="G26" i="104"/>
  <c r="M24" i="93"/>
  <c r="M24" i="11" s="1"/>
  <c r="M24" i="9" s="1"/>
  <c r="M24" i="7" s="1"/>
  <c r="L3" i="16"/>
  <c r="I2" i="194"/>
  <c r="V94" i="149"/>
  <c r="I2" i="188"/>
  <c r="E33" i="123"/>
  <c r="E26" i="123" s="1"/>
  <c r="W11" i="123"/>
  <c r="D13" i="149"/>
  <c r="C12" i="102"/>
  <c r="C12" i="93" s="1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4" i="102" s="1"/>
  <c r="I61" i="116"/>
  <c r="M8" i="102"/>
  <c r="G2" i="77"/>
  <c r="O2" i="185"/>
  <c r="G2" i="189"/>
  <c r="T2" i="114"/>
  <c r="E76" i="149"/>
  <c r="N26" i="105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S2" i="104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R2" i="185"/>
  <c r="S2" i="201"/>
  <c r="T26" i="149"/>
  <c r="M26" i="75"/>
  <c r="P26" i="103"/>
  <c r="I26" i="75"/>
  <c r="M33" i="116"/>
  <c r="M26" i="116" s="1"/>
  <c r="K33" i="116"/>
  <c r="K26" i="116" s="1"/>
  <c r="N4" i="102"/>
  <c r="U52" i="149"/>
  <c r="C26" i="106"/>
  <c r="C2" i="106" s="1"/>
  <c r="N3" i="104"/>
  <c r="W26" i="106"/>
  <c r="W2" i="106" s="1"/>
  <c r="P2" i="125"/>
  <c r="I26" i="16"/>
  <c r="S2" i="110"/>
  <c r="N3" i="106"/>
  <c r="V26" i="75"/>
  <c r="V2" i="75" s="1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L2" i="16"/>
  <c r="C12" i="149"/>
  <c r="O78" i="149"/>
  <c r="X64" i="93"/>
  <c r="X64" i="11" s="1"/>
  <c r="X64" i="9" s="1"/>
  <c r="X64" i="7" s="1"/>
  <c r="K3" i="16"/>
  <c r="X2" i="171"/>
  <c r="K26" i="105"/>
  <c r="F26" i="104"/>
  <c r="T26" i="16"/>
  <c r="R26" i="125"/>
  <c r="R2" i="125" s="1"/>
  <c r="X2" i="186"/>
  <c r="D2" i="163"/>
  <c r="O3" i="75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P2" i="105"/>
  <c r="Q3" i="16"/>
  <c r="J2" i="90"/>
  <c r="J2" i="79"/>
  <c r="C26" i="105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P26" i="106"/>
  <c r="H17" i="149"/>
  <c r="I77" i="149"/>
  <c r="G33" i="123"/>
  <c r="P26" i="124"/>
  <c r="U26" i="103"/>
  <c r="O55" i="149"/>
  <c r="F3" i="103"/>
  <c r="F33" i="123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J77" i="149"/>
  <c r="K3" i="124"/>
  <c r="G2" i="163"/>
  <c r="C2" i="77"/>
  <c r="Q42" i="149"/>
  <c r="J3" i="75"/>
  <c r="W80" i="149"/>
  <c r="M77" i="149"/>
  <c r="R6" i="149"/>
  <c r="S2" i="188"/>
  <c r="F26" i="103"/>
  <c r="U26" i="16"/>
  <c r="U3" i="117"/>
  <c r="S26" i="16"/>
  <c r="L2" i="17"/>
  <c r="W10" i="93"/>
  <c r="W10" i="11" s="1"/>
  <c r="W10" i="9" s="1"/>
  <c r="W10" i="7" s="1"/>
  <c r="D33" i="123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I2" i="90"/>
  <c r="O2" i="108"/>
  <c r="O33" i="123"/>
  <c r="O26" i="123" s="1"/>
  <c r="U33" i="123"/>
  <c r="U26" i="123" s="1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X2" i="16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W2" i="194"/>
  <c r="K2" i="83"/>
  <c r="W2" i="114"/>
  <c r="T2" i="185"/>
  <c r="R2" i="111"/>
  <c r="N2" i="10"/>
  <c r="S2" i="115"/>
  <c r="S2" i="195"/>
  <c r="U2" i="17"/>
  <c r="P2" i="201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Q2" i="187"/>
  <c r="X2" i="163"/>
  <c r="T2" i="191"/>
  <c r="W2" i="188"/>
  <c r="S2" i="198"/>
  <c r="V2" i="83"/>
  <c r="L2" i="87"/>
  <c r="V2" i="91"/>
  <c r="S2" i="18"/>
  <c r="M2" i="113"/>
  <c r="X2" i="91"/>
  <c r="S2" i="173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V2" i="105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O26" i="116" s="1"/>
  <c r="P33" i="149"/>
  <c r="U77" i="149"/>
  <c r="P77" i="149"/>
  <c r="F77" i="149"/>
  <c r="N94" i="149"/>
  <c r="I22" i="149"/>
  <c r="K42" i="149"/>
  <c r="X28" i="149"/>
  <c r="O80" i="149"/>
  <c r="D30" i="149"/>
  <c r="W86" i="149"/>
  <c r="D59" i="149"/>
  <c r="R26" i="106"/>
  <c r="T57" i="149"/>
  <c r="T3" i="125"/>
  <c r="T21" i="149"/>
  <c r="P56" i="149"/>
  <c r="L63" i="149"/>
  <c r="W64" i="149"/>
  <c r="I57" i="149"/>
  <c r="P21" i="149"/>
  <c r="H59" i="149"/>
  <c r="L57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E77" i="149"/>
  <c r="F57" i="149"/>
  <c r="E26" i="11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K6" i="149"/>
  <c r="W76" i="149"/>
  <c r="X26" i="103"/>
  <c r="Q33" i="116"/>
  <c r="Q26" i="116" s="1"/>
  <c r="Q61" i="116"/>
  <c r="M23" i="102"/>
  <c r="M23" i="93" s="1"/>
  <c r="M11" i="102"/>
  <c r="T17" i="149"/>
  <c r="K82" i="149"/>
  <c r="V27" i="123"/>
  <c r="M11" i="103"/>
  <c r="M3" i="103" s="1"/>
  <c r="M2" i="103" s="1"/>
  <c r="V30" i="149"/>
  <c r="O3" i="105"/>
  <c r="J61" i="123"/>
  <c r="C5" i="149"/>
  <c r="L61" i="116"/>
  <c r="H3" i="124"/>
  <c r="D26" i="103"/>
  <c r="T3" i="124"/>
  <c r="R33" i="123"/>
  <c r="R26" i="123" s="1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I3" i="123" s="1"/>
  <c r="V26" i="124"/>
  <c r="O79" i="149"/>
  <c r="K33" i="123"/>
  <c r="O7" i="149"/>
  <c r="J62" i="93"/>
  <c r="J62" i="11" s="1"/>
  <c r="J62" i="9" s="1"/>
  <c r="J62" i="7" s="1"/>
  <c r="U3" i="103"/>
  <c r="W61" i="116"/>
  <c r="L93" i="149"/>
  <c r="E26" i="75"/>
  <c r="I73" i="149"/>
  <c r="G74" i="149"/>
  <c r="D22" i="149"/>
  <c r="E8" i="102"/>
  <c r="E3" i="75"/>
  <c r="O61" i="123"/>
  <c r="S26" i="125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E78" i="149"/>
  <c r="W39" i="149"/>
  <c r="C61" i="116"/>
  <c r="U78" i="149"/>
  <c r="L10" i="149"/>
  <c r="F61" i="102"/>
  <c r="O75" i="149"/>
  <c r="S56" i="149"/>
  <c r="Q51" i="149"/>
  <c r="C3" i="75"/>
  <c r="J26" i="124"/>
  <c r="G79" i="149"/>
  <c r="L3" i="123"/>
  <c r="G26" i="75"/>
  <c r="X13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T27" i="123"/>
  <c r="X3" i="103"/>
  <c r="G44" i="149"/>
  <c r="H83" i="149"/>
  <c r="E89" i="149"/>
  <c r="W89" i="149"/>
  <c r="W7" i="149"/>
  <c r="F75" i="149"/>
  <c r="C82" i="149"/>
  <c r="H26" i="75"/>
  <c r="F62" i="149"/>
  <c r="V76" i="149"/>
  <c r="P44" i="149"/>
  <c r="F31" i="149"/>
  <c r="Q94" i="149"/>
  <c r="C75" i="149"/>
  <c r="T26" i="106"/>
  <c r="X26" i="106"/>
  <c r="V75" i="149"/>
  <c r="R3" i="103"/>
  <c r="X63" i="149"/>
  <c r="P94" i="149"/>
  <c r="O89" i="149"/>
  <c r="E26" i="104"/>
  <c r="M83" i="149"/>
  <c r="G80" i="149"/>
  <c r="I71" i="149"/>
  <c r="W17" i="149"/>
  <c r="J52" i="149"/>
  <c r="G64" i="149"/>
  <c r="R17" i="149"/>
  <c r="J27" i="149"/>
  <c r="O76" i="149"/>
  <c r="H28" i="149"/>
  <c r="I75" i="149"/>
  <c r="L22" i="149"/>
  <c r="H34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X83" i="149"/>
  <c r="P75" i="149"/>
  <c r="N31" i="149"/>
  <c r="T94" i="149"/>
  <c r="L26" i="149"/>
  <c r="L62" i="149"/>
  <c r="I83" i="149"/>
  <c r="T32" i="149"/>
  <c r="X47" i="149"/>
  <c r="K56" i="149"/>
  <c r="T74" i="149"/>
  <c r="F21" i="149"/>
  <c r="L32" i="149"/>
  <c r="V33" i="149"/>
  <c r="J22" i="149"/>
  <c r="D52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M43" i="149"/>
  <c r="F74" i="149"/>
  <c r="V47" i="149"/>
  <c r="G76" i="149"/>
  <c r="R51" i="149"/>
  <c r="H24" i="149"/>
  <c r="V29" i="149"/>
  <c r="D51" i="149"/>
  <c r="X29" i="149"/>
  <c r="J23" i="149"/>
  <c r="X75" i="149"/>
  <c r="P48" i="149"/>
  <c r="U56" i="149"/>
  <c r="U26" i="104"/>
  <c r="H47" i="149"/>
  <c r="I51" i="149"/>
  <c r="R55" i="149"/>
  <c r="P27" i="149"/>
  <c r="F29" i="149"/>
  <c r="H63" i="149"/>
  <c r="G89" i="149"/>
  <c r="H76" i="149"/>
  <c r="D31" i="149"/>
  <c r="T31" i="149"/>
  <c r="I47" i="149"/>
  <c r="J58" i="149"/>
  <c r="V21" i="149"/>
  <c r="E61" i="116"/>
  <c r="H32" i="149"/>
  <c r="V89" i="149"/>
  <c r="J48" i="149"/>
  <c r="V25" i="149"/>
  <c r="X7" i="149"/>
  <c r="C47" i="149"/>
  <c r="J62" i="149"/>
  <c r="U75" i="149"/>
  <c r="V24" i="149"/>
  <c r="O83" i="149"/>
  <c r="H94" i="149"/>
  <c r="N47" i="149"/>
  <c r="N29" i="149"/>
  <c r="N25" i="149"/>
  <c r="D34" i="149"/>
  <c r="D94" i="149"/>
  <c r="P47" i="149"/>
  <c r="R27" i="149"/>
  <c r="D32" i="149"/>
  <c r="C89" i="149"/>
  <c r="L27" i="149"/>
  <c r="N39" i="149"/>
  <c r="P24" i="149"/>
  <c r="N52" i="149"/>
  <c r="J39" i="149"/>
  <c r="I80" i="149"/>
  <c r="O5" i="149"/>
  <c r="O3" i="117"/>
  <c r="I74" i="149"/>
  <c r="N82" i="149"/>
  <c r="H61" i="123"/>
  <c r="E75" i="149"/>
  <c r="K76" i="149"/>
  <c r="V82" i="149"/>
  <c r="M26" i="124"/>
  <c r="I62" i="149"/>
  <c r="X55" i="149"/>
  <c r="F55" i="149"/>
  <c r="G61" i="123"/>
  <c r="N3" i="123"/>
  <c r="Q74" i="149"/>
  <c r="F82" i="149"/>
  <c r="J82" i="149"/>
  <c r="S76" i="149"/>
  <c r="W63" i="149"/>
  <c r="P3" i="123"/>
  <c r="C76" i="149"/>
  <c r="R82" i="149"/>
  <c r="E26" i="124"/>
  <c r="D3" i="124"/>
  <c r="O82" i="149"/>
  <c r="M75" i="149"/>
  <c r="P55" i="149"/>
  <c r="S75" i="149"/>
  <c r="C64" i="149"/>
  <c r="L3" i="124"/>
  <c r="W82" i="149"/>
  <c r="F71" i="149"/>
  <c r="E71" i="149"/>
  <c r="K71" i="149"/>
  <c r="D71" i="149"/>
  <c r="V5" i="149"/>
  <c r="L46" i="149"/>
  <c r="U71" i="149"/>
  <c r="F5" i="149"/>
  <c r="K16" i="9"/>
  <c r="K16" i="7" s="1"/>
  <c r="N5" i="149"/>
  <c r="K72" i="149"/>
  <c r="V34" i="93"/>
  <c r="V33" i="102"/>
  <c r="K28" i="93"/>
  <c r="K27" i="102"/>
  <c r="R5" i="93"/>
  <c r="R4" i="102"/>
  <c r="L80" i="149"/>
  <c r="G5" i="93"/>
  <c r="G4" i="102"/>
  <c r="J71" i="149"/>
  <c r="V61" i="102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X17" i="102"/>
  <c r="X18" i="93"/>
  <c r="U3" i="123"/>
  <c r="F5" i="93"/>
  <c r="F4" i="102"/>
  <c r="C18" i="93"/>
  <c r="C17" i="102"/>
  <c r="P5" i="93"/>
  <c r="P4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O23" i="93"/>
  <c r="O22" i="102"/>
  <c r="H23" i="93"/>
  <c r="H22" i="102"/>
  <c r="W28" i="93"/>
  <c r="W27" i="102"/>
  <c r="L26" i="117"/>
  <c r="I26" i="103"/>
  <c r="K3" i="116"/>
  <c r="J12" i="93"/>
  <c r="J11" i="102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K9" i="149"/>
  <c r="V3" i="123"/>
  <c r="T14" i="9"/>
  <c r="T14" i="7" s="1"/>
  <c r="P72" i="149"/>
  <c r="G3" i="103"/>
  <c r="H16" i="149"/>
  <c r="R28" i="93"/>
  <c r="R27" i="102"/>
  <c r="L18" i="93"/>
  <c r="L17" i="102"/>
  <c r="S72" i="149"/>
  <c r="R3" i="116"/>
  <c r="E28" i="149"/>
  <c r="V24" i="9"/>
  <c r="V24" i="7" s="1"/>
  <c r="Q3" i="123"/>
  <c r="S77" i="149"/>
  <c r="P9" i="93"/>
  <c r="P8" i="102"/>
  <c r="N3" i="117"/>
  <c r="I19" i="9"/>
  <c r="I19" i="7" s="1"/>
  <c r="H3" i="116"/>
  <c r="I34" i="93"/>
  <c r="I33" i="102"/>
  <c r="J26" i="103"/>
  <c r="L77" i="149"/>
  <c r="I26" i="117"/>
  <c r="T26" i="116"/>
  <c r="U3" i="124"/>
  <c r="K24" i="9"/>
  <c r="K24" i="7" s="1"/>
  <c r="C3" i="117"/>
  <c r="P3" i="103"/>
  <c r="P23" i="93"/>
  <c r="P22" i="116"/>
  <c r="M61" i="116"/>
  <c r="V3" i="117"/>
  <c r="K26" i="75"/>
  <c r="U26" i="124"/>
  <c r="I9" i="93"/>
  <c r="I8" i="102"/>
  <c r="G61" i="116"/>
  <c r="P61" i="116"/>
  <c r="Q18" i="93"/>
  <c r="Q17" i="102"/>
  <c r="X3" i="123"/>
  <c r="D53" i="93"/>
  <c r="D52" i="102"/>
  <c r="X6" i="149"/>
  <c r="Q26" i="117"/>
  <c r="E5" i="93"/>
  <c r="E4" i="102"/>
  <c r="J64" i="7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33" i="149"/>
  <c r="U23" i="93"/>
  <c r="U22" i="102"/>
  <c r="C5" i="93"/>
  <c r="C4" i="102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C21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K23" i="93"/>
  <c r="K22" i="102"/>
  <c r="C3" i="116"/>
  <c r="F26" i="116"/>
  <c r="F2" i="116" s="1"/>
  <c r="W59" i="149"/>
  <c r="S61" i="116"/>
  <c r="X3" i="124"/>
  <c r="D18" i="93"/>
  <c r="D17" i="102"/>
  <c r="G3" i="75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O23" i="149"/>
  <c r="Q12" i="93"/>
  <c r="Q11" i="102"/>
  <c r="I34" i="149"/>
  <c r="W6" i="149"/>
  <c r="K78" i="149"/>
  <c r="F23" i="93"/>
  <c r="F22" i="102"/>
  <c r="L72" i="149"/>
  <c r="F80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C2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G54" i="149"/>
  <c r="X45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P5" i="149"/>
  <c r="G64" i="9"/>
  <c r="M60" i="14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C61" i="102"/>
  <c r="R59" i="149"/>
  <c r="G34" i="93"/>
  <c r="G33" i="102"/>
  <c r="T5" i="93"/>
  <c r="T4" i="102"/>
  <c r="Q27" i="149"/>
  <c r="S12" i="93"/>
  <c r="S11" i="102"/>
  <c r="K77" i="149"/>
  <c r="V72" i="149"/>
  <c r="H38" i="149"/>
  <c r="Q24" i="9"/>
  <c r="Q24" i="7" s="1"/>
  <c r="V71" i="149"/>
  <c r="Q23" i="93"/>
  <c r="Q22" i="102"/>
  <c r="T34" i="93"/>
  <c r="T33" i="102"/>
  <c r="D3" i="116"/>
  <c r="T80" i="149"/>
  <c r="K5" i="93"/>
  <c r="K4" i="102"/>
  <c r="E80" i="149"/>
  <c r="D10" i="9"/>
  <c r="D10" i="7" s="1"/>
  <c r="S34" i="93"/>
  <c r="S33" i="102"/>
  <c r="U12" i="93"/>
  <c r="U11" i="116"/>
  <c r="U3" i="116" s="1"/>
  <c r="Q71" i="149"/>
  <c r="G24" i="149"/>
  <c r="W34" i="93"/>
  <c r="W33" i="102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L23" i="93"/>
  <c r="L22" i="102"/>
  <c r="I61" i="102"/>
  <c r="M61" i="149"/>
  <c r="K80" i="149"/>
  <c r="V18" i="93"/>
  <c r="V17" i="102"/>
  <c r="T77" i="149"/>
  <c r="G53" i="93"/>
  <c r="G52" i="102"/>
  <c r="O64" i="7"/>
  <c r="H61" i="102"/>
  <c r="W12" i="93"/>
  <c r="W11" i="102"/>
  <c r="R61" i="102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2" i="75" s="1"/>
  <c r="E28" i="93"/>
  <c r="E27" i="102"/>
  <c r="G3" i="117"/>
  <c r="F81" i="149"/>
  <c r="J68" i="149"/>
  <c r="J64" i="149"/>
  <c r="S6" i="9"/>
  <c r="S6" i="7" s="1"/>
  <c r="L81" i="149"/>
  <c r="H28" i="93"/>
  <c r="H27" i="102"/>
  <c r="T41" i="149"/>
  <c r="Q3" i="75"/>
  <c r="W5" i="149"/>
  <c r="P10" i="149"/>
  <c r="N81" i="149"/>
  <c r="V9" i="93"/>
  <c r="V8" i="102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P3" i="124"/>
  <c r="E22" i="102"/>
  <c r="E23" i="93"/>
  <c r="P34" i="93"/>
  <c r="P33" i="102"/>
  <c r="E9" i="93"/>
  <c r="G60" i="149"/>
  <c r="G5" i="149"/>
  <c r="L26" i="103"/>
  <c r="F72" i="149"/>
  <c r="Q34" i="93"/>
  <c r="Q33" i="102"/>
  <c r="G71" i="149"/>
  <c r="W5" i="93"/>
  <c r="W4" i="102"/>
  <c r="R71" i="149"/>
  <c r="E3" i="117"/>
  <c r="D81" i="149"/>
  <c r="U39" i="149"/>
  <c r="X34" i="93"/>
  <c r="X33" i="102"/>
  <c r="X3" i="116"/>
  <c r="O72" i="149"/>
  <c r="J50" i="149"/>
  <c r="T3" i="116"/>
  <c r="H10" i="149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J9" i="93"/>
  <c r="J8" i="102"/>
  <c r="G10" i="149"/>
  <c r="D78" i="149"/>
  <c r="M28" i="93"/>
  <c r="M27" i="102"/>
  <c r="M71" i="149"/>
  <c r="C9" i="93"/>
  <c r="C8" i="102"/>
  <c r="R61" i="116"/>
  <c r="S53" i="93"/>
  <c r="S52" i="102"/>
  <c r="P33" i="116"/>
  <c r="P26" i="116" s="1"/>
  <c r="N22" i="102"/>
  <c r="N23" i="93"/>
  <c r="W68" i="149"/>
  <c r="M3" i="124"/>
  <c r="H3" i="103"/>
  <c r="J3" i="103"/>
  <c r="D28" i="93"/>
  <c r="D27" i="102"/>
  <c r="C26" i="75"/>
  <c r="O57" i="149"/>
  <c r="C3" i="124"/>
  <c r="V3" i="103"/>
  <c r="R37" i="9"/>
  <c r="R37" i="7" s="1"/>
  <c r="K9" i="93"/>
  <c r="K8" i="102"/>
  <c r="R34" i="93"/>
  <c r="R33" i="102"/>
  <c r="X72" i="149"/>
  <c r="U26" i="75"/>
  <c r="M29" i="149"/>
  <c r="F34" i="93"/>
  <c r="F33" i="102"/>
  <c r="G21" i="149"/>
  <c r="M81" i="149"/>
  <c r="Q26" i="124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W24" i="149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P20" i="149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C30" i="149"/>
  <c r="G57" i="149"/>
  <c r="S10" i="9"/>
  <c r="S10" i="7" s="1"/>
  <c r="O34" i="93"/>
  <c r="O33" i="102"/>
  <c r="U72" i="149"/>
  <c r="P53" i="93"/>
  <c r="P52" i="102"/>
  <c r="L53" i="93"/>
  <c r="L52" i="102"/>
  <c r="S28" i="93"/>
  <c r="S27" i="102"/>
  <c r="T71" i="149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W10" i="149"/>
  <c r="T12" i="93"/>
  <c r="T11" i="102"/>
  <c r="H26" i="117"/>
  <c r="S5" i="93"/>
  <c r="S4" i="102"/>
  <c r="V26" i="103"/>
  <c r="P3" i="117"/>
  <c r="S9" i="93"/>
  <c r="S8" i="102"/>
  <c r="I3" i="117"/>
  <c r="X26" i="124"/>
  <c r="I11" i="102"/>
  <c r="X91" i="149"/>
  <c r="L3" i="116"/>
  <c r="O14" i="9"/>
  <c r="O14" i="7" s="1"/>
  <c r="P24" i="9"/>
  <c r="P24" i="7" s="1"/>
  <c r="E72" i="149"/>
  <c r="J23" i="93"/>
  <c r="J22" i="102"/>
  <c r="I28" i="93"/>
  <c r="I27" i="102"/>
  <c r="T68" i="149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J24" i="149" l="1"/>
  <c r="U91" i="149"/>
  <c r="D50" i="149"/>
  <c r="L18" i="149"/>
  <c r="M2" i="106"/>
  <c r="L24" i="149"/>
  <c r="I50" i="149"/>
  <c r="E2" i="111"/>
  <c r="E47" i="149"/>
  <c r="Q54" i="149"/>
  <c r="J43" i="149"/>
  <c r="D17" i="149"/>
  <c r="W2" i="105"/>
  <c r="V48" i="149"/>
  <c r="G95" i="149"/>
  <c r="M54" i="149"/>
  <c r="O60" i="149"/>
  <c r="N59" i="149"/>
  <c r="F43" i="149"/>
  <c r="G50" i="149"/>
  <c r="W41" i="149"/>
  <c r="C33" i="149"/>
  <c r="J16" i="149"/>
  <c r="R2" i="106"/>
  <c r="G26" i="123"/>
  <c r="D48" i="149"/>
  <c r="K33" i="149"/>
  <c r="E33" i="149"/>
  <c r="Q26" i="149"/>
  <c r="S26" i="149"/>
  <c r="X95" i="149"/>
  <c r="D26" i="123"/>
  <c r="I5" i="93"/>
  <c r="Q2" i="16"/>
  <c r="C25" i="149"/>
  <c r="K62" i="149"/>
  <c r="L47" i="149"/>
  <c r="O59" i="149"/>
  <c r="L70" i="149"/>
  <c r="R62" i="149"/>
  <c r="C11" i="102"/>
  <c r="U5" i="149"/>
  <c r="P9" i="149"/>
  <c r="K48" i="149"/>
  <c r="D2" i="125"/>
  <c r="S61" i="149"/>
  <c r="N2" i="16"/>
  <c r="M2" i="111"/>
  <c r="M39" i="149"/>
  <c r="G43" i="149"/>
  <c r="X39" i="149"/>
  <c r="L21" i="149"/>
  <c r="C54" i="149"/>
  <c r="V2" i="106"/>
  <c r="J25" i="149"/>
  <c r="Q60" i="149"/>
  <c r="O70" i="149"/>
  <c r="K91" i="149"/>
  <c r="T54" i="149"/>
  <c r="Q59" i="149"/>
  <c r="X17" i="149"/>
  <c r="N2" i="105"/>
  <c r="X53" i="149"/>
  <c r="S42" i="149"/>
  <c r="H53" i="149"/>
  <c r="E2" i="124"/>
  <c r="M70" i="149"/>
  <c r="P93" i="149"/>
  <c r="C2" i="104"/>
  <c r="C3" i="123"/>
  <c r="X41" i="149"/>
  <c r="N62" i="149"/>
  <c r="U61" i="93"/>
  <c r="X20" i="149"/>
  <c r="X9" i="149"/>
  <c r="G2" i="104"/>
  <c r="S33" i="149"/>
  <c r="M46" i="149"/>
  <c r="H64" i="149"/>
  <c r="I26" i="123"/>
  <c r="X88" i="149"/>
  <c r="I58" i="149"/>
  <c r="J2" i="125"/>
  <c r="P83" i="149"/>
  <c r="U68" i="149"/>
  <c r="D70" i="149"/>
  <c r="K70" i="149"/>
  <c r="T63" i="149"/>
  <c r="T2" i="125"/>
  <c r="O95" i="149"/>
  <c r="I21" i="149"/>
  <c r="T47" i="149"/>
  <c r="P2" i="16"/>
  <c r="K20" i="149"/>
  <c r="C70" i="149"/>
  <c r="F38" i="149"/>
  <c r="D28" i="149"/>
  <c r="J51" i="149"/>
  <c r="G26" i="149"/>
  <c r="L50" i="149"/>
  <c r="D2" i="104"/>
  <c r="P90" i="149"/>
  <c r="Q52" i="149"/>
  <c r="H91" i="149"/>
  <c r="D54" i="149"/>
  <c r="P41" i="149"/>
  <c r="C31" i="149"/>
  <c r="I2" i="16"/>
  <c r="G40" i="149"/>
  <c r="J61" i="149"/>
  <c r="U24" i="149"/>
  <c r="G18" i="149"/>
  <c r="K26" i="149"/>
  <c r="G39" i="149"/>
  <c r="E24" i="149"/>
  <c r="U54" i="149"/>
  <c r="N2" i="104"/>
  <c r="O31" i="149"/>
  <c r="G27" i="149"/>
  <c r="X2" i="75"/>
  <c r="W28" i="149"/>
  <c r="F2" i="75"/>
  <c r="V54" i="149"/>
  <c r="F86" i="149"/>
  <c r="D83" i="149"/>
  <c r="F53" i="149"/>
  <c r="E46" i="149"/>
  <c r="J5" i="149"/>
  <c r="O41" i="149"/>
  <c r="N83" i="149"/>
  <c r="J93" i="149"/>
  <c r="C86" i="149"/>
  <c r="H90" i="149"/>
  <c r="O9" i="93"/>
  <c r="O8" i="93" s="1"/>
  <c r="L68" i="149"/>
  <c r="J33" i="149"/>
  <c r="U18" i="149"/>
  <c r="O2" i="125"/>
  <c r="E44" i="149"/>
  <c r="U46" i="149"/>
  <c r="O54" i="149"/>
  <c r="I9" i="149"/>
  <c r="T2" i="16"/>
  <c r="V45" i="149"/>
  <c r="C41" i="149"/>
  <c r="V44" i="149"/>
  <c r="V59" i="149"/>
  <c r="K68" i="149"/>
  <c r="J2" i="75"/>
  <c r="X43" i="149"/>
  <c r="T83" i="149"/>
  <c r="J30" i="149"/>
  <c r="I64" i="149"/>
  <c r="E2" i="16"/>
  <c r="W42" i="149"/>
  <c r="F16" i="149"/>
  <c r="R2" i="103"/>
  <c r="C38" i="149"/>
  <c r="M86" i="149"/>
  <c r="D2" i="105"/>
  <c r="H42" i="149"/>
  <c r="N32" i="149"/>
  <c r="R3" i="123"/>
  <c r="R2" i="123" s="1"/>
  <c r="F26" i="123"/>
  <c r="W2" i="16"/>
  <c r="R60" i="149"/>
  <c r="K2" i="105"/>
  <c r="Q2" i="106"/>
  <c r="S3" i="123"/>
  <c r="S2" i="123" s="1"/>
  <c r="J2" i="16"/>
  <c r="F32" i="149"/>
  <c r="I17" i="149"/>
  <c r="D88" i="149"/>
  <c r="H2" i="16"/>
  <c r="S2" i="16"/>
  <c r="P91" i="149"/>
  <c r="C2" i="105"/>
  <c r="W30" i="149"/>
  <c r="U2" i="16"/>
  <c r="I18" i="149"/>
  <c r="S83" i="149"/>
  <c r="D26" i="102"/>
  <c r="N53" i="149"/>
  <c r="Q88" i="149"/>
  <c r="F24" i="149"/>
  <c r="J3" i="123"/>
  <c r="J2" i="123" s="1"/>
  <c r="I42" i="149"/>
  <c r="M18" i="149"/>
  <c r="F2" i="16"/>
  <c r="R2" i="116"/>
  <c r="O93" i="149"/>
  <c r="G3" i="123"/>
  <c r="G2" i="123" s="1"/>
  <c r="S2" i="105"/>
  <c r="K2" i="16"/>
  <c r="P2" i="117"/>
  <c r="I2" i="106"/>
  <c r="R34" i="149"/>
  <c r="U2" i="105"/>
  <c r="D39" i="149"/>
  <c r="O30" i="149"/>
  <c r="L59" i="149"/>
  <c r="F42" i="149"/>
  <c r="C16" i="149"/>
  <c r="H68" i="149"/>
  <c r="S2" i="116"/>
  <c r="N3" i="102"/>
  <c r="K17" i="149"/>
  <c r="S2" i="125"/>
  <c r="O2" i="103"/>
  <c r="I38" i="149"/>
  <c r="Q28" i="149"/>
  <c r="Q2" i="104"/>
  <c r="W22" i="149"/>
  <c r="O56" i="149"/>
  <c r="O39" i="149"/>
  <c r="Q18" i="149"/>
  <c r="W32" i="149"/>
  <c r="V58" i="149"/>
  <c r="H88" i="149"/>
  <c r="G2" i="111"/>
  <c r="P61" i="93"/>
  <c r="G88" i="149"/>
  <c r="H95" i="149"/>
  <c r="T50" i="149"/>
  <c r="K26" i="123"/>
  <c r="K2" i="123" s="1"/>
  <c r="R25" i="149"/>
  <c r="K83" i="149"/>
  <c r="H30" i="149"/>
  <c r="M41" i="149"/>
  <c r="S29" i="149"/>
  <c r="F91" i="149"/>
  <c r="G32" i="149"/>
  <c r="T70" i="149"/>
  <c r="I59" i="149"/>
  <c r="R46" i="149"/>
  <c r="J83" i="149"/>
  <c r="J28" i="149"/>
  <c r="I61" i="149"/>
  <c r="K43" i="149"/>
  <c r="J34" i="149"/>
  <c r="I30" i="149"/>
  <c r="C80" i="149"/>
  <c r="U2" i="117"/>
  <c r="I2" i="124"/>
  <c r="P2" i="104"/>
  <c r="S70" i="149"/>
  <c r="R18" i="149"/>
  <c r="X42" i="149"/>
  <c r="G47" i="149"/>
  <c r="U44" i="149"/>
  <c r="P61" i="149"/>
  <c r="G23" i="149"/>
  <c r="M28" i="149"/>
  <c r="V9" i="149"/>
  <c r="S45" i="149"/>
  <c r="J45" i="149"/>
  <c r="O21" i="149"/>
  <c r="G30" i="149"/>
  <c r="K2" i="124"/>
  <c r="P58" i="149"/>
  <c r="W48" i="149"/>
  <c r="R29" i="149"/>
  <c r="X21" i="149"/>
  <c r="S43" i="149"/>
  <c r="U47" i="149"/>
  <c r="O52" i="149"/>
  <c r="R56" i="149"/>
  <c r="X46" i="149"/>
  <c r="D45" i="149"/>
  <c r="J20" i="149"/>
  <c r="X18" i="149"/>
  <c r="W93" i="149"/>
  <c r="H2" i="116"/>
  <c r="D23" i="149"/>
  <c r="J88" i="149"/>
  <c r="X27" i="149"/>
  <c r="L25" i="149"/>
  <c r="E27" i="149"/>
  <c r="W58" i="149"/>
  <c r="U94" i="149"/>
  <c r="F61" i="149"/>
  <c r="O22" i="149"/>
  <c r="X57" i="149"/>
  <c r="L60" i="149"/>
  <c r="P86" i="149"/>
  <c r="M31" i="149"/>
  <c r="W16" i="149"/>
  <c r="C83" i="149"/>
  <c r="L83" i="149"/>
  <c r="S93" i="149"/>
  <c r="U95" i="149"/>
  <c r="E57" i="149"/>
  <c r="L49" i="149"/>
  <c r="S63" i="149"/>
  <c r="V27" i="149"/>
  <c r="Q57" i="149"/>
  <c r="P38" i="149"/>
  <c r="Q64" i="149"/>
  <c r="F60" i="149"/>
  <c r="X59" i="149"/>
  <c r="K31" i="149"/>
  <c r="X34" i="149"/>
  <c r="R57" i="149"/>
  <c r="D15" i="149"/>
  <c r="E2" i="106"/>
  <c r="R38" i="149"/>
  <c r="C32" i="149"/>
  <c r="R26" i="149"/>
  <c r="E62" i="149"/>
  <c r="M62" i="149"/>
  <c r="G93" i="149"/>
  <c r="L88" i="149"/>
  <c r="N24" i="149"/>
  <c r="V60" i="149"/>
  <c r="J17" i="149"/>
  <c r="D27" i="149"/>
  <c r="H21" i="149"/>
  <c r="Q55" i="149"/>
  <c r="L52" i="149"/>
  <c r="H46" i="149"/>
  <c r="J18" i="149"/>
  <c r="L16" i="149"/>
  <c r="F2" i="104"/>
  <c r="V46" i="149"/>
  <c r="U93" i="149"/>
  <c r="P31" i="149"/>
  <c r="U29" i="149"/>
  <c r="S46" i="149"/>
  <c r="O91" i="149"/>
  <c r="W61" i="149"/>
  <c r="I39" i="149"/>
  <c r="Q29" i="149"/>
  <c r="T88" i="149"/>
  <c r="P42" i="149"/>
  <c r="G42" i="149"/>
  <c r="O88" i="149"/>
  <c r="C55" i="149"/>
  <c r="D47" i="149"/>
  <c r="S60" i="149"/>
  <c r="V22" i="149"/>
  <c r="F18" i="149"/>
  <c r="E63" i="149"/>
  <c r="F93" i="149"/>
  <c r="R22" i="149"/>
  <c r="D25" i="149"/>
  <c r="C63" i="149"/>
  <c r="G51" i="149"/>
  <c r="X64" i="149"/>
  <c r="H93" i="149"/>
  <c r="Q47" i="149"/>
  <c r="U64" i="149"/>
  <c r="N54" i="149"/>
  <c r="Q58" i="149"/>
  <c r="N55" i="149"/>
  <c r="P25" i="149"/>
  <c r="R30" i="149"/>
  <c r="P17" i="149"/>
  <c r="L55" i="149"/>
  <c r="T18" i="149"/>
  <c r="W18" i="149"/>
  <c r="U23" i="149"/>
  <c r="L64" i="149"/>
  <c r="D95" i="149"/>
  <c r="P16" i="149"/>
  <c r="K25" i="149"/>
  <c r="P95" i="149"/>
  <c r="N2" i="75"/>
  <c r="T60" i="149"/>
  <c r="C43" i="149"/>
  <c r="L54" i="149"/>
  <c r="C61" i="149"/>
  <c r="H40" i="149"/>
  <c r="K21" i="149"/>
  <c r="P52" i="149"/>
  <c r="P30" i="149"/>
  <c r="J32" i="149"/>
  <c r="P23" i="149"/>
  <c r="X31" i="149"/>
  <c r="E23" i="149"/>
  <c r="K93" i="149"/>
  <c r="E55" i="149"/>
  <c r="M91" i="149"/>
  <c r="X86" i="149"/>
  <c r="G70" i="149"/>
  <c r="X2" i="105"/>
  <c r="I2" i="75"/>
  <c r="O2" i="106"/>
  <c r="T2" i="104"/>
  <c r="F40" i="149"/>
  <c r="K49" i="149"/>
  <c r="P2" i="75"/>
  <c r="L2" i="105"/>
  <c r="W3" i="123"/>
  <c r="M2" i="104"/>
  <c r="W2" i="75"/>
  <c r="F3" i="123"/>
  <c r="W2" i="111"/>
  <c r="K24" i="149"/>
  <c r="T2" i="105"/>
  <c r="V2" i="16"/>
  <c r="V16" i="149"/>
  <c r="D64" i="149"/>
  <c r="E91" i="149"/>
  <c r="X48" i="149"/>
  <c r="O29" i="149"/>
  <c r="L43" i="149"/>
  <c r="E59" i="149"/>
  <c r="I2" i="104"/>
  <c r="J61" i="93"/>
  <c r="U21" i="149"/>
  <c r="P2" i="123"/>
  <c r="R70" i="149"/>
  <c r="Q9" i="149"/>
  <c r="P50" i="149"/>
  <c r="M26" i="149"/>
  <c r="V32" i="149"/>
  <c r="X30" i="149"/>
  <c r="J38" i="149"/>
  <c r="N2" i="124"/>
  <c r="R50" i="149"/>
  <c r="M15" i="149"/>
  <c r="M22" i="149"/>
  <c r="M94" i="149"/>
  <c r="J95" i="149"/>
  <c r="N56" i="149"/>
  <c r="L17" i="149"/>
  <c r="V61" i="149"/>
  <c r="Q33" i="149"/>
  <c r="Q41" i="149"/>
  <c r="O68" i="149"/>
  <c r="J46" i="149"/>
  <c r="U22" i="149"/>
  <c r="M30" i="149"/>
  <c r="J44" i="149"/>
  <c r="N48" i="149"/>
  <c r="O17" i="149"/>
  <c r="T59" i="149"/>
  <c r="T2" i="75"/>
  <c r="S58" i="149"/>
  <c r="C51" i="149"/>
  <c r="O62" i="149"/>
  <c r="R42" i="149"/>
  <c r="M2" i="117"/>
  <c r="D2" i="75"/>
  <c r="S64" i="149"/>
  <c r="Q63" i="149"/>
  <c r="C24" i="149"/>
  <c r="C2" i="103"/>
  <c r="C26" i="123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W57" i="149"/>
  <c r="G26" i="102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C2" i="117"/>
  <c r="C94" i="149"/>
  <c r="Q61" i="149"/>
  <c r="I2" i="116"/>
  <c r="G2" i="117"/>
  <c r="K59" i="149"/>
  <c r="Q2" i="123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T53" i="149"/>
  <c r="N2" i="117"/>
  <c r="O2" i="124"/>
  <c r="U51" i="149"/>
  <c r="F52" i="149"/>
  <c r="W26" i="149"/>
  <c r="F56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4" i="149"/>
  <c r="H31" i="149"/>
  <c r="G56" i="149"/>
  <c r="T23" i="149"/>
  <c r="U62" i="149"/>
  <c r="F30" i="149"/>
  <c r="D61" i="149"/>
  <c r="W51" i="149"/>
  <c r="S55" i="149"/>
  <c r="U31" i="149"/>
  <c r="K2" i="116"/>
  <c r="U2" i="123"/>
  <c r="W2" i="117"/>
  <c r="L2" i="124"/>
  <c r="N2" i="123"/>
  <c r="O2" i="117"/>
  <c r="D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F28" i="149"/>
  <c r="U53" i="149"/>
  <c r="K47" i="149"/>
  <c r="G58" i="149"/>
  <c r="W29" i="149"/>
  <c r="H20" i="149"/>
  <c r="S47" i="149"/>
  <c r="E53" i="149"/>
  <c r="R90" i="149"/>
  <c r="K40" i="149"/>
  <c r="M40" i="149"/>
  <c r="F34" i="149"/>
  <c r="H54" i="149"/>
  <c r="C53" i="149"/>
  <c r="E90" i="149"/>
  <c r="L15" i="149"/>
  <c r="E20" i="149"/>
  <c r="Q62" i="149"/>
  <c r="C59" i="149"/>
  <c r="X90" i="149"/>
  <c r="Q53" i="149"/>
  <c r="G34" i="149"/>
  <c r="D55" i="149"/>
  <c r="I53" i="149"/>
  <c r="M34" i="149"/>
  <c r="L44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W15" i="149"/>
  <c r="C15" i="149"/>
  <c r="R12" i="11"/>
  <c r="R11" i="93"/>
  <c r="F61" i="93"/>
  <c r="F34" i="11"/>
  <c r="F33" i="93"/>
  <c r="K9" i="11"/>
  <c r="K8" i="93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F18" i="11"/>
  <c r="F17" i="93"/>
  <c r="W9" i="11"/>
  <c r="W8" i="93"/>
  <c r="Q12" i="11"/>
  <c r="Q11" i="93"/>
  <c r="N34" i="11"/>
  <c r="N33" i="93"/>
  <c r="U90" i="149"/>
  <c r="N26" i="102"/>
  <c r="U5" i="11"/>
  <c r="U4" i="93"/>
  <c r="F53" i="11"/>
  <c r="F52" i="93"/>
  <c r="F49" i="149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T61" i="11"/>
  <c r="W61" i="93"/>
  <c r="L34" i="11"/>
  <c r="L33" i="93"/>
  <c r="H23" i="11"/>
  <c r="H22" i="93"/>
  <c r="C52" i="93"/>
  <c r="C53" i="11"/>
  <c r="P3" i="102"/>
  <c r="S61" i="11"/>
  <c r="R41" i="149"/>
  <c r="N9" i="11"/>
  <c r="N8" i="93"/>
  <c r="I40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R49" i="149" l="1"/>
  <c r="E85" i="149"/>
  <c r="T90" i="149"/>
  <c r="T15" i="149"/>
  <c r="Q15" i="149"/>
  <c r="D90" i="149"/>
  <c r="N15" i="149"/>
  <c r="C45" i="149"/>
  <c r="M53" i="149"/>
  <c r="N40" i="149"/>
  <c r="V49" i="149"/>
  <c r="C2" i="123"/>
  <c r="G45" i="149"/>
  <c r="M45" i="149"/>
  <c r="R37" i="149"/>
  <c r="O9" i="11"/>
  <c r="O9" i="9" s="1"/>
  <c r="J90" i="149"/>
  <c r="H15" i="149"/>
  <c r="Q49" i="149"/>
  <c r="C40" i="149"/>
  <c r="U15" i="149"/>
  <c r="O90" i="149"/>
  <c r="I15" i="149"/>
  <c r="H65" i="149"/>
  <c r="P15" i="149"/>
  <c r="G53" i="149"/>
  <c r="F19" i="149"/>
  <c r="I85" i="149"/>
  <c r="N45" i="149"/>
  <c r="X19" i="149"/>
  <c r="S90" i="149"/>
  <c r="J19" i="149"/>
  <c r="E15" i="149"/>
  <c r="D40" i="149"/>
  <c r="W85" i="149"/>
  <c r="O37" i="149"/>
  <c r="H84" i="149"/>
  <c r="J15" i="149"/>
  <c r="X37" i="149"/>
  <c r="S15" i="149"/>
  <c r="P84" i="149"/>
  <c r="F2" i="123"/>
  <c r="I49" i="149"/>
  <c r="S40" i="149"/>
  <c r="U66" i="149"/>
  <c r="F15" i="149"/>
  <c r="I45" i="149"/>
  <c r="W2" i="123"/>
  <c r="Q45" i="149"/>
  <c r="U40" i="149"/>
  <c r="K15" i="149"/>
  <c r="W53" i="149"/>
  <c r="P45" i="149"/>
  <c r="I19" i="149"/>
  <c r="P49" i="149"/>
  <c r="N19" i="149"/>
  <c r="T45" i="149"/>
  <c r="L19" i="149"/>
  <c r="K85" i="149"/>
  <c r="D19" i="149"/>
  <c r="N49" i="149"/>
  <c r="S49" i="149"/>
  <c r="C19" i="149"/>
  <c r="X40" i="149"/>
  <c r="G19" i="149"/>
  <c r="E49" i="149"/>
  <c r="C37" i="149"/>
  <c r="J66" i="149"/>
  <c r="C84" i="149"/>
  <c r="H49" i="149"/>
  <c r="F45" i="149"/>
  <c r="T19" i="149"/>
  <c r="E19" i="149"/>
  <c r="D85" i="149"/>
  <c r="O49" i="149"/>
  <c r="E45" i="149"/>
  <c r="M66" i="149"/>
  <c r="L40" i="149"/>
  <c r="X49" i="149"/>
  <c r="F66" i="149"/>
  <c r="N66" i="149"/>
  <c r="H19" i="149"/>
  <c r="W90" i="149"/>
  <c r="W19" i="149"/>
  <c r="I37" i="149"/>
  <c r="S37" i="149"/>
  <c r="U2" i="102"/>
  <c r="X84" i="149"/>
  <c r="K84" i="149"/>
  <c r="V15" i="149"/>
  <c r="T40" i="149"/>
  <c r="P19" i="149"/>
  <c r="T37" i="149"/>
  <c r="G84" i="149"/>
  <c r="L85" i="149"/>
  <c r="F37" i="149"/>
  <c r="R19" i="149"/>
  <c r="G85" i="149"/>
  <c r="O84" i="149"/>
  <c r="C85" i="149"/>
  <c r="N37" i="149"/>
  <c r="O65" i="149"/>
  <c r="E65" i="149"/>
  <c r="S66" i="149"/>
  <c r="U45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O8" i="11" l="1"/>
  <c r="F84" i="149"/>
  <c r="W84" i="149"/>
  <c r="K2" i="93"/>
  <c r="I36" i="149"/>
  <c r="W36" i="149"/>
  <c r="F36" i="149"/>
  <c r="V26" i="11"/>
  <c r="G36" i="149"/>
  <c r="H36" i="149"/>
  <c r="K36" i="149"/>
  <c r="R2" i="93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V35" i="14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S2" i="11" l="1"/>
  <c r="D35" i="149"/>
  <c r="I35" i="149"/>
  <c r="J26" i="9"/>
  <c r="W35" i="149"/>
  <c r="M35" i="149"/>
  <c r="N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Q14" i="149"/>
  <c r="E14" i="149"/>
  <c r="L14" i="149"/>
  <c r="R2" i="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R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<sst xmlns="http://schemas.openxmlformats.org/spreadsheetml/2006/main" count="12477" uniqueCount="330">
  <si>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</si>
  <si>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</si>
  <si>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</si>
  <si>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</si>
  <si>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</si>
  <si>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</si>
  <si>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</si>
  <si>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</si>
  <si>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</si>
  <si>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</si>
  <si>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</si>
  <si>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</si>
  <si>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</si>
  <si>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</si>
  <si>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</si>
  <si>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</si>
  <si>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</si>
  <si>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</si>
  <si>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</si>
  <si>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</si>
  <si>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</si>
  <si>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</si>
  <si>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</si>
  <si>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</si>
  <si>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</si>
  <si>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</si>
  <si>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</si>
  <si>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</si>
  <si>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</si>
  <si>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</si>
  <si>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</si>
  <si>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</si>
  <si>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</si>
  <si>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</si>
  <si>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</si>
  <si>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</si>
  <si>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</si>
  <si>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</si>
  <si>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</si>
  <si>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</si>
  <si>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</si>
  <si>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</si>
  <si>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</si>
  <si>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</si>
  <si>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</si>
  <si>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</si>
  <si>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</si>
  <si>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</si>
  <si>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</si>
  <si>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</si>
  <si>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</si>
  <si>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</si>
  <si>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</si>
  <si>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</si>
  <si>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</si>
  <si>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</si>
  <si>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</si>
  <si>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</si>
  <si>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</si>
  <si>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</si>
  <si>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</si>
  <si>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</si>
  <si>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</si>
  <si>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</si>
  <si>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</si>
  <si>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</si>
  <si>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</si>
  <si>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</si>
  <si>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</si>
  <si>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</si>
  <si>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</si>
  <si>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</si>
  <si>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</si>
  <si>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</si>
  <si>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</si>
  <si>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</si>
  <si>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</si>
  <si>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</si>
  <si>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</si>
  <si>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</si>
  <si>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</si>
  <si>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</si>
  <si>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</si>
  <si>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</si>
  <si>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</si>
  <si>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</si>
  <si>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</si>
  <si>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</si>
  <si>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</si>
  <si>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</si>
  <si>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</si>
  <si>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</si>
  <si>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</si>
  <si>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</si>
  <si>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</si>
  <si>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</si>
  <si>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</si>
  <si>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</si>
  <si>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</si>
  <si>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</si>
  <si>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</si>
  <si>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</si>
  <si>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</si>
  <si>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</si>
  <si>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</si>
  <si>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</si>
  <si>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</si>
  <si>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</si>
  <si>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</si>
  <si>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</si>
  <si>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</si>
  <si>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</si>
  <si>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</si>
  <si>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</si>
  <si>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</si>
  <si>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</si>
  <si>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</si>
  <si>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</si>
  <si>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</si>
  <si>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</si>
  <si>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</si>
  <si>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</si>
  <si>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</si>
  <si>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</si>
  <si>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</si>
  <si>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</si>
  <si>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</si>
  <si>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</si>
  <si>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</si>
  <si>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</si>
  <si>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</si>
  <si>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</si>
  <si>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</si>
  <si>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</si>
  <si>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</si>
  <si>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</si>
  <si>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</si>
  <si>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</si>
  <si>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</si>
  <si>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</si>
  <si>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</si>
  <si>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</si>
  <si>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</si>
  <si>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</si>
  <si>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</si>
  <si>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</si>
  <si>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</si>
  <si>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</si>
  <si>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</si>
  <si>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</si>
  <si>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</si>
  <si>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</si>
  <si>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</si>
  <si>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</si>
  <si>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</si>
  <si>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</si>
  <si>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</si>
  <si>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</si>
  <si>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</si>
  <si>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</si>
  <si>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</si>
  <si>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</si>
  <si>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</si>
  <si>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</si>
  <si>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</si>
  <si>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</si>
  <si>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</si>
  <si>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</si>
  <si>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</si>
  <si>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</si>
  <si>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</si>
  <si>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</si>
  <si>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</si>
  <si>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</si>
  <si>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</si>
  <si>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</si>
  <si>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</si>
  <si>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</si>
  <si>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</si>
  <si>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</si>
  <si>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</si>
  <si>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</si>
  <si>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</si>
  <si>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</si>
  <si>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</si>
  <si>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</si>
  <si>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</si>
  <si>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</si>
  <si>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</si>
  <si>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</si>
  <si>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</si>
  <si>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</si>
  <si>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</si>
  <si>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</si>
  <si>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</si>
  <si>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</si>
  <si>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</si>
  <si>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</si>
  <si>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</si>
  <si>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</si>
  <si>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</si>
  <si>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</si>
  <si>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</si>
  <si>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</si>
  <si>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</si>
  <si>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</si>
  <si>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</si>
  <si>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</si>
  <si>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</si>
  <si>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</si>
  <si>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</si>
  <si>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</si>
  <si>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</si>
  <si>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</si>
  <si>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</si>
  <si>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</si>
  <si>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</si>
  <si>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</si>
  <si>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</si>
  <si>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</si>
  <si>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</si>
  <si>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</si>
  <si>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</si>
  <si>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</si>
  <si>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</si>
  <si>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</si>
  <si>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</si>
  <si>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</si>
  <si>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</si>
  <si>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</si>
  <si>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</si>
  <si>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</si>
  <si>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</si>
  <si>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</si>
  <si>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</si>
  <si>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</si>
  <si>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</si>
  <si>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</si>
  <si>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</si>
  <si>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</si>
  <si>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</si>
  <si>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</si>
  <si>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</si>
  <si>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</si>
  <si>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</si>
  <si>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</si>
  <si>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</si>
  <si>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</si>
  <si>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</si>
  <si>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</si>
  <si>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</si>
  <si>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</si>
  <si>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</si>
  <si>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</si>
  <si>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</si>
  <si>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</si>
  <si>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</si>
  <si>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</si>
  <si>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</si>
  <si>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</si>
  <si>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</si>
  <si>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</si>
  <si>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</si>
  <si>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</si>
  <si>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</si>
  <si>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</si>
  <si>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</si>
  <si>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</si>
  <si>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</si>
  <si>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</si>
  <si>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</si>
  <si>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</si>
  <si>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</si>
  <si>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</si>
  <si>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</si>
  <si>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</si>
  <si>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</si>
  <si>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</si>
  <si>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</si>
  <si>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</si>
  <si>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</si>
  <si>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</si>
  <si>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</si>
  <si>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</si>
  <si>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</si>
  <si>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</si>
  <si>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</si>
  <si>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</si>
  <si>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</si>
  <si>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</si>
  <si>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</si>
  <si>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</si>
  <si>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</si>
  <si>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</si>
  <si>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</si>
  <si>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</si>
  <si>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</si>
  <si>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</si>
  <si>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</si>
  <si>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</si>
  <si>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</si>
  <si>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</si>
  <si>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</si>
  <si>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</si>
  <si>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</si>
  <si>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</si>
  <si>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</si>
  <si>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</si>
  <si>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</si>
  <si>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</si>
  <si>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</si>
  <si>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</si>
  <si>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</si>
  <si>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</si>
  <si>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</si>
  <si>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</si>
  <si>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</si>
  <si>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</si>
  <si>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</si>
  <si>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</si>
  <si>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</si>
  <si>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</si>
  <si>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</si>
  <si>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</si>
  <si>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</si>
  <si>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</si>
  <si>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JRC-IDEES-2023 - Integrated Database of the European Energy System</t>
  </si>
  <si>
    <t>v2023-1.00</t>
  </si>
  <si>
    <t>Ireland</t>
  </si>
  <si>
    <t>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</si>
</sst>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7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70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  <xf numFmtId="0" fontId="26" fillId="0" borderId="0" xfId="2" applyFont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23" ht="15" customHeight="1" x14ac:dyDescent="0.25">
      <c r="B3" s="69"/>
      <c r="C3" s="69"/>
      <c r="D3" s="69"/>
      <c r="E3" s="69"/>
      <c r="F3" s="69"/>
      <c r="G3" s="69"/>
      <c r="H3" s="69"/>
      <c r="I3" s="69"/>
      <c r="J3" s="69"/>
      <c r="K3" s="69"/>
    </row>
    <row r="6" spans="1:23" ht="31.5" x14ac:dyDescent="0.25">
      <c r="A6" s="59"/>
      <c r="B6" s="60" t="s">
        <v>326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323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45967.476504629631</v>
      </c>
      <c r="M30" s="68"/>
      <c r="N30" s="68"/>
      <c r="O30" s="68"/>
      <c r="V30" s="57"/>
    </row>
    <row r="31" spans="12:32" ht="15" customHeight="1" x14ac:dyDescent="0.25">
      <c r="L31" s="63" t="s">
        <v>327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Z95"/>
  <sheetViews>
    <sheetView showGridLines="0" workbookViewId="0">
      <pane xSplit="2" ySplit="1" topLeftCell="F2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6" width="9.7109375" style="5" customWidth="1"/>
    <col min="27" max="16384" width="9.140625" style="5"/>
  </cols>
  <sheetData>
    <row r="1" spans="1:26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B2" s="6" t="s">
        <v>229</v>
      </c>
    </row>
    <row r="3" spans="1:26" ht="11.25" customHeight="1" x14ac:dyDescent="0.2">
      <c r="A3" s="2" t="s">
        <v>0</v>
      </c>
      <c r="B3" s="2" t="s">
        <v>325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.25" customHeight="1" x14ac:dyDescent="0.2">
      <c r="A4" s="7" t="s">
        <v>120</v>
      </c>
      <c r="B4" s="7" t="str">
        <f ca="1">HYPERLINK("#"&amp;CELL("address",GAE!$Z$2),"GAE")</f>
        <v>GAE</v>
      </c>
      <c r="C4" s="8">
        <f>GAE!C$2</f>
        <v>43708.667631558681</v>
      </c>
      <c r="D4" s="8">
        <f>GAE!D$2</f>
        <v>46281.93893904041</v>
      </c>
      <c r="E4" s="8">
        <f>GAE!E$2</f>
        <v>45462.864318931206</v>
      </c>
      <c r="F4" s="8">
        <f>GAE!F$2</f>
        <v>45292.866263523167</v>
      </c>
      <c r="G4" s="8">
        <f>GAE!G$2</f>
        <v>45826.065422605665</v>
      </c>
      <c r="H4" s="8">
        <f>GAE!H$2</f>
        <v>47886.907087674546</v>
      </c>
      <c r="I4" s="8">
        <f>GAE!I$2</f>
        <v>48603.579184271453</v>
      </c>
      <c r="J4" s="8">
        <f>GAE!J$2</f>
        <v>48238.68358639381</v>
      </c>
      <c r="K4" s="8">
        <f>GAE!K$2</f>
        <v>47608.770746711089</v>
      </c>
      <c r="L4" s="8">
        <f>GAE!L$2</f>
        <v>42032.617045008992</v>
      </c>
      <c r="M4" s="8">
        <f>GAE!M$2</f>
        <v>42541.354989944266</v>
      </c>
      <c r="N4" s="8">
        <f>GAE!N$2</f>
        <v>38544.127014708669</v>
      </c>
      <c r="O4" s="8">
        <f>GAE!O$2</f>
        <v>38622.848722246708</v>
      </c>
      <c r="P4" s="8">
        <f>GAE!P$2</f>
        <v>37755.110940434737</v>
      </c>
      <c r="Q4" s="8">
        <f>GAE!Q$2</f>
        <v>37472.210474580585</v>
      </c>
      <c r="R4" s="8">
        <f>GAE!R$2</f>
        <v>39097.532901752369</v>
      </c>
      <c r="S4" s="8">
        <f>GAE!S$2</f>
        <v>41046.848110120984</v>
      </c>
      <c r="T4" s="8">
        <f>GAE!T$2</f>
        <v>40154.941277565842</v>
      </c>
      <c r="U4" s="8">
        <f>GAE!U$2</f>
        <v>40061.758732478847</v>
      </c>
      <c r="V4" s="8">
        <f>GAE!V$2</f>
        <v>38346.511265227404</v>
      </c>
      <c r="W4" s="8">
        <f>GAE!W$2</f>
        <v>34180.689829784904</v>
      </c>
      <c r="X4" s="8">
        <f>GAE!X$2</f>
        <v>36157.5277489211</v>
      </c>
      <c r="Y4" s="8">
        <f>GAE!Y$2</f>
        <v>36976.751814554023</v>
      </c>
      <c r="Z4" s="8">
        <f>GAE!Z$2</f>
        <v>34565.289332960536</v>
      </c>
    </row>
    <row r="5" spans="1:26" ht="11.25" customHeight="1" x14ac:dyDescent="0.2">
      <c r="A5" s="30" t="s">
        <v>121</v>
      </c>
      <c r="B5" s="9" t="str">
        <f ca="1">HYPERLINK("#"&amp;CELL("address",INTMARB!$Z$2),"INTMARB")</f>
        <v>INTMARB</v>
      </c>
      <c r="C5" s="10">
        <f>INTMARB!C$2</f>
        <v>483.93153216000007</v>
      </c>
      <c r="D5" s="10">
        <f>INTMARB!D$2</f>
        <v>516.04034039999988</v>
      </c>
      <c r="E5" s="10">
        <f>INTMARB!E$2</f>
        <v>461.20591944</v>
      </c>
      <c r="F5" s="10">
        <f>INTMARB!F$2</f>
        <v>547.64266536000014</v>
      </c>
      <c r="G5" s="10">
        <f>INTMARB!G$2</f>
        <v>480.51311832000005</v>
      </c>
      <c r="H5" s="10">
        <f>INTMARB!H$2</f>
        <v>334.10964996000001</v>
      </c>
      <c r="I5" s="10">
        <f>INTMARB!I$2</f>
        <v>412.29194184000005</v>
      </c>
      <c r="J5" s="10">
        <f>INTMARB!J$2</f>
        <v>361.96206804000002</v>
      </c>
      <c r="K5" s="10">
        <f>INTMARB!K$2</f>
        <v>225.94074768000004</v>
      </c>
      <c r="L5" s="10">
        <f>INTMARB!L$2</f>
        <v>305.96377860000001</v>
      </c>
      <c r="M5" s="10">
        <f>INTMARB!M$2</f>
        <v>435.7598083200001</v>
      </c>
      <c r="N5" s="10">
        <f>INTMARB!N$2</f>
        <v>339.5632536</v>
      </c>
      <c r="O5" s="10">
        <f>INTMARB!O$2</f>
        <v>401.86402236000004</v>
      </c>
      <c r="P5" s="10">
        <f>INTMARB!P$2</f>
        <v>455.15340935999996</v>
      </c>
      <c r="Q5" s="10">
        <f>INTMARB!Q$2</f>
        <v>418.73032943999993</v>
      </c>
      <c r="R5" s="10">
        <f>INTMARB!R$2</f>
        <v>497.59959959999986</v>
      </c>
      <c r="S5" s="10">
        <f>INTMARB!S$2</f>
        <v>497.70007848</v>
      </c>
      <c r="T5" s="10">
        <f>INTMARB!T$2</f>
        <v>485.27371079999995</v>
      </c>
      <c r="U5" s="10">
        <f>INTMARB!U$2</f>
        <v>537.99971040000025</v>
      </c>
      <c r="V5" s="10">
        <f>INTMARB!V$2</f>
        <v>442.58663303999998</v>
      </c>
      <c r="W5" s="10">
        <f>INTMARB!W$2</f>
        <v>482.20456464000006</v>
      </c>
      <c r="X5" s="10">
        <f>INTMARB!X$2</f>
        <v>533.86880760000008</v>
      </c>
      <c r="Y5" s="10">
        <f>INTMARB!Y$2</f>
        <v>387.60039000000012</v>
      </c>
      <c r="Z5" s="10">
        <f>INTMARB!Z$2</f>
        <v>413.94402972000006</v>
      </c>
    </row>
    <row r="6" spans="1:26" ht="11.25" customHeight="1" x14ac:dyDescent="0.2">
      <c r="A6" s="31" t="s">
        <v>308</v>
      </c>
      <c r="B6" s="11" t="str">
        <f ca="1">HYPERLINK("#"&amp;CELL("address",INTMARB_IN!$Z$2),"INTMARB_IN")</f>
        <v>INTMARB_IN</v>
      </c>
      <c r="C6" s="12">
        <f>INTMARB_IN!C$2</f>
        <v>214.42853227486884</v>
      </c>
      <c r="D6" s="12">
        <f>INTMARB_IN!D$2</f>
        <v>227.62899761855789</v>
      </c>
      <c r="E6" s="12">
        <f>INTMARB_IN!E$2</f>
        <v>195.75661257751926</v>
      </c>
      <c r="F6" s="12">
        <f>INTMARB_IN!F$2</f>
        <v>241.3114586782543</v>
      </c>
      <c r="G6" s="12">
        <f>INTMARB_IN!G$2</f>
        <v>221.03455561688062</v>
      </c>
      <c r="H6" s="12">
        <f>INTMARB_IN!H$2</f>
        <v>153.51414545443325</v>
      </c>
      <c r="I6" s="12">
        <f>INTMARB_IN!I$2</f>
        <v>224.74623301351411</v>
      </c>
      <c r="J6" s="12">
        <f>INTMARB_IN!J$2</f>
        <v>176.41814728807515</v>
      </c>
      <c r="K6" s="12">
        <f>INTMARB_IN!K$2</f>
        <v>108.93104379854566</v>
      </c>
      <c r="L6" s="12">
        <f>INTMARB_IN!L$2</f>
        <v>153.6174118845959</v>
      </c>
      <c r="M6" s="12">
        <f>INTMARB_IN!M$2</f>
        <v>218.07668637622334</v>
      </c>
      <c r="N6" s="12">
        <f>INTMARB_IN!N$2</f>
        <v>160.61590734571382</v>
      </c>
      <c r="O6" s="12">
        <f>INTMARB_IN!O$2</f>
        <v>192.92655373621062</v>
      </c>
      <c r="P6" s="12">
        <f>INTMARB_IN!P$2</f>
        <v>230.82359139972402</v>
      </c>
      <c r="Q6" s="12">
        <f>INTMARB_IN!Q$2</f>
        <v>202.4919313336662</v>
      </c>
      <c r="R6" s="12">
        <f>INTMARB_IN!R$2</f>
        <v>245.31626321104869</v>
      </c>
      <c r="S6" s="12">
        <f>INTMARB_IN!S$2</f>
        <v>243.90388248093547</v>
      </c>
      <c r="T6" s="12">
        <f>INTMARB_IN!T$2</f>
        <v>235.52782194584921</v>
      </c>
      <c r="U6" s="12">
        <f>INTMARB_IN!U$2</f>
        <v>267.93027159058346</v>
      </c>
      <c r="V6" s="12">
        <f>INTMARB_IN!V$2</f>
        <v>222.05143356116358</v>
      </c>
      <c r="W6" s="12">
        <f>INTMARB_IN!W$2</f>
        <v>221.96058209273571</v>
      </c>
      <c r="X6" s="12">
        <f>INTMARB_IN!X$2</f>
        <v>257.2611794244919</v>
      </c>
      <c r="Y6" s="12">
        <f>INTMARB_IN!Y$2</f>
        <v>194.14436940208665</v>
      </c>
      <c r="Z6" s="12">
        <f>INTMARB_IN!Z$2</f>
        <v>226.42227229999168</v>
      </c>
    </row>
    <row r="7" spans="1:26" ht="11.25" customHeight="1" x14ac:dyDescent="0.2">
      <c r="A7" s="31" t="s">
        <v>309</v>
      </c>
      <c r="B7" s="11" t="str">
        <f ca="1">HYPERLINK("#"&amp;CELL("address",INTMARB_EX!$Z$2),"INTMARB_EX")</f>
        <v>INTMARB_EX</v>
      </c>
      <c r="C7" s="12">
        <f>INTMARB_EX!C$2</f>
        <v>269.50299988513126</v>
      </c>
      <c r="D7" s="12">
        <f>INTMARB_EX!D$2</f>
        <v>288.41134278144204</v>
      </c>
      <c r="E7" s="12">
        <f>INTMARB_EX!E$2</f>
        <v>265.44930686248074</v>
      </c>
      <c r="F7" s="12">
        <f>INTMARB_EX!F$2</f>
        <v>306.33120668174581</v>
      </c>
      <c r="G7" s="12">
        <f>INTMARB_EX!G$2</f>
        <v>259.47856270311945</v>
      </c>
      <c r="H7" s="12">
        <f>INTMARB_EX!H$2</f>
        <v>180.59550450556674</v>
      </c>
      <c r="I7" s="12">
        <f>INTMARB_EX!I$2</f>
        <v>187.54570882648591</v>
      </c>
      <c r="J7" s="12">
        <f>INTMARB_EX!J$2</f>
        <v>185.54392075192487</v>
      </c>
      <c r="K7" s="12">
        <f>INTMARB_EX!K$2</f>
        <v>117.00970388145439</v>
      </c>
      <c r="L7" s="12">
        <f>INTMARB_EX!L$2</f>
        <v>152.34636671540409</v>
      </c>
      <c r="M7" s="12">
        <f>INTMARB_EX!M$2</f>
        <v>217.6831219437768</v>
      </c>
      <c r="N7" s="12">
        <f>INTMARB_EX!N$2</f>
        <v>178.94734625428617</v>
      </c>
      <c r="O7" s="12">
        <f>INTMARB_EX!O$2</f>
        <v>208.93746862378941</v>
      </c>
      <c r="P7" s="12">
        <f>INTMARB_EX!P$2</f>
        <v>224.32981796027599</v>
      </c>
      <c r="Q7" s="12">
        <f>INTMARB_EX!Q$2</f>
        <v>216.2383981063337</v>
      </c>
      <c r="R7" s="12">
        <f>INTMARB_EX!R$2</f>
        <v>252.28333638895117</v>
      </c>
      <c r="S7" s="12">
        <f>INTMARB_EX!S$2</f>
        <v>253.79619599906457</v>
      </c>
      <c r="T7" s="12">
        <f>INTMARB_EX!T$2</f>
        <v>249.74588885415073</v>
      </c>
      <c r="U7" s="12">
        <f>INTMARB_EX!U$2</f>
        <v>270.06943880941679</v>
      </c>
      <c r="V7" s="12">
        <f>INTMARB_EX!V$2</f>
        <v>220.5351994788364</v>
      </c>
      <c r="W7" s="12">
        <f>INTMARB_EX!W$2</f>
        <v>260.24398254726435</v>
      </c>
      <c r="X7" s="12">
        <f>INTMARB_EX!X$2</f>
        <v>276.60762817550813</v>
      </c>
      <c r="Y7" s="12">
        <f>INTMARB_EX!Y$2</f>
        <v>193.45602059791347</v>
      </c>
      <c r="Z7" s="12">
        <f>INTMARB_EX!Z$2</f>
        <v>187.52175742000838</v>
      </c>
    </row>
    <row r="8" spans="1:26" ht="11.25" customHeight="1" x14ac:dyDescent="0.2">
      <c r="A8" s="34" t="s">
        <v>122</v>
      </c>
      <c r="B8" s="7" t="str">
        <f ca="1">HYPERLINK("#"&amp;CELL("address",GIC!$Z$2),"GIC")</f>
        <v>GIC</v>
      </c>
      <c r="C8" s="8">
        <f>GIC!C$2</f>
        <v>43224.73609939868</v>
      </c>
      <c r="D8" s="8">
        <f>GIC!D$2</f>
        <v>45765.898598640415</v>
      </c>
      <c r="E8" s="8">
        <f>GIC!E$2</f>
        <v>45001.6583994912</v>
      </c>
      <c r="F8" s="8">
        <f>GIC!F$2</f>
        <v>44745.22359816316</v>
      </c>
      <c r="G8" s="8">
        <f>GIC!G$2</f>
        <v>45345.552304285673</v>
      </c>
      <c r="H8" s="8">
        <f>GIC!H$2</f>
        <v>47552.797437714544</v>
      </c>
      <c r="I8" s="8">
        <f>GIC!I$2</f>
        <v>48191.287242431448</v>
      </c>
      <c r="J8" s="8">
        <f>GIC!J$2</f>
        <v>47876.721518353814</v>
      </c>
      <c r="K8" s="8">
        <f>GIC!K$2</f>
        <v>47382.829999031092</v>
      </c>
      <c r="L8" s="8">
        <f>GIC!L$2</f>
        <v>41726.653266408997</v>
      </c>
      <c r="M8" s="8">
        <f>GIC!M$2</f>
        <v>42105.595181624267</v>
      </c>
      <c r="N8" s="8">
        <f>GIC!N$2</f>
        <v>38204.563761108664</v>
      </c>
      <c r="O8" s="8">
        <f>GIC!O$2</f>
        <v>38220.984699886707</v>
      </c>
      <c r="P8" s="8">
        <f>GIC!P$2</f>
        <v>37299.957531074739</v>
      </c>
      <c r="Q8" s="8">
        <f>GIC!Q$2</f>
        <v>37053.480145140595</v>
      </c>
      <c r="R8" s="8">
        <f>GIC!R$2</f>
        <v>38599.933302152371</v>
      </c>
      <c r="S8" s="8">
        <f>GIC!S$2</f>
        <v>40549.148031640987</v>
      </c>
      <c r="T8" s="8">
        <f>GIC!T$2</f>
        <v>39669.667566765842</v>
      </c>
      <c r="U8" s="8">
        <f>GIC!U$2</f>
        <v>39523.759022078841</v>
      </c>
      <c r="V8" s="8">
        <f>GIC!V$2</f>
        <v>37903.924632187402</v>
      </c>
      <c r="W8" s="8">
        <f>GIC!W$2</f>
        <v>33698.485265144904</v>
      </c>
      <c r="X8" s="8">
        <f>GIC!X$2</f>
        <v>35623.658941321104</v>
      </c>
      <c r="Y8" s="8">
        <f>GIC!Y$2</f>
        <v>36589.151424554024</v>
      </c>
      <c r="Z8" s="8">
        <f>GIC!Z$2</f>
        <v>34151.345303240545</v>
      </c>
    </row>
    <row r="9" spans="1:26" ht="11.25" customHeight="1" x14ac:dyDescent="0.2">
      <c r="A9" s="35" t="s">
        <v>123</v>
      </c>
      <c r="B9" s="9" t="str">
        <f ca="1">HYPERLINK("#"&amp;CELL("address",INTAVI!$Z$2),"INTAVI")</f>
        <v>INTAVI</v>
      </c>
      <c r="C9" s="10">
        <f>INTAVI!C$2</f>
        <v>1797.8379300000001</v>
      </c>
      <c r="D9" s="10">
        <f>INTAVI!D$2</f>
        <v>2159.3079900000002</v>
      </c>
      <c r="E9" s="10">
        <f>INTAVI!E$2</f>
        <v>2292.4811700000005</v>
      </c>
      <c r="F9" s="10">
        <f>INTAVI!F$2</f>
        <v>2244.9193200000009</v>
      </c>
      <c r="G9" s="10">
        <f>INTAVI!G$2</f>
        <v>2124.4293000000002</v>
      </c>
      <c r="H9" s="10">
        <f>INTAVI!H$2</f>
        <v>2451.0206700000008</v>
      </c>
      <c r="I9" s="10">
        <f>INTAVI!I$2</f>
        <v>2501.7533100000005</v>
      </c>
      <c r="J9" s="10">
        <f>INTAVI!J$2</f>
        <v>2990.0549700000001</v>
      </c>
      <c r="K9" s="10">
        <f>INTAVI!K$2</f>
        <v>2806.1491500000002</v>
      </c>
      <c r="L9" s="10">
        <f>INTAVI!L$2</f>
        <v>1712.2266000000002</v>
      </c>
      <c r="M9" s="10">
        <f>INTAVI!M$2</f>
        <v>2229.0653700000007</v>
      </c>
      <c r="N9" s="10">
        <f>INTAVI!N$2</f>
        <v>2086.3798200000001</v>
      </c>
      <c r="O9" s="10">
        <f>INTAVI!O$2</f>
        <v>1747.1052900000007</v>
      </c>
      <c r="P9" s="10">
        <f>INTAVI!P$2</f>
        <v>1931.0111099999999</v>
      </c>
      <c r="Q9" s="10">
        <f>INTAVI!Q$2</f>
        <v>2232.2361599999995</v>
      </c>
      <c r="R9" s="10">
        <f>INTAVI!R$2</f>
        <v>2523.9488400000009</v>
      </c>
      <c r="S9" s="10">
        <f>INTAVI!S$2</f>
        <v>2606.3893800000014</v>
      </c>
      <c r="T9" s="10">
        <f>INTAVI!T$2</f>
        <v>3058.8753492000001</v>
      </c>
      <c r="U9" s="10">
        <f>INTAVI!U$2</f>
        <v>3305.1988821600003</v>
      </c>
      <c r="V9" s="10">
        <f>INTAVI!V$2</f>
        <v>3342.7311998399991</v>
      </c>
      <c r="W9" s="10">
        <f>INTAVI!W$2</f>
        <v>1186.3170410400003</v>
      </c>
      <c r="X9" s="10">
        <f>INTAVI!X$2</f>
        <v>1324.77780456</v>
      </c>
      <c r="Y9" s="10">
        <f>INTAVI!Y$2</f>
        <v>3024.6214989599994</v>
      </c>
      <c r="Z9" s="10">
        <f>INTAVI!Z$2</f>
        <v>3436.7185922399995</v>
      </c>
    </row>
    <row r="10" spans="1:26" ht="11.25" customHeight="1" x14ac:dyDescent="0.2">
      <c r="A10" s="36" t="s">
        <v>318</v>
      </c>
      <c r="B10" s="11" t="str">
        <f ca="1">HYPERLINK("#"&amp;CELL("address",INTAVI_PA_IN!$Z$2),"INTAVI_PA_IN")</f>
        <v>INTAVI_PA_IN</v>
      </c>
      <c r="C10" s="12">
        <f>INTAVI_PA_IN!C$2</f>
        <v>1102.8009044399807</v>
      </c>
      <c r="D10" s="12">
        <f>INTAVI_PA_IN!D$2</f>
        <v>1332.421899615121</v>
      </c>
      <c r="E10" s="12">
        <f>INTAVI_PA_IN!E$2</f>
        <v>1446.2553340277948</v>
      </c>
      <c r="F10" s="12">
        <f>INTAVI_PA_IN!F$2</f>
        <v>1518.9778677073684</v>
      </c>
      <c r="G10" s="12">
        <f>INTAVI_PA_IN!G$2</f>
        <v>1438.0290208877918</v>
      </c>
      <c r="H10" s="12">
        <f>INTAVI_PA_IN!H$2</f>
        <v>1670.3938712687227</v>
      </c>
      <c r="I10" s="12">
        <f>INTAVI_PA_IN!I$2</f>
        <v>1695.3019551208972</v>
      </c>
      <c r="J10" s="12">
        <f>INTAVI_PA_IN!J$2</f>
        <v>2049.649159292781</v>
      </c>
      <c r="K10" s="12">
        <f>INTAVI_PA_IN!K$2</f>
        <v>1926.5035396656369</v>
      </c>
      <c r="L10" s="12">
        <f>INTAVI_PA_IN!L$2</f>
        <v>1145.4786123067763</v>
      </c>
      <c r="M10" s="12">
        <f>INTAVI_PA_IN!M$2</f>
        <v>1458.5626870133954</v>
      </c>
      <c r="N10" s="12">
        <f>INTAVI_PA_IN!N$2</f>
        <v>1369.6688992061752</v>
      </c>
      <c r="O10" s="12">
        <f>INTAVI_PA_IN!O$2</f>
        <v>1133.365355984128</v>
      </c>
      <c r="P10" s="12">
        <f>INTAVI_PA_IN!P$2</f>
        <v>1251.4559497802982</v>
      </c>
      <c r="Q10" s="12">
        <f>INTAVI_PA_IN!Q$2</f>
        <v>1459.9202891813582</v>
      </c>
      <c r="R10" s="12">
        <f>INTAVI_PA_IN!R$2</f>
        <v>1662.2809419785242</v>
      </c>
      <c r="S10" s="12">
        <f>INTAVI_PA_IN!S$2</f>
        <v>1764.3098440437968</v>
      </c>
      <c r="T10" s="12">
        <f>INTAVI_PA_IN!T$2</f>
        <v>2085.7444563439922</v>
      </c>
      <c r="U10" s="12">
        <f>INTAVI_PA_IN!U$2</f>
        <v>2264.0739811369463</v>
      </c>
      <c r="V10" s="12">
        <f>INTAVI_PA_IN!V$2</f>
        <v>2272.5537589909268</v>
      </c>
      <c r="W10" s="12">
        <f>INTAVI_PA_IN!W$2</f>
        <v>660.29322485854095</v>
      </c>
      <c r="X10" s="12">
        <f>INTAVI_PA_IN!X$2</f>
        <v>763.50648452618873</v>
      </c>
      <c r="Y10" s="12">
        <f>INTAVI_PA_IN!Y$2</f>
        <v>2061.1821004062253</v>
      </c>
      <c r="Z10" s="12">
        <f>INTAVI_PA_IN!Z$2</f>
        <v>2347.3204022927039</v>
      </c>
    </row>
    <row r="11" spans="1:26" ht="11.25" customHeight="1" x14ac:dyDescent="0.2">
      <c r="A11" s="36" t="s">
        <v>316</v>
      </c>
      <c r="B11" s="11" t="str">
        <f ca="1">HYPERLINK("#"&amp;CELL("address",INTAVI_PA_EX!$Z$2),"INTAVI_PA_EX")</f>
        <v>INTAVI_PA_EX</v>
      </c>
      <c r="C11" s="12">
        <f>INTAVI_PA_EX!C$2</f>
        <v>664.00800866924408</v>
      </c>
      <c r="D11" s="12">
        <f>INTAVI_PA_EX!D$2</f>
        <v>793.28452251396504</v>
      </c>
      <c r="E11" s="12">
        <f>INTAVI_PA_EX!E$2</f>
        <v>813.80150664305495</v>
      </c>
      <c r="F11" s="12">
        <f>INTAVI_PA_EX!F$2</f>
        <v>689.92133476969275</v>
      </c>
      <c r="G11" s="12">
        <f>INTAVI_PA_EX!G$2</f>
        <v>635.87747421972028</v>
      </c>
      <c r="H11" s="12">
        <f>INTAVI_PA_EX!H$2</f>
        <v>724.92096352946089</v>
      </c>
      <c r="I11" s="12">
        <f>INTAVI_PA_EX!I$2</f>
        <v>738.05202101411692</v>
      </c>
      <c r="J11" s="12">
        <f>INTAVI_PA_EX!J$2</f>
        <v>871.59146743049462</v>
      </c>
      <c r="K11" s="12">
        <f>INTAVI_PA_EX!K$2</f>
        <v>815.99060868541414</v>
      </c>
      <c r="L11" s="12">
        <f>INTAVI_PA_EX!L$2</f>
        <v>528.20089799116988</v>
      </c>
      <c r="M11" s="12">
        <f>INTAVI_PA_EX!M$2</f>
        <v>709.89157893041283</v>
      </c>
      <c r="N11" s="12">
        <f>INTAVI_PA_EX!N$2</f>
        <v>667.24087342251653</v>
      </c>
      <c r="O11" s="12">
        <f>INTAVI_PA_EX!O$2</f>
        <v>565.03927112473912</v>
      </c>
      <c r="P11" s="12">
        <f>INTAVI_PA_EX!P$2</f>
        <v>626.71875642176565</v>
      </c>
      <c r="Q11" s="12">
        <f>INTAVI_PA_EX!Q$2</f>
        <v>715.61409416127856</v>
      </c>
      <c r="R11" s="12">
        <f>INTAVI_PA_EX!R$2</f>
        <v>796.65923392534648</v>
      </c>
      <c r="S11" s="12">
        <f>INTAVI_PA_EX!S$2</f>
        <v>785.59165719657108</v>
      </c>
      <c r="T11" s="12">
        <f>INTAVI_PA_EX!T$2</f>
        <v>901.36847495948166</v>
      </c>
      <c r="U11" s="12">
        <f>INTAVI_PA_EX!U$2</f>
        <v>976.48601311910704</v>
      </c>
      <c r="V11" s="12">
        <f>INTAVI_PA_EX!V$2</f>
        <v>1010.8880944360303</v>
      </c>
      <c r="W11" s="12">
        <f>INTAVI_PA_EX!W$2</f>
        <v>445.44331718071021</v>
      </c>
      <c r="X11" s="12">
        <f>INTAVI_PA_EX!X$2</f>
        <v>459.88937243517881</v>
      </c>
      <c r="Y11" s="12">
        <f>INTAVI_PA_EX!Y$2</f>
        <v>883.93763279515736</v>
      </c>
      <c r="Z11" s="12">
        <f>INTAVI_PA_EX!Z$2</f>
        <v>1013.0620025908158</v>
      </c>
    </row>
    <row r="12" spans="1:26" ht="11.25" customHeight="1" x14ac:dyDescent="0.2">
      <c r="A12" s="36" t="s">
        <v>314</v>
      </c>
      <c r="B12" s="11" t="str">
        <f ca="1">HYPERLINK("#"&amp;CELL("address",INTAVI_FR_IN!$Z$2),"INTAVI_FR_IN")</f>
        <v>INTAVI_FR_IN</v>
      </c>
      <c r="C12" s="12">
        <f>INTAVI_FR_IN!C$2</f>
        <v>13.221449558626064</v>
      </c>
      <c r="D12" s="12">
        <f>INTAVI_FR_IN!D$2</f>
        <v>14.283091567170972</v>
      </c>
      <c r="E12" s="12">
        <f>INTAVI_FR_IN!E$2</f>
        <v>11.33886086665512</v>
      </c>
      <c r="F12" s="12">
        <f>INTAVI_FR_IN!F$2</f>
        <v>11.295549765101981</v>
      </c>
      <c r="G12" s="12">
        <f>INTAVI_FR_IN!G$2</f>
        <v>11.15918303278823</v>
      </c>
      <c r="H12" s="12">
        <f>INTAVI_FR_IN!H$2</f>
        <v>21.088043847121185</v>
      </c>
      <c r="I12" s="12">
        <f>INTAVI_FR_IN!I$2</f>
        <v>31.703710211567131</v>
      </c>
      <c r="J12" s="12">
        <f>INTAVI_FR_IN!J$2</f>
        <v>33.676305901540182</v>
      </c>
      <c r="K12" s="12">
        <f>INTAVI_FR_IN!K$2</f>
        <v>30.961664314562864</v>
      </c>
      <c r="L12" s="12">
        <f>INTAVI_FR_IN!L$2</f>
        <v>21.079959552277554</v>
      </c>
      <c r="M12" s="12">
        <f>INTAVI_FR_IN!M$2</f>
        <v>30.057011367940344</v>
      </c>
      <c r="N12" s="12">
        <f>INTAVI_FR_IN!N$2</f>
        <v>26.21797438676299</v>
      </c>
      <c r="O12" s="12">
        <f>INTAVI_FR_IN!O$2</f>
        <v>20.299033693724219</v>
      </c>
      <c r="P12" s="12">
        <f>INTAVI_FR_IN!P$2</f>
        <v>20.415754304366768</v>
      </c>
      <c r="Q12" s="12">
        <f>INTAVI_FR_IN!Q$2</f>
        <v>24.94011986666445</v>
      </c>
      <c r="R12" s="12">
        <f>INTAVI_FR_IN!R$2</f>
        <v>28.93053460565509</v>
      </c>
      <c r="S12" s="12">
        <f>INTAVI_FR_IN!S$2</f>
        <v>24.90826874794546</v>
      </c>
      <c r="T12" s="12">
        <f>INTAVI_FR_IN!T$2</f>
        <v>28.500089334094191</v>
      </c>
      <c r="U12" s="12">
        <f>INTAVI_FR_IN!U$2</f>
        <v>30.902644471130667</v>
      </c>
      <c r="V12" s="12">
        <f>INTAVI_FR_IN!V$2</f>
        <v>29.639265715385132</v>
      </c>
      <c r="W12" s="12">
        <f>INTAVI_FR_IN!W$2</f>
        <v>24.647853933392579</v>
      </c>
      <c r="X12" s="12">
        <f>INTAVI_FR_IN!X$2</f>
        <v>32.402443482050138</v>
      </c>
      <c r="Y12" s="12">
        <f>INTAVI_FR_IN!Y$2</f>
        <v>29.786745942817838</v>
      </c>
      <c r="Z12" s="12">
        <f>INTAVI_FR_IN!Z$2</f>
        <v>32.512474957440283</v>
      </c>
    </row>
    <row r="13" spans="1:26" ht="11.25" customHeight="1" x14ac:dyDescent="0.2">
      <c r="A13" s="36" t="s">
        <v>315</v>
      </c>
      <c r="B13" s="11" t="str">
        <f ca="1">HYPERLINK("#"&amp;CELL("address",INTAVI_FR_EX!$Z$2),"INTAVI_FR_EX")</f>
        <v>INTAVI_FR_EX</v>
      </c>
      <c r="C13" s="12">
        <f>INTAVI_FR_EX!C$2</f>
        <v>17.807567332149247</v>
      </c>
      <c r="D13" s="12">
        <f>INTAVI_FR_EX!D$2</f>
        <v>19.318476303743093</v>
      </c>
      <c r="E13" s="12">
        <f>INTAVI_FR_EX!E$2</f>
        <v>21.085468462495498</v>
      </c>
      <c r="F13" s="12">
        <f>INTAVI_FR_EX!F$2</f>
        <v>24.724567757837718</v>
      </c>
      <c r="G13" s="12">
        <f>INTAVI_FR_EX!G$2</f>
        <v>39.363621859699826</v>
      </c>
      <c r="H13" s="12">
        <f>INTAVI_FR_EX!H$2</f>
        <v>34.617791354695584</v>
      </c>
      <c r="I13" s="12">
        <f>INTAVI_FR_EX!I$2</f>
        <v>36.695623653419261</v>
      </c>
      <c r="J13" s="12">
        <f>INTAVI_FR_EX!J$2</f>
        <v>35.138037375184304</v>
      </c>
      <c r="K13" s="12">
        <f>INTAVI_FR_EX!K$2</f>
        <v>32.693337334386285</v>
      </c>
      <c r="L13" s="12">
        <f>INTAVI_FR_EX!L$2</f>
        <v>17.467130149776313</v>
      </c>
      <c r="M13" s="12">
        <f>INTAVI_FR_EX!M$2</f>
        <v>30.554092688251718</v>
      </c>
      <c r="N13" s="12">
        <f>INTAVI_FR_EX!N$2</f>
        <v>23.252072984545368</v>
      </c>
      <c r="O13" s="12">
        <f>INTAVI_FR_EX!O$2</f>
        <v>28.401629197409314</v>
      </c>
      <c r="P13" s="12">
        <f>INTAVI_FR_EX!P$2</f>
        <v>32.420649493569307</v>
      </c>
      <c r="Q13" s="12">
        <f>INTAVI_FR_EX!Q$2</f>
        <v>31.761656790698098</v>
      </c>
      <c r="R13" s="12">
        <f>INTAVI_FR_EX!R$2</f>
        <v>36.078129490475504</v>
      </c>
      <c r="S13" s="12">
        <f>INTAVI_FR_EX!S$2</f>
        <v>31.579610011688125</v>
      </c>
      <c r="T13" s="12">
        <f>INTAVI_FR_EX!T$2</f>
        <v>43.262328562431847</v>
      </c>
      <c r="U13" s="12">
        <f>INTAVI_FR_EX!U$2</f>
        <v>33.736243432816032</v>
      </c>
      <c r="V13" s="12">
        <f>INTAVI_FR_EX!V$2</f>
        <v>29.650080697657046</v>
      </c>
      <c r="W13" s="12">
        <f>INTAVI_FR_EX!W$2</f>
        <v>55.932645067356503</v>
      </c>
      <c r="X13" s="12">
        <f>INTAVI_FR_EX!X$2</f>
        <v>68.979504116582348</v>
      </c>
      <c r="Y13" s="12">
        <f>INTAVI_FR_EX!Y$2</f>
        <v>49.71501981579874</v>
      </c>
      <c r="Z13" s="12">
        <f>INTAVI_FR_EX!Z$2</f>
        <v>43.823712399039742</v>
      </c>
    </row>
    <row r="14" spans="1:26" ht="11.25" customHeight="1" x14ac:dyDescent="0.2">
      <c r="A14" s="37" t="s">
        <v>124</v>
      </c>
      <c r="B14" s="7" t="str">
        <f ca="1">HYPERLINK("#"&amp;CELL("address",NRGSUP!$Z$2),"NRGSUP")</f>
        <v>NRGSUP</v>
      </c>
      <c r="C14" s="8">
        <f>NRGSUP!C$2</f>
        <v>41426.898169398679</v>
      </c>
      <c r="D14" s="8">
        <f>NRGSUP!D$2</f>
        <v>43606.590608640414</v>
      </c>
      <c r="E14" s="8">
        <f>NRGSUP!E$2</f>
        <v>42709.177229491201</v>
      </c>
      <c r="F14" s="8">
        <f>NRGSUP!F$2</f>
        <v>42500.304278163159</v>
      </c>
      <c r="G14" s="8">
        <f>NRGSUP!G$2</f>
        <v>43221.12300428567</v>
      </c>
      <c r="H14" s="8">
        <f>NRGSUP!H$2</f>
        <v>45101.776767714546</v>
      </c>
      <c r="I14" s="8">
        <f>NRGSUP!I$2</f>
        <v>45689.533932431448</v>
      </c>
      <c r="J14" s="8">
        <f>NRGSUP!J$2</f>
        <v>44886.666548353809</v>
      </c>
      <c r="K14" s="8">
        <f>NRGSUP!K$2</f>
        <v>44576.680849031094</v>
      </c>
      <c r="L14" s="8">
        <f>NRGSUP!L$2</f>
        <v>40014.426666408996</v>
      </c>
      <c r="M14" s="8">
        <f>NRGSUP!M$2</f>
        <v>39876.52981162427</v>
      </c>
      <c r="N14" s="8">
        <f>NRGSUP!N$2</f>
        <v>36118.183941108662</v>
      </c>
      <c r="O14" s="8">
        <f>NRGSUP!O$2</f>
        <v>36473.879409886707</v>
      </c>
      <c r="P14" s="8">
        <f>NRGSUP!P$2</f>
        <v>35368.946421074739</v>
      </c>
      <c r="Q14" s="8">
        <f>NRGSUP!Q$2</f>
        <v>34821.243985140594</v>
      </c>
      <c r="R14" s="8">
        <f>NRGSUP!R$2</f>
        <v>36075.984462152373</v>
      </c>
      <c r="S14" s="8">
        <f>NRGSUP!S$2</f>
        <v>37942.758651640979</v>
      </c>
      <c r="T14" s="8">
        <f>NRGSUP!T$2</f>
        <v>36610.792217565846</v>
      </c>
      <c r="U14" s="8">
        <f>NRGSUP!U$2</f>
        <v>36218.560139918845</v>
      </c>
      <c r="V14" s="8">
        <f>NRGSUP!V$2</f>
        <v>34561.193432347405</v>
      </c>
      <c r="W14" s="8">
        <f>NRGSUP!W$2</f>
        <v>32512.168224104906</v>
      </c>
      <c r="X14" s="8">
        <f>NRGSUP!X$2</f>
        <v>34298.881136761105</v>
      </c>
      <c r="Y14" s="8">
        <f>NRGSUP!Y$2</f>
        <v>33564.529925594026</v>
      </c>
      <c r="Z14" s="8">
        <f>NRGSUP!Z$2</f>
        <v>30714.626711000543</v>
      </c>
    </row>
    <row r="15" spans="1:26" ht="11.25" customHeight="1" x14ac:dyDescent="0.2">
      <c r="A15" s="38" t="s">
        <v>165</v>
      </c>
      <c r="B15" s="9" t="str">
        <f ca="1">HYPERLINK("#"&amp;CELL("address",TI_EHG_E!$Z$2),"TI_EHG_E")</f>
        <v>TI_EHG_E</v>
      </c>
      <c r="C15" s="10">
        <f>TI_EHG_E!C$2</f>
        <v>15552.396765228736</v>
      </c>
      <c r="D15" s="10">
        <f>TI_EHG_E!D$2</f>
        <v>16853.857143816225</v>
      </c>
      <c r="E15" s="10">
        <f>TI_EHG_E!E$2</f>
        <v>16151.972171574125</v>
      </c>
      <c r="F15" s="10">
        <f>TI_EHG_E!F$2</f>
        <v>15131.948353777032</v>
      </c>
      <c r="G15" s="10">
        <f>TI_EHG_E!G$2</f>
        <v>14905.254508655482</v>
      </c>
      <c r="H15" s="10">
        <f>TI_EHG_E!H$2</f>
        <v>15384.379329139876</v>
      </c>
      <c r="I15" s="10">
        <f>TI_EHG_E!I$2</f>
        <v>14893.853079298697</v>
      </c>
      <c r="J15" s="10">
        <f>TI_EHG_E!J$2</f>
        <v>14497.040362501215</v>
      </c>
      <c r="K15" s="10">
        <f>TI_EHG_E!K$2</f>
        <v>14433.83567613535</v>
      </c>
      <c r="L15" s="10">
        <f>TI_EHG_E!L$2</f>
        <v>12971.893046313504</v>
      </c>
      <c r="M15" s="10">
        <f>TI_EHG_E!M$2</f>
        <v>13313.755812785306</v>
      </c>
      <c r="N15" s="10">
        <f>TI_EHG_E!N$2</f>
        <v>11941.025858909961</v>
      </c>
      <c r="O15" s="10">
        <f>TI_EHG_E!O$2</f>
        <v>12845.281050006766</v>
      </c>
      <c r="P15" s="10">
        <f>TI_EHG_E!P$2</f>
        <v>11513.394271788597</v>
      </c>
      <c r="Q15" s="10">
        <f>TI_EHG_E!Q$2</f>
        <v>11337.897736308778</v>
      </c>
      <c r="R15" s="10">
        <f>TI_EHG_E!R$2</f>
        <v>11944.886635838642</v>
      </c>
      <c r="S15" s="10">
        <f>TI_EHG_E!S$2</f>
        <v>12733.067471353797</v>
      </c>
      <c r="T15" s="10">
        <f>TI_EHG_E!T$2</f>
        <v>11865.582514513319</v>
      </c>
      <c r="U15" s="10">
        <f>TI_EHG_E!U$2</f>
        <v>10486.128045640951</v>
      </c>
      <c r="V15" s="10">
        <f>TI_EHG_E!V$2</f>
        <v>9227.6375718146173</v>
      </c>
      <c r="W15" s="10">
        <f>TI_EHG_E!W$2</f>
        <v>8593.7471338919204</v>
      </c>
      <c r="X15" s="10">
        <f>TI_EHG_E!X$2</f>
        <v>10134.472838131589</v>
      </c>
      <c r="Y15" s="10">
        <f>TI_EHG_E!Y$2</f>
        <v>9877.0353292825857</v>
      </c>
      <c r="Z15" s="10">
        <f>TI_EHG_E!Z$2</f>
        <v>7728.4909686990759</v>
      </c>
    </row>
    <row r="16" spans="1:26" ht="11.25" customHeight="1" x14ac:dyDescent="0.2">
      <c r="A16" s="39" t="s">
        <v>238</v>
      </c>
      <c r="B16" s="11" t="str">
        <f ca="1">HYPERLINK("#"&amp;CELL("address",TI_EHG_E_E!$Z$2),"TI_EHG_E_E")</f>
        <v>TI_EHG_E_E</v>
      </c>
      <c r="C16" s="12">
        <f>TI_EHG_E_E!C$2</f>
        <v>15209.385911814872</v>
      </c>
      <c r="D16" s="12">
        <f>TI_EHG_E_E!D$2</f>
        <v>16500.76351577021</v>
      </c>
      <c r="E16" s="12">
        <f>TI_EHG_E_E!E$2</f>
        <v>15768.479073605631</v>
      </c>
      <c r="F16" s="12">
        <f>TI_EHG_E_E!F$2</f>
        <v>14820.653786483481</v>
      </c>
      <c r="G16" s="12">
        <f>TI_EHG_E_E!G$2</f>
        <v>14597.347015230833</v>
      </c>
      <c r="H16" s="12">
        <f>TI_EHG_E_E!H$2</f>
        <v>15082.375609868941</v>
      </c>
      <c r="I16" s="12">
        <f>TI_EHG_E_E!I$2</f>
        <v>14383.054749313193</v>
      </c>
      <c r="J16" s="12">
        <f>TI_EHG_E_E!J$2</f>
        <v>13870.049549444004</v>
      </c>
      <c r="K16" s="12">
        <f>TI_EHG_E_E!K$2</f>
        <v>13814.108378004777</v>
      </c>
      <c r="L16" s="12">
        <f>TI_EHG_E_E!L$2</f>
        <v>12309.674071831489</v>
      </c>
      <c r="M16" s="12">
        <f>TI_EHG_E_E!M$2</f>
        <v>12620.88038608171</v>
      </c>
      <c r="N16" s="12">
        <f>TI_EHG_E_E!N$2</f>
        <v>11292.379165927046</v>
      </c>
      <c r="O16" s="12">
        <f>TI_EHG_E_E!O$2</f>
        <v>12111.888988920762</v>
      </c>
      <c r="P16" s="12">
        <f>TI_EHG_E_E!P$2</f>
        <v>10793.936476053508</v>
      </c>
      <c r="Q16" s="12">
        <f>TI_EHG_E_E!Q$2</f>
        <v>10656.354705459607</v>
      </c>
      <c r="R16" s="12">
        <f>TI_EHG_E_E!R$2</f>
        <v>11217.100766794849</v>
      </c>
      <c r="S16" s="12">
        <f>TI_EHG_E_E!S$2</f>
        <v>12006.508428675908</v>
      </c>
      <c r="T16" s="12">
        <f>TI_EHG_E_E!T$2</f>
        <v>11141.504783245571</v>
      </c>
      <c r="U16" s="12">
        <f>TI_EHG_E_E!U$2</f>
        <v>9792.6292620506101</v>
      </c>
      <c r="V16" s="12">
        <f>TI_EHG_E_E!V$2</f>
        <v>8575.6237181618835</v>
      </c>
      <c r="W16" s="12">
        <f>TI_EHG_E_E!W$2</f>
        <v>7897.6314890533749</v>
      </c>
      <c r="X16" s="12">
        <f>TI_EHG_E_E!X$2</f>
        <v>9490.7833667950254</v>
      </c>
      <c r="Y16" s="12">
        <f>TI_EHG_E_E!Y$2</f>
        <v>9260.5055758311228</v>
      </c>
      <c r="Z16" s="12">
        <f>TI_EHG_E_E!Z$2</f>
        <v>7149.2264194374675</v>
      </c>
    </row>
    <row r="17" spans="1:26" ht="11.25" customHeight="1" x14ac:dyDescent="0.2">
      <c r="A17" s="39" t="s">
        <v>239</v>
      </c>
      <c r="B17" s="11" t="str">
        <f ca="1">HYPERLINK("#"&amp;CELL("address",TI_EHG_CHP_E!$Z$2),"TI_EHG_CHP_E")</f>
        <v>TI_EHG_CHP_E</v>
      </c>
      <c r="C17" s="12">
        <f>TI_EHG_CHP_E!C$2</f>
        <v>343.01085341386391</v>
      </c>
      <c r="D17" s="12">
        <f>TI_EHG_CHP_E!D$2</f>
        <v>353.09362804601415</v>
      </c>
      <c r="E17" s="12">
        <f>TI_EHG_CHP_E!E$2</f>
        <v>383.49309796849263</v>
      </c>
      <c r="F17" s="12">
        <f>TI_EHG_CHP_E!F$2</f>
        <v>311.29456729355218</v>
      </c>
      <c r="G17" s="12">
        <f>TI_EHG_CHP_E!G$2</f>
        <v>307.90749342465216</v>
      </c>
      <c r="H17" s="12">
        <f>TI_EHG_CHP_E!H$2</f>
        <v>302.00371927093454</v>
      </c>
      <c r="I17" s="12">
        <f>TI_EHG_CHP_E!I$2</f>
        <v>510.79832998550501</v>
      </c>
      <c r="J17" s="12">
        <f>TI_EHG_CHP_E!J$2</f>
        <v>626.99081305721199</v>
      </c>
      <c r="K17" s="12">
        <f>TI_EHG_CHP_E!K$2</f>
        <v>619.72729813057106</v>
      </c>
      <c r="L17" s="12">
        <f>TI_EHG_CHP_E!L$2</f>
        <v>662.21897448201582</v>
      </c>
      <c r="M17" s="12">
        <f>TI_EHG_CHP_E!M$2</f>
        <v>692.87542670359801</v>
      </c>
      <c r="N17" s="12">
        <f>TI_EHG_CHP_E!N$2</f>
        <v>648.64669298291494</v>
      </c>
      <c r="O17" s="12">
        <f>TI_EHG_CHP_E!O$2</f>
        <v>733.39206108600331</v>
      </c>
      <c r="P17" s="12">
        <f>TI_EHG_CHP_E!P$2</f>
        <v>719.45779573508753</v>
      </c>
      <c r="Q17" s="12">
        <f>TI_EHG_CHP_E!Q$2</f>
        <v>681.54303084917262</v>
      </c>
      <c r="R17" s="12">
        <f>TI_EHG_CHP_E!R$2</f>
        <v>727.78586904379222</v>
      </c>
      <c r="S17" s="12">
        <f>TI_EHG_CHP_E!S$2</f>
        <v>726.55904267788731</v>
      </c>
      <c r="T17" s="12">
        <f>TI_EHG_CHP_E!T$2</f>
        <v>724.07773126774737</v>
      </c>
      <c r="U17" s="12">
        <f>TI_EHG_CHP_E!U$2</f>
        <v>693.49878359034255</v>
      </c>
      <c r="V17" s="12">
        <f>TI_EHG_CHP_E!V$2</f>
        <v>652.01385365273563</v>
      </c>
      <c r="W17" s="12">
        <f>TI_EHG_CHP_E!W$2</f>
        <v>696.11564483854443</v>
      </c>
      <c r="X17" s="12">
        <f>TI_EHG_CHP_E!X$2</f>
        <v>643.68947133656445</v>
      </c>
      <c r="Y17" s="12">
        <f>TI_EHG_CHP_E!Y$2</f>
        <v>616.52975345146308</v>
      </c>
      <c r="Z17" s="12">
        <f>TI_EHG_CHP_E!Z$2</f>
        <v>579.26454926160875</v>
      </c>
    </row>
    <row r="18" spans="1:26" ht="11.25" customHeight="1" x14ac:dyDescent="0.2">
      <c r="A18" s="39" t="s">
        <v>240</v>
      </c>
      <c r="B18" s="11" t="str">
        <f ca="1">HYPERLINK("#"&amp;CELL("address",TI_EHG_H_E!$Z$2),"TI_EHG_H_E")</f>
        <v>TI_EHG_H_E</v>
      </c>
      <c r="C18" s="12">
        <f>TI_EHG_H_E!C$2</f>
        <v>0</v>
      </c>
      <c r="D18" s="12">
        <f>TI_EHG_H_E!D$2</f>
        <v>0</v>
      </c>
      <c r="E18" s="12">
        <f>TI_EHG_H_E!E$2</f>
        <v>0</v>
      </c>
      <c r="F18" s="12">
        <f>TI_EHG_H_E!F$2</f>
        <v>0</v>
      </c>
      <c r="G18" s="12">
        <f>TI_EHG_H_E!G$2</f>
        <v>0</v>
      </c>
      <c r="H18" s="12">
        <f>TI_EHG_H_E!H$2</f>
        <v>0</v>
      </c>
      <c r="I18" s="12">
        <f>TI_EHG_H_E!I$2</f>
        <v>0</v>
      </c>
      <c r="J18" s="12">
        <f>TI_EHG_H_E!J$2</f>
        <v>0</v>
      </c>
      <c r="K18" s="12">
        <f>TI_EHG_H_E!K$2</f>
        <v>0</v>
      </c>
      <c r="L18" s="12">
        <f>TI_EHG_H_E!L$2</f>
        <v>0</v>
      </c>
      <c r="M18" s="12">
        <f>TI_EHG_H_E!M$2</f>
        <v>0</v>
      </c>
      <c r="N18" s="12">
        <f>TI_EHG_H_E!N$2</f>
        <v>0</v>
      </c>
      <c r="O18" s="12">
        <f>TI_EHG_H_E!O$2</f>
        <v>0</v>
      </c>
      <c r="P18" s="12">
        <f>TI_EHG_H_E!P$2</f>
        <v>0</v>
      </c>
      <c r="Q18" s="12">
        <f>TI_EHG_H_E!Q$2</f>
        <v>0</v>
      </c>
      <c r="R18" s="12">
        <f>TI_EHG_H_E!R$2</f>
        <v>0</v>
      </c>
      <c r="S18" s="12">
        <f>TI_EHG_H_E!S$2</f>
        <v>0</v>
      </c>
      <c r="T18" s="12">
        <f>TI_EHG_H_E!T$2</f>
        <v>0</v>
      </c>
      <c r="U18" s="12">
        <f>TI_EHG_H_E!U$2</f>
        <v>0</v>
      </c>
      <c r="V18" s="12">
        <f>TI_EHG_H_E!V$2</f>
        <v>0</v>
      </c>
      <c r="W18" s="12">
        <f>TI_EHG_H_E!W$2</f>
        <v>0</v>
      </c>
      <c r="X18" s="12">
        <f>TI_EHG_H_E!X$2</f>
        <v>0</v>
      </c>
      <c r="Y18" s="12">
        <f>TI_EHG_H_E!Y$2</f>
        <v>0</v>
      </c>
      <c r="Z18" s="12">
        <f>TI_EHG_H_E!Z$2</f>
        <v>0</v>
      </c>
    </row>
    <row r="19" spans="1:26" ht="11.25" customHeight="1" x14ac:dyDescent="0.2">
      <c r="A19" s="38" t="s">
        <v>125</v>
      </c>
      <c r="B19" s="9" t="str">
        <f ca="1">HYPERLINK("#"&amp;CELL("address",NRG_E!$Z$2),"NRG_E")</f>
        <v>NRG_E</v>
      </c>
      <c r="C19" s="8">
        <f>NRG_E!C$2</f>
        <v>314.41180628033982</v>
      </c>
      <c r="D19" s="8">
        <f>NRG_E!D$2</f>
        <v>375.83484383361105</v>
      </c>
      <c r="E19" s="8">
        <f>NRG_E!E$2</f>
        <v>430.18713134415572</v>
      </c>
      <c r="F19" s="8">
        <f>NRG_E!F$2</f>
        <v>507.10478703026661</v>
      </c>
      <c r="G19" s="8">
        <f>NRG_E!G$2</f>
        <v>515.29891880676655</v>
      </c>
      <c r="H19" s="8">
        <f>NRG_E!H$2</f>
        <v>509.01921433091206</v>
      </c>
      <c r="I19" s="8">
        <f>NRG_E!I$2</f>
        <v>626.26416495320791</v>
      </c>
      <c r="J19" s="8">
        <f>NRG_E!J$2</f>
        <v>593.29241741925921</v>
      </c>
      <c r="K19" s="8">
        <f>NRG_E!K$2</f>
        <v>476.26188697942257</v>
      </c>
      <c r="L19" s="8">
        <f>NRG_E!L$2</f>
        <v>445.99694861333739</v>
      </c>
      <c r="M19" s="8">
        <f>NRG_E!M$2</f>
        <v>405.88566673345338</v>
      </c>
      <c r="N19" s="8">
        <f>NRG_E!N$2</f>
        <v>381.56569471675675</v>
      </c>
      <c r="O19" s="8">
        <f>NRG_E!O$2</f>
        <v>448.62933510892128</v>
      </c>
      <c r="P19" s="8">
        <f>NRG_E!P$2</f>
        <v>446.47745620843727</v>
      </c>
      <c r="Q19" s="8">
        <f>NRG_E!Q$2</f>
        <v>413.59653791179323</v>
      </c>
      <c r="R19" s="8">
        <f>NRG_E!R$2</f>
        <v>413.5039074903201</v>
      </c>
      <c r="S19" s="8">
        <f>NRG_E!S$2</f>
        <v>440.74153996960371</v>
      </c>
      <c r="T19" s="8">
        <f>NRG_E!T$2</f>
        <v>456.21531713805325</v>
      </c>
      <c r="U19" s="8">
        <f>NRG_E!U$2</f>
        <v>423.20013440158903</v>
      </c>
      <c r="V19" s="8">
        <f>NRG_E!V$2</f>
        <v>380.63997742448424</v>
      </c>
      <c r="W19" s="8">
        <f>NRG_E!W$2</f>
        <v>418.0184701237751</v>
      </c>
      <c r="X19" s="8">
        <f>NRG_E!X$2</f>
        <v>383.94115293165885</v>
      </c>
      <c r="Y19" s="8">
        <f>NRG_E!Y$2</f>
        <v>358.24838065520174</v>
      </c>
      <c r="Z19" s="8">
        <f>NRG_E!Z$2</f>
        <v>354.44930493145728</v>
      </c>
    </row>
    <row r="20" spans="1:26" ht="11.25" customHeight="1" x14ac:dyDescent="0.2">
      <c r="A20" s="39" t="s">
        <v>126</v>
      </c>
      <c r="B20" s="11" t="str">
        <f ca="1">HYPERLINK("#"&amp;CELL("address",NRG_CM_E!$Z$2),"NRG_CM_E")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</v>
      </c>
      <c r="V20" s="12">
        <f>NRG_CM_E!V$2</f>
        <v>0</v>
      </c>
      <c r="W20" s="12">
        <f>NRG_CM_E!W$2</f>
        <v>0</v>
      </c>
      <c r="X20" s="12">
        <f>NRG_CM_E!X$2</f>
        <v>0</v>
      </c>
      <c r="Y20" s="12">
        <f>NRG_CM_E!Y$2</f>
        <v>0</v>
      </c>
      <c r="Z20" s="12">
        <f>NRG_CM_E!Z$2</f>
        <v>0</v>
      </c>
    </row>
    <row r="21" spans="1:26" ht="11.25" customHeight="1" x14ac:dyDescent="0.2">
      <c r="A21" s="39" t="s">
        <v>127</v>
      </c>
      <c r="B21" s="11" t="str">
        <f ca="1">HYPERLINK("#"&amp;CELL("address",NRG_OIL_NG_E!$Z$2),"NRG_OIL_NG_E")</f>
        <v>NRG_OIL_NG_E</v>
      </c>
      <c r="C21" s="12">
        <f>NRG_OIL_NG_E!C$2</f>
        <v>0</v>
      </c>
      <c r="D21" s="12">
        <f>NRG_OIL_NG_E!D$2</f>
        <v>0</v>
      </c>
      <c r="E21" s="12">
        <f>NRG_OIL_NG_E!E$2</f>
        <v>0</v>
      </c>
      <c r="F21" s="12">
        <f>NRG_OIL_NG_E!F$2</f>
        <v>0</v>
      </c>
      <c r="G21" s="12">
        <f>NRG_OIL_NG_E!G$2</f>
        <v>0</v>
      </c>
      <c r="H21" s="12">
        <f>NRG_OIL_NG_E!H$2</f>
        <v>0</v>
      </c>
      <c r="I21" s="12">
        <f>NRG_OIL_NG_E!I$2</f>
        <v>147.77054784000001</v>
      </c>
      <c r="J21" s="12">
        <f>NRG_OIL_NG_E!J$2</f>
        <v>144.47435976000003</v>
      </c>
      <c r="K21" s="12">
        <f>NRG_OIL_NG_E!K$2</f>
        <v>0</v>
      </c>
      <c r="L21" s="12">
        <f>NRG_OIL_NG_E!L$2</f>
        <v>0</v>
      </c>
      <c r="M21" s="12">
        <f>NRG_OIL_NG_E!M$2</f>
        <v>0</v>
      </c>
      <c r="N21" s="12">
        <f>NRG_OIL_NG_E!N$2</f>
        <v>0</v>
      </c>
      <c r="O21" s="12">
        <f>NRG_OIL_NG_E!O$2</f>
        <v>0</v>
      </c>
      <c r="P21" s="12">
        <f>NRG_OIL_NG_E!P$2</f>
        <v>0</v>
      </c>
      <c r="Q21" s="12">
        <f>NRG_OIL_NG_E!Q$2</f>
        <v>0</v>
      </c>
      <c r="R21" s="12">
        <f>NRG_OIL_NG_E!R$2</f>
        <v>0</v>
      </c>
      <c r="S21" s="12">
        <f>NRG_OIL_NG_E!S$2</f>
        <v>0</v>
      </c>
      <c r="T21" s="12">
        <f>NRG_OIL_NG_E!T$2</f>
        <v>0</v>
      </c>
      <c r="U21" s="12">
        <f>NRG_OIL_NG_E!U$2</f>
        <v>0</v>
      </c>
      <c r="V21" s="12">
        <f>NRG_OIL_NG_E!V$2</f>
        <v>0</v>
      </c>
      <c r="W21" s="12">
        <f>NRG_OIL_NG_E!W$2</f>
        <v>0</v>
      </c>
      <c r="X21" s="12">
        <f>NRG_OIL_NG_E!X$2</f>
        <v>0</v>
      </c>
      <c r="Y21" s="12">
        <f>NRG_OIL_NG_E!Y$2</f>
        <v>0</v>
      </c>
      <c r="Z21" s="12">
        <f>NRG_OIL_NG_E!Z$2</f>
        <v>0</v>
      </c>
    </row>
    <row r="22" spans="1:26" ht="11.25" customHeight="1" x14ac:dyDescent="0.2">
      <c r="A22" s="39" t="s">
        <v>128</v>
      </c>
      <c r="B22" s="11" t="str">
        <f ca="1">HYPERLINK("#"&amp;CELL("address",NRG_PF_E!$Z$2),"NRG_PF_E")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  <c r="Y22" s="12">
        <f>NRG_PF_E!Y$2</f>
        <v>0</v>
      </c>
      <c r="Z22" s="12">
        <f>NRG_PF_E!Z$2</f>
        <v>0</v>
      </c>
    </row>
    <row r="23" spans="1:26" ht="11.25" customHeight="1" x14ac:dyDescent="0.2">
      <c r="A23" s="39" t="s">
        <v>129</v>
      </c>
      <c r="B23" s="11" t="str">
        <f ca="1">HYPERLINK("#"&amp;CELL("address",NRG_CO_E!$Z$2),"NRG_CO_E")</f>
        <v>NRG_CO_E</v>
      </c>
      <c r="C23" s="12">
        <f>NRG_CO_E!C$2</f>
        <v>0</v>
      </c>
      <c r="D23" s="12">
        <f>NRG_CO_E!D$2</f>
        <v>0</v>
      </c>
      <c r="E23" s="12">
        <f>NRG_CO_E!E$2</f>
        <v>0</v>
      </c>
      <c r="F23" s="12">
        <f>NRG_CO_E!F$2</f>
        <v>0</v>
      </c>
      <c r="G23" s="12">
        <f>NRG_CO_E!G$2</f>
        <v>0</v>
      </c>
      <c r="H23" s="12">
        <f>NRG_CO_E!H$2</f>
        <v>0</v>
      </c>
      <c r="I23" s="12">
        <f>NRG_CO_E!I$2</f>
        <v>0</v>
      </c>
      <c r="J23" s="12">
        <f>NRG_CO_E!J$2</f>
        <v>0</v>
      </c>
      <c r="K23" s="12">
        <f>NRG_CO_E!K$2</f>
        <v>0</v>
      </c>
      <c r="L23" s="12">
        <f>NRG_CO_E!L$2</f>
        <v>0</v>
      </c>
      <c r="M23" s="12">
        <f>NRG_CO_E!M$2</f>
        <v>0</v>
      </c>
      <c r="N23" s="12">
        <f>NRG_CO_E!N$2</f>
        <v>0</v>
      </c>
      <c r="O23" s="12">
        <f>NRG_CO_E!O$2</f>
        <v>0</v>
      </c>
      <c r="P23" s="12">
        <f>NRG_CO_E!P$2</f>
        <v>0</v>
      </c>
      <c r="Q23" s="12">
        <f>NRG_CO_E!Q$2</f>
        <v>0</v>
      </c>
      <c r="R23" s="12">
        <f>NRG_CO_E!R$2</f>
        <v>0</v>
      </c>
      <c r="S23" s="12">
        <f>NRG_CO_E!S$2</f>
        <v>0</v>
      </c>
      <c r="T23" s="12">
        <f>NRG_CO_E!T$2</f>
        <v>0</v>
      </c>
      <c r="U23" s="12">
        <f>NRG_CO_E!U$2</f>
        <v>0</v>
      </c>
      <c r="V23" s="12">
        <f>NRG_CO_E!V$2</f>
        <v>0</v>
      </c>
      <c r="W23" s="12">
        <f>NRG_CO_E!W$2</f>
        <v>0</v>
      </c>
      <c r="X23" s="12">
        <f>NRG_CO_E!X$2</f>
        <v>0</v>
      </c>
      <c r="Y23" s="12">
        <f>NRG_CO_E!Y$2</f>
        <v>0</v>
      </c>
      <c r="Z23" s="12">
        <f>NRG_CO_E!Z$2</f>
        <v>0</v>
      </c>
    </row>
    <row r="24" spans="1:26" ht="11.25" customHeight="1" x14ac:dyDescent="0.2">
      <c r="A24" s="39" t="s">
        <v>130</v>
      </c>
      <c r="B24" s="11" t="str">
        <f ca="1">HYPERLINK("#"&amp;CELL("address",NRG_BKBPB_E!$Z$2),"NRG_BKBPB_E")</f>
        <v>NRG_BKBPB_E</v>
      </c>
      <c r="C24" s="12">
        <f>NRG_BKBPB_E!C$2</f>
        <v>38.010591560339755</v>
      </c>
      <c r="D24" s="12">
        <f>NRG_BKBPB_E!D$2</f>
        <v>83.178544433611037</v>
      </c>
      <c r="E24" s="12">
        <f>NRG_BKBPB_E!E$2</f>
        <v>108.56880890415567</v>
      </c>
      <c r="F24" s="12">
        <f>NRG_BKBPB_E!F$2</f>
        <v>187.88147907026658</v>
      </c>
      <c r="G24" s="12">
        <f>NRG_BKBPB_E!G$2</f>
        <v>197.02793036676658</v>
      </c>
      <c r="H24" s="12">
        <f>NRG_BKBPB_E!H$2</f>
        <v>130.60303201091213</v>
      </c>
      <c r="I24" s="12">
        <f>NRG_BKBPB_E!I$2</f>
        <v>112.0292328332078</v>
      </c>
      <c r="J24" s="12">
        <f>NRG_BKBPB_E!J$2</f>
        <v>113.2345846192591</v>
      </c>
      <c r="K24" s="12">
        <f>NRG_BKBPB_E!K$2</f>
        <v>127.64012149942255</v>
      </c>
      <c r="L24" s="12">
        <f>NRG_BKBPB_E!L$2</f>
        <v>150.06745217333736</v>
      </c>
      <c r="M24" s="12">
        <f>NRG_BKBPB_E!M$2</f>
        <v>114.35902285345338</v>
      </c>
      <c r="N24" s="12">
        <f>NRG_BKBPB_E!N$2</f>
        <v>91.88681923675675</v>
      </c>
      <c r="O24" s="12">
        <f>NRG_BKBPB_E!O$2</f>
        <v>114.44974542892133</v>
      </c>
      <c r="P24" s="12">
        <f>NRG_BKBPB_E!P$2</f>
        <v>120.48668356843731</v>
      </c>
      <c r="Q24" s="12">
        <f>NRG_BKBPB_E!Q$2</f>
        <v>90.12718295179323</v>
      </c>
      <c r="R24" s="12">
        <f>NRG_BKBPB_E!R$2</f>
        <v>58.82263785032012</v>
      </c>
      <c r="S24" s="12">
        <f>NRG_BKBPB_E!S$2</f>
        <v>78.999665209603663</v>
      </c>
      <c r="T24" s="12">
        <f>NRG_BKBPB_E!T$2</f>
        <v>96.043216978053209</v>
      </c>
      <c r="U24" s="12">
        <f>NRG_BKBPB_E!U$2</f>
        <v>71.221715601588954</v>
      </c>
      <c r="V24" s="12">
        <f>NRG_BKBPB_E!V$2</f>
        <v>57.24083218448424</v>
      </c>
      <c r="W24" s="12">
        <f>NRG_BKBPB_E!W$2</f>
        <v>63.396719283775113</v>
      </c>
      <c r="X24" s="12">
        <f>NRG_BKBPB_E!X$2</f>
        <v>77.745345331658768</v>
      </c>
      <c r="Y24" s="12">
        <f>NRG_BKBPB_E!Y$2</f>
        <v>62.896352295201709</v>
      </c>
      <c r="Z24" s="12">
        <f>NRG_BKBPB_E!Z$2</f>
        <v>30.027082531457154</v>
      </c>
    </row>
    <row r="25" spans="1:26" ht="11.25" customHeight="1" x14ac:dyDescent="0.2">
      <c r="A25" s="39" t="s">
        <v>131</v>
      </c>
      <c r="B25" s="11" t="str">
        <f ca="1">HYPERLINK("#"&amp;CELL("address",NRG_GW_E!$Z$2),"NRG_GW_E")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  <c r="Y25" s="12">
        <f>NRG_GW_E!Y$2</f>
        <v>0</v>
      </c>
      <c r="Z25" s="12">
        <f>NRG_GW_E!Z$2</f>
        <v>0</v>
      </c>
    </row>
    <row r="26" spans="1:26" ht="11.25" customHeight="1" x14ac:dyDescent="0.2">
      <c r="A26" s="39" t="s">
        <v>132</v>
      </c>
      <c r="B26" s="11" t="str">
        <f ca="1">HYPERLINK("#"&amp;CELL("address",NRG_BF_E!$Z$2),"NRG_BF_E")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  <c r="Y26" s="12">
        <f>NRG_BF_E!Y$2</f>
        <v>0</v>
      </c>
      <c r="Z26" s="12">
        <f>NRG_BF_E!Z$2</f>
        <v>0</v>
      </c>
    </row>
    <row r="27" spans="1:26" ht="11.25" customHeight="1" x14ac:dyDescent="0.2">
      <c r="A27" s="39" t="s">
        <v>133</v>
      </c>
      <c r="B27" s="11" t="str">
        <f ca="1">HYPERLINK("#"&amp;CELL("address",NRG_PR_E!$Z$2),"NRG_PR_E")</f>
        <v>NRG_PR_E</v>
      </c>
      <c r="C27" s="12">
        <f>NRG_PR_E!C$2</f>
        <v>276.40121472000004</v>
      </c>
      <c r="D27" s="12">
        <f>NRG_PR_E!D$2</f>
        <v>292.65629940000002</v>
      </c>
      <c r="E27" s="12">
        <f>NRG_PR_E!E$2</f>
        <v>321.61832244000004</v>
      </c>
      <c r="F27" s="12">
        <f>NRG_PR_E!F$2</f>
        <v>319.22330796</v>
      </c>
      <c r="G27" s="12">
        <f>NRG_PR_E!G$2</f>
        <v>318.27098844</v>
      </c>
      <c r="H27" s="12">
        <f>NRG_PR_E!H$2</f>
        <v>378.41618231999996</v>
      </c>
      <c r="I27" s="12">
        <f>NRG_PR_E!I$2</f>
        <v>366.46438427999999</v>
      </c>
      <c r="J27" s="12">
        <f>NRG_PR_E!J$2</f>
        <v>335.58347304000006</v>
      </c>
      <c r="K27" s="12">
        <f>NRG_PR_E!K$2</f>
        <v>348.62176548000002</v>
      </c>
      <c r="L27" s="12">
        <f>NRG_PR_E!L$2</f>
        <v>295.92949644000004</v>
      </c>
      <c r="M27" s="12">
        <f>NRG_PR_E!M$2</f>
        <v>291.52664387999999</v>
      </c>
      <c r="N27" s="12">
        <f>NRG_PR_E!N$2</f>
        <v>289.67887547999999</v>
      </c>
      <c r="O27" s="12">
        <f>NRG_PR_E!O$2</f>
        <v>334.17958967999994</v>
      </c>
      <c r="P27" s="12">
        <f>NRG_PR_E!P$2</f>
        <v>325.99077263999999</v>
      </c>
      <c r="Q27" s="12">
        <f>NRG_PR_E!Q$2</f>
        <v>323.46935496000003</v>
      </c>
      <c r="R27" s="12">
        <f>NRG_PR_E!R$2</f>
        <v>354.68126963999998</v>
      </c>
      <c r="S27" s="12">
        <f>NRG_PR_E!S$2</f>
        <v>361.74187476000003</v>
      </c>
      <c r="T27" s="12">
        <f>NRG_PR_E!T$2</f>
        <v>360.17210016000001</v>
      </c>
      <c r="U27" s="12">
        <f>NRG_PR_E!U$2</f>
        <v>351.97841880000004</v>
      </c>
      <c r="V27" s="12">
        <f>NRG_PR_E!V$2</f>
        <v>323.39914524</v>
      </c>
      <c r="W27" s="12">
        <f>NRG_PR_E!W$2</f>
        <v>354.62175084</v>
      </c>
      <c r="X27" s="12">
        <f>NRG_PR_E!X$2</f>
        <v>306.19580760000008</v>
      </c>
      <c r="Y27" s="12">
        <f>NRG_PR_E!Y$2</f>
        <v>295.35202836000002</v>
      </c>
      <c r="Z27" s="12">
        <f>NRG_PR_E!Z$2</f>
        <v>324.42222240000012</v>
      </c>
    </row>
    <row r="28" spans="1:26" ht="11.25" customHeight="1" x14ac:dyDescent="0.2">
      <c r="A28" s="39" t="s">
        <v>134</v>
      </c>
      <c r="B28" s="11" t="str">
        <f ca="1">HYPERLINK("#"&amp;CELL("address",NRG_NI_E!$Z$2),"NRG_NI_E")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  <c r="Y28" s="12">
        <f>NRG_NI_E!Y$2</f>
        <v>0</v>
      </c>
      <c r="Z28" s="12">
        <f>NRG_NI_E!Z$2</f>
        <v>0</v>
      </c>
    </row>
    <row r="29" spans="1:26" ht="11.25" customHeight="1" x14ac:dyDescent="0.2">
      <c r="A29" s="39" t="s">
        <v>135</v>
      </c>
      <c r="B29" s="11" t="str">
        <f ca="1">HYPERLINK("#"&amp;CELL("address",NRG_CL_E!$Z$2),"NRG_CL_E")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  <c r="Y29" s="12">
        <f>NRG_CL_E!Y$2</f>
        <v>0</v>
      </c>
      <c r="Z29" s="12">
        <f>NRG_CL_E!Z$2</f>
        <v>0</v>
      </c>
    </row>
    <row r="30" spans="1:26" ht="11.25" customHeight="1" x14ac:dyDescent="0.2">
      <c r="A30" s="39" t="s">
        <v>136</v>
      </c>
      <c r="B30" s="11" t="str">
        <f ca="1">HYPERLINK("#"&amp;CELL("address",NRG_LNG_E!$Z$2),"NRG_LNG_E")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  <c r="Y30" s="12">
        <f>NRG_LNG_E!Y$2</f>
        <v>0</v>
      </c>
      <c r="Z30" s="12">
        <f>NRG_LNG_E!Z$2</f>
        <v>0</v>
      </c>
    </row>
    <row r="31" spans="1:26" ht="11.25" customHeight="1" x14ac:dyDescent="0.2">
      <c r="A31" s="39" t="s">
        <v>137</v>
      </c>
      <c r="B31" s="11" t="str">
        <f ca="1">HYPERLINK("#"&amp;CELL("address",NRG_BIOG_E!$Z$2),"NRG_BIOG_E")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  <c r="Y31" s="12">
        <f>NRG_BIOG_E!Y$2</f>
        <v>0</v>
      </c>
      <c r="Z31" s="12">
        <f>NRG_BIOG_E!Z$2</f>
        <v>0</v>
      </c>
    </row>
    <row r="32" spans="1:26" ht="11.25" customHeight="1" x14ac:dyDescent="0.2">
      <c r="A32" s="39" t="s">
        <v>138</v>
      </c>
      <c r="B32" s="11" t="str">
        <f ca="1">HYPERLINK("#"&amp;CELL("address",NRG_GTL_E!$Z$2),"NRG_GTL_E")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  <c r="Y32" s="12">
        <f>NRG_GTL_E!Y$2</f>
        <v>0</v>
      </c>
      <c r="Z32" s="12">
        <f>NRG_GTL_E!Z$2</f>
        <v>0</v>
      </c>
    </row>
    <row r="33" spans="1:26" ht="11.25" customHeight="1" x14ac:dyDescent="0.2">
      <c r="A33" s="39" t="s">
        <v>139</v>
      </c>
      <c r="B33" s="11" t="str">
        <f ca="1">HYPERLINK("#"&amp;CELL("address",NRG_CPP_E!$Z$2),"NRG_CPP_E")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  <c r="Y33" s="12">
        <f>NRG_CPP_E!Y$2</f>
        <v>0</v>
      </c>
      <c r="Z33" s="12">
        <f>NRG_CPP_E!Z$2</f>
        <v>0</v>
      </c>
    </row>
    <row r="34" spans="1:26" ht="11.25" customHeight="1" x14ac:dyDescent="0.2">
      <c r="A34" s="39" t="s">
        <v>140</v>
      </c>
      <c r="B34" s="11" t="str">
        <f ca="1">HYPERLINK("#"&amp;CELL("address",NRG_NSP_E!$Z$2),"NRG_NSP_E")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  <c r="Y34" s="12">
        <f>NRG_NSP_E!Y$2</f>
        <v>0</v>
      </c>
      <c r="Z34" s="12">
        <f>NRG_NSP_E!Z$2</f>
        <v>0</v>
      </c>
    </row>
    <row r="35" spans="1:26" ht="11.25" customHeight="1" x14ac:dyDescent="0.2">
      <c r="A35" s="38" t="s">
        <v>141</v>
      </c>
      <c r="B35" s="9" t="str">
        <f ca="1">HYPERLINK("#"&amp;CELL("address",FC_E!$Z$2),"FC_E")</f>
        <v>FC_E</v>
      </c>
      <c r="C35" s="8">
        <f>FC_E!C$2</f>
        <v>25560.089597889604</v>
      </c>
      <c r="D35" s="8">
        <f>FC_E!D$2</f>
        <v>26376.898620990578</v>
      </c>
      <c r="E35" s="8">
        <f>FC_E!E$2</f>
        <v>26127.01792657292</v>
      </c>
      <c r="F35" s="8">
        <f>FC_E!F$2</f>
        <v>26861.251137355859</v>
      </c>
      <c r="G35" s="8">
        <f>FC_E!G$2</f>
        <v>27800.569576823418</v>
      </c>
      <c r="H35" s="8">
        <f>FC_E!H$2</f>
        <v>29208.378224243759</v>
      </c>
      <c r="I35" s="8">
        <f>FC_E!I$2</f>
        <v>30169.416688179539</v>
      </c>
      <c r="J35" s="8">
        <f>FC_E!J$2</f>
        <v>29796.333768433331</v>
      </c>
      <c r="K35" s="8">
        <f>FC_E!K$2</f>
        <v>29666.58328591632</v>
      </c>
      <c r="L35" s="8">
        <f>FC_E!L$2</f>
        <v>26596.53667148215</v>
      </c>
      <c r="M35" s="8">
        <f>FC_E!M$2</f>
        <v>26156.888332105511</v>
      </c>
      <c r="N35" s="8">
        <f>FC_E!N$2</f>
        <v>23795.592387481949</v>
      </c>
      <c r="O35" s="8">
        <f>FC_E!O$2</f>
        <v>23179.969024771024</v>
      </c>
      <c r="P35" s="8">
        <f>FC_E!P$2</f>
        <v>23409.074693077695</v>
      </c>
      <c r="Q35" s="8">
        <f>FC_E!Q$2</f>
        <v>23069.749710920023</v>
      </c>
      <c r="R35" s="8">
        <f>FC_E!R$2</f>
        <v>23717.593918823412</v>
      </c>
      <c r="S35" s="8">
        <f>FC_E!S$2</f>
        <v>24768.949640317584</v>
      </c>
      <c r="T35" s="8">
        <f>FC_E!T$2</f>
        <v>24288.994385914473</v>
      </c>
      <c r="U35" s="8">
        <f>FC_E!U$2</f>
        <v>25309.231959876295</v>
      </c>
      <c r="V35" s="8">
        <f>FC_E!V$2</f>
        <v>24952.915883108304</v>
      </c>
      <c r="W35" s="8">
        <f>FC_E!W$2</f>
        <v>23500.402620089211</v>
      </c>
      <c r="X35" s="8">
        <f>FC_E!X$2</f>
        <v>23780.467145697858</v>
      </c>
      <c r="Y35" s="8">
        <f>FC_E!Y$2</f>
        <v>23329.24621565624</v>
      </c>
      <c r="Z35" s="8">
        <f>FC_E!Z$2</f>
        <v>22631.686437370005</v>
      </c>
    </row>
    <row r="36" spans="1:26" ht="11.25" customHeight="1" x14ac:dyDescent="0.2">
      <c r="A36" s="39" t="s">
        <v>142</v>
      </c>
      <c r="B36" s="11" t="str">
        <f ca="1">HYPERLINK("#"&amp;CELL("address",FC_IND_E!$Z$2),"FC_IND_E")</f>
        <v>FC_IND_E</v>
      </c>
      <c r="C36" s="12">
        <f>FC_IND_E!C$2</f>
        <v>5244.1990066799999</v>
      </c>
      <c r="D36" s="12">
        <f>FC_IND_E!D$2</f>
        <v>5192.354120760001</v>
      </c>
      <c r="E36" s="12">
        <f>FC_IND_E!E$2</f>
        <v>4847.2200867600004</v>
      </c>
      <c r="F36" s="12">
        <f>FC_IND_E!F$2</f>
        <v>4991.8061502</v>
      </c>
      <c r="G36" s="12">
        <f>FC_IND_E!G$2</f>
        <v>5057.9267889600014</v>
      </c>
      <c r="H36" s="12">
        <f>FC_IND_E!H$2</f>
        <v>5246.848989443668</v>
      </c>
      <c r="I36" s="12">
        <f>FC_IND_E!I$2</f>
        <v>5219.1013848353386</v>
      </c>
      <c r="J36" s="12">
        <f>FC_IND_E!J$2</f>
        <v>4778.4776933010926</v>
      </c>
      <c r="K36" s="12">
        <f>FC_IND_E!K$2</f>
        <v>4583.7026854502064</v>
      </c>
      <c r="L36" s="12">
        <f>FC_IND_E!L$2</f>
        <v>3437.0518365146595</v>
      </c>
      <c r="M36" s="12">
        <f>FC_IND_E!M$2</f>
        <v>3520.7731399945333</v>
      </c>
      <c r="N36" s="12">
        <f>FC_IND_E!N$2</f>
        <v>3140.4561106211272</v>
      </c>
      <c r="O36" s="12">
        <f>FC_IND_E!O$2</f>
        <v>3178.0384509225696</v>
      </c>
      <c r="P36" s="12">
        <f>FC_IND_E!P$2</f>
        <v>3389.9410282330446</v>
      </c>
      <c r="Q36" s="12">
        <f>FC_IND_E!Q$2</f>
        <v>3617.3394307876197</v>
      </c>
      <c r="R36" s="12">
        <f>FC_IND_E!R$2</f>
        <v>3588.3545417839969</v>
      </c>
      <c r="S36" s="12">
        <f>FC_IND_E!S$2</f>
        <v>3734.0259784964542</v>
      </c>
      <c r="T36" s="12">
        <f>FC_IND_E!T$2</f>
        <v>3905.2923832276938</v>
      </c>
      <c r="U36" s="12">
        <f>FC_IND_E!U$2</f>
        <v>4128.5488783273204</v>
      </c>
      <c r="V36" s="12">
        <f>FC_IND_E!V$2</f>
        <v>4048.9160278901873</v>
      </c>
      <c r="W36" s="12">
        <f>FC_IND_E!W$2</f>
        <v>4072.0629866507784</v>
      </c>
      <c r="X36" s="12">
        <f>FC_IND_E!X$2</f>
        <v>4082.8926056637133</v>
      </c>
      <c r="Y36" s="12">
        <f>FC_IND_E!Y$2</f>
        <v>3766.0811059013718</v>
      </c>
      <c r="Z36" s="12">
        <f>FC_IND_E!Z$2</f>
        <v>3677.7690525938051</v>
      </c>
    </row>
    <row r="37" spans="1:26" ht="11.25" customHeight="1" x14ac:dyDescent="0.2">
      <c r="A37" s="40" t="s">
        <v>143</v>
      </c>
      <c r="B37" s="13" t="str">
        <f ca="1">HYPERLINK("#"&amp;CELL("address",FC_IND_IS_E!$Z$2),"FC_IND_IS_E")</f>
        <v>FC_IND_IS_E</v>
      </c>
      <c r="C37" s="14">
        <f>FC_IND_IS_E!C$2</f>
        <v>44.745459840000009</v>
      </c>
      <c r="D37" s="14">
        <f>FC_IND_IS_E!D$2</f>
        <v>29.54796984</v>
      </c>
      <c r="E37" s="14">
        <f>FC_IND_IS_E!E$2</f>
        <v>0</v>
      </c>
      <c r="F37" s="14">
        <f>FC_IND_IS_E!F$2</f>
        <v>0</v>
      </c>
      <c r="G37" s="14">
        <f>FC_IND_IS_E!G$2</f>
        <v>0</v>
      </c>
      <c r="H37" s="14">
        <f>FC_IND_IS_E!H$2</f>
        <v>0</v>
      </c>
      <c r="I37" s="14">
        <f>FC_IND_IS_E!I$2</f>
        <v>0</v>
      </c>
      <c r="J37" s="14">
        <f>FC_IND_IS_E!J$2</f>
        <v>0</v>
      </c>
      <c r="K37" s="14">
        <f>FC_IND_IS_E!K$2</f>
        <v>0</v>
      </c>
      <c r="L37" s="14">
        <f>FC_IND_IS_E!L$2</f>
        <v>0</v>
      </c>
      <c r="M37" s="14">
        <f>FC_IND_IS_E!M$2</f>
        <v>0</v>
      </c>
      <c r="N37" s="14">
        <f>FC_IND_IS_E!N$2</f>
        <v>0</v>
      </c>
      <c r="O37" s="14">
        <f>FC_IND_IS_E!O$2</f>
        <v>0</v>
      </c>
      <c r="P37" s="14">
        <f>FC_IND_IS_E!P$2</f>
        <v>0</v>
      </c>
      <c r="Q37" s="14">
        <f>FC_IND_IS_E!Q$2</f>
        <v>0</v>
      </c>
      <c r="R37" s="14">
        <f>FC_IND_IS_E!R$2</f>
        <v>0</v>
      </c>
      <c r="S37" s="14">
        <f>FC_IND_IS_E!S$2</f>
        <v>0</v>
      </c>
      <c r="T37" s="14">
        <f>FC_IND_IS_E!T$2</f>
        <v>0</v>
      </c>
      <c r="U37" s="14">
        <f>FC_IND_IS_E!U$2</f>
        <v>0</v>
      </c>
      <c r="V37" s="14">
        <f>FC_IND_IS_E!V$2</f>
        <v>0</v>
      </c>
      <c r="W37" s="14">
        <f>FC_IND_IS_E!W$2</f>
        <v>0</v>
      </c>
      <c r="X37" s="14">
        <f>FC_IND_IS_E!X$2</f>
        <v>0</v>
      </c>
      <c r="Y37" s="14">
        <f>FC_IND_IS_E!Y$2</f>
        <v>0</v>
      </c>
      <c r="Z37" s="14">
        <f>FC_IND_IS_E!Z$2</f>
        <v>0</v>
      </c>
    </row>
    <row r="38" spans="1:26" ht="11.25" customHeight="1" x14ac:dyDescent="0.2">
      <c r="A38" s="41" t="s">
        <v>267</v>
      </c>
      <c r="B38" s="15" t="str">
        <f ca="1">HYPERLINK("#"&amp;CELL("address",FC_IND_IS_BF_E!$Z$2),"FC_IND_IS_BF_E")</f>
        <v>FC_IND_IS_BF_E</v>
      </c>
      <c r="C38" s="16">
        <f>FC_IND_IS_BF_E!C$2</f>
        <v>0</v>
      </c>
      <c r="D38" s="16">
        <f>FC_IND_IS_BF_E!D$2</f>
        <v>0</v>
      </c>
      <c r="E38" s="16">
        <f>FC_IND_IS_BF_E!E$2</f>
        <v>0</v>
      </c>
      <c r="F38" s="16">
        <f>FC_IND_IS_BF_E!F$2</f>
        <v>0</v>
      </c>
      <c r="G38" s="16">
        <f>FC_IND_IS_BF_E!G$2</f>
        <v>0</v>
      </c>
      <c r="H38" s="16">
        <f>FC_IND_IS_BF_E!H$2</f>
        <v>0</v>
      </c>
      <c r="I38" s="16">
        <f>FC_IND_IS_BF_E!I$2</f>
        <v>0</v>
      </c>
      <c r="J38" s="16">
        <f>FC_IND_IS_BF_E!J$2</f>
        <v>0</v>
      </c>
      <c r="K38" s="16">
        <f>FC_IND_IS_BF_E!K$2</f>
        <v>0</v>
      </c>
      <c r="L38" s="16">
        <f>FC_IND_IS_BF_E!L$2</f>
        <v>0</v>
      </c>
      <c r="M38" s="16">
        <f>FC_IND_IS_BF_E!M$2</f>
        <v>0</v>
      </c>
      <c r="N38" s="16">
        <f>FC_IND_IS_BF_E!N$2</f>
        <v>0</v>
      </c>
      <c r="O38" s="16">
        <f>FC_IND_IS_BF_E!O$2</f>
        <v>0</v>
      </c>
      <c r="P38" s="16">
        <f>FC_IND_IS_BF_E!P$2</f>
        <v>0</v>
      </c>
      <c r="Q38" s="16">
        <f>FC_IND_IS_BF_E!Q$2</f>
        <v>0</v>
      </c>
      <c r="R38" s="16">
        <f>FC_IND_IS_BF_E!R$2</f>
        <v>0</v>
      </c>
      <c r="S38" s="16">
        <f>FC_IND_IS_BF_E!S$2</f>
        <v>0</v>
      </c>
      <c r="T38" s="16">
        <f>FC_IND_IS_BF_E!T$2</f>
        <v>0</v>
      </c>
      <c r="U38" s="16">
        <f>FC_IND_IS_BF_E!U$2</f>
        <v>0</v>
      </c>
      <c r="V38" s="16">
        <f>FC_IND_IS_BF_E!V$2</f>
        <v>0</v>
      </c>
      <c r="W38" s="16">
        <f>FC_IND_IS_BF_E!W$2</f>
        <v>0</v>
      </c>
      <c r="X38" s="16">
        <f>FC_IND_IS_BF_E!X$2</f>
        <v>0</v>
      </c>
      <c r="Y38" s="16">
        <f>FC_IND_IS_BF_E!Y$2</f>
        <v>0</v>
      </c>
      <c r="Z38" s="16">
        <f>FC_IND_IS_BF_E!Z$2</f>
        <v>0</v>
      </c>
    </row>
    <row r="39" spans="1:26" ht="11.25" customHeight="1" x14ac:dyDescent="0.2">
      <c r="A39" s="41" t="s">
        <v>269</v>
      </c>
      <c r="B39" s="15" t="str">
        <f ca="1">HYPERLINK("#"&amp;CELL("address",FC_IND_IS_EA_E!$Z$2),"FC_IND_IS_EA_E")</f>
        <v>FC_IND_IS_EA_E</v>
      </c>
      <c r="C39" s="16">
        <f>FC_IND_IS_EA_E!C$2</f>
        <v>44.745459840000009</v>
      </c>
      <c r="D39" s="16">
        <f>FC_IND_IS_EA_E!D$2</f>
        <v>29.54796984</v>
      </c>
      <c r="E39" s="16">
        <f>FC_IND_IS_EA_E!E$2</f>
        <v>0</v>
      </c>
      <c r="F39" s="16">
        <f>FC_IND_IS_EA_E!F$2</f>
        <v>0</v>
      </c>
      <c r="G39" s="16">
        <f>FC_IND_IS_EA_E!G$2</f>
        <v>0</v>
      </c>
      <c r="H39" s="16">
        <f>FC_IND_IS_EA_E!H$2</f>
        <v>0</v>
      </c>
      <c r="I39" s="16">
        <f>FC_IND_IS_EA_E!I$2</f>
        <v>0</v>
      </c>
      <c r="J39" s="16">
        <f>FC_IND_IS_EA_E!J$2</f>
        <v>0</v>
      </c>
      <c r="K39" s="16">
        <f>FC_IND_IS_EA_E!K$2</f>
        <v>0</v>
      </c>
      <c r="L39" s="16">
        <f>FC_IND_IS_EA_E!L$2</f>
        <v>0</v>
      </c>
      <c r="M39" s="16">
        <f>FC_IND_IS_EA_E!M$2</f>
        <v>0</v>
      </c>
      <c r="N39" s="16">
        <f>FC_IND_IS_EA_E!N$2</f>
        <v>0</v>
      </c>
      <c r="O39" s="16">
        <f>FC_IND_IS_EA_E!O$2</f>
        <v>0</v>
      </c>
      <c r="P39" s="16">
        <f>FC_IND_IS_EA_E!P$2</f>
        <v>0</v>
      </c>
      <c r="Q39" s="16">
        <f>FC_IND_IS_EA_E!Q$2</f>
        <v>0</v>
      </c>
      <c r="R39" s="16">
        <f>FC_IND_IS_EA_E!R$2</f>
        <v>0</v>
      </c>
      <c r="S39" s="16">
        <f>FC_IND_IS_EA_E!S$2</f>
        <v>0</v>
      </c>
      <c r="T39" s="16">
        <f>FC_IND_IS_EA_E!T$2</f>
        <v>0</v>
      </c>
      <c r="U39" s="16">
        <f>FC_IND_IS_EA_E!U$2</f>
        <v>0</v>
      </c>
      <c r="V39" s="16">
        <f>FC_IND_IS_EA_E!V$2</f>
        <v>0</v>
      </c>
      <c r="W39" s="16">
        <f>FC_IND_IS_EA_E!W$2</f>
        <v>0</v>
      </c>
      <c r="X39" s="16">
        <f>FC_IND_IS_EA_E!X$2</f>
        <v>0</v>
      </c>
      <c r="Y39" s="16">
        <f>FC_IND_IS_EA_E!Y$2</f>
        <v>0</v>
      </c>
      <c r="Z39" s="16">
        <f>FC_IND_IS_EA_E!Z$2</f>
        <v>0</v>
      </c>
    </row>
    <row r="40" spans="1:26" ht="11.25" customHeight="1" x14ac:dyDescent="0.2">
      <c r="A40" s="40" t="s">
        <v>145</v>
      </c>
      <c r="B40" s="13" t="str">
        <f ca="1">HYPERLINK("#"&amp;CELL("address",FC_IND_NFM_E!$Z$2),"FC_IND_NFM_E")</f>
        <v>FC_IND_NFM_E</v>
      </c>
      <c r="C40" s="14">
        <f>FC_IND_NFM_E!C$2</f>
        <v>1335.2476561199999</v>
      </c>
      <c r="D40" s="14">
        <f>FC_IND_NFM_E!D$2</f>
        <v>1192.6714057200004</v>
      </c>
      <c r="E40" s="14">
        <f>FC_IND_NFM_E!E$2</f>
        <v>1190.22358644</v>
      </c>
      <c r="F40" s="14">
        <f>FC_IND_NFM_E!F$2</f>
        <v>1188.6032239200003</v>
      </c>
      <c r="G40" s="14">
        <f>FC_IND_NFM_E!G$2</f>
        <v>1255.7001686400004</v>
      </c>
      <c r="H40" s="14">
        <f>FC_IND_NFM_E!H$2</f>
        <v>1158.4348887599999</v>
      </c>
      <c r="I40" s="14">
        <f>FC_IND_NFM_E!I$2</f>
        <v>1533.2210870400002</v>
      </c>
      <c r="J40" s="14">
        <f>FC_IND_NFM_E!J$2</f>
        <v>1188.6490083600002</v>
      </c>
      <c r="K40" s="14">
        <f>FC_IND_NFM_E!K$2</f>
        <v>1195.5466011600004</v>
      </c>
      <c r="L40" s="14">
        <f>FC_IND_NFM_E!L$2</f>
        <v>913.11019380000027</v>
      </c>
      <c r="M40" s="14">
        <f>FC_IND_NFM_E!M$2</f>
        <v>1209.8867381999999</v>
      </c>
      <c r="N40" s="14">
        <f>FC_IND_NFM_E!N$2</f>
        <v>984.55428899999981</v>
      </c>
      <c r="O40" s="14">
        <f>FC_IND_NFM_E!O$2</f>
        <v>844.71017760000018</v>
      </c>
      <c r="P40" s="14">
        <f>FC_IND_NFM_E!P$2</f>
        <v>990.67334075999997</v>
      </c>
      <c r="Q40" s="14">
        <f>FC_IND_NFM_E!Q$2</f>
        <v>921.24750060000008</v>
      </c>
      <c r="R40" s="14">
        <f>FC_IND_NFM_E!R$2</f>
        <v>909.6391547999998</v>
      </c>
      <c r="S40" s="14">
        <f>FC_IND_NFM_E!S$2</f>
        <v>923.44058027999995</v>
      </c>
      <c r="T40" s="14">
        <f>FC_IND_NFM_E!T$2</f>
        <v>976.70193984000025</v>
      </c>
      <c r="U40" s="14">
        <f>FC_IND_NFM_E!U$2</f>
        <v>996.40263528000003</v>
      </c>
      <c r="V40" s="14">
        <f>FC_IND_NFM_E!V$2</f>
        <v>1007.2376186399999</v>
      </c>
      <c r="W40" s="14">
        <f>FC_IND_NFM_E!W$2</f>
        <v>1072.5091242446531</v>
      </c>
      <c r="X40" s="14">
        <f>FC_IND_NFM_E!X$2</f>
        <v>1007.5258177771092</v>
      </c>
      <c r="Y40" s="14">
        <f>FC_IND_NFM_E!Y$2</f>
        <v>892.7620361384877</v>
      </c>
      <c r="Z40" s="14">
        <f>FC_IND_NFM_E!Z$2</f>
        <v>841.75944941802027</v>
      </c>
    </row>
    <row r="41" spans="1:26" ht="11.25" customHeight="1" x14ac:dyDescent="0.2">
      <c r="A41" s="41" t="s">
        <v>271</v>
      </c>
      <c r="B41" s="15" t="str">
        <f ca="1">HYPERLINK("#"&amp;CELL("address",FC_IND_NFM_AM_E!$Z$2),"FC_IND_NFM_AM_E")</f>
        <v>FC_IND_NFM_AM_E</v>
      </c>
      <c r="C41" s="16">
        <f>FC_IND_NFM_AM_E!C$2</f>
        <v>1323.794895311552</v>
      </c>
      <c r="D41" s="16">
        <f>FC_IND_NFM_AM_E!D$2</f>
        <v>1180.4756102634369</v>
      </c>
      <c r="E41" s="16">
        <f>FC_IND_NFM_AM_E!E$2</f>
        <v>1183.6761047123618</v>
      </c>
      <c r="F41" s="16">
        <f>FC_IND_NFM_AM_E!F$2</f>
        <v>1180.2296116569948</v>
      </c>
      <c r="G41" s="16">
        <f>FC_IND_NFM_AM_E!G$2</f>
        <v>1238.3806459088594</v>
      </c>
      <c r="H41" s="16">
        <f>FC_IND_NFM_AM_E!H$2</f>
        <v>1147.4349430811712</v>
      </c>
      <c r="I41" s="16">
        <f>FC_IND_NFM_AM_E!I$2</f>
        <v>1514.9056147536025</v>
      </c>
      <c r="J41" s="16">
        <f>FC_IND_NFM_AM_E!J$2</f>
        <v>1175.0550096664815</v>
      </c>
      <c r="K41" s="16">
        <f>FC_IND_NFM_AM_E!K$2</f>
        <v>1182.5361501044713</v>
      </c>
      <c r="L41" s="16">
        <f>FC_IND_NFM_AM_E!L$2</f>
        <v>900.49818975327889</v>
      </c>
      <c r="M41" s="16">
        <f>FC_IND_NFM_AM_E!M$2</f>
        <v>1197.8358608619317</v>
      </c>
      <c r="N41" s="16">
        <f>FC_IND_NFM_AM_E!N$2</f>
        <v>975.37920118306113</v>
      </c>
      <c r="O41" s="16">
        <f>FC_IND_NFM_AM_E!O$2</f>
        <v>836.83073734229265</v>
      </c>
      <c r="P41" s="16">
        <f>FC_IND_NFM_AM_E!P$2</f>
        <v>981.34048227924075</v>
      </c>
      <c r="Q41" s="16">
        <f>FC_IND_NFM_AM_E!Q$2</f>
        <v>913.8077134130184</v>
      </c>
      <c r="R41" s="16">
        <f>FC_IND_NFM_AM_E!R$2</f>
        <v>902.31067528381311</v>
      </c>
      <c r="S41" s="16">
        <f>FC_IND_NFM_AM_E!S$2</f>
        <v>915.62074598080881</v>
      </c>
      <c r="T41" s="16">
        <f>FC_IND_NFM_AM_E!T$2</f>
        <v>968.56329760489984</v>
      </c>
      <c r="U41" s="16">
        <f>FC_IND_NFM_AM_E!U$2</f>
        <v>989.28881292336018</v>
      </c>
      <c r="V41" s="16">
        <f>FC_IND_NFM_AM_E!V$2</f>
        <v>999.40068685385381</v>
      </c>
      <c r="W41" s="16">
        <f>FC_IND_NFM_AM_E!W$2</f>
        <v>1066.3957916245079</v>
      </c>
      <c r="X41" s="16">
        <f>FC_IND_NFM_AM_E!X$2</f>
        <v>1000.723990854774</v>
      </c>
      <c r="Y41" s="16">
        <f>FC_IND_NFM_AM_E!Y$2</f>
        <v>885.43901913486434</v>
      </c>
      <c r="Z41" s="16">
        <f>FC_IND_NFM_AM_E!Z$2</f>
        <v>834.08629114211976</v>
      </c>
    </row>
    <row r="42" spans="1:26" ht="11.25" customHeight="1" x14ac:dyDescent="0.2">
      <c r="A42" s="41" t="s">
        <v>273</v>
      </c>
      <c r="B42" s="15" t="str">
        <f ca="1">HYPERLINK("#"&amp;CELL("address",FC_IND_NFM_PA_E!$Z$2),"FC_IND_NFM_PA_E")</f>
        <v>FC_IND_NFM_PA_E</v>
      </c>
      <c r="C42" s="16">
        <f>FC_IND_NFM_PA_E!C$2</f>
        <v>0</v>
      </c>
      <c r="D42" s="16">
        <f>FC_IND_NFM_PA_E!D$2</f>
        <v>0</v>
      </c>
      <c r="E42" s="16">
        <f>FC_IND_NFM_PA_E!E$2</f>
        <v>0</v>
      </c>
      <c r="F42" s="16">
        <f>FC_IND_NFM_PA_E!F$2</f>
        <v>0</v>
      </c>
      <c r="G42" s="16">
        <f>FC_IND_NFM_PA_E!G$2</f>
        <v>0</v>
      </c>
      <c r="H42" s="16">
        <f>FC_IND_NFM_PA_E!H$2</f>
        <v>0</v>
      </c>
      <c r="I42" s="16">
        <f>FC_IND_NFM_PA_E!I$2</f>
        <v>0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  <c r="Y42" s="16">
        <f>FC_IND_NFM_PA_E!Y$2</f>
        <v>0</v>
      </c>
      <c r="Z42" s="16">
        <f>FC_IND_NFM_PA_E!Z$2</f>
        <v>0</v>
      </c>
    </row>
    <row r="43" spans="1:26" ht="11.25" customHeight="1" x14ac:dyDescent="0.2">
      <c r="A43" s="41" t="s">
        <v>275</v>
      </c>
      <c r="B43" s="15" t="str">
        <f ca="1">HYPERLINK("#"&amp;CELL("address",FC_IND_NFM_SA_E!$Z$2),"FC_IND_NFM_SA_E")</f>
        <v>FC_IND_NFM_SA_E</v>
      </c>
      <c r="C43" s="16">
        <f>FC_IND_NFM_SA_E!C$2</f>
        <v>0</v>
      </c>
      <c r="D43" s="16">
        <f>FC_IND_NFM_SA_E!D$2</f>
        <v>0</v>
      </c>
      <c r="E43" s="16">
        <f>FC_IND_NFM_SA_E!E$2</f>
        <v>0</v>
      </c>
      <c r="F43" s="16">
        <f>FC_IND_NFM_SA_E!F$2</f>
        <v>0</v>
      </c>
      <c r="G43" s="16">
        <f>FC_IND_NFM_SA_E!G$2</f>
        <v>0</v>
      </c>
      <c r="H43" s="16">
        <f>FC_IND_NFM_SA_E!H$2</f>
        <v>0</v>
      </c>
      <c r="I43" s="16">
        <f>FC_IND_NFM_SA_E!I$2</f>
        <v>0</v>
      </c>
      <c r="J43" s="16">
        <f>FC_IND_NFM_SA_E!J$2</f>
        <v>0</v>
      </c>
      <c r="K43" s="16">
        <f>FC_IND_NFM_SA_E!K$2</f>
        <v>0</v>
      </c>
      <c r="L43" s="16">
        <f>FC_IND_NFM_SA_E!L$2</f>
        <v>0</v>
      </c>
      <c r="M43" s="16">
        <f>FC_IND_NFM_SA_E!M$2</f>
        <v>0</v>
      </c>
      <c r="N43" s="16">
        <f>FC_IND_NFM_SA_E!N$2</f>
        <v>0</v>
      </c>
      <c r="O43" s="16">
        <f>FC_IND_NFM_SA_E!O$2</f>
        <v>0</v>
      </c>
      <c r="P43" s="16">
        <f>FC_IND_NFM_SA_E!P$2</f>
        <v>0</v>
      </c>
      <c r="Q43" s="16">
        <f>FC_IND_NFM_SA_E!Q$2</f>
        <v>0</v>
      </c>
      <c r="R43" s="16">
        <f>FC_IND_NFM_SA_E!R$2</f>
        <v>0</v>
      </c>
      <c r="S43" s="16">
        <f>FC_IND_NFM_SA_E!S$2</f>
        <v>0</v>
      </c>
      <c r="T43" s="16">
        <f>FC_IND_NFM_SA_E!T$2</f>
        <v>0</v>
      </c>
      <c r="U43" s="16">
        <f>FC_IND_NFM_SA_E!U$2</f>
        <v>0</v>
      </c>
      <c r="V43" s="16">
        <f>FC_IND_NFM_SA_E!V$2</f>
        <v>0</v>
      </c>
      <c r="W43" s="16">
        <f>FC_IND_NFM_SA_E!W$2</f>
        <v>0</v>
      </c>
      <c r="X43" s="16">
        <f>FC_IND_NFM_SA_E!X$2</f>
        <v>0</v>
      </c>
      <c r="Y43" s="16">
        <f>FC_IND_NFM_SA_E!Y$2</f>
        <v>0</v>
      </c>
      <c r="Z43" s="16">
        <f>FC_IND_NFM_SA_E!Z$2</f>
        <v>0</v>
      </c>
    </row>
    <row r="44" spans="1:26" ht="11.25" customHeight="1" x14ac:dyDescent="0.2">
      <c r="A44" s="41" t="s">
        <v>277</v>
      </c>
      <c r="B44" s="15" t="str">
        <f ca="1">HYPERLINK("#"&amp;CELL("address",FC_IND_NFM_OM_E!$Z$2),"FC_IND_NFM_OM_E")</f>
        <v>FC_IND_NFM_OM_E</v>
      </c>
      <c r="C44" s="16">
        <f>FC_IND_NFM_OM_E!C$2</f>
        <v>11.452760808447861</v>
      </c>
      <c r="D44" s="16">
        <f>FC_IND_NFM_OM_E!D$2</f>
        <v>12.19579545656323</v>
      </c>
      <c r="E44" s="16">
        <f>FC_IND_NFM_OM_E!E$2</f>
        <v>6.5474817276382984</v>
      </c>
      <c r="F44" s="16">
        <f>FC_IND_NFM_OM_E!F$2</f>
        <v>8.3736122630053949</v>
      </c>
      <c r="G44" s="16">
        <f>FC_IND_NFM_OM_E!G$2</f>
        <v>17.319522731141237</v>
      </c>
      <c r="H44" s="16">
        <f>FC_IND_NFM_OM_E!H$2</f>
        <v>10.999945678828654</v>
      </c>
      <c r="I44" s="16">
        <f>FC_IND_NFM_OM_E!I$2</f>
        <v>18.315472286397572</v>
      </c>
      <c r="J44" s="16">
        <f>FC_IND_NFM_OM_E!J$2</f>
        <v>13.593998693518319</v>
      </c>
      <c r="K44" s="16">
        <f>FC_IND_NFM_OM_E!K$2</f>
        <v>13.010451055529003</v>
      </c>
      <c r="L44" s="16">
        <f>FC_IND_NFM_OM_E!L$2</f>
        <v>12.612004046721292</v>
      </c>
      <c r="M44" s="16">
        <f>FC_IND_NFM_OM_E!M$2</f>
        <v>12.050877338068259</v>
      </c>
      <c r="N44" s="16">
        <f>FC_IND_NFM_OM_E!N$2</f>
        <v>9.1750878169387846</v>
      </c>
      <c r="O44" s="16">
        <f>FC_IND_NFM_OM_E!O$2</f>
        <v>7.8794402577074081</v>
      </c>
      <c r="P44" s="16">
        <f>FC_IND_NFM_OM_E!P$2</f>
        <v>9.33285848075929</v>
      </c>
      <c r="Q44" s="16">
        <f>FC_IND_NFM_OM_E!Q$2</f>
        <v>7.4397871869816576</v>
      </c>
      <c r="R44" s="16">
        <f>FC_IND_NFM_OM_E!R$2</f>
        <v>7.32847951618671</v>
      </c>
      <c r="S44" s="16">
        <f>FC_IND_NFM_OM_E!S$2</f>
        <v>7.8198342991911778</v>
      </c>
      <c r="T44" s="16">
        <f>FC_IND_NFM_OM_E!T$2</f>
        <v>8.1386422351004786</v>
      </c>
      <c r="U44" s="16">
        <f>FC_IND_NFM_OM_E!U$2</f>
        <v>7.11382235663981</v>
      </c>
      <c r="V44" s="16">
        <f>FC_IND_NFM_OM_E!V$2</f>
        <v>7.836931786146156</v>
      </c>
      <c r="W44" s="16">
        <f>FC_IND_NFM_OM_E!W$2</f>
        <v>6.1133326201454397</v>
      </c>
      <c r="X44" s="16">
        <f>FC_IND_NFM_OM_E!X$2</f>
        <v>6.8018269223351364</v>
      </c>
      <c r="Y44" s="16">
        <f>FC_IND_NFM_OM_E!Y$2</f>
        <v>7.3230170036233107</v>
      </c>
      <c r="Z44" s="16">
        <f>FC_IND_NFM_OM_E!Z$2</f>
        <v>7.6731582759005672</v>
      </c>
    </row>
    <row r="45" spans="1:26" ht="11.25" customHeight="1" x14ac:dyDescent="0.2">
      <c r="A45" s="40" t="s">
        <v>144</v>
      </c>
      <c r="B45" s="13" t="str">
        <f ca="1">HYPERLINK("#"&amp;CELL("address",FC_IND_CPC_E!$Z$2),"FC_IND_CPC_E")</f>
        <v>FC_IND_CPC_E</v>
      </c>
      <c r="C45" s="14">
        <f>FC_IND_CPC_E!C$2</f>
        <v>433.09447776000002</v>
      </c>
      <c r="D45" s="14">
        <f>FC_IND_CPC_E!D$2</f>
        <v>447.58444896000003</v>
      </c>
      <c r="E45" s="14">
        <f>FC_IND_CPC_E!E$2</f>
        <v>415.66449564000004</v>
      </c>
      <c r="F45" s="14">
        <f>FC_IND_CPC_E!F$2</f>
        <v>400.31388179999988</v>
      </c>
      <c r="G45" s="14">
        <f>FC_IND_CPC_E!G$2</f>
        <v>390.05492472000003</v>
      </c>
      <c r="H45" s="14">
        <f>FC_IND_CPC_E!H$2</f>
        <v>406.19778911999992</v>
      </c>
      <c r="I45" s="14">
        <f>FC_IND_CPC_E!I$2</f>
        <v>340.34298156</v>
      </c>
      <c r="J45" s="14">
        <f>FC_IND_CPC_E!J$2</f>
        <v>304.99872731999994</v>
      </c>
      <c r="K45" s="14">
        <f>FC_IND_CPC_E!K$2</f>
        <v>313.06797216000001</v>
      </c>
      <c r="L45" s="14">
        <f>FC_IND_CPC_E!L$2</f>
        <v>311.57912520000002</v>
      </c>
      <c r="M45" s="14">
        <f>FC_IND_CPC_E!M$2</f>
        <v>342.95281344000011</v>
      </c>
      <c r="N45" s="14">
        <f>FC_IND_CPC_E!N$2</f>
        <v>328.98918204</v>
      </c>
      <c r="O45" s="14">
        <f>FC_IND_CPC_E!O$2</f>
        <v>341.23437827999999</v>
      </c>
      <c r="P45" s="14">
        <f>FC_IND_CPC_E!P$2</f>
        <v>310.4285418</v>
      </c>
      <c r="Q45" s="14">
        <f>FC_IND_CPC_E!Q$2</f>
        <v>316.06026552000009</v>
      </c>
      <c r="R45" s="14">
        <f>FC_IND_CPC_E!R$2</f>
        <v>324.69849576000001</v>
      </c>
      <c r="S45" s="14">
        <f>FC_IND_CPC_E!S$2</f>
        <v>337.91569307999998</v>
      </c>
      <c r="T45" s="14">
        <f>FC_IND_CPC_E!T$2</f>
        <v>322.01157887999989</v>
      </c>
      <c r="U45" s="14">
        <f>FC_IND_CPC_E!U$2</f>
        <v>345.35896992000005</v>
      </c>
      <c r="V45" s="14">
        <f>FC_IND_CPC_E!V$2</f>
        <v>344.09964312</v>
      </c>
      <c r="W45" s="14">
        <f>FC_IND_CPC_E!W$2</f>
        <v>337.73906031895893</v>
      </c>
      <c r="X45" s="14">
        <f>FC_IND_CPC_E!X$2</f>
        <v>354.76834369421755</v>
      </c>
      <c r="Y45" s="14">
        <f>FC_IND_CPC_E!Y$2</f>
        <v>292.33877213898376</v>
      </c>
      <c r="Z45" s="14">
        <f>FC_IND_CPC_E!Z$2</f>
        <v>281.396305836897</v>
      </c>
    </row>
    <row r="46" spans="1:26" ht="11.25" customHeight="1" x14ac:dyDescent="0.2">
      <c r="A46" s="41" t="s">
        <v>279</v>
      </c>
      <c r="B46" s="15" t="str">
        <f ca="1">HYPERLINK("#"&amp;CELL("address",FC_IND_CPC_BC_E!$Z$2),"FC_IND_CPC_BC_E")</f>
        <v>FC_IND_CPC_BC_E</v>
      </c>
      <c r="C46" s="16">
        <f>FC_IND_CPC_BC_E!C$2</f>
        <v>0</v>
      </c>
      <c r="D46" s="16">
        <f>FC_IND_CPC_BC_E!D$2</f>
        <v>0</v>
      </c>
      <c r="E46" s="16">
        <f>FC_IND_CPC_BC_E!E$2</f>
        <v>0</v>
      </c>
      <c r="F46" s="16">
        <f>FC_IND_CPC_BC_E!F$2</f>
        <v>0</v>
      </c>
      <c r="G46" s="16">
        <f>FC_IND_CPC_BC_E!G$2</f>
        <v>0</v>
      </c>
      <c r="H46" s="16">
        <f>FC_IND_CPC_BC_E!H$2</f>
        <v>0</v>
      </c>
      <c r="I46" s="16">
        <f>FC_IND_CPC_BC_E!I$2</f>
        <v>0</v>
      </c>
      <c r="J46" s="16">
        <f>FC_IND_CPC_BC_E!J$2</f>
        <v>0</v>
      </c>
      <c r="K46" s="16">
        <f>FC_IND_CPC_BC_E!K$2</f>
        <v>0</v>
      </c>
      <c r="L46" s="16">
        <f>FC_IND_CPC_BC_E!L$2</f>
        <v>0</v>
      </c>
      <c r="M46" s="16">
        <f>FC_IND_CPC_BC_E!M$2</f>
        <v>0</v>
      </c>
      <c r="N46" s="16">
        <f>FC_IND_CPC_BC_E!N$2</f>
        <v>0</v>
      </c>
      <c r="O46" s="16">
        <f>FC_IND_CPC_BC_E!O$2</f>
        <v>0</v>
      </c>
      <c r="P46" s="16">
        <f>FC_IND_CPC_BC_E!P$2</f>
        <v>0</v>
      </c>
      <c r="Q46" s="16">
        <f>FC_IND_CPC_BC_E!Q$2</f>
        <v>0</v>
      </c>
      <c r="R46" s="16">
        <f>FC_IND_CPC_BC_E!R$2</f>
        <v>0</v>
      </c>
      <c r="S46" s="16">
        <f>FC_IND_CPC_BC_E!S$2</f>
        <v>0</v>
      </c>
      <c r="T46" s="16">
        <f>FC_IND_CPC_BC_E!T$2</f>
        <v>0</v>
      </c>
      <c r="U46" s="16">
        <f>FC_IND_CPC_BC_E!U$2</f>
        <v>0</v>
      </c>
      <c r="V46" s="16">
        <f>FC_IND_CPC_BC_E!V$2</f>
        <v>0</v>
      </c>
      <c r="W46" s="16">
        <f>FC_IND_CPC_BC_E!W$2</f>
        <v>0</v>
      </c>
      <c r="X46" s="16">
        <f>FC_IND_CPC_BC_E!X$2</f>
        <v>0</v>
      </c>
      <c r="Y46" s="16">
        <f>FC_IND_CPC_BC_E!Y$2</f>
        <v>0</v>
      </c>
      <c r="Z46" s="16">
        <f>FC_IND_CPC_BC_E!Z$2</f>
        <v>0</v>
      </c>
    </row>
    <row r="47" spans="1:26" ht="11.25" customHeight="1" x14ac:dyDescent="0.2">
      <c r="A47" s="41" t="s">
        <v>283</v>
      </c>
      <c r="B47" s="15" t="str">
        <f ca="1">HYPERLINK("#"&amp;CELL("address",FC_IND_CPC_OC_E!$Z$2),"FC_IND_CPC_OC_E")</f>
        <v>FC_IND_CPC_OC_E</v>
      </c>
      <c r="C47" s="16">
        <f>FC_IND_CPC_OC_E!C$2</f>
        <v>318.00455589156604</v>
      </c>
      <c r="D47" s="16">
        <f>FC_IND_CPC_OC_E!D$2</f>
        <v>288.85495492541651</v>
      </c>
      <c r="E47" s="16">
        <f>FC_IND_CPC_OC_E!E$2</f>
        <v>199.05254269236713</v>
      </c>
      <c r="F47" s="16">
        <f>FC_IND_CPC_OC_E!F$2</f>
        <v>191.80967430454547</v>
      </c>
      <c r="G47" s="16">
        <f>FC_IND_CPC_OC_E!G$2</f>
        <v>200.68801849196618</v>
      </c>
      <c r="H47" s="16">
        <f>FC_IND_CPC_OC_E!H$2</f>
        <v>296.26880834220509</v>
      </c>
      <c r="I47" s="16">
        <f>FC_IND_CPC_OC_E!I$2</f>
        <v>245.68204627868866</v>
      </c>
      <c r="J47" s="16">
        <f>FC_IND_CPC_OC_E!J$2</f>
        <v>223.81684168593466</v>
      </c>
      <c r="K47" s="16">
        <f>FC_IND_CPC_OC_E!K$2</f>
        <v>254.42686089356653</v>
      </c>
      <c r="L47" s="16">
        <f>FC_IND_CPC_OC_E!L$2</f>
        <v>236.31769271911148</v>
      </c>
      <c r="M47" s="16">
        <f>FC_IND_CPC_OC_E!M$2</f>
        <v>261.85909951636324</v>
      </c>
      <c r="N47" s="16">
        <f>FC_IND_CPC_OC_E!N$2</f>
        <v>233.74154536771033</v>
      </c>
      <c r="O47" s="16">
        <f>FC_IND_CPC_OC_E!O$2</f>
        <v>261.92377532045418</v>
      </c>
      <c r="P47" s="16">
        <f>FC_IND_CPC_OC_E!P$2</f>
        <v>247.67545242244654</v>
      </c>
      <c r="Q47" s="16">
        <f>FC_IND_CPC_OC_E!Q$2</f>
        <v>242.9150848561867</v>
      </c>
      <c r="R47" s="16">
        <f>FC_IND_CPC_OC_E!R$2</f>
        <v>161.87007516789816</v>
      </c>
      <c r="S47" s="16">
        <f>FC_IND_CPC_OC_E!S$2</f>
        <v>145.18623897992629</v>
      </c>
      <c r="T47" s="16">
        <f>FC_IND_CPC_OC_E!T$2</f>
        <v>125.4061207604322</v>
      </c>
      <c r="U47" s="16">
        <f>FC_IND_CPC_OC_E!U$2</f>
        <v>118.58069469237847</v>
      </c>
      <c r="V47" s="16">
        <f>FC_IND_CPC_OC_E!V$2</f>
        <v>112.33584247138096</v>
      </c>
      <c r="W47" s="16">
        <f>FC_IND_CPC_OC_E!W$2</f>
        <v>87.178291818497087</v>
      </c>
      <c r="X47" s="16">
        <f>FC_IND_CPC_OC_E!X$2</f>
        <v>121.33561696639207</v>
      </c>
      <c r="Y47" s="16">
        <f>FC_IND_CPC_OC_E!Y$2</f>
        <v>48.505231589444755</v>
      </c>
      <c r="Z47" s="16">
        <f>FC_IND_CPC_OC_E!Z$2</f>
        <v>124.10709212187896</v>
      </c>
    </row>
    <row r="48" spans="1:26" ht="11.25" customHeight="1" x14ac:dyDescent="0.2">
      <c r="A48" s="41" t="s">
        <v>281</v>
      </c>
      <c r="B48" s="15" t="str">
        <f ca="1">HYPERLINK("#"&amp;CELL("address",FC_IND_CPC_PH_E!$Z$2),"FC_IND_CPC_PH_E")</f>
        <v>FC_IND_CPC_PH_E</v>
      </c>
      <c r="C48" s="16">
        <f>FC_IND_CPC_PH_E!C$2</f>
        <v>115.08992186843398</v>
      </c>
      <c r="D48" s="16">
        <f>FC_IND_CPC_PH_E!D$2</f>
        <v>158.72949403458352</v>
      </c>
      <c r="E48" s="16">
        <f>FC_IND_CPC_PH_E!E$2</f>
        <v>216.61195294763291</v>
      </c>
      <c r="F48" s="16">
        <f>FC_IND_CPC_PH_E!F$2</f>
        <v>208.50420749545444</v>
      </c>
      <c r="G48" s="16">
        <f>FC_IND_CPC_PH_E!G$2</f>
        <v>189.3669062280338</v>
      </c>
      <c r="H48" s="16">
        <f>FC_IND_CPC_PH_E!H$2</f>
        <v>109.92898077779488</v>
      </c>
      <c r="I48" s="16">
        <f>FC_IND_CPC_PH_E!I$2</f>
        <v>94.660935281311339</v>
      </c>
      <c r="J48" s="16">
        <f>FC_IND_CPC_PH_E!J$2</f>
        <v>81.181885634065281</v>
      </c>
      <c r="K48" s="16">
        <f>FC_IND_CPC_PH_E!K$2</f>
        <v>58.641111266433498</v>
      </c>
      <c r="L48" s="16">
        <f>FC_IND_CPC_PH_E!L$2</f>
        <v>75.261432480888558</v>
      </c>
      <c r="M48" s="16">
        <f>FC_IND_CPC_PH_E!M$2</f>
        <v>81.093713923636813</v>
      </c>
      <c r="N48" s="16">
        <f>FC_IND_CPC_PH_E!N$2</f>
        <v>95.247636672289673</v>
      </c>
      <c r="O48" s="16">
        <f>FC_IND_CPC_PH_E!O$2</f>
        <v>79.310602959545832</v>
      </c>
      <c r="P48" s="16">
        <f>FC_IND_CPC_PH_E!P$2</f>
        <v>62.753089377553486</v>
      </c>
      <c r="Q48" s="16">
        <f>FC_IND_CPC_PH_E!Q$2</f>
        <v>73.145180663813363</v>
      </c>
      <c r="R48" s="16">
        <f>FC_IND_CPC_PH_E!R$2</f>
        <v>162.82842059210185</v>
      </c>
      <c r="S48" s="16">
        <f>FC_IND_CPC_PH_E!S$2</f>
        <v>192.7294541000737</v>
      </c>
      <c r="T48" s="16">
        <f>FC_IND_CPC_PH_E!T$2</f>
        <v>196.60545811956771</v>
      </c>
      <c r="U48" s="16">
        <f>FC_IND_CPC_PH_E!U$2</f>
        <v>226.77827522762155</v>
      </c>
      <c r="V48" s="16">
        <f>FC_IND_CPC_PH_E!V$2</f>
        <v>231.76380064861905</v>
      </c>
      <c r="W48" s="16">
        <f>FC_IND_CPC_PH_E!W$2</f>
        <v>250.56076850046185</v>
      </c>
      <c r="X48" s="16">
        <f>FC_IND_CPC_PH_E!X$2</f>
        <v>233.43272672782547</v>
      </c>
      <c r="Y48" s="16">
        <f>FC_IND_CPC_PH_E!Y$2</f>
        <v>243.83354054953901</v>
      </c>
      <c r="Z48" s="16">
        <f>FC_IND_CPC_PH_E!Z$2</f>
        <v>157.28921371501806</v>
      </c>
    </row>
    <row r="49" spans="1:26" ht="11.25" customHeight="1" x14ac:dyDescent="0.2">
      <c r="A49" s="40" t="s">
        <v>146</v>
      </c>
      <c r="B49" s="13" t="str">
        <f ca="1">HYPERLINK("#"&amp;CELL("address",FC_IND_NMM_E!$Z$2),"FC_IND_NMM_E")</f>
        <v>FC_IND_NMM_E</v>
      </c>
      <c r="C49" s="14">
        <f>FC_IND_NMM_E!C$2</f>
        <v>1176.7097764799996</v>
      </c>
      <c r="D49" s="14">
        <f>FC_IND_NMM_E!D$2</f>
        <v>1502.70030576</v>
      </c>
      <c r="E49" s="14">
        <f>FC_IND_NMM_E!E$2</f>
        <v>1420.7196286799999</v>
      </c>
      <c r="F49" s="14">
        <f>FC_IND_NMM_E!F$2</f>
        <v>1626.3843105599997</v>
      </c>
      <c r="G49" s="14">
        <f>FC_IND_NMM_E!G$2</f>
        <v>1728.7734333600004</v>
      </c>
      <c r="H49" s="14">
        <f>FC_IND_NMM_E!H$2</f>
        <v>1847.1350664000001</v>
      </c>
      <c r="I49" s="14">
        <f>FC_IND_NMM_E!I$2</f>
        <v>1770.0461099999995</v>
      </c>
      <c r="J49" s="14">
        <f>FC_IND_NMM_E!J$2</f>
        <v>1722.4927714800003</v>
      </c>
      <c r="K49" s="14">
        <f>FC_IND_NMM_E!K$2</f>
        <v>1545.35897232</v>
      </c>
      <c r="L49" s="14">
        <f>FC_IND_NMM_E!L$2</f>
        <v>986.8382771446046</v>
      </c>
      <c r="M49" s="14">
        <f>FC_IND_NMM_E!M$2</f>
        <v>789.16509005346006</v>
      </c>
      <c r="N49" s="14">
        <f>FC_IND_NMM_E!N$2</f>
        <v>738.7785956074348</v>
      </c>
      <c r="O49" s="14">
        <f>FC_IND_NMM_E!O$2</f>
        <v>831.45744716893455</v>
      </c>
      <c r="P49" s="14">
        <f>FC_IND_NMM_E!P$2</f>
        <v>862.28450808692969</v>
      </c>
      <c r="Q49" s="14">
        <f>FC_IND_NMM_E!Q$2</f>
        <v>1099.7597959763903</v>
      </c>
      <c r="R49" s="14">
        <f>FC_IND_NMM_E!R$2</f>
        <v>1152.993781908049</v>
      </c>
      <c r="S49" s="14">
        <f>FC_IND_NMM_E!S$2</f>
        <v>1185.3733495382926</v>
      </c>
      <c r="T49" s="14">
        <f>FC_IND_NMM_E!T$2</f>
        <v>1205.9393279870392</v>
      </c>
      <c r="U49" s="14">
        <f>FC_IND_NMM_E!U$2</f>
        <v>1310.428706193773</v>
      </c>
      <c r="V49" s="14">
        <f>FC_IND_NMM_E!V$2</f>
        <v>1281.2287202501866</v>
      </c>
      <c r="W49" s="14">
        <f>FC_IND_NMM_E!W$2</f>
        <v>1184.0866609960792</v>
      </c>
      <c r="X49" s="14">
        <f>FC_IND_NMM_E!X$2</f>
        <v>1330.2711480159578</v>
      </c>
      <c r="Y49" s="14">
        <f>FC_IND_NMM_E!Y$2</f>
        <v>1201.5456626128926</v>
      </c>
      <c r="Z49" s="14">
        <f>FC_IND_NMM_E!Z$2</f>
        <v>1190.4361708157917</v>
      </c>
    </row>
    <row r="50" spans="1:26" ht="11.25" customHeight="1" x14ac:dyDescent="0.2">
      <c r="A50" s="41" t="s">
        <v>285</v>
      </c>
      <c r="B50" s="15" t="str">
        <f ca="1">HYPERLINK("#"&amp;CELL("address",FC_IND_NMM_CM_E!$Z$2),"FC_IND_NMM_CM_E")</f>
        <v>FC_IND_NMM_CM_E</v>
      </c>
      <c r="C50" s="16">
        <f>FC_IND_NMM_CM_E!C$2</f>
        <v>632.71448600315955</v>
      </c>
      <c r="D50" s="16">
        <f>FC_IND_NMM_CM_E!D$2</f>
        <v>853.76622877445016</v>
      </c>
      <c r="E50" s="16">
        <f>FC_IND_NMM_CM_E!E$2</f>
        <v>830.04136051141302</v>
      </c>
      <c r="F50" s="16">
        <f>FC_IND_NMM_CM_E!F$2</f>
        <v>957.54966239138639</v>
      </c>
      <c r="G50" s="16">
        <f>FC_IND_NMM_CM_E!G$2</f>
        <v>1138.2434612733516</v>
      </c>
      <c r="H50" s="16">
        <f>FC_IND_NMM_CM_E!H$2</f>
        <v>1163.0629758858236</v>
      </c>
      <c r="I50" s="16">
        <f>FC_IND_NMM_CM_E!I$2</f>
        <v>1100.5581039357533</v>
      </c>
      <c r="J50" s="16">
        <f>FC_IND_NMM_CM_E!J$2</f>
        <v>1049.260034933526</v>
      </c>
      <c r="K50" s="16">
        <f>FC_IND_NMM_CM_E!K$2</f>
        <v>986.0171403270482</v>
      </c>
      <c r="L50" s="16">
        <f>FC_IND_NMM_CM_E!L$2</f>
        <v>579.98682417582825</v>
      </c>
      <c r="M50" s="16">
        <f>FC_IND_NMM_CM_E!M$2</f>
        <v>471.02954636416467</v>
      </c>
      <c r="N50" s="16">
        <f>FC_IND_NMM_CM_E!N$2</f>
        <v>394.65935977042193</v>
      </c>
      <c r="O50" s="16">
        <f>FC_IND_NMM_CM_E!O$2</f>
        <v>254.7011706190971</v>
      </c>
      <c r="P50" s="16">
        <f>FC_IND_NMM_CM_E!P$2</f>
        <v>456.52515863063979</v>
      </c>
      <c r="Q50" s="16">
        <f>FC_IND_NMM_CM_E!Q$2</f>
        <v>546.72264003779981</v>
      </c>
      <c r="R50" s="16">
        <f>FC_IND_NMM_CM_E!R$2</f>
        <v>624.91450740079938</v>
      </c>
      <c r="S50" s="16">
        <f>FC_IND_NMM_CM_E!S$2</f>
        <v>716.92597813812426</v>
      </c>
      <c r="T50" s="16">
        <f>FC_IND_NMM_CM_E!T$2</f>
        <v>759.55233554508573</v>
      </c>
      <c r="U50" s="16">
        <f>FC_IND_NMM_CM_E!U$2</f>
        <v>786.01217836446051</v>
      </c>
      <c r="V50" s="16">
        <f>FC_IND_NMM_CM_E!V$2</f>
        <v>840.19238518440511</v>
      </c>
      <c r="W50" s="16">
        <f>FC_IND_NMM_CM_E!W$2</f>
        <v>802.59034413481049</v>
      </c>
      <c r="X50" s="16">
        <f>FC_IND_NMM_CM_E!X$2</f>
        <v>761.66417970758039</v>
      </c>
      <c r="Y50" s="16">
        <f>FC_IND_NMM_CM_E!Y$2</f>
        <v>703.86052252865534</v>
      </c>
      <c r="Z50" s="16">
        <f>FC_IND_NMM_CM_E!Z$2</f>
        <v>734.39402025992842</v>
      </c>
    </row>
    <row r="51" spans="1:26" ht="11.25" customHeight="1" x14ac:dyDescent="0.2">
      <c r="A51" s="41" t="s">
        <v>287</v>
      </c>
      <c r="B51" s="15" t="str">
        <f ca="1">HYPERLINK("#"&amp;CELL("address",FC_IND_NMM_CR_E!$Z$2),"FC_IND_NMM_CR_E")</f>
        <v>FC_IND_NMM_CR_E</v>
      </c>
      <c r="C51" s="16">
        <f>FC_IND_NMM_CR_E!C$2</f>
        <v>411.8378378454608</v>
      </c>
      <c r="D51" s="16">
        <f>FC_IND_NMM_CR_E!D$2</f>
        <v>501.57925470617647</v>
      </c>
      <c r="E51" s="16">
        <f>FC_IND_NMM_CR_E!E$2</f>
        <v>464.64937516101742</v>
      </c>
      <c r="F51" s="16">
        <f>FC_IND_NMM_CR_E!F$2</f>
        <v>555.7460484910689</v>
      </c>
      <c r="G51" s="16">
        <f>FC_IND_NMM_CR_E!G$2</f>
        <v>477.91571893892285</v>
      </c>
      <c r="H51" s="16">
        <f>FC_IND_NMM_CR_E!H$2</f>
        <v>576.28953688668639</v>
      </c>
      <c r="I51" s="16">
        <f>FC_IND_NMM_CR_E!I$2</f>
        <v>570.09606926909976</v>
      </c>
      <c r="J51" s="16">
        <f>FC_IND_NMM_CR_E!J$2</f>
        <v>573.15619316379707</v>
      </c>
      <c r="K51" s="16">
        <f>FC_IND_NMM_CR_E!K$2</f>
        <v>458.11132085038906</v>
      </c>
      <c r="L51" s="16">
        <f>FC_IND_NMM_CR_E!L$2</f>
        <v>351.55823246702965</v>
      </c>
      <c r="M51" s="16">
        <f>FC_IND_NMM_CR_E!M$2</f>
        <v>235.83836637697516</v>
      </c>
      <c r="N51" s="16">
        <f>FC_IND_NMM_CR_E!N$2</f>
        <v>266.33297180052961</v>
      </c>
      <c r="O51" s="16">
        <f>FC_IND_NMM_CR_E!O$2</f>
        <v>463.06701717867458</v>
      </c>
      <c r="P51" s="16">
        <f>FC_IND_NMM_CR_E!P$2</f>
        <v>328.05203301158286</v>
      </c>
      <c r="Q51" s="16">
        <f>FC_IND_NMM_CR_E!Q$2</f>
        <v>476.11713317666215</v>
      </c>
      <c r="R51" s="16">
        <f>FC_IND_NMM_CR_E!R$2</f>
        <v>491.03439991948085</v>
      </c>
      <c r="S51" s="16">
        <f>FC_IND_NMM_CR_E!S$2</f>
        <v>431.74709708624914</v>
      </c>
      <c r="T51" s="16">
        <f>FC_IND_NMM_CR_E!T$2</f>
        <v>388.59284049378471</v>
      </c>
      <c r="U51" s="16">
        <f>FC_IND_NMM_CR_E!U$2</f>
        <v>445.36758019915891</v>
      </c>
      <c r="V51" s="16">
        <f>FC_IND_NMM_CR_E!V$2</f>
        <v>365.20921028040596</v>
      </c>
      <c r="W51" s="16">
        <f>FC_IND_NMM_CR_E!W$2</f>
        <v>303.52781635855973</v>
      </c>
      <c r="X51" s="16">
        <f>FC_IND_NMM_CR_E!X$2</f>
        <v>485.26253723691059</v>
      </c>
      <c r="Y51" s="16">
        <f>FC_IND_NMM_CR_E!Y$2</f>
        <v>424.22239951145554</v>
      </c>
      <c r="Z51" s="16">
        <f>FC_IND_NMM_CR_E!Z$2</f>
        <v>386.22029174767033</v>
      </c>
    </row>
    <row r="52" spans="1:26" ht="11.25" customHeight="1" x14ac:dyDescent="0.2">
      <c r="A52" s="41" t="s">
        <v>289</v>
      </c>
      <c r="B52" s="15" t="str">
        <f ca="1">HYPERLINK("#"&amp;CELL("address",FC_IND_NMM_GL_E!$Z$2),"FC_IND_NMM_GL_E")</f>
        <v>FC_IND_NMM_GL_E</v>
      </c>
      <c r="C52" s="16">
        <f>FC_IND_NMM_GL_E!C$2</f>
        <v>132.15745263137956</v>
      </c>
      <c r="D52" s="16">
        <f>FC_IND_NMM_GL_E!D$2</f>
        <v>147.35482227937345</v>
      </c>
      <c r="E52" s="16">
        <f>FC_IND_NMM_GL_E!E$2</f>
        <v>126.02889300756925</v>
      </c>
      <c r="F52" s="16">
        <f>FC_IND_NMM_GL_E!F$2</f>
        <v>113.08859967754461</v>
      </c>
      <c r="G52" s="16">
        <f>FC_IND_NMM_GL_E!G$2</f>
        <v>112.61425314772585</v>
      </c>
      <c r="H52" s="16">
        <f>FC_IND_NMM_GL_E!H$2</f>
        <v>107.78255362749036</v>
      </c>
      <c r="I52" s="16">
        <f>FC_IND_NMM_GL_E!I$2</f>
        <v>99.391936795146663</v>
      </c>
      <c r="J52" s="16">
        <f>FC_IND_NMM_GL_E!J$2</f>
        <v>100.07654338267707</v>
      </c>
      <c r="K52" s="16">
        <f>FC_IND_NMM_GL_E!K$2</f>
        <v>101.23051114256273</v>
      </c>
      <c r="L52" s="16">
        <f>FC_IND_NMM_GL_E!L$2</f>
        <v>55.293220501746724</v>
      </c>
      <c r="M52" s="16">
        <f>FC_IND_NMM_GL_E!M$2</f>
        <v>82.297177312320272</v>
      </c>
      <c r="N52" s="16">
        <f>FC_IND_NMM_GL_E!N$2</f>
        <v>77.786264036483246</v>
      </c>
      <c r="O52" s="16">
        <f>FC_IND_NMM_GL_E!O$2</f>
        <v>113.68925937116283</v>
      </c>
      <c r="P52" s="16">
        <f>FC_IND_NMM_GL_E!P$2</f>
        <v>77.707316444707132</v>
      </c>
      <c r="Q52" s="16">
        <f>FC_IND_NMM_GL_E!Q$2</f>
        <v>76.920022761928323</v>
      </c>
      <c r="R52" s="16">
        <f>FC_IND_NMM_GL_E!R$2</f>
        <v>37.044874587768653</v>
      </c>
      <c r="S52" s="16">
        <f>FC_IND_NMM_GL_E!S$2</f>
        <v>36.700274313918989</v>
      </c>
      <c r="T52" s="16">
        <f>FC_IND_NMM_GL_E!T$2</f>
        <v>57.794151948168746</v>
      </c>
      <c r="U52" s="16">
        <f>FC_IND_NMM_GL_E!U$2</f>
        <v>79.048947630153421</v>
      </c>
      <c r="V52" s="16">
        <f>FC_IND_NMM_GL_E!V$2</f>
        <v>75.827124785375503</v>
      </c>
      <c r="W52" s="16">
        <f>FC_IND_NMM_GL_E!W$2</f>
        <v>77.968500502709219</v>
      </c>
      <c r="X52" s="16">
        <f>FC_IND_NMM_GL_E!X$2</f>
        <v>83.3444310714669</v>
      </c>
      <c r="Y52" s="16">
        <f>FC_IND_NMM_GL_E!Y$2</f>
        <v>73.462740572781783</v>
      </c>
      <c r="Z52" s="16">
        <f>FC_IND_NMM_GL_E!Z$2</f>
        <v>69.821858808192815</v>
      </c>
    </row>
    <row r="53" spans="1:26" ht="11.25" customHeight="1" x14ac:dyDescent="0.2">
      <c r="A53" s="40" t="s">
        <v>151</v>
      </c>
      <c r="B53" s="13" t="str">
        <f ca="1">HYPERLINK("#"&amp;CELL("address",FC_IND_PPP_E!$Z$2),"FC_IND_PPP_E")</f>
        <v>FC_IND_PPP_E</v>
      </c>
      <c r="C53" s="14">
        <f>FC_IND_PPP_E!C$2</f>
        <v>92.738562479999999</v>
      </c>
      <c r="D53" s="14">
        <f>FC_IND_PPP_E!D$2</f>
        <v>95.659788599999999</v>
      </c>
      <c r="E53" s="14">
        <f>FC_IND_PPP_E!E$2</f>
        <v>84.379035239999993</v>
      </c>
      <c r="F53" s="14">
        <f>FC_IND_PPP_E!F$2</f>
        <v>77.726650679999992</v>
      </c>
      <c r="G53" s="14">
        <f>FC_IND_PPP_E!G$2</f>
        <v>69.467511240000007</v>
      </c>
      <c r="H53" s="14">
        <f>FC_IND_PPP_E!H$2</f>
        <v>41.372414999999997</v>
      </c>
      <c r="I53" s="14">
        <f>FC_IND_PPP_E!I$2</f>
        <v>47.222740800000011</v>
      </c>
      <c r="J53" s="14">
        <f>FC_IND_PPP_E!J$2</f>
        <v>8.7141006000000019</v>
      </c>
      <c r="K53" s="14">
        <f>FC_IND_PPP_E!K$2</f>
        <v>16.166633040000001</v>
      </c>
      <c r="L53" s="14">
        <f>FC_IND_PPP_E!L$2</f>
        <v>26.836064280000002</v>
      </c>
      <c r="M53" s="14">
        <f>FC_IND_PPP_E!M$2</f>
        <v>21.0664962</v>
      </c>
      <c r="N53" s="14">
        <f>FC_IND_PPP_E!N$2</f>
        <v>28.123062480000002</v>
      </c>
      <c r="O53" s="14">
        <f>FC_IND_PPP_E!O$2</f>
        <v>22.989088799999998</v>
      </c>
      <c r="P53" s="14">
        <f>FC_IND_PPP_E!P$2</f>
        <v>21.184685639999998</v>
      </c>
      <c r="Q53" s="14">
        <f>FC_IND_PPP_E!Q$2</f>
        <v>20.790899640000003</v>
      </c>
      <c r="R53" s="14">
        <f>FC_IND_PPP_E!R$2</f>
        <v>16.687059120000001</v>
      </c>
      <c r="S53" s="14">
        <f>FC_IND_PPP_E!S$2</f>
        <v>21.898153080000004</v>
      </c>
      <c r="T53" s="14">
        <f>FC_IND_PPP_E!T$2</f>
        <v>28.748912039999997</v>
      </c>
      <c r="U53" s="14">
        <f>FC_IND_PPP_E!U$2</f>
        <v>37.962171720000001</v>
      </c>
      <c r="V53" s="14">
        <f>FC_IND_PPP_E!V$2</f>
        <v>17.81655804</v>
      </c>
      <c r="W53" s="14">
        <f>FC_IND_PPP_E!W$2</f>
        <v>28.562464522261305</v>
      </c>
      <c r="X53" s="14">
        <f>FC_IND_PPP_E!X$2</f>
        <v>19.083478958262713</v>
      </c>
      <c r="Y53" s="14">
        <f>FC_IND_PPP_E!Y$2</f>
        <v>15.547627654377905</v>
      </c>
      <c r="Z53" s="14">
        <f>FC_IND_PPP_E!Z$2</f>
        <v>15.263087947780345</v>
      </c>
    </row>
    <row r="54" spans="1:26" ht="11.25" customHeight="1" x14ac:dyDescent="0.2">
      <c r="A54" s="41" t="s">
        <v>295</v>
      </c>
      <c r="B54" s="15" t="str">
        <f ca="1">HYPERLINK("#"&amp;CELL("address",FC_IND_PPP_PU_E!$Z$2),"FC_IND_PPP_PU_E")</f>
        <v>FC_IND_PPP_PU_E</v>
      </c>
      <c r="C54" s="16">
        <f>FC_IND_PPP_PU_E!C$2</f>
        <v>0</v>
      </c>
      <c r="D54" s="16">
        <f>FC_IND_PPP_PU_E!D$2</f>
        <v>0</v>
      </c>
      <c r="E54" s="16">
        <f>FC_IND_PPP_PU_E!E$2</f>
        <v>0</v>
      </c>
      <c r="F54" s="16">
        <f>FC_IND_PPP_PU_E!F$2</f>
        <v>0</v>
      </c>
      <c r="G54" s="16">
        <f>FC_IND_PPP_PU_E!G$2</f>
        <v>0</v>
      </c>
      <c r="H54" s="16">
        <f>FC_IND_PPP_PU_E!H$2</f>
        <v>0</v>
      </c>
      <c r="I54" s="16">
        <f>FC_IND_PPP_PU_E!I$2</f>
        <v>0</v>
      </c>
      <c r="J54" s="16">
        <f>FC_IND_PPP_PU_E!J$2</f>
        <v>0</v>
      </c>
      <c r="K54" s="16">
        <f>FC_IND_PPP_PU_E!K$2</f>
        <v>0</v>
      </c>
      <c r="L54" s="16">
        <f>FC_IND_PPP_PU_E!L$2</f>
        <v>0</v>
      </c>
      <c r="M54" s="16">
        <f>FC_IND_PPP_PU_E!M$2</f>
        <v>0</v>
      </c>
      <c r="N54" s="16">
        <f>FC_IND_PPP_PU_E!N$2</f>
        <v>0</v>
      </c>
      <c r="O54" s="16">
        <f>FC_IND_PPP_PU_E!O$2</f>
        <v>0</v>
      </c>
      <c r="P54" s="16">
        <f>FC_IND_PPP_PU_E!P$2</f>
        <v>0</v>
      </c>
      <c r="Q54" s="16">
        <f>FC_IND_PPP_PU_E!Q$2</f>
        <v>0</v>
      </c>
      <c r="R54" s="16">
        <f>FC_IND_PPP_PU_E!R$2</f>
        <v>0</v>
      </c>
      <c r="S54" s="16">
        <f>FC_IND_PPP_PU_E!S$2</f>
        <v>0</v>
      </c>
      <c r="T54" s="16">
        <f>FC_IND_PPP_PU_E!T$2</f>
        <v>0</v>
      </c>
      <c r="U54" s="16">
        <f>FC_IND_PPP_PU_E!U$2</f>
        <v>0</v>
      </c>
      <c r="V54" s="16">
        <f>FC_IND_PPP_PU_E!V$2</f>
        <v>0</v>
      </c>
      <c r="W54" s="16">
        <f>FC_IND_PPP_PU_E!W$2</f>
        <v>0</v>
      </c>
      <c r="X54" s="16">
        <f>FC_IND_PPP_PU_E!X$2</f>
        <v>0</v>
      </c>
      <c r="Y54" s="16">
        <f>FC_IND_PPP_PU_E!Y$2</f>
        <v>0</v>
      </c>
      <c r="Z54" s="16">
        <f>FC_IND_PPP_PU_E!Z$2</f>
        <v>0</v>
      </c>
    </row>
    <row r="55" spans="1:26" ht="11.25" customHeight="1" x14ac:dyDescent="0.2">
      <c r="A55" s="41" t="s">
        <v>293</v>
      </c>
      <c r="B55" s="15" t="str">
        <f ca="1">HYPERLINK("#"&amp;CELL("address",FC_IND_PPP_PA_E!$Z$2),"FC_IND_PPP_PA_E")</f>
        <v>FC_IND_PPP_PA_E</v>
      </c>
      <c r="C55" s="16">
        <f>FC_IND_PPP_PA_E!C$2</f>
        <v>71.463219530872692</v>
      </c>
      <c r="D55" s="16">
        <f>FC_IND_PPP_PA_E!D$2</f>
        <v>73.14912246267545</v>
      </c>
      <c r="E55" s="16">
        <f>FC_IND_PPP_PA_E!E$2</f>
        <v>68.445472834937178</v>
      </c>
      <c r="F55" s="16">
        <f>FC_IND_PPP_PA_E!F$2</f>
        <v>65.887749715699826</v>
      </c>
      <c r="G55" s="16">
        <f>FC_IND_PPP_PA_E!G$2</f>
        <v>60.310854995467295</v>
      </c>
      <c r="H55" s="16">
        <f>FC_IND_PPP_PA_E!H$2</f>
        <v>39.377321363782656</v>
      </c>
      <c r="I55" s="16">
        <f>FC_IND_PPP_PA_E!I$2</f>
        <v>44.858739109989521</v>
      </c>
      <c r="J55" s="16">
        <f>FC_IND_PPP_PA_E!J$2</f>
        <v>8.7016527994407404</v>
      </c>
      <c r="K55" s="16">
        <f>FC_IND_PPP_PA_E!K$2</f>
        <v>15.995807675176632</v>
      </c>
      <c r="L55" s="16">
        <f>FC_IND_PPP_PA_E!L$2</f>
        <v>23.690275529532585</v>
      </c>
      <c r="M55" s="16">
        <f>FC_IND_PPP_PA_E!M$2</f>
        <v>19.590167225727235</v>
      </c>
      <c r="N55" s="16">
        <f>FC_IND_PPP_PA_E!N$2</f>
        <v>25.684561708028596</v>
      </c>
      <c r="O55" s="16">
        <f>FC_IND_PPP_PA_E!O$2</f>
        <v>21.877539913457554</v>
      </c>
      <c r="P55" s="16">
        <f>FC_IND_PPP_PA_E!P$2</f>
        <v>20.863887463445618</v>
      </c>
      <c r="Q55" s="16">
        <f>FC_IND_PPP_PA_E!Q$2</f>
        <v>20.451272770942783</v>
      </c>
      <c r="R55" s="16">
        <f>FC_IND_PPP_PA_E!R$2</f>
        <v>16.61498657052929</v>
      </c>
      <c r="S55" s="16">
        <f>FC_IND_PPP_PA_E!S$2</f>
        <v>21.419915754164169</v>
      </c>
      <c r="T55" s="16">
        <f>FC_IND_PPP_PA_E!T$2</f>
        <v>27.856682047142503</v>
      </c>
      <c r="U55" s="16">
        <f>FC_IND_PPP_PA_E!U$2</f>
        <v>32.953752664738047</v>
      </c>
      <c r="V55" s="16">
        <f>FC_IND_PPP_PA_E!V$2</f>
        <v>16.840606601850908</v>
      </c>
      <c r="W55" s="16">
        <f>FC_IND_PPP_PA_E!W$2</f>
        <v>19.834385493160262</v>
      </c>
      <c r="X55" s="16">
        <f>FC_IND_PPP_PA_E!X$2</f>
        <v>13.821661153849925</v>
      </c>
      <c r="Y55" s="16">
        <f>FC_IND_PPP_PA_E!Y$2</f>
        <v>10.125166742087245</v>
      </c>
      <c r="Z55" s="16">
        <f>FC_IND_PPP_PA_E!Z$2</f>
        <v>10.142625186182238</v>
      </c>
    </row>
    <row r="56" spans="1:26" ht="11.25" customHeight="1" x14ac:dyDescent="0.2">
      <c r="A56" s="41" t="s">
        <v>291</v>
      </c>
      <c r="B56" s="15" t="str">
        <f ca="1">HYPERLINK("#"&amp;CELL("address",FC_IND_PPP_PR_E!$Z$2),"FC_IND_PPP_PR_E")</f>
        <v>FC_IND_PPP_PR_E</v>
      </c>
      <c r="C56" s="16">
        <f>FC_IND_PPP_PR_E!C$2</f>
        <v>21.2753429491273</v>
      </c>
      <c r="D56" s="16">
        <f>FC_IND_PPP_PR_E!D$2</f>
        <v>22.510666137324552</v>
      </c>
      <c r="E56" s="16">
        <f>FC_IND_PPP_PR_E!E$2</f>
        <v>15.933562405062808</v>
      </c>
      <c r="F56" s="16">
        <f>FC_IND_PPP_PR_E!F$2</f>
        <v>11.838900964300169</v>
      </c>
      <c r="G56" s="16">
        <f>FC_IND_PPP_PR_E!G$2</f>
        <v>9.1566562445327051</v>
      </c>
      <c r="H56" s="16">
        <f>FC_IND_PPP_PR_E!H$2</f>
        <v>1.9950936362173424</v>
      </c>
      <c r="I56" s="16">
        <f>FC_IND_PPP_PR_E!I$2</f>
        <v>2.3640016900104972</v>
      </c>
      <c r="J56" s="16">
        <f>FC_IND_PPP_PR_E!J$2</f>
        <v>1.2447800559261571E-2</v>
      </c>
      <c r="K56" s="16">
        <f>FC_IND_PPP_PR_E!K$2</f>
        <v>0.17082536482336977</v>
      </c>
      <c r="L56" s="16">
        <f>FC_IND_PPP_PR_E!L$2</f>
        <v>3.1457887504674211</v>
      </c>
      <c r="M56" s="16">
        <f>FC_IND_PPP_PR_E!M$2</f>
        <v>1.4763289742727617</v>
      </c>
      <c r="N56" s="16">
        <f>FC_IND_PPP_PR_E!N$2</f>
        <v>2.4385007719714031</v>
      </c>
      <c r="O56" s="16">
        <f>FC_IND_PPP_PR_E!O$2</f>
        <v>1.1115488865424448</v>
      </c>
      <c r="P56" s="16">
        <f>FC_IND_PPP_PR_E!P$2</f>
        <v>0.32079817655438303</v>
      </c>
      <c r="Q56" s="16">
        <f>FC_IND_PPP_PR_E!Q$2</f>
        <v>0.33962686905722173</v>
      </c>
      <c r="R56" s="16">
        <f>FC_IND_PPP_PR_E!R$2</f>
        <v>7.2072549470714203E-2</v>
      </c>
      <c r="S56" s="16">
        <f>FC_IND_PPP_PR_E!S$2</f>
        <v>0.47823732583583334</v>
      </c>
      <c r="T56" s="16">
        <f>FC_IND_PPP_PR_E!T$2</f>
        <v>0.89222999285749427</v>
      </c>
      <c r="U56" s="16">
        <f>FC_IND_PPP_PR_E!U$2</f>
        <v>5.0084190552619594</v>
      </c>
      <c r="V56" s="16">
        <f>FC_IND_PPP_PR_E!V$2</f>
        <v>0.97595143814909346</v>
      </c>
      <c r="W56" s="16">
        <f>FC_IND_PPP_PR_E!W$2</f>
        <v>8.7280790291010444</v>
      </c>
      <c r="X56" s="16">
        <f>FC_IND_PPP_PR_E!X$2</f>
        <v>5.261817804412785</v>
      </c>
      <c r="Y56" s="16">
        <f>FC_IND_PPP_PR_E!Y$2</f>
        <v>5.4224609122906609</v>
      </c>
      <c r="Z56" s="16">
        <f>FC_IND_PPP_PR_E!Z$2</f>
        <v>5.1204627615981071</v>
      </c>
    </row>
    <row r="57" spans="1:26" ht="11.25" customHeight="1" x14ac:dyDescent="0.2">
      <c r="A57" s="40" t="s">
        <v>150</v>
      </c>
      <c r="B57" s="13" t="str">
        <f ca="1">HYPERLINK("#"&amp;CELL("address",FC_IND_FBT_E!$Z$2),"FC_IND_FBT_E")</f>
        <v>FC_IND_FBT_E</v>
      </c>
      <c r="C57" s="14">
        <f>FC_IND_FBT_E!C$2</f>
        <v>1160.92691532</v>
      </c>
      <c r="D57" s="14">
        <f>FC_IND_FBT_E!D$2</f>
        <v>999.84578580000016</v>
      </c>
      <c r="E57" s="14">
        <f>FC_IND_FBT_E!E$2</f>
        <v>874.06724988000019</v>
      </c>
      <c r="F57" s="14">
        <f>FC_IND_FBT_E!F$2</f>
        <v>843.60605615999998</v>
      </c>
      <c r="G57" s="14">
        <f>FC_IND_FBT_E!G$2</f>
        <v>776.19951071999981</v>
      </c>
      <c r="H57" s="14">
        <f>FC_IND_FBT_E!H$2</f>
        <v>926.73430964366753</v>
      </c>
      <c r="I57" s="14">
        <f>FC_IND_FBT_E!I$2</f>
        <v>728.71891191533882</v>
      </c>
      <c r="J57" s="14">
        <f>FC_IND_FBT_E!J$2</f>
        <v>668.01467198109231</v>
      </c>
      <c r="K57" s="14">
        <f>FC_IND_FBT_E!K$2</f>
        <v>671.11106313020582</v>
      </c>
      <c r="L57" s="14">
        <f>FC_IND_FBT_E!L$2</f>
        <v>668.96915401005447</v>
      </c>
      <c r="M57" s="14">
        <f>FC_IND_FBT_E!M$2</f>
        <v>678.32569286107298</v>
      </c>
      <c r="N57" s="14">
        <f>FC_IND_FBT_E!N$2</f>
        <v>626.47120713369247</v>
      </c>
      <c r="O57" s="14">
        <f>FC_IND_FBT_E!O$2</f>
        <v>693.75969359363489</v>
      </c>
      <c r="P57" s="14">
        <f>FC_IND_FBT_E!P$2</f>
        <v>740.69679654611468</v>
      </c>
      <c r="Q57" s="14">
        <f>FC_IND_FBT_E!Q$2</f>
        <v>761.18064277122971</v>
      </c>
      <c r="R57" s="14">
        <f>FC_IND_FBT_E!R$2</f>
        <v>779.39971295594842</v>
      </c>
      <c r="S57" s="14">
        <f>FC_IND_FBT_E!S$2</f>
        <v>814.20125219816168</v>
      </c>
      <c r="T57" s="14">
        <f>FC_IND_FBT_E!T$2</f>
        <v>884.87871272065445</v>
      </c>
      <c r="U57" s="14">
        <f>FC_IND_FBT_E!U$2</f>
        <v>916.76307069354698</v>
      </c>
      <c r="V57" s="14">
        <f>FC_IND_FBT_E!V$2</f>
        <v>884.43467748</v>
      </c>
      <c r="W57" s="14">
        <f>FC_IND_FBT_E!W$2</f>
        <v>936.90647741944804</v>
      </c>
      <c r="X57" s="14">
        <f>FC_IND_FBT_E!X$2</f>
        <v>902.86429992080184</v>
      </c>
      <c r="Y57" s="14">
        <f>FC_IND_FBT_E!Y$2</f>
        <v>886.53605430360085</v>
      </c>
      <c r="Z57" s="14">
        <f>FC_IND_FBT_E!Z$2</f>
        <v>876.94426868792334</v>
      </c>
    </row>
    <row r="58" spans="1:26" ht="11.25" customHeight="1" x14ac:dyDescent="0.2">
      <c r="A58" s="40" t="s">
        <v>147</v>
      </c>
      <c r="B58" s="13" t="str">
        <f ca="1">HYPERLINK("#"&amp;CELL("address",FC_IND_TE_E!$Z$2),"FC_IND_TE_E")</f>
        <v>FC_IND_TE_E</v>
      </c>
      <c r="C58" s="14">
        <f>FC_IND_TE_E!C$2</f>
        <v>34.013274840000001</v>
      </c>
      <c r="D58" s="14">
        <f>FC_IND_TE_E!D$2</f>
        <v>36.536716440000014</v>
      </c>
      <c r="E58" s="14">
        <f>FC_IND_TE_E!E$2</f>
        <v>32.014054440000002</v>
      </c>
      <c r="F58" s="14">
        <f>FC_IND_TE_E!F$2</f>
        <v>29.092029120000007</v>
      </c>
      <c r="G58" s="14">
        <f>FC_IND_TE_E!G$2</f>
        <v>25.211793960000001</v>
      </c>
      <c r="H58" s="14">
        <f>FC_IND_TE_E!H$2</f>
        <v>22.782676680000002</v>
      </c>
      <c r="I58" s="14">
        <f>FC_IND_TE_E!I$2</f>
        <v>26.340124680000002</v>
      </c>
      <c r="J58" s="14">
        <f>FC_IND_TE_E!J$2</f>
        <v>11.504019960000001</v>
      </c>
      <c r="K58" s="14">
        <f>FC_IND_TE_E!K$2</f>
        <v>16.81437708</v>
      </c>
      <c r="L58" s="14">
        <f>FC_IND_TE_E!L$2</f>
        <v>11.652524999999999</v>
      </c>
      <c r="M58" s="14">
        <f>FC_IND_TE_E!M$2</f>
        <v>7.4155287600000008</v>
      </c>
      <c r="N58" s="14">
        <f>FC_IND_TE_E!N$2</f>
        <v>6.3467128800000019</v>
      </c>
      <c r="O58" s="14">
        <f>FC_IND_TE_E!O$2</f>
        <v>9.3748035599999984</v>
      </c>
      <c r="P58" s="14">
        <f>FC_IND_TE_E!P$2</f>
        <v>9.9027003600000025</v>
      </c>
      <c r="Q58" s="14">
        <f>FC_IND_TE_E!Q$2</f>
        <v>6.9874099199999993</v>
      </c>
      <c r="R58" s="14">
        <f>FC_IND_TE_E!R$2</f>
        <v>3.6795304799999999</v>
      </c>
      <c r="S58" s="14">
        <f>FC_IND_TE_E!S$2</f>
        <v>6.3160516800000011</v>
      </c>
      <c r="T58" s="14">
        <f>FC_IND_TE_E!T$2</f>
        <v>4.4812925999999997</v>
      </c>
      <c r="U58" s="14">
        <f>FC_IND_TE_E!U$2</f>
        <v>5.6863537200000005</v>
      </c>
      <c r="V58" s="14">
        <f>FC_IND_TE_E!V$2</f>
        <v>6.7868218800000006</v>
      </c>
      <c r="W58" s="14">
        <f>FC_IND_TE_E!W$2</f>
        <v>6.9782755715079503</v>
      </c>
      <c r="X58" s="14">
        <f>FC_IND_TE_E!X$2</f>
        <v>6.1204991486246465</v>
      </c>
      <c r="Y58" s="14">
        <f>FC_IND_TE_E!Y$2</f>
        <v>5.2224833369201455</v>
      </c>
      <c r="Z58" s="14">
        <f>FC_IND_TE_E!Z$2</f>
        <v>5.3793686045153528</v>
      </c>
    </row>
    <row r="59" spans="1:26" ht="11.25" customHeight="1" x14ac:dyDescent="0.2">
      <c r="A59" s="40" t="s">
        <v>148</v>
      </c>
      <c r="B59" s="13" t="str">
        <f ca="1">HYPERLINK("#"&amp;CELL("address",FC_IND_MAC_E!$Z$2),"FC_IND_MAC_E")</f>
        <v>FC_IND_MAC_E</v>
      </c>
      <c r="C59" s="14">
        <f>FC_IND_MAC_E!C$2</f>
        <v>288.24923448000004</v>
      </c>
      <c r="D59" s="14">
        <f>FC_IND_MAC_E!D$2</f>
        <v>273.26242403999998</v>
      </c>
      <c r="E59" s="14">
        <f>FC_IND_MAC_E!E$2</f>
        <v>256.70386944000001</v>
      </c>
      <c r="F59" s="14">
        <f>FC_IND_MAC_E!F$2</f>
        <v>254.15512308000001</v>
      </c>
      <c r="G59" s="14">
        <f>FC_IND_MAC_E!G$2</f>
        <v>238.79319012000002</v>
      </c>
      <c r="H59" s="14">
        <f>FC_IND_MAC_E!H$2</f>
        <v>245.74659300000008</v>
      </c>
      <c r="I59" s="14">
        <f>FC_IND_MAC_E!I$2</f>
        <v>218.25362808</v>
      </c>
      <c r="J59" s="14">
        <f>FC_IND_MAC_E!J$2</f>
        <v>353.7751683599999</v>
      </c>
      <c r="K59" s="14">
        <f>FC_IND_MAC_E!K$2</f>
        <v>347.58176435999997</v>
      </c>
      <c r="L59" s="14">
        <f>FC_IND_MAC_E!L$2</f>
        <v>76.332945600000002</v>
      </c>
      <c r="M59" s="14">
        <f>FC_IND_MAC_E!M$2</f>
        <v>76.038372360000011</v>
      </c>
      <c r="N59" s="14">
        <f>FC_IND_MAC_E!N$2</f>
        <v>87.110132040000025</v>
      </c>
      <c r="O59" s="14">
        <f>FC_IND_MAC_E!O$2</f>
        <v>77.023821600000005</v>
      </c>
      <c r="P59" s="14">
        <f>FC_IND_MAC_E!P$2</f>
        <v>73.996198560000011</v>
      </c>
      <c r="Q59" s="14">
        <f>FC_IND_MAC_E!Q$2</f>
        <v>83.595186360000014</v>
      </c>
      <c r="R59" s="14">
        <f>FC_IND_MAC_E!R$2</f>
        <v>78.971510880000011</v>
      </c>
      <c r="S59" s="14">
        <f>FC_IND_MAC_E!S$2</f>
        <v>78.190562519999986</v>
      </c>
      <c r="T59" s="14">
        <f>FC_IND_MAC_E!T$2</f>
        <v>94.76338896</v>
      </c>
      <c r="U59" s="14">
        <f>FC_IND_MAC_E!U$2</f>
        <v>98.089438319999999</v>
      </c>
      <c r="V59" s="14">
        <f>FC_IND_MAC_E!V$2</f>
        <v>100.32530076</v>
      </c>
      <c r="W59" s="14">
        <f>FC_IND_MAC_E!W$2</f>
        <v>112.55008173590984</v>
      </c>
      <c r="X59" s="14">
        <f>FC_IND_MAC_E!X$2</f>
        <v>90.083059462126158</v>
      </c>
      <c r="Y59" s="14">
        <f>FC_IND_MAC_E!Y$2</f>
        <v>83.763670731662927</v>
      </c>
      <c r="Z59" s="14">
        <f>FC_IND_MAC_E!Z$2</f>
        <v>83.47184510829743</v>
      </c>
    </row>
    <row r="60" spans="1:26" ht="11.25" customHeight="1" x14ac:dyDescent="0.2">
      <c r="A60" s="40" t="s">
        <v>154</v>
      </c>
      <c r="B60" s="13" t="str">
        <f ca="1">HYPERLINK("#"&amp;CELL("address",FC_IND_TL_E!$Z$2),"FC_IND_TL_E")</f>
        <v>FC_IND_TL_E</v>
      </c>
      <c r="C60" s="14">
        <f>FC_IND_TL_E!C$2</f>
        <v>128.97063288000004</v>
      </c>
      <c r="D60" s="14">
        <f>FC_IND_TL_E!D$2</f>
        <v>126.33843672</v>
      </c>
      <c r="E60" s="14">
        <f>FC_IND_TL_E!E$2</f>
        <v>94.401580319999994</v>
      </c>
      <c r="F60" s="14">
        <f>FC_IND_TL_E!F$2</f>
        <v>88.915780800000007</v>
      </c>
      <c r="G60" s="14">
        <f>FC_IND_TL_E!G$2</f>
        <v>68.161082039999997</v>
      </c>
      <c r="H60" s="14">
        <f>FC_IND_TL_E!H$2</f>
        <v>64.325252520000006</v>
      </c>
      <c r="I60" s="14">
        <f>FC_IND_TL_E!I$2</f>
        <v>30.02856156</v>
      </c>
      <c r="J60" s="14">
        <f>FC_IND_TL_E!J$2</f>
        <v>7.8421330800000018</v>
      </c>
      <c r="K60" s="14">
        <f>FC_IND_TL_E!K$2</f>
        <v>11.855325239999999</v>
      </c>
      <c r="L60" s="14">
        <f>FC_IND_TL_E!L$2</f>
        <v>26.646661080000001</v>
      </c>
      <c r="M60" s="14">
        <f>FC_IND_TL_E!M$2</f>
        <v>28.642930920000001</v>
      </c>
      <c r="N60" s="14">
        <f>FC_IND_TL_E!N$2</f>
        <v>20.110829040000002</v>
      </c>
      <c r="O60" s="14">
        <f>FC_IND_TL_E!O$2</f>
        <v>15.873304679999999</v>
      </c>
      <c r="P60" s="14">
        <f>FC_IND_TL_E!P$2</f>
        <v>18.688934160000002</v>
      </c>
      <c r="Q60" s="14">
        <f>FC_IND_TL_E!Q$2</f>
        <v>23.405449320000002</v>
      </c>
      <c r="R60" s="14">
        <f>FC_IND_TL_E!R$2</f>
        <v>16.083361439999997</v>
      </c>
      <c r="S60" s="14">
        <f>FC_IND_TL_E!S$2</f>
        <v>18.382763520000001</v>
      </c>
      <c r="T60" s="14">
        <f>FC_IND_TL_E!T$2</f>
        <v>19.27604268</v>
      </c>
      <c r="U60" s="14">
        <f>FC_IND_TL_E!U$2</f>
        <v>20.500275960000003</v>
      </c>
      <c r="V60" s="14">
        <f>FC_IND_TL_E!V$2</f>
        <v>20.573881200000002</v>
      </c>
      <c r="W60" s="14">
        <f>FC_IND_TL_E!W$2</f>
        <v>20.211187649506371</v>
      </c>
      <c r="X60" s="14">
        <f>FC_IND_TL_E!X$2</f>
        <v>18.650812869431661</v>
      </c>
      <c r="Y60" s="14">
        <f>FC_IND_TL_E!Y$2</f>
        <v>42.080218348563228</v>
      </c>
      <c r="Z60" s="14">
        <f>FC_IND_TL_E!Z$2</f>
        <v>40.79723987910981</v>
      </c>
    </row>
    <row r="61" spans="1:26" ht="11.25" customHeight="1" x14ac:dyDescent="0.2">
      <c r="A61" s="40" t="s">
        <v>152</v>
      </c>
      <c r="B61" s="13" t="str">
        <f ca="1">HYPERLINK("#"&amp;CELL("address",FC_IND_WP_E!$Z$2),"FC_IND_WP_E")</f>
        <v>FC_IND_WP_E</v>
      </c>
      <c r="C61" s="14">
        <f>FC_IND_WP_E!C$2</f>
        <v>27.500505840000002</v>
      </c>
      <c r="D61" s="14">
        <f>FC_IND_WP_E!D$2</f>
        <v>22.312388520000003</v>
      </c>
      <c r="E61" s="14">
        <f>FC_IND_WP_E!E$2</f>
        <v>28.131429240000003</v>
      </c>
      <c r="F61" s="14">
        <f>FC_IND_WP_E!F$2</f>
        <v>33.704315280000003</v>
      </c>
      <c r="G61" s="14">
        <f>FC_IND_WP_E!G$2</f>
        <v>37.036114920000003</v>
      </c>
      <c r="H61" s="14">
        <f>FC_IND_WP_E!H$2</f>
        <v>32.693929199999999</v>
      </c>
      <c r="I61" s="14">
        <f>FC_IND_WP_E!I$2</f>
        <v>36.593725679999999</v>
      </c>
      <c r="J61" s="14">
        <f>FC_IND_WP_E!J$2</f>
        <v>21.642499440000005</v>
      </c>
      <c r="K61" s="14">
        <f>FC_IND_WP_E!K$2</f>
        <v>15.78387204</v>
      </c>
      <c r="L61" s="14">
        <f>FC_IND_WP_E!L$2</f>
        <v>28.86110352</v>
      </c>
      <c r="M61" s="14">
        <f>FC_IND_WP_E!M$2</f>
        <v>23.574584160000001</v>
      </c>
      <c r="N61" s="14">
        <f>FC_IND_WP_E!N$2</f>
        <v>23.083913880000001</v>
      </c>
      <c r="O61" s="14">
        <f>FC_IND_WP_E!O$2</f>
        <v>25.284426840000002</v>
      </c>
      <c r="P61" s="14">
        <f>FC_IND_WP_E!P$2</f>
        <v>24.762126960000003</v>
      </c>
      <c r="Q61" s="14">
        <f>FC_IND_WP_E!Q$2</f>
        <v>32.095217520000006</v>
      </c>
      <c r="R61" s="14">
        <f>FC_IND_WP_E!R$2</f>
        <v>20.210882040000001</v>
      </c>
      <c r="S61" s="14">
        <f>FC_IND_WP_E!S$2</f>
        <v>21.519714239999999</v>
      </c>
      <c r="T61" s="14">
        <f>FC_IND_WP_E!T$2</f>
        <v>28.744548120000001</v>
      </c>
      <c r="U61" s="14">
        <f>FC_IND_WP_E!U$2</f>
        <v>32.065586640000006</v>
      </c>
      <c r="V61" s="14">
        <f>FC_IND_WP_E!V$2</f>
        <v>20.264176800000001</v>
      </c>
      <c r="W61" s="14">
        <f>FC_IND_WP_E!W$2</f>
        <v>26.911773848338012</v>
      </c>
      <c r="X61" s="14">
        <f>FC_IND_WP_E!X$2</f>
        <v>20.749736337893943</v>
      </c>
      <c r="Y61" s="14">
        <f>FC_IND_WP_E!Y$2</f>
        <v>20.529977335939307</v>
      </c>
      <c r="Z61" s="14">
        <f>FC_IND_WP_E!Z$2</f>
        <v>19.5472273009544</v>
      </c>
    </row>
    <row r="62" spans="1:26" ht="11.25" customHeight="1" x14ac:dyDescent="0.2">
      <c r="A62" s="40" t="s">
        <v>149</v>
      </c>
      <c r="B62" s="13" t="str">
        <f ca="1">HYPERLINK("#"&amp;CELL("address",FC_IND_MQ_E!$Z$2),"FC_IND_MQ_E")</f>
        <v>FC_IND_MQ_E</v>
      </c>
      <c r="C62" s="14">
        <f>FC_IND_MQ_E!C$2</f>
        <v>268.76234304000002</v>
      </c>
      <c r="D62" s="14">
        <f>FC_IND_MQ_E!D$2</f>
        <v>222.35825339999997</v>
      </c>
      <c r="E62" s="14">
        <f>FC_IND_MQ_E!E$2</f>
        <v>199.70161667999997</v>
      </c>
      <c r="F62" s="14">
        <f>FC_IND_MQ_E!F$2</f>
        <v>182.47188132000002</v>
      </c>
      <c r="G62" s="14">
        <f>FC_IND_MQ_E!G$2</f>
        <v>152.60552388000002</v>
      </c>
      <c r="H62" s="14">
        <f>FC_IND_MQ_E!H$2</f>
        <v>157.99148244000003</v>
      </c>
      <c r="I62" s="14">
        <f>FC_IND_MQ_E!I$2</f>
        <v>141.21818640000001</v>
      </c>
      <c r="J62" s="14">
        <f>FC_IND_MQ_E!J$2</f>
        <v>135.17468099999999</v>
      </c>
      <c r="K62" s="14">
        <f>FC_IND_MQ_E!K$2</f>
        <v>130.46365259999999</v>
      </c>
      <c r="L62" s="14">
        <f>FC_IND_MQ_E!L$2</f>
        <v>136.07627796</v>
      </c>
      <c r="M62" s="14">
        <f>FC_IND_MQ_E!M$2</f>
        <v>118.43344764</v>
      </c>
      <c r="N62" s="14">
        <f>FC_IND_MQ_E!N$2</f>
        <v>97.285253400000016</v>
      </c>
      <c r="O62" s="14">
        <f>FC_IND_MQ_E!O$2</f>
        <v>104.34003552</v>
      </c>
      <c r="P62" s="14">
        <f>FC_IND_MQ_E!P$2</f>
        <v>106.16963615999998</v>
      </c>
      <c r="Q62" s="14">
        <f>FC_IND_MQ_E!Q$2</f>
        <v>104.06268216000002</v>
      </c>
      <c r="R62" s="14">
        <f>FC_IND_MQ_E!R$2</f>
        <v>69.880236120000006</v>
      </c>
      <c r="S62" s="14">
        <f>FC_IND_MQ_E!S$2</f>
        <v>73.078966440000002</v>
      </c>
      <c r="T62" s="14">
        <f>FC_IND_MQ_E!T$2</f>
        <v>72.746685719999988</v>
      </c>
      <c r="U62" s="14">
        <f>FC_IND_MQ_E!U$2</f>
        <v>73.869745319999993</v>
      </c>
      <c r="V62" s="14">
        <f>FC_IND_MQ_E!V$2</f>
        <v>81.339620400000015</v>
      </c>
      <c r="W62" s="14">
        <f>FC_IND_MQ_E!W$2</f>
        <v>45.572175489185852</v>
      </c>
      <c r="X62" s="14">
        <f>FC_IND_MQ_E!X$2</f>
        <v>33.507096119999993</v>
      </c>
      <c r="Y62" s="14">
        <f>FC_IND_MQ_E!Y$2</f>
        <v>36.07504740000001</v>
      </c>
      <c r="Z62" s="14">
        <f>FC_IND_MQ_E!Z$2</f>
        <v>22.060150920000002</v>
      </c>
    </row>
    <row r="63" spans="1:26" ht="11.25" customHeight="1" x14ac:dyDescent="0.2">
      <c r="A63" s="40" t="s">
        <v>153</v>
      </c>
      <c r="B63" s="13" t="str">
        <f ca="1">HYPERLINK("#"&amp;CELL("address",FC_IND_CON_E!$Z$2),"FC_IND_CON_E")</f>
        <v>FC_IND_CON_E</v>
      </c>
      <c r="C63" s="14">
        <f>FC_IND_CON_E!C$2</f>
        <v>170.7158862</v>
      </c>
      <c r="D63" s="14">
        <f>FC_IND_CON_E!D$2</f>
        <v>176.50251647999997</v>
      </c>
      <c r="E63" s="14">
        <f>FC_IND_CON_E!E$2</f>
        <v>180.17338356000002</v>
      </c>
      <c r="F63" s="14">
        <f>FC_IND_CON_E!F$2</f>
        <v>190.40680187999999</v>
      </c>
      <c r="G63" s="14">
        <f>FC_IND_CON_E!G$2</f>
        <v>238.77268056</v>
      </c>
      <c r="H63" s="14">
        <f>FC_IND_CON_E!H$2</f>
        <v>262.37166875999998</v>
      </c>
      <c r="I63" s="14">
        <f>FC_IND_CON_E!I$2</f>
        <v>272.60239284000005</v>
      </c>
      <c r="J63" s="14">
        <f>FC_IND_CON_E!J$2</f>
        <v>235.9576782</v>
      </c>
      <c r="K63" s="14">
        <f>FC_IND_CON_E!K$2</f>
        <v>166.96792547999996</v>
      </c>
      <c r="L63" s="14">
        <f>FC_IND_CON_E!L$2</f>
        <v>108.82644083999999</v>
      </c>
      <c r="M63" s="14">
        <f>FC_IND_CON_E!M$2</f>
        <v>88.330102919999987</v>
      </c>
      <c r="N63" s="14">
        <f>FC_IND_CON_E!N$2</f>
        <v>67.682690280000003</v>
      </c>
      <c r="O63" s="14">
        <f>FC_IND_CON_E!O$2</f>
        <v>68.833253520000014</v>
      </c>
      <c r="P63" s="14">
        <f>FC_IND_CON_E!P$2</f>
        <v>73.001382119999988</v>
      </c>
      <c r="Q63" s="14">
        <f>FC_IND_CON_E!Q$2</f>
        <v>82.422503280000001</v>
      </c>
      <c r="R63" s="14">
        <f>FC_IND_CON_E!R$2</f>
        <v>77.382726479999974</v>
      </c>
      <c r="S63" s="14">
        <f>FC_IND_CON_E!S$2</f>
        <v>94.381523999999999</v>
      </c>
      <c r="T63" s="14">
        <f>FC_IND_CON_E!T$2</f>
        <v>111.85261415999999</v>
      </c>
      <c r="U63" s="14">
        <f>FC_IND_CON_E!U$2</f>
        <v>111.4058232</v>
      </c>
      <c r="V63" s="14">
        <f>FC_IND_CON_E!V$2</f>
        <v>126.58807908000003</v>
      </c>
      <c r="W63" s="14">
        <f>FC_IND_CON_E!W$2</f>
        <v>125.74086351723503</v>
      </c>
      <c r="X63" s="14">
        <f>FC_IND_CON_E!X$2</f>
        <v>145.26564110182332</v>
      </c>
      <c r="Y63" s="14">
        <f>FC_IND_CON_E!Y$2</f>
        <v>149.14636775994012</v>
      </c>
      <c r="Z63" s="14">
        <f>FC_IND_CON_E!Z$2</f>
        <v>163.08169187265383</v>
      </c>
    </row>
    <row r="64" spans="1:26" ht="11.25" customHeight="1" x14ac:dyDescent="0.2">
      <c r="A64" s="40" t="s">
        <v>155</v>
      </c>
      <c r="B64" s="13" t="str">
        <f ca="1">HYPERLINK("#"&amp;CELL("address",FC_IND_NSP_E!$Z$2),"FC_IND_NSP_E")</f>
        <v>FC_IND_NSP_E</v>
      </c>
      <c r="C64" s="14">
        <f>FC_IND_NSP_E!C$2</f>
        <v>82.524281400000007</v>
      </c>
      <c r="D64" s="14">
        <f>FC_IND_NSP_E!D$2</f>
        <v>67.033680480000001</v>
      </c>
      <c r="E64" s="14">
        <f>FC_IND_NSP_E!E$2</f>
        <v>71.04015720000001</v>
      </c>
      <c r="F64" s="14">
        <f>FC_IND_NSP_E!F$2</f>
        <v>76.426095600000011</v>
      </c>
      <c r="G64" s="14">
        <f>FC_IND_NSP_E!G$2</f>
        <v>77.150854800000005</v>
      </c>
      <c r="H64" s="14">
        <f>FC_IND_NSP_E!H$2</f>
        <v>81.06291791999999</v>
      </c>
      <c r="I64" s="14">
        <f>FC_IND_NSP_E!I$2</f>
        <v>74.51293428000001</v>
      </c>
      <c r="J64" s="14">
        <f>FC_IND_NSP_E!J$2</f>
        <v>119.71223352000003</v>
      </c>
      <c r="K64" s="14">
        <f>FC_IND_NSP_E!K$2</f>
        <v>152.98452684000003</v>
      </c>
      <c r="L64" s="14">
        <f>FC_IND_NSP_E!L$2</f>
        <v>141.32306807999998</v>
      </c>
      <c r="M64" s="14">
        <f>FC_IND_NSP_E!M$2</f>
        <v>136.94134248</v>
      </c>
      <c r="N64" s="14">
        <f>FC_IND_NSP_E!N$2</f>
        <v>131.92024284000001</v>
      </c>
      <c r="O64" s="14">
        <f>FC_IND_NSP_E!O$2</f>
        <v>143.15801976</v>
      </c>
      <c r="P64" s="14">
        <f>FC_IND_NSP_E!P$2</f>
        <v>158.15217708</v>
      </c>
      <c r="Q64" s="14">
        <f>FC_IND_NSP_E!Q$2</f>
        <v>165.73187772</v>
      </c>
      <c r="R64" s="14">
        <f>FC_IND_NSP_E!R$2</f>
        <v>138.72808980000002</v>
      </c>
      <c r="S64" s="14">
        <f>FC_IND_NSP_E!S$2</f>
        <v>159.32736792000003</v>
      </c>
      <c r="T64" s="14">
        <f>FC_IND_NSP_E!T$2</f>
        <v>155.14733952</v>
      </c>
      <c r="U64" s="14">
        <f>FC_IND_NSP_E!U$2</f>
        <v>180.01610136000002</v>
      </c>
      <c r="V64" s="14">
        <f>FC_IND_NSP_E!V$2</f>
        <v>158.22093024</v>
      </c>
      <c r="W64" s="14">
        <f>FC_IND_NSP_E!W$2</f>
        <v>174.29484133769395</v>
      </c>
      <c r="X64" s="14">
        <f>FC_IND_NSP_E!X$2</f>
        <v>154.00267225746484</v>
      </c>
      <c r="Y64" s="14">
        <f>FC_IND_NSP_E!Y$2</f>
        <v>140.53318814000323</v>
      </c>
      <c r="Z64" s="14">
        <f>FC_IND_NSP_E!Z$2</f>
        <v>137.63224620186162</v>
      </c>
    </row>
    <row r="65" spans="1:26" ht="11.25" customHeight="1" x14ac:dyDescent="0.2">
      <c r="A65" s="39" t="s">
        <v>156</v>
      </c>
      <c r="B65" s="11" t="str">
        <f ca="1">HYPERLINK("#"&amp;CELL("address",FC_TRA_E!$Z$2),"FC_TRA_E")</f>
        <v>FC_TRA_E</v>
      </c>
      <c r="C65" s="12">
        <f>FC_TRA_E!C$2</f>
        <v>10553.429113559998</v>
      </c>
      <c r="D65" s="12">
        <f>FC_TRA_E!D$2</f>
        <v>11046.87222732</v>
      </c>
      <c r="E65" s="12">
        <f>FC_TRA_E!E$2</f>
        <v>11252.78400204</v>
      </c>
      <c r="F65" s="12">
        <f>FC_TRA_E!F$2</f>
        <v>11454.115787280001</v>
      </c>
      <c r="G65" s="12">
        <f>FC_TRA_E!G$2</f>
        <v>12175.73767296</v>
      </c>
      <c r="H65" s="12">
        <f>FC_TRA_E!H$2</f>
        <v>12870.215289360001</v>
      </c>
      <c r="I65" s="12">
        <f>FC_TRA_E!I$2</f>
        <v>14093.279313839999</v>
      </c>
      <c r="J65" s="12">
        <f>FC_TRA_E!J$2</f>
        <v>14432.719112999997</v>
      </c>
      <c r="K65" s="12">
        <f>FC_TRA_E!K$2</f>
        <v>13596.41109096</v>
      </c>
      <c r="L65" s="12">
        <f>FC_TRA_E!L$2</f>
        <v>12328.346504519999</v>
      </c>
      <c r="M65" s="12">
        <f>FC_TRA_E!M$2</f>
        <v>11516.067300240002</v>
      </c>
      <c r="N65" s="12">
        <f>FC_TRA_E!N$2</f>
        <v>10927.137961440005</v>
      </c>
      <c r="O65" s="12">
        <f>FC_TRA_E!O$2</f>
        <v>10716.666620400001</v>
      </c>
      <c r="P65" s="12">
        <f>FC_TRA_E!P$2</f>
        <v>10873.480244759998</v>
      </c>
      <c r="Q65" s="12">
        <f>FC_TRA_E!Q$2</f>
        <v>11302.164367200001</v>
      </c>
      <c r="R65" s="12">
        <f>FC_TRA_E!R$2</f>
        <v>11455.549482600001</v>
      </c>
      <c r="S65" s="12">
        <f>FC_TRA_E!S$2</f>
        <v>12133.114224840001</v>
      </c>
      <c r="T65" s="12">
        <f>FC_TRA_E!T$2</f>
        <v>11859.916535640004</v>
      </c>
      <c r="U65" s="12">
        <f>FC_TRA_E!U$2</f>
        <v>12030.986558519999</v>
      </c>
      <c r="V65" s="12">
        <f>FC_TRA_E!V$2</f>
        <v>12019.24785636</v>
      </c>
      <c r="W65" s="12">
        <f>FC_TRA_E!W$2</f>
        <v>10124.358578789914</v>
      </c>
      <c r="X65" s="12">
        <f>FC_TRA_E!X$2</f>
        <v>10795.07406626686</v>
      </c>
      <c r="Y65" s="12">
        <f>FC_TRA_E!Y$2</f>
        <v>11461.484580332417</v>
      </c>
      <c r="Z65" s="12">
        <f>FC_TRA_E!Z$2</f>
        <v>11583.722008881128</v>
      </c>
    </row>
    <row r="66" spans="1:26" ht="11.25" customHeight="1" x14ac:dyDescent="0.2">
      <c r="A66" s="40" t="s">
        <v>157</v>
      </c>
      <c r="B66" s="13" t="str">
        <f ca="1">HYPERLINK("#"&amp;CELL("address",FC_TRA_RAIL_E!$Z$2),"FC_TRA_RAIL_E")</f>
        <v>FC_TRA_RAIL_E</v>
      </c>
      <c r="C66" s="14">
        <f>FC_TRA_RAIL_E!C$2</f>
        <v>124.49795904000001</v>
      </c>
      <c r="D66" s="14">
        <f>FC_TRA_RAIL_E!D$2</f>
        <v>135.88380935999999</v>
      </c>
      <c r="E66" s="14">
        <f>FC_TRA_RAIL_E!E$2</f>
        <v>118.82103948</v>
      </c>
      <c r="F66" s="14">
        <f>FC_TRA_RAIL_E!F$2</f>
        <v>131.23071468000001</v>
      </c>
      <c r="G66" s="14">
        <f>FC_TRA_RAIL_E!G$2</f>
        <v>138.36787847999994</v>
      </c>
      <c r="H66" s="14">
        <f>FC_TRA_RAIL_E!H$2</f>
        <v>123.53202108000001</v>
      </c>
      <c r="I66" s="14">
        <f>FC_TRA_RAIL_E!I$2</f>
        <v>123.53202108000002</v>
      </c>
      <c r="J66" s="14">
        <f>FC_TRA_RAIL_E!J$2</f>
        <v>133.59260771999999</v>
      </c>
      <c r="K66" s="14">
        <f>FC_TRA_RAIL_E!K$2</f>
        <v>141.58340351999996</v>
      </c>
      <c r="L66" s="14">
        <f>FC_TRA_RAIL_E!L$2</f>
        <v>124.23466691999995</v>
      </c>
      <c r="M66" s="14">
        <f>FC_TRA_RAIL_E!M$2</f>
        <v>123.28500132000001</v>
      </c>
      <c r="N66" s="14">
        <f>FC_TRA_RAIL_E!N$2</f>
        <v>123.34582260000001</v>
      </c>
      <c r="O66" s="14">
        <f>FC_TRA_RAIL_E!O$2</f>
        <v>119.32468236000001</v>
      </c>
      <c r="P66" s="14">
        <f>FC_TRA_RAIL_E!P$2</f>
        <v>118.83384396000001</v>
      </c>
      <c r="Q66" s="14">
        <f>FC_TRA_RAIL_E!Q$2</f>
        <v>109.01387484000001</v>
      </c>
      <c r="R66" s="14">
        <f>FC_TRA_RAIL_E!R$2</f>
        <v>111.09673692</v>
      </c>
      <c r="S66" s="14">
        <f>FC_TRA_RAIL_E!S$2</f>
        <v>113.14732104000001</v>
      </c>
      <c r="T66" s="14">
        <f>FC_TRA_RAIL_E!T$2</f>
        <v>116.79979896</v>
      </c>
      <c r="U66" s="14">
        <f>FC_TRA_RAIL_E!U$2</f>
        <v>118.02582792</v>
      </c>
      <c r="V66" s="14">
        <f>FC_TRA_RAIL_E!V$2</f>
        <v>123.50694563999998</v>
      </c>
      <c r="W66" s="14">
        <f>FC_TRA_RAIL_E!W$2</f>
        <v>98.398694159999991</v>
      </c>
      <c r="X66" s="14">
        <f>FC_TRA_RAIL_E!X$2</f>
        <v>106.41509891999999</v>
      </c>
      <c r="Y66" s="14">
        <f>FC_TRA_RAIL_E!Y$2</f>
        <v>118.97896139999996</v>
      </c>
      <c r="Z66" s="14">
        <f>FC_TRA_RAIL_E!Z$2</f>
        <v>124.74577908000001</v>
      </c>
    </row>
    <row r="67" spans="1:26" ht="11.25" customHeight="1" x14ac:dyDescent="0.2">
      <c r="A67" s="41" t="s">
        <v>243</v>
      </c>
      <c r="B67" s="15" t="str">
        <f ca="1">HYPERLINK("#"&amp;CELL("address",FC_TRA_RAIL_MTU_E!$Z$2),"FC_TRA_RAIL_MTU_E")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  <c r="Y67" s="16">
        <f>FC_TRA_RAIL_MTU_E!Y$2</f>
        <v>0</v>
      </c>
      <c r="Z67" s="16">
        <f>FC_TRA_RAIL_MTU_E!Z$2</f>
        <v>0</v>
      </c>
    </row>
    <row r="68" spans="1:26" ht="11.25" customHeight="1" x14ac:dyDescent="0.2">
      <c r="A68" s="41" t="s">
        <v>248</v>
      </c>
      <c r="B68" s="15" t="str">
        <f ca="1">HYPERLINK("#"&amp;CELL("address",FC_TRA_RAIL_CPT_E!$Z$2),"FC_TRA_RAIL_CPT_E")</f>
        <v>FC_TRA_RAIL_CPT_E</v>
      </c>
      <c r="C68" s="16">
        <f>FC_TRA_RAIL_CPT_E!C$2</f>
        <v>106.62261994264695</v>
      </c>
      <c r="D68" s="16">
        <f>FC_TRA_RAIL_CPT_E!D$2</f>
        <v>116.76612661219342</v>
      </c>
      <c r="E68" s="16">
        <f>FC_TRA_RAIL_CPT_E!E$2</f>
        <v>102.33698056765495</v>
      </c>
      <c r="F68" s="16">
        <f>FC_TRA_RAIL_CPT_E!F$2</f>
        <v>115.96719265945093</v>
      </c>
      <c r="G68" s="16">
        <f>FC_TRA_RAIL_CPT_E!G$2</f>
        <v>123.97116674896689</v>
      </c>
      <c r="H68" s="16">
        <f>FC_TRA_RAIL_CPT_E!H$2</f>
        <v>112.97211760025081</v>
      </c>
      <c r="I68" s="16">
        <f>FC_TRA_RAIL_CPT_E!I$2</f>
        <v>116.43700075867878</v>
      </c>
      <c r="J68" s="16">
        <f>FC_TRA_RAIL_CPT_E!J$2</f>
        <v>129.06884739055084</v>
      </c>
      <c r="K68" s="16">
        <f>FC_TRA_RAIL_CPT_E!K$2</f>
        <v>138.04243075839076</v>
      </c>
      <c r="L68" s="16">
        <f>FC_TRA_RAIL_CPT_E!L$2</f>
        <v>121.85212291351419</v>
      </c>
      <c r="M68" s="16">
        <f>FC_TRA_RAIL_CPT_E!M$2</f>
        <v>120.3206272125141</v>
      </c>
      <c r="N68" s="16">
        <f>FC_TRA_RAIL_CPT_E!N$2</f>
        <v>119.95119660439825</v>
      </c>
      <c r="O68" s="16">
        <f>FC_TRA_RAIL_CPT_E!O$2</f>
        <v>116.49477733082411</v>
      </c>
      <c r="P68" s="16">
        <f>FC_TRA_RAIL_CPT_E!P$2</f>
        <v>115.79342159365545</v>
      </c>
      <c r="Q68" s="16">
        <f>FC_TRA_RAIL_CPT_E!Q$2</f>
        <v>105.82770214909633</v>
      </c>
      <c r="R68" s="16">
        <f>FC_TRA_RAIL_CPT_E!R$2</f>
        <v>108.07506794171633</v>
      </c>
      <c r="S68" s="16">
        <f>FC_TRA_RAIL_CPT_E!S$2</f>
        <v>110.0070292738221</v>
      </c>
      <c r="T68" s="16">
        <f>FC_TRA_RAIL_CPT_E!T$2</f>
        <v>113.75672520989814</v>
      </c>
      <c r="U68" s="16">
        <f>FC_TRA_RAIL_CPT_E!U$2</f>
        <v>115.35076268277028</v>
      </c>
      <c r="V68" s="16">
        <f>FC_TRA_RAIL_CPT_E!V$2</f>
        <v>121.28727429489686</v>
      </c>
      <c r="W68" s="16">
        <f>FC_TRA_RAIL_CPT_E!W$2</f>
        <v>96.213919178874178</v>
      </c>
      <c r="X68" s="16">
        <f>FC_TRA_RAIL_CPT_E!X$2</f>
        <v>103.9866091532371</v>
      </c>
      <c r="Y68" s="16">
        <f>FC_TRA_RAIL_CPT_E!Y$2</f>
        <v>114.0837887536746</v>
      </c>
      <c r="Z68" s="16">
        <f>FC_TRA_RAIL_CPT_E!Z$2</f>
        <v>122.10612398846649</v>
      </c>
    </row>
    <row r="69" spans="1:26" ht="11.25" customHeight="1" x14ac:dyDescent="0.2">
      <c r="A69" s="41" t="s">
        <v>246</v>
      </c>
      <c r="B69" s="15" t="str">
        <f ca="1">HYPERLINK("#"&amp;CELL("address",FC_TRA_RAIL_HST_E!$Z$2),"FC_TRA_RAIL_HST_E")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  <c r="Y69" s="16">
        <f>FC_TRA_RAIL_HST_E!Y$2</f>
        <v>0</v>
      </c>
      <c r="Z69" s="16">
        <f>FC_TRA_RAIL_HST_E!Z$2</f>
        <v>0</v>
      </c>
    </row>
    <row r="70" spans="1:26" ht="11.25" customHeight="1" x14ac:dyDescent="0.2">
      <c r="A70" s="41" t="s">
        <v>249</v>
      </c>
      <c r="B70" s="15" t="str">
        <f ca="1">HYPERLINK("#"&amp;CELL("address",FC_TRA_RAIL_FRT_E!$Z$2),"FC_TRA_RAIL_FRT_E")</f>
        <v>FC_TRA_RAIL_FRT_E</v>
      </c>
      <c r="C70" s="16">
        <f>FC_TRA_RAIL_FRT_E!C$2</f>
        <v>17.875339097353056</v>
      </c>
      <c r="D70" s="16">
        <f>FC_TRA_RAIL_FRT_E!D$2</f>
        <v>19.117682747806565</v>
      </c>
      <c r="E70" s="16">
        <f>FC_TRA_RAIL_FRT_E!E$2</f>
        <v>16.484058912345048</v>
      </c>
      <c r="F70" s="16">
        <f>FC_TRA_RAIL_FRT_E!F$2</f>
        <v>15.263522020549063</v>
      </c>
      <c r="G70" s="16">
        <f>FC_TRA_RAIL_FRT_E!G$2</f>
        <v>14.396711731033063</v>
      </c>
      <c r="H70" s="16">
        <f>FC_TRA_RAIL_FRT_E!H$2</f>
        <v>10.559903479749199</v>
      </c>
      <c r="I70" s="16">
        <f>FC_TRA_RAIL_FRT_E!I$2</f>
        <v>7.0950203213212406</v>
      </c>
      <c r="J70" s="16">
        <f>FC_TRA_RAIL_FRT_E!J$2</f>
        <v>4.5237603294491588</v>
      </c>
      <c r="K70" s="16">
        <f>FC_TRA_RAIL_FRT_E!K$2</f>
        <v>3.5409727616092099</v>
      </c>
      <c r="L70" s="16">
        <f>FC_TRA_RAIL_FRT_E!L$2</f>
        <v>2.3825440064857633</v>
      </c>
      <c r="M70" s="16">
        <f>FC_TRA_RAIL_FRT_E!M$2</f>
        <v>2.964374107485912</v>
      </c>
      <c r="N70" s="16">
        <f>FC_TRA_RAIL_FRT_E!N$2</f>
        <v>3.3946259956017562</v>
      </c>
      <c r="O70" s="16">
        <f>FC_TRA_RAIL_FRT_E!O$2</f>
        <v>2.8299050291758978</v>
      </c>
      <c r="P70" s="16">
        <f>FC_TRA_RAIL_FRT_E!P$2</f>
        <v>3.0404223663445529</v>
      </c>
      <c r="Q70" s="16">
        <f>FC_TRA_RAIL_FRT_E!Q$2</f>
        <v>3.1861726909036836</v>
      </c>
      <c r="R70" s="16">
        <f>FC_TRA_RAIL_FRT_E!R$2</f>
        <v>3.0216689782836652</v>
      </c>
      <c r="S70" s="16">
        <f>FC_TRA_RAIL_FRT_E!S$2</f>
        <v>3.1402917661779104</v>
      </c>
      <c r="T70" s="16">
        <f>FC_TRA_RAIL_FRT_E!T$2</f>
        <v>3.043073750101863</v>
      </c>
      <c r="U70" s="16">
        <f>FC_TRA_RAIL_FRT_E!U$2</f>
        <v>2.6750652372297217</v>
      </c>
      <c r="V70" s="16">
        <f>FC_TRA_RAIL_FRT_E!V$2</f>
        <v>2.2196713451031247</v>
      </c>
      <c r="W70" s="16">
        <f>FC_TRA_RAIL_FRT_E!W$2</f>
        <v>2.1847749811258113</v>
      </c>
      <c r="X70" s="16">
        <f>FC_TRA_RAIL_FRT_E!X$2</f>
        <v>2.4284897667628877</v>
      </c>
      <c r="Y70" s="16">
        <f>FC_TRA_RAIL_FRT_E!Y$2</f>
        <v>4.895172646325368</v>
      </c>
      <c r="Z70" s="16">
        <f>FC_TRA_RAIL_FRT_E!Z$2</f>
        <v>2.6396550915335193</v>
      </c>
    </row>
    <row r="71" spans="1:26" ht="11.25" customHeight="1" x14ac:dyDescent="0.2">
      <c r="A71" s="40" t="s">
        <v>158</v>
      </c>
      <c r="B71" s="13" t="str">
        <f ca="1">HYPERLINK("#"&amp;CELL("address",FC_TRA_ROAD_E!$Z$2),"FC_TRA_ROAD_E")</f>
        <v>FC_TRA_ROAD_E</v>
      </c>
      <c r="C71" s="14">
        <f>FC_TRA_ROAD_E!C$2</f>
        <v>10177.357624559998</v>
      </c>
      <c r="D71" s="14">
        <f>FC_TRA_ROAD_E!D$2</f>
        <v>10640.572231679998</v>
      </c>
      <c r="E71" s="14">
        <f>FC_TRA_ROAD_E!E$2</f>
        <v>10847.815841519998</v>
      </c>
      <c r="F71" s="14">
        <f>FC_TRA_ROAD_E!F$2</f>
        <v>11030.49488772</v>
      </c>
      <c r="G71" s="14">
        <f>FC_TRA_ROAD_E!G$2</f>
        <v>11695.621861799998</v>
      </c>
      <c r="H71" s="14">
        <f>FC_TRA_ROAD_E!H$2</f>
        <v>12387.375396719999</v>
      </c>
      <c r="I71" s="14">
        <f>FC_TRA_ROAD_E!I$2</f>
        <v>13445.664057</v>
      </c>
      <c r="J71" s="14">
        <f>FC_TRA_ROAD_E!J$2</f>
        <v>13850.725586039996</v>
      </c>
      <c r="K71" s="14">
        <f>FC_TRA_ROAD_E!K$2</f>
        <v>13034.216923559998</v>
      </c>
      <c r="L71" s="14">
        <f>FC_TRA_ROAD_E!L$2</f>
        <v>11833.13969856</v>
      </c>
      <c r="M71" s="14">
        <f>FC_TRA_ROAD_E!M$2</f>
        <v>11038.37687244</v>
      </c>
      <c r="N71" s="14">
        <f>FC_TRA_ROAD_E!N$2</f>
        <v>10532.445574320003</v>
      </c>
      <c r="O71" s="14">
        <f>FC_TRA_ROAD_E!O$2</f>
        <v>10314.938075399999</v>
      </c>
      <c r="P71" s="14">
        <f>FC_TRA_ROAD_E!P$2</f>
        <v>10477.877197319998</v>
      </c>
      <c r="Q71" s="14">
        <f>FC_TRA_ROAD_E!Q$2</f>
        <v>10888.554299399999</v>
      </c>
      <c r="R71" s="14">
        <f>FC_TRA_ROAD_E!R$2</f>
        <v>11088.258634080001</v>
      </c>
      <c r="S71" s="14">
        <f>FC_TRA_ROAD_E!S$2</f>
        <v>11690.946435240003</v>
      </c>
      <c r="T71" s="14">
        <f>FC_TRA_ROAD_E!T$2</f>
        <v>11443.029906960004</v>
      </c>
      <c r="U71" s="14">
        <f>FC_TRA_ROAD_E!U$2</f>
        <v>11583.178268399999</v>
      </c>
      <c r="V71" s="14">
        <f>FC_TRA_ROAD_E!V$2</f>
        <v>11560.69376604</v>
      </c>
      <c r="W71" s="14">
        <f>FC_TRA_ROAD_E!W$2</f>
        <v>9637.6618493557889</v>
      </c>
      <c r="X71" s="14">
        <f>FC_TRA_ROAD_E!X$2</f>
        <v>10271.225736114242</v>
      </c>
      <c r="Y71" s="14">
        <f>FC_TRA_ROAD_E!Y$2</f>
        <v>10958.350422794632</v>
      </c>
      <c r="Z71" s="14">
        <f>FC_TRA_ROAD_E!Z$2</f>
        <v>11114.332534313689</v>
      </c>
    </row>
    <row r="72" spans="1:26" ht="11.25" customHeight="1" x14ac:dyDescent="0.2">
      <c r="A72" s="41" t="s">
        <v>324</v>
      </c>
      <c r="B72" s="15" t="str">
        <f ca="1">HYPERLINK("#"&amp;CELL("address",FC_TRA_ROAD_P2W_E!$Z$2),"FC_TRA_ROAD_P2W_E")</f>
        <v>FC_TRA_ROAD_P2W_E</v>
      </c>
      <c r="C72" s="16">
        <f>FC_TRA_ROAD_P2W_E!C$2</f>
        <v>12.74141666566199</v>
      </c>
      <c r="D72" s="16">
        <f>FC_TRA_ROAD_P2W_E!D$2</f>
        <v>13.603992580783954</v>
      </c>
      <c r="E72" s="16">
        <f>FC_TRA_ROAD_P2W_E!E$2</f>
        <v>13.360882728502009</v>
      </c>
      <c r="F72" s="16">
        <f>FC_TRA_ROAD_P2W_E!F$2</f>
        <v>14.27212200086846</v>
      </c>
      <c r="G72" s="16">
        <f>FC_TRA_ROAD_P2W_E!G$2</f>
        <v>13.694555620182072</v>
      </c>
      <c r="H72" s="16">
        <f>FC_TRA_ROAD_P2W_E!H$2</f>
        <v>16.669093510064286</v>
      </c>
      <c r="I72" s="16">
        <f>FC_TRA_ROAD_P2W_E!I$2</f>
        <v>16.326588469122342</v>
      </c>
      <c r="J72" s="16">
        <f>FC_TRA_ROAD_P2W_E!J$2</f>
        <v>16.47352300399357</v>
      </c>
      <c r="K72" s="16">
        <f>FC_TRA_ROAD_P2W_E!K$2</f>
        <v>17.409327986729036</v>
      </c>
      <c r="L72" s="16">
        <f>FC_TRA_ROAD_P2W_E!L$2</f>
        <v>15.86744180541643</v>
      </c>
      <c r="M72" s="16">
        <f>FC_TRA_ROAD_P2W_E!M$2</f>
        <v>13.700451705296881</v>
      </c>
      <c r="N72" s="16">
        <f>FC_TRA_ROAD_P2W_E!N$2</f>
        <v>12.505211686894516</v>
      </c>
      <c r="O72" s="16">
        <f>FC_TRA_ROAD_P2W_E!O$2</f>
        <v>11.138315065392781</v>
      </c>
      <c r="P72" s="16">
        <f>FC_TRA_ROAD_P2W_E!P$2</f>
        <v>10.955413317754115</v>
      </c>
      <c r="Q72" s="16">
        <f>FC_TRA_ROAD_P2W_E!Q$2</f>
        <v>12.605041281036687</v>
      </c>
      <c r="R72" s="16">
        <f>FC_TRA_ROAD_P2W_E!R$2</f>
        <v>11.908169894518505</v>
      </c>
      <c r="S72" s="16">
        <f>FC_TRA_ROAD_P2W_E!S$2</f>
        <v>12.20970919459106</v>
      </c>
      <c r="T72" s="16">
        <f>FC_TRA_ROAD_P2W_E!T$2</f>
        <v>11.449999361403476</v>
      </c>
      <c r="U72" s="16">
        <f>FC_TRA_ROAD_P2W_E!U$2</f>
        <v>10.808429158239228</v>
      </c>
      <c r="V72" s="16">
        <f>FC_TRA_ROAD_P2W_E!V$2</f>
        <v>11.441794694732138</v>
      </c>
      <c r="W72" s="16">
        <f>FC_TRA_ROAD_P2W_E!W$2</f>
        <v>10.289649322250613</v>
      </c>
      <c r="X72" s="16">
        <f>FC_TRA_ROAD_P2W_E!X$2</f>
        <v>10.699617674941006</v>
      </c>
      <c r="Y72" s="16">
        <f>FC_TRA_ROAD_P2W_E!Y$2</f>
        <v>10.697903273935376</v>
      </c>
      <c r="Z72" s="16">
        <f>FC_TRA_ROAD_P2W_E!Z$2</f>
        <v>11.383088200084321</v>
      </c>
    </row>
    <row r="73" spans="1:26" ht="11.25" customHeight="1" x14ac:dyDescent="0.2">
      <c r="A73" s="41" t="s">
        <v>251</v>
      </c>
      <c r="B73" s="15" t="str">
        <f ca="1">HYPERLINK("#"&amp;CELL("address",FC_TRA_ROAD_CAR_E!$Z$2),"FC_TRA_ROAD_CAR_E")</f>
        <v>FC_TRA_ROAD_CAR_E</v>
      </c>
      <c r="C73" s="16">
        <f>FC_TRA_ROAD_CAR_E!C$2</f>
        <v>5772.2939695422638</v>
      </c>
      <c r="D73" s="16">
        <f>FC_TRA_ROAD_CAR_E!D$2</f>
        <v>6013.9148908904872</v>
      </c>
      <c r="E73" s="16">
        <f>FC_TRA_ROAD_CAR_E!E$2</f>
        <v>6053.9796317922028</v>
      </c>
      <c r="F73" s="16">
        <f>FC_TRA_ROAD_CAR_E!F$2</f>
        <v>6079.8381523344251</v>
      </c>
      <c r="G73" s="16">
        <f>FC_TRA_ROAD_CAR_E!G$2</f>
        <v>6333.5018558875754</v>
      </c>
      <c r="H73" s="16">
        <f>FC_TRA_ROAD_CAR_E!H$2</f>
        <v>6795.6210287248832</v>
      </c>
      <c r="I73" s="16">
        <f>FC_TRA_ROAD_CAR_E!I$2</f>
        <v>7587.3477558961276</v>
      </c>
      <c r="J73" s="16">
        <f>FC_TRA_ROAD_CAR_E!J$2</f>
        <v>7579.1660059964988</v>
      </c>
      <c r="K73" s="16">
        <f>FC_TRA_ROAD_CAR_E!K$2</f>
        <v>7443.0282991648855</v>
      </c>
      <c r="L73" s="16">
        <f>FC_TRA_ROAD_CAR_E!L$2</f>
        <v>7281.8095823255362</v>
      </c>
      <c r="M73" s="16">
        <f>FC_TRA_ROAD_CAR_E!M$2</f>
        <v>6951.2178672895643</v>
      </c>
      <c r="N73" s="16">
        <f>FC_TRA_ROAD_CAR_E!N$2</f>
        <v>6700.8240129570495</v>
      </c>
      <c r="O73" s="16">
        <f>FC_TRA_ROAD_CAR_E!O$2</f>
        <v>6589.9508345066552</v>
      </c>
      <c r="P73" s="16">
        <f>FC_TRA_ROAD_CAR_E!P$2</f>
        <v>6741.8337341785409</v>
      </c>
      <c r="Q73" s="16">
        <f>FC_TRA_ROAD_CAR_E!Q$2</f>
        <v>7050.888415124552</v>
      </c>
      <c r="R73" s="16">
        <f>FC_TRA_ROAD_CAR_E!R$2</f>
        <v>7254.2099948360183</v>
      </c>
      <c r="S73" s="16">
        <f>FC_TRA_ROAD_CAR_E!S$2</f>
        <v>7642.2510420252511</v>
      </c>
      <c r="T73" s="16">
        <f>FC_TRA_ROAD_CAR_E!T$2</f>
        <v>7481.0399106153109</v>
      </c>
      <c r="U73" s="16">
        <f>FC_TRA_ROAD_CAR_E!U$2</f>
        <v>7468.0686262189956</v>
      </c>
      <c r="V73" s="16">
        <f>FC_TRA_ROAD_CAR_E!V$2</f>
        <v>7385.554890303606</v>
      </c>
      <c r="W73" s="16">
        <f>FC_TRA_ROAD_CAR_E!W$2</f>
        <v>6040.149709327261</v>
      </c>
      <c r="X73" s="16">
        <f>FC_TRA_ROAD_CAR_E!X$2</f>
        <v>6363.6256592195878</v>
      </c>
      <c r="Y73" s="16">
        <f>FC_TRA_ROAD_CAR_E!Y$2</f>
        <v>6769.7378941689585</v>
      </c>
      <c r="Z73" s="16">
        <f>FC_TRA_ROAD_CAR_E!Z$2</f>
        <v>6732.020150112483</v>
      </c>
    </row>
    <row r="74" spans="1:26" ht="11.25" customHeight="1" x14ac:dyDescent="0.2">
      <c r="A74" s="41" t="s">
        <v>252</v>
      </c>
      <c r="B74" s="15" t="str">
        <f ca="1">HYPERLINK("#"&amp;CELL("address",FC_TRA_ROAD_BUS_E!$Z$2),"FC_TRA_ROAD_BUS_E")</f>
        <v>FC_TRA_ROAD_BUS_E</v>
      </c>
      <c r="C74" s="16">
        <f>FC_TRA_ROAD_BUS_E!C$2</f>
        <v>400.79501356216463</v>
      </c>
      <c r="D74" s="16">
        <f>FC_TRA_ROAD_BUS_E!D$2</f>
        <v>395.39885507187057</v>
      </c>
      <c r="E74" s="16">
        <f>FC_TRA_ROAD_BUS_E!E$2</f>
        <v>396.89004900945054</v>
      </c>
      <c r="F74" s="16">
        <f>FC_TRA_ROAD_BUS_E!F$2</f>
        <v>414.23033525406697</v>
      </c>
      <c r="G74" s="16">
        <f>FC_TRA_ROAD_BUS_E!G$2</f>
        <v>426.61211190542747</v>
      </c>
      <c r="H74" s="16">
        <f>FC_TRA_ROAD_BUS_E!H$2</f>
        <v>441.30322866572232</v>
      </c>
      <c r="I74" s="16">
        <f>FC_TRA_ROAD_BUS_E!I$2</f>
        <v>470.61592558920609</v>
      </c>
      <c r="J74" s="16">
        <f>FC_TRA_ROAD_BUS_E!J$2</f>
        <v>498.71947615298001</v>
      </c>
      <c r="K74" s="16">
        <f>FC_TRA_ROAD_BUS_E!K$2</f>
        <v>529.1369718679432</v>
      </c>
      <c r="L74" s="16">
        <f>FC_TRA_ROAD_BUS_E!L$2</f>
        <v>519.22537386804402</v>
      </c>
      <c r="M74" s="16">
        <f>FC_TRA_ROAD_BUS_E!M$2</f>
        <v>504.08213143291943</v>
      </c>
      <c r="N74" s="16">
        <f>FC_TRA_ROAD_BUS_E!N$2</f>
        <v>489.58959242407911</v>
      </c>
      <c r="O74" s="16">
        <f>FC_TRA_ROAD_BUS_E!O$2</f>
        <v>484.29051655920392</v>
      </c>
      <c r="P74" s="16">
        <f>FC_TRA_ROAD_BUS_E!P$2</f>
        <v>482.7729409864744</v>
      </c>
      <c r="Q74" s="16">
        <f>FC_TRA_ROAD_BUS_E!Q$2</f>
        <v>491.04260045656395</v>
      </c>
      <c r="R74" s="16">
        <f>FC_TRA_ROAD_BUS_E!R$2</f>
        <v>507.17579159346246</v>
      </c>
      <c r="S74" s="16">
        <f>FC_TRA_ROAD_BUS_E!S$2</f>
        <v>539.75188253590898</v>
      </c>
      <c r="T74" s="16">
        <f>FC_TRA_ROAD_BUS_E!T$2</f>
        <v>585.09690490610501</v>
      </c>
      <c r="U74" s="16">
        <f>FC_TRA_ROAD_BUS_E!U$2</f>
        <v>628.23369923005612</v>
      </c>
      <c r="V74" s="16">
        <f>FC_TRA_ROAD_BUS_E!V$2</f>
        <v>628.84969357287275</v>
      </c>
      <c r="W74" s="16">
        <f>FC_TRA_ROAD_BUS_E!W$2</f>
        <v>518.61618231708474</v>
      </c>
      <c r="X74" s="16">
        <f>FC_TRA_ROAD_BUS_E!X$2</f>
        <v>517.94222512273438</v>
      </c>
      <c r="Y74" s="16">
        <f>FC_TRA_ROAD_BUS_E!Y$2</f>
        <v>632.98235837565312</v>
      </c>
      <c r="Z74" s="16">
        <f>FC_TRA_ROAD_BUS_E!Z$2</f>
        <v>767.11825889225167</v>
      </c>
    </row>
    <row r="75" spans="1:26" ht="11.25" customHeight="1" x14ac:dyDescent="0.2">
      <c r="A75" s="41" t="s">
        <v>253</v>
      </c>
      <c r="B75" s="15" t="str">
        <f ca="1">HYPERLINK("#"&amp;CELL("address",FC_TRA_ROAD_LCV_E!$Z$2),"FC_TRA_ROAD_LCV_E")</f>
        <v>FC_TRA_ROAD_LCV_E</v>
      </c>
      <c r="C75" s="16">
        <f>FC_TRA_ROAD_LCV_E!C$2</f>
        <v>1289.5812554133595</v>
      </c>
      <c r="D75" s="16">
        <f>FC_TRA_ROAD_LCV_E!D$2</f>
        <v>1329.7026417525626</v>
      </c>
      <c r="E75" s="16">
        <f>FC_TRA_ROAD_LCV_E!E$2</f>
        <v>1398.7695548092365</v>
      </c>
      <c r="F75" s="16">
        <f>FC_TRA_ROAD_LCV_E!F$2</f>
        <v>1478.0659507909518</v>
      </c>
      <c r="G75" s="16">
        <f>FC_TRA_ROAD_LCV_E!G$2</f>
        <v>1579.5379501172695</v>
      </c>
      <c r="H75" s="16">
        <f>FC_TRA_ROAD_LCV_E!H$2</f>
        <v>1672.3286760694377</v>
      </c>
      <c r="I75" s="16">
        <f>FC_TRA_ROAD_LCV_E!I$2</f>
        <v>1796.2653618377115</v>
      </c>
      <c r="J75" s="16">
        <f>FC_TRA_ROAD_LCV_E!J$2</f>
        <v>1895.9625460154998</v>
      </c>
      <c r="K75" s="16">
        <f>FC_TRA_ROAD_LCV_E!K$2</f>
        <v>1835.793226768513</v>
      </c>
      <c r="L75" s="16">
        <f>FC_TRA_ROAD_LCV_E!L$2</f>
        <v>1731.5056035981604</v>
      </c>
      <c r="M75" s="16">
        <f>FC_TRA_ROAD_LCV_E!M$2</f>
        <v>1604.0345361260279</v>
      </c>
      <c r="N75" s="16">
        <f>FC_TRA_ROAD_LCV_E!N$2</f>
        <v>1546.8399957232234</v>
      </c>
      <c r="O75" s="16">
        <f>FC_TRA_ROAD_LCV_E!O$2</f>
        <v>1464.7894917860576</v>
      </c>
      <c r="P75" s="16">
        <f>FC_TRA_ROAD_LCV_E!P$2</f>
        <v>1485.9143914455201</v>
      </c>
      <c r="Q75" s="16">
        <f>FC_TRA_ROAD_LCV_E!Q$2</f>
        <v>1446.8990366365781</v>
      </c>
      <c r="R75" s="16">
        <f>FC_TRA_ROAD_LCV_E!R$2</f>
        <v>1400.1848089919888</v>
      </c>
      <c r="S75" s="16">
        <f>FC_TRA_ROAD_LCV_E!S$2</f>
        <v>1361.9446958884016</v>
      </c>
      <c r="T75" s="16">
        <f>FC_TRA_ROAD_LCV_E!T$2</f>
        <v>1307.9809927211102</v>
      </c>
      <c r="U75" s="16">
        <f>FC_TRA_ROAD_LCV_E!U$2</f>
        <v>1314.3720958768004</v>
      </c>
      <c r="V75" s="16">
        <f>FC_TRA_ROAD_LCV_E!V$2</f>
        <v>1258.8808422683564</v>
      </c>
      <c r="W75" s="16">
        <f>FC_TRA_ROAD_LCV_E!W$2</f>
        <v>1218.4040914013049</v>
      </c>
      <c r="X75" s="16">
        <f>FC_TRA_ROAD_LCV_E!X$2</f>
        <v>1270.1995759676408</v>
      </c>
      <c r="Y75" s="16">
        <f>FC_TRA_ROAD_LCV_E!Y$2</f>
        <v>1358.2508204688945</v>
      </c>
      <c r="Z75" s="16">
        <f>FC_TRA_ROAD_LCV_E!Z$2</f>
        <v>1397.5056641880178</v>
      </c>
    </row>
    <row r="76" spans="1:26" ht="11.25" customHeight="1" x14ac:dyDescent="0.2">
      <c r="A76" s="41" t="s">
        <v>254</v>
      </c>
      <c r="B76" s="15" t="str">
        <f ca="1">HYPERLINK("#"&amp;CELL("address",FC_TRA_ROAD_HGV_E!$Z$2),"FC_TRA_ROAD_HGV_E")</f>
        <v>FC_TRA_ROAD_HGV_E</v>
      </c>
      <c r="C76" s="16">
        <f>FC_TRA_ROAD_HGV_E!C$2</f>
        <v>2701.9459693765475</v>
      </c>
      <c r="D76" s="16">
        <f>FC_TRA_ROAD_HGV_E!D$2</f>
        <v>2887.9518513842931</v>
      </c>
      <c r="E76" s="16">
        <f>FC_TRA_ROAD_HGV_E!E$2</f>
        <v>2984.8157231806072</v>
      </c>
      <c r="F76" s="16">
        <f>FC_TRA_ROAD_HGV_E!F$2</f>
        <v>3044.0883273396876</v>
      </c>
      <c r="G76" s="16">
        <f>FC_TRA_ROAD_HGV_E!G$2</f>
        <v>3342.2753882695456</v>
      </c>
      <c r="H76" s="16">
        <f>FC_TRA_ROAD_HGV_E!H$2</f>
        <v>3461.4533697498932</v>
      </c>
      <c r="I76" s="16">
        <f>FC_TRA_ROAD_HGV_E!I$2</f>
        <v>3575.1084252078322</v>
      </c>
      <c r="J76" s="16">
        <f>FC_TRA_ROAD_HGV_E!J$2</f>
        <v>3860.4040348710269</v>
      </c>
      <c r="K76" s="16">
        <f>FC_TRA_ROAD_HGV_E!K$2</f>
        <v>3208.8490977719284</v>
      </c>
      <c r="L76" s="16">
        <f>FC_TRA_ROAD_HGV_E!L$2</f>
        <v>2284.7316969628432</v>
      </c>
      <c r="M76" s="16">
        <f>FC_TRA_ROAD_HGV_E!M$2</f>
        <v>1965.3418858861917</v>
      </c>
      <c r="N76" s="16">
        <f>FC_TRA_ROAD_HGV_E!N$2</f>
        <v>1782.6867615287567</v>
      </c>
      <c r="O76" s="16">
        <f>FC_TRA_ROAD_HGV_E!O$2</f>
        <v>1764.7689174826899</v>
      </c>
      <c r="P76" s="16">
        <f>FC_TRA_ROAD_HGV_E!P$2</f>
        <v>1756.4007173917089</v>
      </c>
      <c r="Q76" s="16">
        <f>FC_TRA_ROAD_HGV_E!Q$2</f>
        <v>1887.1192059012681</v>
      </c>
      <c r="R76" s="16">
        <f>FC_TRA_ROAD_HGV_E!R$2</f>
        <v>1914.7798687640116</v>
      </c>
      <c r="S76" s="16">
        <f>FC_TRA_ROAD_HGV_E!S$2</f>
        <v>2134.789105595848</v>
      </c>
      <c r="T76" s="16">
        <f>FC_TRA_ROAD_HGV_E!T$2</f>
        <v>2057.4620993560716</v>
      </c>
      <c r="U76" s="16">
        <f>FC_TRA_ROAD_HGV_E!U$2</f>
        <v>2161.6954179159075</v>
      </c>
      <c r="V76" s="16">
        <f>FC_TRA_ROAD_HGV_E!V$2</f>
        <v>2275.9665452004315</v>
      </c>
      <c r="W76" s="16">
        <f>FC_TRA_ROAD_HGV_E!W$2</f>
        <v>1850.2022169878871</v>
      </c>
      <c r="X76" s="16">
        <f>FC_TRA_ROAD_HGV_E!X$2</f>
        <v>2108.7586581293376</v>
      </c>
      <c r="Y76" s="16">
        <f>FC_TRA_ROAD_HGV_E!Y$2</f>
        <v>2186.6814465071907</v>
      </c>
      <c r="Z76" s="16">
        <f>FC_TRA_ROAD_HGV_E!Z$2</f>
        <v>2206.3053729208527</v>
      </c>
    </row>
    <row r="77" spans="1:26" ht="11.25" customHeight="1" x14ac:dyDescent="0.2">
      <c r="A77" s="40" t="s">
        <v>159</v>
      </c>
      <c r="B77" s="13" t="str">
        <f ca="1">HYPERLINK("#"&amp;CELL("address",FC_TRA_DAVI_E!$Z$2),"FC_TRA_DAVI_E")</f>
        <v>FC_TRA_DAVI_E</v>
      </c>
      <c r="C77" s="14">
        <f>FC_TRA_DAVI_E!C$2</f>
        <v>98.244972000000018</v>
      </c>
      <c r="D77" s="14">
        <f>FC_TRA_DAVI_E!D$2</f>
        <v>117.26971200000003</v>
      </c>
      <c r="E77" s="14">
        <f>FC_TRA_DAVI_E!E$2</f>
        <v>123.61129199999999</v>
      </c>
      <c r="F77" s="14">
        <f>FC_TRA_DAVI_E!F$2</f>
        <v>117.26971200000001</v>
      </c>
      <c r="G77" s="14">
        <f>FC_TRA_DAVI_E!G$2</f>
        <v>114.09892199999997</v>
      </c>
      <c r="H77" s="14">
        <f>FC_TRA_DAVI_E!H$2</f>
        <v>142.42505256000001</v>
      </c>
      <c r="I77" s="14">
        <f>FC_TRA_DAVI_E!I$2</f>
        <v>186.54245820000003</v>
      </c>
      <c r="J77" s="14">
        <f>FC_TRA_DAVI_E!J$2</f>
        <v>164.67010056000004</v>
      </c>
      <c r="K77" s="14">
        <f>FC_TRA_DAVI_E!K$2</f>
        <v>129.84092855999998</v>
      </c>
      <c r="L77" s="14">
        <f>FC_TRA_DAVI_E!L$2</f>
        <v>98.133028560000028</v>
      </c>
      <c r="M77" s="14">
        <f>FC_TRA_DAVI_E!M$2</f>
        <v>85.449868559999999</v>
      </c>
      <c r="N77" s="14">
        <f>FC_TRA_DAVI_E!N$2</f>
        <v>25.204858560000005</v>
      </c>
      <c r="O77" s="14">
        <f>FC_TRA_DAVI_E!O$2</f>
        <v>25.204858560000005</v>
      </c>
      <c r="P77" s="14">
        <f>FC_TRA_DAVI_E!P$2</f>
        <v>25.204858560000002</v>
      </c>
      <c r="Q77" s="14">
        <f>FC_TRA_DAVI_E!Q$2</f>
        <v>25.204858560000005</v>
      </c>
      <c r="R77" s="14">
        <f>FC_TRA_DAVI_E!R$2</f>
        <v>25.204858560000005</v>
      </c>
      <c r="S77" s="14">
        <f>FC_TRA_DAVI_E!S$2</f>
        <v>12.602429280000001</v>
      </c>
      <c r="T77" s="14">
        <f>FC_TRA_DAVI_E!T$2</f>
        <v>17.337039840000003</v>
      </c>
      <c r="U77" s="14">
        <f>FC_TRA_DAVI_E!U$2</f>
        <v>16.643456279999999</v>
      </c>
      <c r="V77" s="14">
        <f>FC_TRA_DAVI_E!V$2</f>
        <v>17.905552920000002</v>
      </c>
      <c r="W77" s="14">
        <f>FC_TRA_DAVI_E!W$2</f>
        <v>13.653057600000002</v>
      </c>
      <c r="X77" s="14">
        <f>FC_TRA_DAVI_E!X$2</f>
        <v>19.365702480000007</v>
      </c>
      <c r="Y77" s="14">
        <f>FC_TRA_DAVI_E!Y$2</f>
        <v>40.949450639999995</v>
      </c>
      <c r="Z77" s="14">
        <f>FC_TRA_DAVI_E!Z$2</f>
        <v>22.87144224</v>
      </c>
    </row>
    <row r="78" spans="1:26" ht="11.25" customHeight="1" x14ac:dyDescent="0.2">
      <c r="A78" s="41" t="s">
        <v>230</v>
      </c>
      <c r="B78" s="15" t="str">
        <f ca="1">HYPERLINK("#"&amp;CELL("address",FC_TRA_DAVI_PA_E!$Z$2),"FC_TRA_DAVI_PA_E")</f>
        <v>FC_TRA_DAVI_PA_E</v>
      </c>
      <c r="C78" s="16">
        <f>FC_TRA_DAVI_PA_E!C$2</f>
        <v>94.20931351544813</v>
      </c>
      <c r="D78" s="16">
        <f>FC_TRA_DAVI_PA_E!D$2</f>
        <v>112.67637590375061</v>
      </c>
      <c r="E78" s="16">
        <f>FC_TRA_DAVI_PA_E!E$2</f>
        <v>119.86626030104313</v>
      </c>
      <c r="F78" s="16">
        <f>FC_TRA_DAVI_PA_E!F$2</f>
        <v>114.11229517758376</v>
      </c>
      <c r="G78" s="16">
        <f>FC_TRA_DAVI_PA_E!G$2</f>
        <v>107.71679154324812</v>
      </c>
      <c r="H78" s="16">
        <f>FC_TRA_DAVI_PA_E!H$2</f>
        <v>133.6842083507868</v>
      </c>
      <c r="I78" s="16">
        <f>FC_TRA_DAVI_PA_E!I$2</f>
        <v>170.78746427432171</v>
      </c>
      <c r="J78" s="16">
        <f>FC_TRA_DAVI_PA_E!J$2</f>
        <v>153.32854416962729</v>
      </c>
      <c r="K78" s="16">
        <f>FC_TRA_DAVI_PA_E!K$2</f>
        <v>122.06305022414588</v>
      </c>
      <c r="L78" s="16">
        <f>FC_TRA_DAVI_PA_E!L$2</f>
        <v>91.298169723343676</v>
      </c>
      <c r="M78" s="16">
        <f>FC_TRA_DAVI_PA_E!M$2</f>
        <v>78.299515333719654</v>
      </c>
      <c r="N78" s="16">
        <f>FC_TRA_DAVI_PA_E!N$2</f>
        <v>21.8338853773135</v>
      </c>
      <c r="O78" s="16">
        <f>FC_TRA_DAVI_PA_E!O$2</f>
        <v>20.022004221697742</v>
      </c>
      <c r="P78" s="16">
        <f>FC_TRA_DAVI_PA_E!P$2</f>
        <v>20.453187505184971</v>
      </c>
      <c r="Q78" s="16">
        <f>FC_TRA_DAVI_PA_E!Q$2</f>
        <v>21.478202763077366</v>
      </c>
      <c r="R78" s="16">
        <f>FC_TRA_DAVI_PA_E!R$2</f>
        <v>21.606974447199665</v>
      </c>
      <c r="S78" s="16">
        <f>FC_TRA_DAVI_PA_E!S$2</f>
        <v>11.197045862832525</v>
      </c>
      <c r="T78" s="16">
        <f>FC_TRA_DAVI_PA_E!T$2</f>
        <v>15.014232884792012</v>
      </c>
      <c r="U78" s="16">
        <f>FC_TRA_DAVI_PA_E!U$2</f>
        <v>14.418819833790401</v>
      </c>
      <c r="V78" s="16">
        <f>FC_TRA_DAVI_PA_E!V$2</f>
        <v>16.408813295735627</v>
      </c>
      <c r="W78" s="16">
        <f>FC_TRA_DAVI_PA_E!W$2</f>
        <v>12.431168060732947</v>
      </c>
      <c r="X78" s="16">
        <f>FC_TRA_DAVI_PA_E!X$2</f>
        <v>16.180396109828013</v>
      </c>
      <c r="Y78" s="16">
        <f>FC_TRA_DAVI_PA_E!Y$2</f>
        <v>37.562478170072616</v>
      </c>
      <c r="Z78" s="16">
        <f>FC_TRA_DAVI_PA_E!Z$2</f>
        <v>20.689303232776847</v>
      </c>
    </row>
    <row r="79" spans="1:26" ht="11.25" customHeight="1" x14ac:dyDescent="0.2">
      <c r="A79" s="41" t="s">
        <v>231</v>
      </c>
      <c r="B79" s="15" t="str">
        <f ca="1">HYPERLINK("#"&amp;CELL("address",FC_TRA_DAVI_FR_E!$Z$2),"FC_TRA_DAVI_FR_E")</f>
        <v>FC_TRA_DAVI_FR_E</v>
      </c>
      <c r="C79" s="16">
        <f>FC_TRA_DAVI_FR_E!C$2</f>
        <v>4.0356584845518775</v>
      </c>
      <c r="D79" s="16">
        <f>FC_TRA_DAVI_FR_E!D$2</f>
        <v>4.5933360962494127</v>
      </c>
      <c r="E79" s="16">
        <f>FC_TRA_DAVI_FR_E!E$2</f>
        <v>3.7450316989568582</v>
      </c>
      <c r="F79" s="16">
        <f>FC_TRA_DAVI_FR_E!F$2</f>
        <v>3.1574168224162391</v>
      </c>
      <c r="G79" s="16">
        <f>FC_TRA_DAVI_FR_E!G$2</f>
        <v>6.3821304567518515</v>
      </c>
      <c r="H79" s="16">
        <f>FC_TRA_DAVI_FR_E!H$2</f>
        <v>8.7408442092132201</v>
      </c>
      <c r="I79" s="16">
        <f>FC_TRA_DAVI_FR_E!I$2</f>
        <v>15.754993925678328</v>
      </c>
      <c r="J79" s="16">
        <f>FC_TRA_DAVI_FR_E!J$2</f>
        <v>11.341556390372734</v>
      </c>
      <c r="K79" s="16">
        <f>FC_TRA_DAVI_FR_E!K$2</f>
        <v>7.7778783358540933</v>
      </c>
      <c r="L79" s="16">
        <f>FC_TRA_DAVI_FR_E!L$2</f>
        <v>6.8348588366563492</v>
      </c>
      <c r="M79" s="16">
        <f>FC_TRA_DAVI_FR_E!M$2</f>
        <v>7.1503532262803446</v>
      </c>
      <c r="N79" s="16">
        <f>FC_TRA_DAVI_FR_E!N$2</f>
        <v>3.3709731826865026</v>
      </c>
      <c r="O79" s="16">
        <f>FC_TRA_DAVI_FR_E!O$2</f>
        <v>5.1828543383022643</v>
      </c>
      <c r="P79" s="16">
        <f>FC_TRA_DAVI_FR_E!P$2</f>
        <v>4.7516710548150289</v>
      </c>
      <c r="Q79" s="16">
        <f>FC_TRA_DAVI_FR_E!Q$2</f>
        <v>3.7266557969226364</v>
      </c>
      <c r="R79" s="16">
        <f>FC_TRA_DAVI_FR_E!R$2</f>
        <v>3.5978841128003376</v>
      </c>
      <c r="S79" s="16">
        <f>FC_TRA_DAVI_FR_E!S$2</f>
        <v>1.4053834171674764</v>
      </c>
      <c r="T79" s="16">
        <f>FC_TRA_DAVI_FR_E!T$2</f>
        <v>2.3228069552079913</v>
      </c>
      <c r="U79" s="16">
        <f>FC_TRA_DAVI_FR_E!U$2</f>
        <v>2.2246364462095971</v>
      </c>
      <c r="V79" s="16">
        <f>FC_TRA_DAVI_FR_E!V$2</f>
        <v>1.4967396242643742</v>
      </c>
      <c r="W79" s="16">
        <f>FC_TRA_DAVI_FR_E!W$2</f>
        <v>1.2218895392670546</v>
      </c>
      <c r="X79" s="16">
        <f>FC_TRA_DAVI_FR_E!X$2</f>
        <v>3.1853063701719933</v>
      </c>
      <c r="Y79" s="16">
        <f>FC_TRA_DAVI_FR_E!Y$2</f>
        <v>3.3869724699273815</v>
      </c>
      <c r="Z79" s="16">
        <f>FC_TRA_DAVI_FR_E!Z$2</f>
        <v>2.1821390072231521</v>
      </c>
    </row>
    <row r="80" spans="1:26" ht="11.25" customHeight="1" x14ac:dyDescent="0.2">
      <c r="A80" s="40" t="s">
        <v>160</v>
      </c>
      <c r="B80" s="13" t="str">
        <f ca="1">HYPERLINK("#"&amp;CELL("address",FC_TRA_DNAVI_E!$Z$2),"FC_TRA_DNAVI_E")</f>
        <v>FC_TRA_DNAVI_E</v>
      </c>
      <c r="C80" s="14">
        <f>FC_TRA_DNAVI_E!C$2</f>
        <v>153.32855796000001</v>
      </c>
      <c r="D80" s="14">
        <f>FC_TRA_DNAVI_E!D$2</f>
        <v>153.14647428000001</v>
      </c>
      <c r="E80" s="14">
        <f>FC_TRA_DNAVI_E!E$2</f>
        <v>162.53582904000001</v>
      </c>
      <c r="F80" s="14">
        <f>FC_TRA_DNAVI_E!F$2</f>
        <v>175.12047288000005</v>
      </c>
      <c r="G80" s="14">
        <f>FC_TRA_DNAVI_E!G$2</f>
        <v>227.64901068000003</v>
      </c>
      <c r="H80" s="14">
        <f>FC_TRA_DNAVI_E!H$2</f>
        <v>211.71890376000005</v>
      </c>
      <c r="I80" s="14">
        <f>FC_TRA_DNAVI_E!I$2</f>
        <v>333.20833163999998</v>
      </c>
      <c r="J80" s="14">
        <f>FC_TRA_DNAVI_E!J$2</f>
        <v>280.58832108000001</v>
      </c>
      <c r="K80" s="14">
        <f>FC_TRA_DNAVI_E!K$2</f>
        <v>287.79617628</v>
      </c>
      <c r="L80" s="14">
        <f>FC_TRA_DNAVI_E!L$2</f>
        <v>269.81455751999999</v>
      </c>
      <c r="M80" s="14">
        <f>FC_TRA_DNAVI_E!M$2</f>
        <v>264.02793588000003</v>
      </c>
      <c r="N80" s="14">
        <f>FC_TRA_DNAVI_E!N$2</f>
        <v>237.62989980000003</v>
      </c>
      <c r="O80" s="14">
        <f>FC_TRA_DNAVI_E!O$2</f>
        <v>247.50108684000003</v>
      </c>
      <c r="P80" s="14">
        <f>FC_TRA_DNAVI_E!P$2</f>
        <v>243.48634884000001</v>
      </c>
      <c r="Q80" s="14">
        <f>FC_TRA_DNAVI_E!Q$2</f>
        <v>272.77350911999997</v>
      </c>
      <c r="R80" s="14">
        <f>FC_TRA_DNAVI_E!R$2</f>
        <v>221.82107688000002</v>
      </c>
      <c r="S80" s="14">
        <f>FC_TRA_DNAVI_E!S$2</f>
        <v>266.5625976</v>
      </c>
      <c r="T80" s="14">
        <f>FC_TRA_DNAVI_E!T$2</f>
        <v>235.37461895999999</v>
      </c>
      <c r="U80" s="14">
        <f>FC_TRA_DNAVI_E!U$2</f>
        <v>260.33535216000001</v>
      </c>
      <c r="V80" s="14">
        <f>FC_TRA_DNAVI_E!V$2</f>
        <v>277.26660935999996</v>
      </c>
      <c r="W80" s="14">
        <f>FC_TRA_DNAVI_E!W$2</f>
        <v>339.08103684000002</v>
      </c>
      <c r="X80" s="14">
        <f>FC_TRA_DNAVI_E!X$2</f>
        <v>362.59459703999994</v>
      </c>
      <c r="Y80" s="14">
        <f>FC_TRA_DNAVI_E!Y$2</f>
        <v>305.89849368</v>
      </c>
      <c r="Z80" s="14">
        <f>FC_TRA_DNAVI_E!Z$2</f>
        <v>286.93585908</v>
      </c>
    </row>
    <row r="81" spans="1:26" ht="11.25" customHeight="1" x14ac:dyDescent="0.2">
      <c r="A81" s="41" t="s">
        <v>237</v>
      </c>
      <c r="B81" s="15" t="str">
        <f ca="1">HYPERLINK("#"&amp;CELL("address",FC_TRA_DNAVI_DCS_E!$Z$2),"FC_TRA_DNAVI_DCS_E")</f>
        <v>FC_TRA_DNAVI_DCS_E</v>
      </c>
      <c r="C81" s="16">
        <f>FC_TRA_DNAVI_DCS_E!C$2</f>
        <v>153.32855796000001</v>
      </c>
      <c r="D81" s="16">
        <f>FC_TRA_DNAVI_DCS_E!D$2</f>
        <v>153.14647428000001</v>
      </c>
      <c r="E81" s="16">
        <f>FC_TRA_DNAVI_DCS_E!E$2</f>
        <v>162.53582904000001</v>
      </c>
      <c r="F81" s="16">
        <f>FC_TRA_DNAVI_DCS_E!F$2</f>
        <v>175.12047288000005</v>
      </c>
      <c r="G81" s="16">
        <f>FC_TRA_DNAVI_DCS_E!G$2</f>
        <v>227.64901068000003</v>
      </c>
      <c r="H81" s="16">
        <f>FC_TRA_DNAVI_DCS_E!H$2</f>
        <v>211.71890376000005</v>
      </c>
      <c r="I81" s="16">
        <f>FC_TRA_DNAVI_DCS_E!I$2</f>
        <v>333.20833163999998</v>
      </c>
      <c r="J81" s="16">
        <f>FC_TRA_DNAVI_DCS_E!J$2</f>
        <v>280.58832108000001</v>
      </c>
      <c r="K81" s="16">
        <f>FC_TRA_DNAVI_DCS_E!K$2</f>
        <v>287.79617628</v>
      </c>
      <c r="L81" s="16">
        <f>FC_TRA_DNAVI_DCS_E!L$2</f>
        <v>269.81455751999999</v>
      </c>
      <c r="M81" s="16">
        <f>FC_TRA_DNAVI_DCS_E!M$2</f>
        <v>264.02793588000003</v>
      </c>
      <c r="N81" s="16">
        <f>FC_TRA_DNAVI_DCS_E!N$2</f>
        <v>237.62989980000003</v>
      </c>
      <c r="O81" s="16">
        <f>FC_TRA_DNAVI_DCS_E!O$2</f>
        <v>247.50108684000003</v>
      </c>
      <c r="P81" s="16">
        <f>FC_TRA_DNAVI_DCS_E!P$2</f>
        <v>243.48634884000001</v>
      </c>
      <c r="Q81" s="16">
        <f>FC_TRA_DNAVI_DCS_E!Q$2</f>
        <v>272.77350911999997</v>
      </c>
      <c r="R81" s="16">
        <f>FC_TRA_DNAVI_DCS_E!R$2</f>
        <v>221.82107688000002</v>
      </c>
      <c r="S81" s="16">
        <f>FC_TRA_DNAVI_DCS_E!S$2</f>
        <v>266.5625976</v>
      </c>
      <c r="T81" s="16">
        <f>FC_TRA_DNAVI_DCS_E!T$2</f>
        <v>235.37461895999999</v>
      </c>
      <c r="U81" s="16">
        <f>FC_TRA_DNAVI_DCS_E!U$2</f>
        <v>260.33535216000001</v>
      </c>
      <c r="V81" s="16">
        <f>FC_TRA_DNAVI_DCS_E!V$2</f>
        <v>277.26660935999996</v>
      </c>
      <c r="W81" s="16">
        <f>FC_TRA_DNAVI_DCS_E!W$2</f>
        <v>339.08103684000002</v>
      </c>
      <c r="X81" s="16">
        <f>FC_TRA_DNAVI_DCS_E!X$2</f>
        <v>362.59459703999994</v>
      </c>
      <c r="Y81" s="16">
        <f>FC_TRA_DNAVI_DCS_E!Y$2</f>
        <v>305.89849368</v>
      </c>
      <c r="Z81" s="16">
        <f>FC_TRA_DNAVI_DCS_E!Z$2</f>
        <v>286.93585908</v>
      </c>
    </row>
    <row r="82" spans="1:26" ht="11.25" customHeight="1" x14ac:dyDescent="0.2">
      <c r="A82" s="41" t="s">
        <v>236</v>
      </c>
      <c r="B82" s="15" t="str">
        <f ca="1">HYPERLINK("#"&amp;CELL("address",FC_TRA_DNAVI_IWW_E!$Z$2),"FC_TRA_DNAVI_IWW_E")</f>
        <v>FC_TRA_DNAVI_IWW_E</v>
      </c>
      <c r="C82" s="16">
        <f>FC_TRA_DNAVI_IWW_E!C$2</f>
        <v>0</v>
      </c>
      <c r="D82" s="16">
        <f>FC_TRA_DNAVI_IWW_E!D$2</f>
        <v>0</v>
      </c>
      <c r="E82" s="16">
        <f>FC_TRA_DNAVI_IWW_E!E$2</f>
        <v>0</v>
      </c>
      <c r="F82" s="16">
        <f>FC_TRA_DNAVI_IWW_E!F$2</f>
        <v>0</v>
      </c>
      <c r="G82" s="16">
        <f>FC_TRA_DNAVI_IWW_E!G$2</f>
        <v>0</v>
      </c>
      <c r="H82" s="16">
        <f>FC_TRA_DNAVI_IWW_E!H$2</f>
        <v>0</v>
      </c>
      <c r="I82" s="16">
        <f>FC_TRA_DNAVI_IWW_E!I$2</f>
        <v>0</v>
      </c>
      <c r="J82" s="16">
        <f>FC_TRA_DNAVI_IWW_E!J$2</f>
        <v>0</v>
      </c>
      <c r="K82" s="16">
        <f>FC_TRA_DNAVI_IWW_E!K$2</f>
        <v>0</v>
      </c>
      <c r="L82" s="16">
        <f>FC_TRA_DNAVI_IWW_E!L$2</f>
        <v>0</v>
      </c>
      <c r="M82" s="16">
        <f>FC_TRA_DNAVI_IWW_E!M$2</f>
        <v>0</v>
      </c>
      <c r="N82" s="16">
        <f>FC_TRA_DNAVI_IWW_E!N$2</f>
        <v>0</v>
      </c>
      <c r="O82" s="16">
        <f>FC_TRA_DNAVI_IWW_E!O$2</f>
        <v>0</v>
      </c>
      <c r="P82" s="16">
        <f>FC_TRA_DNAVI_IWW_E!P$2</f>
        <v>0</v>
      </c>
      <c r="Q82" s="16">
        <f>FC_TRA_DNAVI_IWW_E!Q$2</f>
        <v>0</v>
      </c>
      <c r="R82" s="16">
        <f>FC_TRA_DNAVI_IWW_E!R$2</f>
        <v>0</v>
      </c>
      <c r="S82" s="16">
        <f>FC_TRA_DNAVI_IWW_E!S$2</f>
        <v>0</v>
      </c>
      <c r="T82" s="16">
        <f>FC_TRA_DNAVI_IWW_E!T$2</f>
        <v>0</v>
      </c>
      <c r="U82" s="16">
        <f>FC_TRA_DNAVI_IWW_E!U$2</f>
        <v>0</v>
      </c>
      <c r="V82" s="16">
        <f>FC_TRA_DNAVI_IWW_E!V$2</f>
        <v>0</v>
      </c>
      <c r="W82" s="16">
        <f>FC_TRA_DNAVI_IWW_E!W$2</f>
        <v>0</v>
      </c>
      <c r="X82" s="16">
        <f>FC_TRA_DNAVI_IWW_E!X$2</f>
        <v>0</v>
      </c>
      <c r="Y82" s="16">
        <f>FC_TRA_DNAVI_IWW_E!Y$2</f>
        <v>0</v>
      </c>
      <c r="Z82" s="16">
        <f>FC_TRA_DNAVI_IWW_E!Z$2</f>
        <v>0</v>
      </c>
    </row>
    <row r="83" spans="1:26" ht="11.25" customHeight="1" x14ac:dyDescent="0.2">
      <c r="A83" s="40" t="s">
        <v>161</v>
      </c>
      <c r="B83" s="13" t="str">
        <f ca="1">HYPERLINK("#"&amp;CELL("address",FC_TRA_PIPE_E!$Z$2),"FC_TRA_PIPE_E")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0</v>
      </c>
      <c r="H83" s="14">
        <f>FC_TRA_PIPE_E!H$2</f>
        <v>5.1639152399999988</v>
      </c>
      <c r="I83" s="14">
        <f>FC_TRA_PIPE_E!I$2</f>
        <v>4.3324459200000014</v>
      </c>
      <c r="J83" s="14">
        <f>FC_TRA_PIPE_E!J$2</f>
        <v>3.1424976</v>
      </c>
      <c r="K83" s="14">
        <f>FC_TRA_PIPE_E!K$2</f>
        <v>2.9736590399999998</v>
      </c>
      <c r="L83" s="14">
        <f>FC_TRA_PIPE_E!L$2</f>
        <v>3.0245529600000016</v>
      </c>
      <c r="M83" s="14">
        <f>FC_TRA_PIPE_E!M$2</f>
        <v>4.9276220399999993</v>
      </c>
      <c r="N83" s="14">
        <f>FC_TRA_PIPE_E!N$2</f>
        <v>8.5118061600000008</v>
      </c>
      <c r="O83" s="14">
        <f>FC_TRA_PIPE_E!O$2</f>
        <v>9.6979172400000024</v>
      </c>
      <c r="P83" s="14">
        <f>FC_TRA_PIPE_E!P$2</f>
        <v>8.0779960800000001</v>
      </c>
      <c r="Q83" s="14">
        <f>FC_TRA_PIPE_E!Q$2</f>
        <v>6.6178252799999999</v>
      </c>
      <c r="R83" s="14">
        <f>FC_TRA_PIPE_E!R$2</f>
        <v>9.1681761600000016</v>
      </c>
      <c r="S83" s="14">
        <f>FC_TRA_PIPE_E!S$2</f>
        <v>49.855441679999998</v>
      </c>
      <c r="T83" s="14">
        <f>FC_TRA_PIPE_E!T$2</f>
        <v>47.375170920000002</v>
      </c>
      <c r="U83" s="14">
        <f>FC_TRA_PIPE_E!U$2</f>
        <v>52.80365376000001</v>
      </c>
      <c r="V83" s="14">
        <f>FC_TRA_PIPE_E!V$2</f>
        <v>39.874982399999986</v>
      </c>
      <c r="W83" s="14">
        <f>FC_TRA_PIPE_E!W$2</f>
        <v>35.563940834128367</v>
      </c>
      <c r="X83" s="14">
        <f>FC_TRA_PIPE_E!X$2</f>
        <v>35.472931712614859</v>
      </c>
      <c r="Y83" s="14">
        <f>FC_TRA_PIPE_E!Y$2</f>
        <v>37.307251817782813</v>
      </c>
      <c r="Z83" s="14">
        <f>FC_TRA_PIPE_E!Z$2</f>
        <v>34.836394167438833</v>
      </c>
    </row>
    <row r="84" spans="1:26" ht="11.25" customHeight="1" x14ac:dyDescent="0.2">
      <c r="A84" s="39" t="s">
        <v>162</v>
      </c>
      <c r="B84" s="11" t="str">
        <f ca="1">HYPERLINK("#"&amp;CELL("address",FC_OTH_E!$Z$2),"FC_OTH_E")</f>
        <v>FC_OTH_E</v>
      </c>
      <c r="C84" s="12">
        <f>FC_OTH_E!C$2</f>
        <v>9762.4614776496055</v>
      </c>
      <c r="D84" s="12">
        <f>FC_OTH_E!D$2</f>
        <v>10137.672272910575</v>
      </c>
      <c r="E84" s="12">
        <f>FC_OTH_E!E$2</f>
        <v>10027.013837772922</v>
      </c>
      <c r="F84" s="12">
        <f>FC_OTH_E!F$2</f>
        <v>10415.329199875856</v>
      </c>
      <c r="G84" s="12">
        <f>FC_OTH_E!G$2</f>
        <v>10566.905114903417</v>
      </c>
      <c r="H84" s="12">
        <f>FC_OTH_E!H$2</f>
        <v>11091.313945440093</v>
      </c>
      <c r="I84" s="12">
        <f>FC_OTH_E!I$2</f>
        <v>10857.035989504206</v>
      </c>
      <c r="J84" s="12">
        <f>FC_OTH_E!J$2</f>
        <v>10585.136962132245</v>
      </c>
      <c r="K84" s="12">
        <f>FC_OTH_E!K$2</f>
        <v>11486.46950950612</v>
      </c>
      <c r="L84" s="12">
        <f>FC_OTH_E!L$2</f>
        <v>10831.138330447495</v>
      </c>
      <c r="M84" s="12">
        <f>FC_OTH_E!M$2</f>
        <v>11120.047891870978</v>
      </c>
      <c r="N84" s="12">
        <f>FC_OTH_E!N$2</f>
        <v>9727.9983154208185</v>
      </c>
      <c r="O84" s="12">
        <f>FC_OTH_E!O$2</f>
        <v>9285.2639534484551</v>
      </c>
      <c r="P84" s="12">
        <f>FC_OTH_E!P$2</f>
        <v>9145.6534200846545</v>
      </c>
      <c r="Q84" s="12">
        <f>FC_OTH_E!Q$2</f>
        <v>8150.2459129324061</v>
      </c>
      <c r="R84" s="12">
        <f>FC_OTH_E!R$2</f>
        <v>8673.6898944394161</v>
      </c>
      <c r="S84" s="12">
        <f>FC_OTH_E!S$2</f>
        <v>8901.8094369811261</v>
      </c>
      <c r="T84" s="12">
        <f>FC_OTH_E!T$2</f>
        <v>8523.7854670467714</v>
      </c>
      <c r="U84" s="12">
        <f>FC_OTH_E!U$2</f>
        <v>9149.696523028977</v>
      </c>
      <c r="V84" s="12">
        <f>FC_OTH_E!V$2</f>
        <v>8884.7519988581153</v>
      </c>
      <c r="W84" s="12">
        <f>FC_OTH_E!W$2</f>
        <v>9303.9810546485169</v>
      </c>
      <c r="X84" s="12">
        <f>FC_OTH_E!X$2</f>
        <v>8902.5004737672862</v>
      </c>
      <c r="Y84" s="12">
        <f>FC_OTH_E!Y$2</f>
        <v>8101.6805294224496</v>
      </c>
      <c r="Z84" s="12">
        <f>FC_OTH_E!Z$2</f>
        <v>7370.1953758950722</v>
      </c>
    </row>
    <row r="85" spans="1:26" ht="11.25" customHeight="1" x14ac:dyDescent="0.2">
      <c r="A85" s="40" t="s">
        <v>163</v>
      </c>
      <c r="B85" s="13" t="str">
        <f ca="1">HYPERLINK("#"&amp;CELL("address",FC_OTH_CP_E!$Z$2),"FC_OTH_CP_E")</f>
        <v>FC_OTH_CP_E</v>
      </c>
      <c r="C85" s="14">
        <f>FC_OTH_CP_E!C$2</f>
        <v>1864.3820967243792</v>
      </c>
      <c r="D85" s="14">
        <f>FC_OTH_CP_E!D$2</f>
        <v>1822.8735736654689</v>
      </c>
      <c r="E85" s="14">
        <f>FC_OTH_CP_E!E$2</f>
        <v>1735.2738067628522</v>
      </c>
      <c r="F85" s="14">
        <f>FC_OTH_CP_E!F$2</f>
        <v>1789.2883010018904</v>
      </c>
      <c r="G85" s="14">
        <f>FC_OTH_CP_E!G$2</f>
        <v>1703.1218823226966</v>
      </c>
      <c r="H85" s="14">
        <f>FC_OTH_CP_E!H$2</f>
        <v>1739.2919951295426</v>
      </c>
      <c r="I85" s="14">
        <f>FC_OTH_CP_E!I$2</f>
        <v>1722.9790002099262</v>
      </c>
      <c r="J85" s="14">
        <f>FC_OTH_CP_E!J$2</f>
        <v>1666.5940538892005</v>
      </c>
      <c r="K85" s="14">
        <f>FC_OTH_CP_E!K$2</f>
        <v>1719.4618939019997</v>
      </c>
      <c r="L85" s="14">
        <f>FC_OTH_CP_E!L$2</f>
        <v>1380.4065536400003</v>
      </c>
      <c r="M85" s="14">
        <f>FC_OTH_CP_E!M$2</f>
        <v>1495.0498172400007</v>
      </c>
      <c r="N85" s="14">
        <f>FC_OTH_CP_E!N$2</f>
        <v>1364.3561663999999</v>
      </c>
      <c r="O85" s="14">
        <f>FC_OTH_CP_E!O$2</f>
        <v>1424.8408067999999</v>
      </c>
      <c r="P85" s="14">
        <f>FC_OTH_CP_E!P$2</f>
        <v>1525.2398514000001</v>
      </c>
      <c r="Q85" s="14">
        <f>FC_OTH_CP_E!Q$2</f>
        <v>1414.7352187200004</v>
      </c>
      <c r="R85" s="14">
        <f>FC_OTH_CP_E!R$2</f>
        <v>1553.5215612000002</v>
      </c>
      <c r="S85" s="14">
        <f>FC_OTH_CP_E!S$2</f>
        <v>1466.08597908</v>
      </c>
      <c r="T85" s="14">
        <f>FC_OTH_CP_E!T$2</f>
        <v>1404.6573812399995</v>
      </c>
      <c r="U85" s="14">
        <f>FC_OTH_CP_E!U$2</f>
        <v>1527.6146572800008</v>
      </c>
      <c r="V85" s="14">
        <f>FC_OTH_CP_E!V$2</f>
        <v>1517.7580578000002</v>
      </c>
      <c r="W85" s="14">
        <f>FC_OTH_CP_E!W$2</f>
        <v>1318.3302303738344</v>
      </c>
      <c r="X85" s="14">
        <f>FC_OTH_CP_E!X$2</f>
        <v>1388.0882824561702</v>
      </c>
      <c r="Y85" s="14">
        <f>FC_OTH_CP_E!Y$2</f>
        <v>1378.6197855087382</v>
      </c>
      <c r="Z85" s="14">
        <f>FC_OTH_CP_E!Z$2</f>
        <v>1332.7062317912741</v>
      </c>
    </row>
    <row r="86" spans="1:26" ht="11.25" customHeight="1" x14ac:dyDescent="0.2">
      <c r="A86" s="41" t="s">
        <v>307</v>
      </c>
      <c r="B86" s="15" t="str">
        <f ca="1">HYPERLINK("#"&amp;CELL("address",FC_OTH_CP_SH_E!$Z$2),"FC_OTH_CP_SH_E")</f>
        <v>FC_OTH_CP_SH_E</v>
      </c>
      <c r="C86" s="16">
        <f>FC_OTH_CP_SH_E!C$2</f>
        <v>1526.8106965970192</v>
      </c>
      <c r="D86" s="16">
        <f>FC_OTH_CP_SH_E!D$2</f>
        <v>1471.9915825902954</v>
      </c>
      <c r="E86" s="16">
        <f>FC_OTH_CP_SH_E!E$2</f>
        <v>1385.6505730863573</v>
      </c>
      <c r="F86" s="16">
        <f>FC_OTH_CP_SH_E!F$2</f>
        <v>1441.7730466227242</v>
      </c>
      <c r="G86" s="16">
        <f>FC_OTH_CP_SH_E!G$2</f>
        <v>1343.8321134125122</v>
      </c>
      <c r="H86" s="16">
        <f>FC_OTH_CP_SH_E!H$2</f>
        <v>1358.5200434516178</v>
      </c>
      <c r="I86" s="16">
        <f>FC_OTH_CP_SH_E!I$2</f>
        <v>1340.5784586774848</v>
      </c>
      <c r="J86" s="16">
        <f>FC_OTH_CP_SH_E!J$2</f>
        <v>1275.8757289582493</v>
      </c>
      <c r="K86" s="16">
        <f>FC_OTH_CP_SH_E!K$2</f>
        <v>1303.5750933547497</v>
      </c>
      <c r="L86" s="16">
        <f>FC_OTH_CP_SH_E!L$2</f>
        <v>1021.8481843433761</v>
      </c>
      <c r="M86" s="16">
        <f>FC_OTH_CP_SH_E!M$2</f>
        <v>1084.9788217631221</v>
      </c>
      <c r="N86" s="16">
        <f>FC_OTH_CP_SH_E!N$2</f>
        <v>965.93526262819705</v>
      </c>
      <c r="O86" s="16">
        <f>FC_OTH_CP_SH_E!O$2</f>
        <v>1032.0325044911865</v>
      </c>
      <c r="P86" s="16">
        <f>FC_OTH_CP_SH_E!P$2</f>
        <v>1100.8276435009216</v>
      </c>
      <c r="Q86" s="16">
        <f>FC_OTH_CP_SH_E!Q$2</f>
        <v>1032.7997951130005</v>
      </c>
      <c r="R86" s="16">
        <f>FC_OTH_CP_SH_E!R$2</f>
        <v>1153.2356293629939</v>
      </c>
      <c r="S86" s="16">
        <f>FC_OTH_CP_SH_E!S$2</f>
        <v>1101.1801004888316</v>
      </c>
      <c r="T86" s="16">
        <f>FC_OTH_CP_SH_E!T$2</f>
        <v>1037.202490878972</v>
      </c>
      <c r="U86" s="16">
        <f>FC_OTH_CP_SH_E!U$2</f>
        <v>1155.9092524116502</v>
      </c>
      <c r="V86" s="16">
        <f>FC_OTH_CP_SH_E!V$2</f>
        <v>1147.0670583596818</v>
      </c>
      <c r="W86" s="16">
        <f>FC_OTH_CP_SH_E!W$2</f>
        <v>1021.7487618721287</v>
      </c>
      <c r="X86" s="16">
        <f>FC_OTH_CP_SH_E!X$2</f>
        <v>1028.7003382761686</v>
      </c>
      <c r="Y86" s="16">
        <f>FC_OTH_CP_SH_E!Y$2</f>
        <v>1011.3331783683007</v>
      </c>
      <c r="Z86" s="16">
        <f>FC_OTH_CP_SH_E!Z$2</f>
        <v>954.2983426218334</v>
      </c>
    </row>
    <row r="87" spans="1:26" ht="11.25" customHeight="1" x14ac:dyDescent="0.2">
      <c r="A87" s="41" t="s">
        <v>306</v>
      </c>
      <c r="B87" s="15" t="str">
        <f ca="1">HYPERLINK("#"&amp;CELL("address",FC_OTH_CP_SC_E!$Z$2),"FC_OTH_CP_SC_E")</f>
        <v>FC_OTH_CP_SC_E</v>
      </c>
      <c r="C87" s="16">
        <f>FC_OTH_CP_SC_E!C$2</f>
        <v>5.4121199057509582E-2</v>
      </c>
      <c r="D87" s="16">
        <f>FC_OTH_CP_SC_E!D$2</f>
        <v>6.1478722448033471E-2</v>
      </c>
      <c r="E87" s="16">
        <f>FC_OTH_CP_SC_E!E$2</f>
        <v>7.230782424379556E-2</v>
      </c>
      <c r="F87" s="16">
        <f>FC_OTH_CP_SC_E!F$2</f>
        <v>7.1560478235954197E-2</v>
      </c>
      <c r="G87" s="16">
        <f>FC_OTH_CP_SC_E!G$2</f>
        <v>8.8281848027470522E-2</v>
      </c>
      <c r="H87" s="16">
        <f>FC_OTH_CP_SC_E!H$2</f>
        <v>0.10180600848020424</v>
      </c>
      <c r="I87" s="16">
        <f>FC_OTH_CP_SC_E!I$2</f>
        <v>0.13036026298074935</v>
      </c>
      <c r="J87" s="16">
        <f>FC_OTH_CP_SC_E!J$2</f>
        <v>0.14267900651816162</v>
      </c>
      <c r="K87" s="16">
        <f>FC_OTH_CP_SC_E!K$2</f>
        <v>0.14712430160607276</v>
      </c>
      <c r="L87" s="16">
        <f>FC_OTH_CP_SC_E!L$2</f>
        <v>0.1634959289194948</v>
      </c>
      <c r="M87" s="16">
        <f>FC_OTH_CP_SC_E!M$2</f>
        <v>0.17683449858067427</v>
      </c>
      <c r="N87" s="16">
        <f>FC_OTH_CP_SC_E!N$2</f>
        <v>0.19100147959873859</v>
      </c>
      <c r="O87" s="16">
        <f>FC_OTH_CP_SC_E!O$2</f>
        <v>0.2197241198448748</v>
      </c>
      <c r="P87" s="16">
        <f>FC_OTH_CP_SC_E!P$2</f>
        <v>0.26954294494188658</v>
      </c>
      <c r="Q87" s="16">
        <f>FC_OTH_CP_SC_E!Q$2</f>
        <v>0.35809183228681501</v>
      </c>
      <c r="R87" s="16">
        <f>FC_OTH_CP_SC_E!R$2</f>
        <v>0.49059243113740519</v>
      </c>
      <c r="S87" s="16">
        <f>FC_OTH_CP_SC_E!S$2</f>
        <v>0.61023903426732229</v>
      </c>
      <c r="T87" s="16">
        <f>FC_OTH_CP_SC_E!T$2</f>
        <v>0.70603631048699156</v>
      </c>
      <c r="U87" s="16">
        <f>FC_OTH_CP_SC_E!U$2</f>
        <v>0.77694616166036423</v>
      </c>
      <c r="V87" s="16">
        <f>FC_OTH_CP_SC_E!V$2</f>
        <v>0.84932822788783069</v>
      </c>
      <c r="W87" s="16">
        <f>FC_OTH_CP_SC_E!W$2</f>
        <v>0.82937040096220382</v>
      </c>
      <c r="X87" s="16">
        <f>FC_OTH_CP_SC_E!X$2</f>
        <v>0.82320494761675755</v>
      </c>
      <c r="Y87" s="16">
        <f>FC_OTH_CP_SC_E!Y$2</f>
        <v>0.92838110206638824</v>
      </c>
      <c r="Z87" s="16">
        <f>FC_OTH_CP_SC_E!Z$2</f>
        <v>0.96188648324257164</v>
      </c>
    </row>
    <row r="88" spans="1:26" ht="11.25" customHeight="1" x14ac:dyDescent="0.2">
      <c r="A88" s="41" t="s">
        <v>305</v>
      </c>
      <c r="B88" s="15" t="str">
        <f ca="1">HYPERLINK("#"&amp;CELL("address",FC_OTH_CP_HW_E!$Z$2),"FC_OTH_CP_HW_E")</f>
        <v>FC_OTH_CP_HW_E</v>
      </c>
      <c r="C88" s="16">
        <f>FC_OTH_CP_HW_E!C$2</f>
        <v>175.93173280277222</v>
      </c>
      <c r="D88" s="16">
        <f>FC_OTH_CP_HW_E!D$2</f>
        <v>178.08793379089113</v>
      </c>
      <c r="E88" s="16">
        <f>FC_OTH_CP_HW_E!E$2</f>
        <v>175.74533930304213</v>
      </c>
      <c r="F88" s="16">
        <f>FC_OTH_CP_HW_E!F$2</f>
        <v>168.06333351712999</v>
      </c>
      <c r="G88" s="16">
        <f>FC_OTH_CP_HW_E!G$2</f>
        <v>167.63204752167712</v>
      </c>
      <c r="H88" s="16">
        <f>FC_OTH_CP_HW_E!H$2</f>
        <v>161.88871542247716</v>
      </c>
      <c r="I88" s="16">
        <f>FC_OTH_CP_HW_E!I$2</f>
        <v>155.77239677418794</v>
      </c>
      <c r="J88" s="16">
        <f>FC_OTH_CP_HW_E!J$2</f>
        <v>154.42894063092217</v>
      </c>
      <c r="K88" s="16">
        <f>FC_OTH_CP_HW_E!K$2</f>
        <v>153.40689221982487</v>
      </c>
      <c r="L88" s="16">
        <f>FC_OTH_CP_HW_E!L$2</f>
        <v>153.27874078096912</v>
      </c>
      <c r="M88" s="16">
        <f>FC_OTH_CP_HW_E!M$2</f>
        <v>158.12238414691166</v>
      </c>
      <c r="N88" s="16">
        <f>FC_OTH_CP_HW_E!N$2</f>
        <v>152.02502398149602</v>
      </c>
      <c r="O88" s="16">
        <f>FC_OTH_CP_HW_E!O$2</f>
        <v>154.85196291904856</v>
      </c>
      <c r="P88" s="16">
        <f>FC_OTH_CP_HW_E!P$2</f>
        <v>155.13000415042387</v>
      </c>
      <c r="Q88" s="16">
        <f>FC_OTH_CP_HW_E!Q$2</f>
        <v>158.86848890261109</v>
      </c>
      <c r="R88" s="16">
        <f>FC_OTH_CP_HW_E!R$2</f>
        <v>159.6341068333042</v>
      </c>
      <c r="S88" s="16">
        <f>FC_OTH_CP_HW_E!S$2</f>
        <v>154.1854660809361</v>
      </c>
      <c r="T88" s="16">
        <f>FC_OTH_CP_HW_E!T$2</f>
        <v>153.71208479126301</v>
      </c>
      <c r="U88" s="16">
        <f>FC_OTH_CP_HW_E!U$2</f>
        <v>142.03043709293442</v>
      </c>
      <c r="V88" s="16">
        <f>FC_OTH_CP_HW_E!V$2</f>
        <v>139.88954115812697</v>
      </c>
      <c r="W88" s="16">
        <f>FC_OTH_CP_HW_E!W$2</f>
        <v>111.63888538087198</v>
      </c>
      <c r="X88" s="16">
        <f>FC_OTH_CP_HW_E!X$2</f>
        <v>136.04979180550734</v>
      </c>
      <c r="Y88" s="16">
        <f>FC_OTH_CP_HW_E!Y$2</f>
        <v>136.71061541520709</v>
      </c>
      <c r="Z88" s="16">
        <f>FC_OTH_CP_HW_E!Z$2</f>
        <v>134.14704488041778</v>
      </c>
    </row>
    <row r="89" spans="1:26" ht="11.25" customHeight="1" x14ac:dyDescent="0.2">
      <c r="A89" s="41" t="s">
        <v>304</v>
      </c>
      <c r="B89" s="15" t="str">
        <f ca="1">HYPERLINK("#"&amp;CELL("address",FC_OTH_CP_CA_E!$Z$2),"FC_OTH_CP_CA_E")</f>
        <v>FC_OTH_CP_CA_E</v>
      </c>
      <c r="C89" s="16">
        <f>FC_OTH_CP_CA_E!C$2</f>
        <v>161.58554612553002</v>
      </c>
      <c r="D89" s="16">
        <f>FC_OTH_CP_CA_E!D$2</f>
        <v>172.73257856183412</v>
      </c>
      <c r="E89" s="16">
        <f>FC_OTH_CP_CA_E!E$2</f>
        <v>173.80558654920884</v>
      </c>
      <c r="F89" s="16">
        <f>FC_OTH_CP_CA_E!F$2</f>
        <v>179.38036038380028</v>
      </c>
      <c r="G89" s="16">
        <f>FC_OTH_CP_CA_E!G$2</f>
        <v>191.56943954047992</v>
      </c>
      <c r="H89" s="16">
        <f>FC_OTH_CP_CA_E!H$2</f>
        <v>218.78143024696743</v>
      </c>
      <c r="I89" s="16">
        <f>FC_OTH_CP_CA_E!I$2</f>
        <v>226.49778449527267</v>
      </c>
      <c r="J89" s="16">
        <f>FC_OTH_CP_CA_E!J$2</f>
        <v>236.14670529351102</v>
      </c>
      <c r="K89" s="16">
        <f>FC_OTH_CP_CA_E!K$2</f>
        <v>262.33278402581897</v>
      </c>
      <c r="L89" s="16">
        <f>FC_OTH_CP_CA_E!L$2</f>
        <v>205.1161325867354</v>
      </c>
      <c r="M89" s="16">
        <f>FC_OTH_CP_CA_E!M$2</f>
        <v>251.77177683138615</v>
      </c>
      <c r="N89" s="16">
        <f>FC_OTH_CP_CA_E!N$2</f>
        <v>246.20487831070807</v>
      </c>
      <c r="O89" s="16">
        <f>FC_OTH_CP_CA_E!O$2</f>
        <v>237.73661526991998</v>
      </c>
      <c r="P89" s="16">
        <f>FC_OTH_CP_CA_E!P$2</f>
        <v>269.01266080371272</v>
      </c>
      <c r="Q89" s="16">
        <f>FC_OTH_CP_CA_E!Q$2</f>
        <v>222.7088428721018</v>
      </c>
      <c r="R89" s="16">
        <f>FC_OTH_CP_CA_E!R$2</f>
        <v>240.16123257256476</v>
      </c>
      <c r="S89" s="16">
        <f>FC_OTH_CP_CA_E!S$2</f>
        <v>210.11017347596473</v>
      </c>
      <c r="T89" s="16">
        <f>FC_OTH_CP_CA_E!T$2</f>
        <v>213.03676925927749</v>
      </c>
      <c r="U89" s="16">
        <f>FC_OTH_CP_CA_E!U$2</f>
        <v>228.89802161375593</v>
      </c>
      <c r="V89" s="16">
        <f>FC_OTH_CP_CA_E!V$2</f>
        <v>229.95213005430344</v>
      </c>
      <c r="W89" s="16">
        <f>FC_OTH_CP_CA_E!W$2</f>
        <v>184.11321271987146</v>
      </c>
      <c r="X89" s="16">
        <f>FC_OTH_CP_CA_E!X$2</f>
        <v>222.51494742687746</v>
      </c>
      <c r="Y89" s="16">
        <f>FC_OTH_CP_CA_E!Y$2</f>
        <v>229.64761062316398</v>
      </c>
      <c r="Z89" s="16">
        <f>FC_OTH_CP_CA_E!Z$2</f>
        <v>243.29895780578042</v>
      </c>
    </row>
    <row r="90" spans="1:26" ht="11.25" customHeight="1" x14ac:dyDescent="0.2">
      <c r="A90" s="40" t="s">
        <v>164</v>
      </c>
      <c r="B90" s="13" t="str">
        <f ca="1">HYPERLINK("#"&amp;CELL("address",FC_OTH_HH_E!$Z$2),"FC_OTH_HH_E")</f>
        <v>FC_OTH_HH_E</v>
      </c>
      <c r="C90" s="14">
        <f>FC_OTH_HH_E!C$2</f>
        <v>6953.6313397652266</v>
      </c>
      <c r="D90" s="14">
        <f>FC_OTH_HH_E!D$2</f>
        <v>7358.7946148851079</v>
      </c>
      <c r="E90" s="14">
        <f>FC_OTH_HH_E!E$2</f>
        <v>7348.8258598500679</v>
      </c>
      <c r="F90" s="14">
        <f>FC_OTH_HH_E!F$2</f>
        <v>7636.5720392739668</v>
      </c>
      <c r="G90" s="14">
        <f>FC_OTH_HH_E!G$2</f>
        <v>7890.1097661007188</v>
      </c>
      <c r="H90" s="14">
        <f>FC_OTH_HH_E!H$2</f>
        <v>8335.78239091055</v>
      </c>
      <c r="I90" s="14">
        <f>FC_OTH_HH_E!I$2</f>
        <v>8169.3239842142784</v>
      </c>
      <c r="J90" s="14">
        <f>FC_OTH_HH_E!J$2</f>
        <v>8004.7293187230443</v>
      </c>
      <c r="K90" s="14">
        <f>FC_OTH_HH_E!K$2</f>
        <v>8805.2657904041189</v>
      </c>
      <c r="L90" s="14">
        <f>FC_OTH_HH_E!L$2</f>
        <v>8625.9680104874933</v>
      </c>
      <c r="M90" s="14">
        <f>FC_OTH_HH_E!M$2</f>
        <v>8860.3926897109759</v>
      </c>
      <c r="N90" s="14">
        <f>FC_OTH_HH_E!N$2</f>
        <v>7640.9637000608182</v>
      </c>
      <c r="O90" s="14">
        <f>FC_OTH_HH_E!O$2</f>
        <v>7162.0604052084554</v>
      </c>
      <c r="P90" s="14">
        <f>FC_OTH_HH_E!P$2</f>
        <v>6997.6447425246552</v>
      </c>
      <c r="Q90" s="14">
        <f>FC_OTH_HH_E!Q$2</f>
        <v>6173.0829800524052</v>
      </c>
      <c r="R90" s="14">
        <f>FC_OTH_HH_E!R$2</f>
        <v>6584.5785423994148</v>
      </c>
      <c r="S90" s="14">
        <f>FC_OTH_HH_E!S$2</f>
        <v>6881.9219618611278</v>
      </c>
      <c r="T90" s="14">
        <f>FC_OTH_HH_E!T$2</f>
        <v>6536.3671241667716</v>
      </c>
      <c r="U90" s="14">
        <f>FC_OTH_HH_E!U$2</f>
        <v>6993.173558188977</v>
      </c>
      <c r="V90" s="14">
        <f>FC_OTH_HH_E!V$2</f>
        <v>6730.1300500181151</v>
      </c>
      <c r="W90" s="14">
        <f>FC_OTH_HH_E!W$2</f>
        <v>7359.3482283946823</v>
      </c>
      <c r="X90" s="14">
        <f>FC_OTH_HH_E!X$2</f>
        <v>6885.3689031911163</v>
      </c>
      <c r="Y90" s="14">
        <f>FC_OTH_HH_E!Y$2</f>
        <v>5826.7634162737104</v>
      </c>
      <c r="Z90" s="14">
        <f>FC_OTH_HH_E!Z$2</f>
        <v>5271.0881976237979</v>
      </c>
    </row>
    <row r="91" spans="1:26" ht="11.25" customHeight="1" x14ac:dyDescent="0.2">
      <c r="A91" s="41" t="s">
        <v>300</v>
      </c>
      <c r="B91" s="15" t="str">
        <f ca="1">HYPERLINK("#"&amp;CELL("address",FC_OTH_HH_SH_E!$Z$2),"FC_OTH_HH_SH_E")</f>
        <v>FC_OTH_HH_SH_E</v>
      </c>
      <c r="C91" s="16">
        <f>FC_OTH_HH_SH_E!C$2</f>
        <v>6014.7360064752393</v>
      </c>
      <c r="D91" s="16">
        <f>FC_OTH_HH_SH_E!D$2</f>
        <v>6423.5280153127669</v>
      </c>
      <c r="E91" s="16">
        <f>FC_OTH_HH_SH_E!E$2</f>
        <v>6393.2623323531125</v>
      </c>
      <c r="F91" s="16">
        <f>FC_OTH_HH_SH_E!F$2</f>
        <v>6713.1656044719693</v>
      </c>
      <c r="G91" s="16">
        <f>FC_OTH_HH_SH_E!G$2</f>
        <v>6944.186910612586</v>
      </c>
      <c r="H91" s="16">
        <f>FC_OTH_HH_SH_E!H$2</f>
        <v>7408.8387554604133</v>
      </c>
      <c r="I91" s="16">
        <f>FC_OTH_HH_SH_E!I$2</f>
        <v>7271.6342127100361</v>
      </c>
      <c r="J91" s="16">
        <f>FC_OTH_HH_SH_E!J$2</f>
        <v>7069.0378144319602</v>
      </c>
      <c r="K91" s="16">
        <f>FC_OTH_HH_SH_E!K$2</f>
        <v>7793.3923534688547</v>
      </c>
      <c r="L91" s="16">
        <f>FC_OTH_HH_SH_E!L$2</f>
        <v>7540.4845673744321</v>
      </c>
      <c r="M91" s="16">
        <f>FC_OTH_HH_SH_E!M$2</f>
        <v>7781.7696401504545</v>
      </c>
      <c r="N91" s="16">
        <f>FC_OTH_HH_SH_E!N$2</f>
        <v>6550.05118684226</v>
      </c>
      <c r="O91" s="16">
        <f>FC_OTH_HH_SH_E!O$2</f>
        <v>6041.2301950764449</v>
      </c>
      <c r="P91" s="16">
        <f>FC_OTH_HH_SH_E!P$2</f>
        <v>5919.0117064050428</v>
      </c>
      <c r="Q91" s="16">
        <f>FC_OTH_HH_SH_E!Q$2</f>
        <v>5135.9485378560239</v>
      </c>
      <c r="R91" s="16">
        <f>FC_OTH_HH_SH_E!R$2</f>
        <v>5526.6638679557163</v>
      </c>
      <c r="S91" s="16">
        <f>FC_OTH_HH_SH_E!S$2</f>
        <v>5769.047097107783</v>
      </c>
      <c r="T91" s="16">
        <f>FC_OTH_HH_SH_E!T$2</f>
        <v>5387.3374148980247</v>
      </c>
      <c r="U91" s="16">
        <f>FC_OTH_HH_SH_E!U$2</f>
        <v>5814.4621243464271</v>
      </c>
      <c r="V91" s="16">
        <f>FC_OTH_HH_SH_E!V$2</f>
        <v>5560.674122260496</v>
      </c>
      <c r="W91" s="16">
        <f>FC_OTH_HH_SH_E!W$2</f>
        <v>6093.7581533641951</v>
      </c>
      <c r="X91" s="16">
        <f>FC_OTH_HH_SH_E!X$2</f>
        <v>5701.9321478162592</v>
      </c>
      <c r="Y91" s="16">
        <f>FC_OTH_HH_SH_E!Y$2</f>
        <v>4761.5662073099738</v>
      </c>
      <c r="Z91" s="16">
        <f>FC_OTH_HH_SH_E!Z$2</f>
        <v>4253.0650337557254</v>
      </c>
    </row>
    <row r="92" spans="1:26" ht="11.25" customHeight="1" x14ac:dyDescent="0.2">
      <c r="A92" s="41" t="s">
        <v>301</v>
      </c>
      <c r="B92" s="15" t="str">
        <f ca="1">HYPERLINK("#"&amp;CELL("address",FC_OTH_HH_SC_E!$Z$2),"FC_OTH_HH_SC_E")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  <c r="Y92" s="16">
        <f>FC_OTH_HH_SC_E!Y$2</f>
        <v>0</v>
      </c>
      <c r="Z92" s="16">
        <f>FC_OTH_HH_SC_E!Z$2</f>
        <v>0</v>
      </c>
    </row>
    <row r="93" spans="1:26" ht="11.25" customHeight="1" x14ac:dyDescent="0.2">
      <c r="A93" s="41" t="s">
        <v>302</v>
      </c>
      <c r="B93" s="15" t="str">
        <f ca="1">HYPERLINK("#"&amp;CELL("address",FC_OTH_HH_WH_E!$Z$2),"FC_OTH_HH_WH_E")</f>
        <v>FC_OTH_HH_WH_E</v>
      </c>
      <c r="C93" s="16">
        <f>FC_OTH_HH_WH_E!C$2</f>
        <v>916.41279016921249</v>
      </c>
      <c r="D93" s="16">
        <f>FC_OTH_HH_WH_E!D$2</f>
        <v>911.94077900873572</v>
      </c>
      <c r="E93" s="16">
        <f>FC_OTH_HH_WH_E!E$2</f>
        <v>931.87471452836382</v>
      </c>
      <c r="F93" s="16">
        <f>FC_OTH_HH_WH_E!F$2</f>
        <v>897.23918750989083</v>
      </c>
      <c r="G93" s="16">
        <f>FC_OTH_HH_WH_E!G$2</f>
        <v>917.49868310587578</v>
      </c>
      <c r="H93" s="16">
        <f>FC_OTH_HH_WH_E!H$2</f>
        <v>899.54719607097832</v>
      </c>
      <c r="I93" s="16">
        <f>FC_OTH_HH_WH_E!I$2</f>
        <v>869.36828266043824</v>
      </c>
      <c r="J93" s="16">
        <f>FC_OTH_HH_WH_E!J$2</f>
        <v>907.29988440378338</v>
      </c>
      <c r="K93" s="16">
        <f>FC_OTH_HH_WH_E!K$2</f>
        <v>982.43586045090603</v>
      </c>
      <c r="L93" s="16">
        <f>FC_OTH_HH_WH_E!L$2</f>
        <v>1056.2571113920151</v>
      </c>
      <c r="M93" s="16">
        <f>FC_OTH_HH_WH_E!M$2</f>
        <v>1046.7015057745086</v>
      </c>
      <c r="N93" s="16">
        <f>FC_OTH_HH_WH_E!N$2</f>
        <v>1058.6390236873085</v>
      </c>
      <c r="O93" s="16">
        <f>FC_OTH_HH_WH_E!O$2</f>
        <v>1088.6374768469832</v>
      </c>
      <c r="P93" s="16">
        <f>FC_OTH_HH_WH_E!P$2</f>
        <v>1046.036871272556</v>
      </c>
      <c r="Q93" s="16">
        <f>FC_OTH_HH_WH_E!Q$2</f>
        <v>1004.4630585998798</v>
      </c>
      <c r="R93" s="16">
        <f>FC_OTH_HH_WH_E!R$2</f>
        <v>1025.0324429100992</v>
      </c>
      <c r="S93" s="16">
        <f>FC_OTH_HH_WH_E!S$2</f>
        <v>1078.8149260197447</v>
      </c>
      <c r="T93" s="16">
        <f>FC_OTH_HH_WH_E!T$2</f>
        <v>1113.1008309358929</v>
      </c>
      <c r="U93" s="16">
        <f>FC_OTH_HH_WH_E!U$2</f>
        <v>1141.4231967804346</v>
      </c>
      <c r="V93" s="16">
        <f>FC_OTH_HH_WH_E!V$2</f>
        <v>1132.258361482684</v>
      </c>
      <c r="W93" s="16">
        <f>FC_OTH_HH_WH_E!W$2</f>
        <v>1228.1365611969788</v>
      </c>
      <c r="X93" s="16">
        <f>FC_OTH_HH_WH_E!X$2</f>
        <v>1146.1824244326858</v>
      </c>
      <c r="Y93" s="16">
        <f>FC_OTH_HH_WH_E!Y$2</f>
        <v>1028.7691857141726</v>
      </c>
      <c r="Z93" s="16">
        <f>FC_OTH_HH_WH_E!Z$2</f>
        <v>984.70206516770088</v>
      </c>
    </row>
    <row r="94" spans="1:26" ht="11.25" customHeight="1" x14ac:dyDescent="0.2">
      <c r="A94" s="41" t="s">
        <v>303</v>
      </c>
      <c r="B94" s="15" t="str">
        <f ca="1">HYPERLINK("#"&amp;CELL("address",FC_OTH_HH_CO_E!$Z$2),"FC_OTH_HH_CO_E")</f>
        <v>FC_OTH_HH_CO_E</v>
      </c>
      <c r="C94" s="16">
        <f>FC_OTH_HH_CO_E!C$2</f>
        <v>22.482543120774494</v>
      </c>
      <c r="D94" s="16">
        <f>FC_OTH_HH_CO_E!D$2</f>
        <v>23.325820563604637</v>
      </c>
      <c r="E94" s="16">
        <f>FC_OTH_HH_CO_E!E$2</f>
        <v>23.688812968591986</v>
      </c>
      <c r="F94" s="16">
        <f>FC_OTH_HH_CO_E!F$2</f>
        <v>26.167247292105557</v>
      </c>
      <c r="G94" s="16">
        <f>FC_OTH_HH_CO_E!G$2</f>
        <v>28.424172382256504</v>
      </c>
      <c r="H94" s="16">
        <f>FC_OTH_HH_CO_E!H$2</f>
        <v>27.39643937915779</v>
      </c>
      <c r="I94" s="16">
        <f>FC_OTH_HH_CO_E!I$2</f>
        <v>28.321488843804307</v>
      </c>
      <c r="J94" s="16">
        <f>FC_OTH_HH_CO_E!J$2</f>
        <v>28.391619887300216</v>
      </c>
      <c r="K94" s="16">
        <f>FC_OTH_HH_CO_E!K$2</f>
        <v>29.437576484360399</v>
      </c>
      <c r="L94" s="16">
        <f>FC_OTH_HH_CO_E!L$2</f>
        <v>29.226331721047263</v>
      </c>
      <c r="M94" s="16">
        <f>FC_OTH_HH_CO_E!M$2</f>
        <v>31.921543786014269</v>
      </c>
      <c r="N94" s="16">
        <f>FC_OTH_HH_CO_E!N$2</f>
        <v>32.273489531251514</v>
      </c>
      <c r="O94" s="16">
        <f>FC_OTH_HH_CO_E!O$2</f>
        <v>32.192733285028211</v>
      </c>
      <c r="P94" s="16">
        <f>FC_OTH_HH_CO_E!P$2</f>
        <v>32.596164847057246</v>
      </c>
      <c r="Q94" s="16">
        <f>FC_OTH_HH_CO_E!Q$2</f>
        <v>32.67138359650199</v>
      </c>
      <c r="R94" s="16">
        <f>FC_OTH_HH_CO_E!R$2</f>
        <v>32.882231533600006</v>
      </c>
      <c r="S94" s="16">
        <f>FC_OTH_HH_CO_E!S$2</f>
        <v>34.059938733600006</v>
      </c>
      <c r="T94" s="16">
        <f>FC_OTH_HH_CO_E!T$2</f>
        <v>35.928878332855206</v>
      </c>
      <c r="U94" s="16">
        <f>FC_OTH_HH_CO_E!U$2</f>
        <v>37.288237062115208</v>
      </c>
      <c r="V94" s="16">
        <f>FC_OTH_HH_CO_E!V$2</f>
        <v>37.197566274934395</v>
      </c>
      <c r="W94" s="16">
        <f>FC_OTH_HH_CO_E!W$2</f>
        <v>37.453513833508296</v>
      </c>
      <c r="X94" s="16">
        <f>FC_OTH_HH_CO_E!X$2</f>
        <v>37.254330942171329</v>
      </c>
      <c r="Y94" s="16">
        <f>FC_OTH_HH_CO_E!Y$2</f>
        <v>36.42802324956412</v>
      </c>
      <c r="Z94" s="16">
        <f>FC_OTH_HH_CO_E!Z$2</f>
        <v>33.321098700371586</v>
      </c>
    </row>
    <row r="95" spans="1:26" ht="11.25" customHeight="1" x14ac:dyDescent="0.2">
      <c r="A95" s="42" t="s">
        <v>264</v>
      </c>
      <c r="B95" s="32" t="str">
        <f ca="1">HYPERLINK("#"&amp;CELL("address",FC_OTH_AFF_E!$Z$2),"FC_OTH_AFF_E")</f>
        <v>FC_OTH_AFF_E</v>
      </c>
      <c r="C95" s="33">
        <f>FC_OTH_AFF_E!C$2</f>
        <v>944.44804116000012</v>
      </c>
      <c r="D95" s="33">
        <f>FC_OTH_AFF_E!D$2</f>
        <v>956.00408436000021</v>
      </c>
      <c r="E95" s="33">
        <f>FC_OTH_AFF_E!E$2</f>
        <v>942.91417116000002</v>
      </c>
      <c r="F95" s="33">
        <f>FC_OTH_AFF_E!F$2</f>
        <v>989.46885960000009</v>
      </c>
      <c r="G95" s="33">
        <f>FC_OTH_AFF_E!G$2</f>
        <v>973.67346648000012</v>
      </c>
      <c r="H95" s="33">
        <f>FC_OTH_AFF_E!H$2</f>
        <v>1016.2395594</v>
      </c>
      <c r="I95" s="33">
        <f>FC_OTH_AFF_E!I$2</f>
        <v>964.73300508000011</v>
      </c>
      <c r="J95" s="33">
        <f>FC_OTH_AFF_E!J$2</f>
        <v>913.81358952000005</v>
      </c>
      <c r="K95" s="33">
        <f>FC_OTH_AFF_E!K$2</f>
        <v>961.74182519999999</v>
      </c>
      <c r="L95" s="33">
        <f>FC_OTH_AFF_E!L$2</f>
        <v>824.76376632000006</v>
      </c>
      <c r="M95" s="33">
        <f>FC_OTH_AFF_E!M$2</f>
        <v>764.60538492000023</v>
      </c>
      <c r="N95" s="33">
        <f>FC_OTH_AFF_E!N$2</f>
        <v>722.67844895999997</v>
      </c>
      <c r="O95" s="33">
        <f>FC_OTH_AFF_E!O$2</f>
        <v>698.36274144000015</v>
      </c>
      <c r="P95" s="33">
        <f>FC_OTH_AFF_E!P$2</f>
        <v>622.76882616</v>
      </c>
      <c r="Q95" s="33">
        <f>FC_OTH_AFF_E!Q$2</f>
        <v>562.42771415999982</v>
      </c>
      <c r="R95" s="33">
        <f>FC_OTH_AFF_E!R$2</f>
        <v>535.58979084000021</v>
      </c>
      <c r="S95" s="33">
        <f>FC_OTH_AFF_E!S$2</f>
        <v>553.80149603999996</v>
      </c>
      <c r="T95" s="33">
        <f>FC_OTH_AFF_E!T$2</f>
        <v>582.76096164</v>
      </c>
      <c r="U95" s="33">
        <f>FC_OTH_AFF_E!U$2</f>
        <v>628.90830756000003</v>
      </c>
      <c r="V95" s="33">
        <f>FC_OTH_AFF_E!V$2</f>
        <v>636.86389104</v>
      </c>
      <c r="W95" s="33">
        <f>FC_OTH_AFF_E!W$2</f>
        <v>626.3025958799999</v>
      </c>
      <c r="X95" s="33">
        <f>FC_OTH_AFF_E!X$2</f>
        <v>629.04328811999994</v>
      </c>
      <c r="Y95" s="33">
        <f>FC_OTH_AFF_E!Y$2</f>
        <v>896.29732764000005</v>
      </c>
      <c r="Z95" s="33">
        <f>FC_OTH_AFF_E!Z$2</f>
        <v>766.40094648000013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Z72"/>
  <sheetViews>
    <sheetView showGridLines="0" workbookViewId="0">
      <pane xSplit="2" ySplit="2" topLeftCell="F3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5">
      <c r="A1" s="4" t="s">
        <v>320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1.25" customHeight="1" x14ac:dyDescent="0.2">
      <c r="A5" s="28" t="s">
        <v>4</v>
      </c>
      <c r="B5" s="7" t="s">
        <v>5</v>
      </c>
      <c r="C5" s="8">
        <v>4.1156104440000005</v>
      </c>
      <c r="D5" s="8">
        <v>4.1156104440000005</v>
      </c>
      <c r="E5" s="8">
        <v>4.1156104440000005</v>
      </c>
      <c r="F5" s="8">
        <v>4.1156104440000005</v>
      </c>
      <c r="G5" s="8">
        <v>4.1156104440000005</v>
      </c>
      <c r="H5" s="8">
        <v>4.1156104440000005</v>
      </c>
      <c r="I5" s="8">
        <v>4.1156104440000005</v>
      </c>
      <c r="J5" s="8">
        <v>4.1156104440000005</v>
      </c>
      <c r="K5" s="8">
        <v>4.1156104440000005</v>
      </c>
      <c r="L5" s="8">
        <v>4.1156104440000005</v>
      </c>
      <c r="M5" s="8">
        <v>4.1156104440000005</v>
      </c>
      <c r="N5" s="8">
        <v>4.1156104440000005</v>
      </c>
      <c r="O5" s="8">
        <v>4.1156104440000005</v>
      </c>
      <c r="P5" s="8">
        <v>4.1156104440000005</v>
      </c>
      <c r="Q5" s="8">
        <v>4.1156104440000005</v>
      </c>
      <c r="R5" s="8">
        <v>4.1156104440000005</v>
      </c>
      <c r="S5" s="8">
        <v>4.1156104440000005</v>
      </c>
      <c r="T5" s="8">
        <v>4.1156104440000005</v>
      </c>
      <c r="U5" s="8">
        <v>4.1156104440000005</v>
      </c>
      <c r="V5" s="8">
        <v>4.1156104440000005</v>
      </c>
      <c r="W5" s="8">
        <v>4.1156104440000005</v>
      </c>
      <c r="X5" s="8">
        <v>4.1156104440000005</v>
      </c>
      <c r="Y5" s="8">
        <v>4.1156104440000005</v>
      </c>
      <c r="Z5" s="8">
        <v>4.1156104440000005</v>
      </c>
    </row>
    <row r="6" spans="1:26" ht="11.25" customHeight="1" x14ac:dyDescent="0.2">
      <c r="A6" s="28" t="s">
        <v>6</v>
      </c>
      <c r="B6" s="7" t="s">
        <v>7</v>
      </c>
      <c r="C6" s="8">
        <v>3.9607128000000005</v>
      </c>
      <c r="D6" s="8">
        <v>3.9607128000000005</v>
      </c>
      <c r="E6" s="8">
        <v>3.9607128000000005</v>
      </c>
      <c r="F6" s="8">
        <v>3.9607128000000005</v>
      </c>
      <c r="G6" s="8">
        <v>3.9607128000000005</v>
      </c>
      <c r="H6" s="8">
        <v>3.9607128000000005</v>
      </c>
      <c r="I6" s="8">
        <v>3.9607128000000005</v>
      </c>
      <c r="J6" s="8">
        <v>3.9607128000000005</v>
      </c>
      <c r="K6" s="8">
        <v>3.9607128000000005</v>
      </c>
      <c r="L6" s="8">
        <v>3.9607128000000005</v>
      </c>
      <c r="M6" s="8">
        <v>3.9607128000000005</v>
      </c>
      <c r="N6" s="8">
        <v>3.9607128000000005</v>
      </c>
      <c r="O6" s="8">
        <v>3.9607128000000005</v>
      </c>
      <c r="P6" s="8">
        <v>3.9607128000000005</v>
      </c>
      <c r="Q6" s="8">
        <v>3.9607128000000005</v>
      </c>
      <c r="R6" s="8">
        <v>3.9607128000000005</v>
      </c>
      <c r="S6" s="8">
        <v>3.9607128000000005</v>
      </c>
      <c r="T6" s="8">
        <v>3.9607128000000005</v>
      </c>
      <c r="U6" s="8">
        <v>3.9607128000000005</v>
      </c>
      <c r="V6" s="8">
        <v>3.9607128000000005</v>
      </c>
      <c r="W6" s="8">
        <v>3.9607128000000005</v>
      </c>
      <c r="X6" s="8">
        <v>3.9607128000000005</v>
      </c>
      <c r="Y6" s="8">
        <v>3.9607128000000005</v>
      </c>
      <c r="Z6" s="8">
        <v>3.9607128000000005</v>
      </c>
    </row>
    <row r="7" spans="1:26" ht="11.25" customHeight="1" x14ac:dyDescent="0.2">
      <c r="A7" s="28" t="s">
        <v>8</v>
      </c>
      <c r="B7" s="7" t="s">
        <v>9</v>
      </c>
      <c r="C7" s="8">
        <v>3.9607128000000005</v>
      </c>
      <c r="D7" s="8">
        <v>3.9607128000000005</v>
      </c>
      <c r="E7" s="8">
        <v>3.9607128000000005</v>
      </c>
      <c r="F7" s="8">
        <v>3.9607128000000005</v>
      </c>
      <c r="G7" s="8">
        <v>3.9607128000000005</v>
      </c>
      <c r="H7" s="8">
        <v>3.9607128000000005</v>
      </c>
      <c r="I7" s="8">
        <v>3.9607128000000005</v>
      </c>
      <c r="J7" s="8">
        <v>3.9607128000000005</v>
      </c>
      <c r="K7" s="8">
        <v>3.9607128000000005</v>
      </c>
      <c r="L7" s="8">
        <v>3.9607128000000005</v>
      </c>
      <c r="M7" s="8">
        <v>3.9607128000000005</v>
      </c>
      <c r="N7" s="8">
        <v>3.9607128000000005</v>
      </c>
      <c r="O7" s="8">
        <v>3.9607128000000005</v>
      </c>
      <c r="P7" s="8">
        <v>3.9607128000000005</v>
      </c>
      <c r="Q7" s="8">
        <v>3.9607128000000005</v>
      </c>
      <c r="R7" s="8">
        <v>3.9607128000000005</v>
      </c>
      <c r="S7" s="8">
        <v>3.9607128000000005</v>
      </c>
      <c r="T7" s="8">
        <v>3.9607128000000005</v>
      </c>
      <c r="U7" s="8">
        <v>3.9607128000000005</v>
      </c>
      <c r="V7" s="8">
        <v>3.9607128000000005</v>
      </c>
      <c r="W7" s="8">
        <v>3.9607128000000005</v>
      </c>
      <c r="X7" s="8">
        <v>3.9607128000000005</v>
      </c>
      <c r="Y7" s="8">
        <v>3.9607128000000005</v>
      </c>
      <c r="Z7" s="8">
        <v>3.9607128000000005</v>
      </c>
    </row>
    <row r="8" spans="1:26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  <c r="Y9" s="8">
        <v>4.0235148000000001</v>
      </c>
      <c r="Z9" s="8">
        <v>4.0235148000000001</v>
      </c>
    </row>
    <row r="10" spans="1:26" ht="11.25" customHeight="1" x14ac:dyDescent="0.2">
      <c r="A10" s="28" t="s">
        <v>12</v>
      </c>
      <c r="B10" s="7" t="s">
        <v>13</v>
      </c>
      <c r="C10" s="8">
        <v>4.2285982200000003</v>
      </c>
      <c r="D10" s="8">
        <v>4.2285982200000003</v>
      </c>
      <c r="E10" s="8">
        <v>4.2285982200000003</v>
      </c>
      <c r="F10" s="8">
        <v>4.2285982200000003</v>
      </c>
      <c r="G10" s="8">
        <v>4.2285982200000003</v>
      </c>
      <c r="H10" s="8">
        <v>4.2285982200000003</v>
      </c>
      <c r="I10" s="8">
        <v>4.2285982200000003</v>
      </c>
      <c r="J10" s="8">
        <v>4.2285982200000003</v>
      </c>
      <c r="K10" s="8">
        <v>4.2285982200000003</v>
      </c>
      <c r="L10" s="8">
        <v>4.2285982200000003</v>
      </c>
      <c r="M10" s="8">
        <v>4.2285982200000003</v>
      </c>
      <c r="N10" s="8">
        <v>4.2285982200000003</v>
      </c>
      <c r="O10" s="8">
        <v>4.2285982200000003</v>
      </c>
      <c r="P10" s="8">
        <v>4.2285982200000003</v>
      </c>
      <c r="Q10" s="8">
        <v>4.2285982200000003</v>
      </c>
      <c r="R10" s="8">
        <v>4.2285982200000003</v>
      </c>
      <c r="S10" s="8">
        <v>4.2285982200000003</v>
      </c>
      <c r="T10" s="8">
        <v>4.2285982200000003</v>
      </c>
      <c r="U10" s="8">
        <v>4.2285982200000003</v>
      </c>
      <c r="V10" s="8">
        <v>4.2285982200000003</v>
      </c>
      <c r="W10" s="8">
        <v>4.2285982200000003</v>
      </c>
      <c r="X10" s="8">
        <v>4.2285982200000003</v>
      </c>
      <c r="Y10" s="8">
        <v>4.2285982200000003</v>
      </c>
      <c r="Z10" s="8">
        <v>4.2285982200000003</v>
      </c>
    </row>
    <row r="11" spans="1:26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1.25" customHeight="1" x14ac:dyDescent="0.2">
      <c r="A12" s="28" t="s">
        <v>14</v>
      </c>
      <c r="B12" s="7" t="s">
        <v>15</v>
      </c>
      <c r="C12" s="8">
        <v>4.0821300000000003</v>
      </c>
      <c r="D12" s="8">
        <v>4.0821300000000003</v>
      </c>
      <c r="E12" s="8">
        <v>4.0821300000000003</v>
      </c>
      <c r="F12" s="8">
        <v>4.0821300000000003</v>
      </c>
      <c r="G12" s="8">
        <v>4.0821300000000003</v>
      </c>
      <c r="H12" s="8">
        <v>4.0821300000000003</v>
      </c>
      <c r="I12" s="8">
        <v>4.0821300000000003</v>
      </c>
      <c r="J12" s="8">
        <v>4.0821300000000003</v>
      </c>
      <c r="K12" s="8">
        <v>4.0821300000000003</v>
      </c>
      <c r="L12" s="8">
        <v>4.0821300000000003</v>
      </c>
      <c r="M12" s="8">
        <v>4.0821300000000003</v>
      </c>
      <c r="N12" s="8">
        <v>4.0821300000000003</v>
      </c>
      <c r="O12" s="8">
        <v>4.0821300000000003</v>
      </c>
      <c r="P12" s="8">
        <v>4.0821300000000003</v>
      </c>
      <c r="Q12" s="8">
        <v>4.0821300000000003</v>
      </c>
      <c r="R12" s="8">
        <v>4.0821300000000003</v>
      </c>
      <c r="S12" s="8">
        <v>4.0821300000000003</v>
      </c>
      <c r="T12" s="8">
        <v>4.0821300000000003</v>
      </c>
      <c r="U12" s="8">
        <v>4.0821300000000003</v>
      </c>
      <c r="V12" s="8">
        <v>4.0821300000000003</v>
      </c>
      <c r="W12" s="8">
        <v>4.0821300000000003</v>
      </c>
      <c r="X12" s="8">
        <v>4.0821300000000003</v>
      </c>
      <c r="Y12" s="8">
        <v>4.0821300000000003</v>
      </c>
      <c r="Z12" s="8">
        <v>4.0821300000000003</v>
      </c>
    </row>
    <row r="13" spans="1:26" ht="11.25" customHeight="1" x14ac:dyDescent="0.2">
      <c r="A13" s="28" t="s">
        <v>16</v>
      </c>
      <c r="B13" s="7" t="s">
        <v>17</v>
      </c>
      <c r="C13" s="8">
        <v>4.479876</v>
      </c>
      <c r="D13" s="8">
        <v>4.479876</v>
      </c>
      <c r="E13" s="8">
        <v>4.479876</v>
      </c>
      <c r="F13" s="8">
        <v>4.479876</v>
      </c>
      <c r="G13" s="8">
        <v>4.479876</v>
      </c>
      <c r="H13" s="8">
        <v>4.479876</v>
      </c>
      <c r="I13" s="8">
        <v>4.479876</v>
      </c>
      <c r="J13" s="8">
        <v>4.479876</v>
      </c>
      <c r="K13" s="8">
        <v>4.479876</v>
      </c>
      <c r="L13" s="8">
        <v>4.479876</v>
      </c>
      <c r="M13" s="8">
        <v>4.479876</v>
      </c>
      <c r="N13" s="8">
        <v>4.479876</v>
      </c>
      <c r="O13" s="8">
        <v>4.479876</v>
      </c>
      <c r="P13" s="8">
        <v>4.479876</v>
      </c>
      <c r="Q13" s="8">
        <v>4.479876</v>
      </c>
      <c r="R13" s="8">
        <v>4.479876</v>
      </c>
      <c r="S13" s="8">
        <v>4.479876</v>
      </c>
      <c r="T13" s="8">
        <v>4.479876</v>
      </c>
      <c r="U13" s="8">
        <v>4.479876</v>
      </c>
      <c r="V13" s="8">
        <v>4.479876</v>
      </c>
      <c r="W13" s="8">
        <v>4.479876</v>
      </c>
      <c r="X13" s="8">
        <v>4.479876</v>
      </c>
      <c r="Y13" s="8">
        <v>4.479876</v>
      </c>
      <c r="Z13" s="8">
        <v>4.479876</v>
      </c>
    </row>
    <row r="14" spans="1:26" ht="11.25" customHeight="1" x14ac:dyDescent="0.2">
      <c r="A14" s="28" t="s">
        <v>18</v>
      </c>
      <c r="B14" s="7" t="s">
        <v>19</v>
      </c>
      <c r="C14" s="8">
        <v>4.479876</v>
      </c>
      <c r="D14" s="8">
        <v>4.479876</v>
      </c>
      <c r="E14" s="8">
        <v>4.479876</v>
      </c>
      <c r="F14" s="8">
        <v>4.479876</v>
      </c>
      <c r="G14" s="8">
        <v>4.479876</v>
      </c>
      <c r="H14" s="8">
        <v>4.479876</v>
      </c>
      <c r="I14" s="8">
        <v>4.479876</v>
      </c>
      <c r="J14" s="8">
        <v>4.479876</v>
      </c>
      <c r="K14" s="8">
        <v>4.479876</v>
      </c>
      <c r="L14" s="8">
        <v>4.479876</v>
      </c>
      <c r="M14" s="8">
        <v>4.479876</v>
      </c>
      <c r="N14" s="8">
        <v>4.479876</v>
      </c>
      <c r="O14" s="8">
        <v>4.479876</v>
      </c>
      <c r="P14" s="8">
        <v>4.479876</v>
      </c>
      <c r="Q14" s="8">
        <v>4.479876</v>
      </c>
      <c r="R14" s="8">
        <v>4.479876</v>
      </c>
      <c r="S14" s="8">
        <v>4.479876</v>
      </c>
      <c r="T14" s="8">
        <v>4.479876</v>
      </c>
      <c r="U14" s="8">
        <v>4.479876</v>
      </c>
      <c r="V14" s="8">
        <v>4.479876</v>
      </c>
      <c r="W14" s="8">
        <v>4.479876</v>
      </c>
      <c r="X14" s="8">
        <v>4.479876</v>
      </c>
      <c r="Y14" s="8">
        <v>4.479876</v>
      </c>
      <c r="Z14" s="8">
        <v>4.479876</v>
      </c>
    </row>
    <row r="15" spans="1:26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  <c r="Y15" s="8">
        <v>3.3787476000000005</v>
      </c>
      <c r="Z15" s="8">
        <v>3.3787476000000005</v>
      </c>
    </row>
    <row r="16" spans="1:26" ht="11.25" customHeight="1" x14ac:dyDescent="0.2">
      <c r="A16" s="28" t="s">
        <v>22</v>
      </c>
      <c r="B16" s="7" t="s">
        <v>23</v>
      </c>
      <c r="C16" s="8">
        <v>4.0821300000000003</v>
      </c>
      <c r="D16" s="8">
        <v>4.0821300000000003</v>
      </c>
      <c r="E16" s="8">
        <v>4.0821300000000003</v>
      </c>
      <c r="F16" s="8">
        <v>4.0821300000000003</v>
      </c>
      <c r="G16" s="8">
        <v>4.0821300000000003</v>
      </c>
      <c r="H16" s="8">
        <v>4.0821300000000003</v>
      </c>
      <c r="I16" s="8">
        <v>4.0821300000000003</v>
      </c>
      <c r="J16" s="8">
        <v>4.0821300000000003</v>
      </c>
      <c r="K16" s="8">
        <v>4.0821300000000003</v>
      </c>
      <c r="L16" s="8">
        <v>4.0821300000000003</v>
      </c>
      <c r="M16" s="8">
        <v>4.0821300000000003</v>
      </c>
      <c r="N16" s="8">
        <v>4.0821300000000003</v>
      </c>
      <c r="O16" s="8">
        <v>4.0821300000000003</v>
      </c>
      <c r="P16" s="8">
        <v>4.0821300000000003</v>
      </c>
      <c r="Q16" s="8">
        <v>4.0821300000000003</v>
      </c>
      <c r="R16" s="8">
        <v>4.0821300000000003</v>
      </c>
      <c r="S16" s="8">
        <v>4.0821300000000003</v>
      </c>
      <c r="T16" s="8">
        <v>4.0821300000000003</v>
      </c>
      <c r="U16" s="8">
        <v>4.0821300000000003</v>
      </c>
      <c r="V16" s="8">
        <v>4.0821300000000003</v>
      </c>
      <c r="W16" s="8">
        <v>4.0821300000000003</v>
      </c>
      <c r="X16" s="8">
        <v>4.0821300000000003</v>
      </c>
      <c r="Y16" s="8">
        <v>4.0821300000000003</v>
      </c>
      <c r="Z16" s="8">
        <v>4.0821300000000003</v>
      </c>
    </row>
    <row r="17" spans="1:26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  <c r="Y18" s="8">
        <v>1.8589392</v>
      </c>
      <c r="Z18" s="8">
        <v>1.8589392</v>
      </c>
    </row>
    <row r="19" spans="1:26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  <c r="Y19" s="8">
        <v>1.8589392</v>
      </c>
      <c r="Z19" s="8">
        <v>1.8589392</v>
      </c>
    </row>
    <row r="20" spans="1:26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  <c r="Y20" s="8">
        <v>10.885680000000001</v>
      </c>
      <c r="Z20" s="8">
        <v>10.885680000000001</v>
      </c>
    </row>
    <row r="21" spans="1:26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  <c r="Y21" s="8">
        <v>7.6199760000000003</v>
      </c>
      <c r="Z21" s="8">
        <v>7.6199760000000003</v>
      </c>
    </row>
    <row r="22" spans="1:26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1.25" customHeight="1" x14ac:dyDescent="0.2">
      <c r="A23" s="29" t="s">
        <v>36</v>
      </c>
      <c r="B23" s="7" t="s">
        <v>37</v>
      </c>
      <c r="C23" s="8">
        <v>4.4977685287353246</v>
      </c>
      <c r="D23" s="8">
        <v>4.5041764100502233</v>
      </c>
      <c r="E23" s="8">
        <v>4.5047369648239552</v>
      </c>
      <c r="F23" s="8">
        <v>4.5132379795044875</v>
      </c>
      <c r="G23" s="8">
        <v>4.879701928650821</v>
      </c>
      <c r="H23" s="8">
        <v>4.7593500790771177</v>
      </c>
      <c r="I23" s="8">
        <v>4.6952196538683832</v>
      </c>
      <c r="J23" s="8">
        <v>4.6435762310366115</v>
      </c>
      <c r="K23" s="8">
        <v>4.7381705315987208</v>
      </c>
      <c r="L23" s="8">
        <v>4.7870178277774951</v>
      </c>
      <c r="M23" s="8">
        <v>4.721385592218784</v>
      </c>
      <c r="N23" s="8">
        <v>4.7274242551425392</v>
      </c>
      <c r="O23" s="8">
        <v>4.7800421580778405</v>
      </c>
      <c r="P23" s="8">
        <v>4.8620932262584988</v>
      </c>
      <c r="Q23" s="8">
        <v>4.8291168913236122</v>
      </c>
      <c r="R23" s="8">
        <v>4.7331927311167128</v>
      </c>
      <c r="S23" s="8">
        <v>4.8043323540302891</v>
      </c>
      <c r="T23" s="8">
        <v>4.8110341664323224</v>
      </c>
      <c r="U23" s="8">
        <v>4.6515634350707273</v>
      </c>
      <c r="V23" s="8">
        <v>4.6632450829420034</v>
      </c>
      <c r="W23" s="8">
        <v>4.7049834740650045</v>
      </c>
      <c r="X23" s="8">
        <v>4.7005711637711096</v>
      </c>
      <c r="Y23" s="8">
        <v>4.848057271199985</v>
      </c>
      <c r="Z23" s="8">
        <v>4.744704145879088</v>
      </c>
    </row>
    <row r="24" spans="1:26" ht="11.25" customHeight="1" x14ac:dyDescent="0.2">
      <c r="A24" s="29" t="s">
        <v>38</v>
      </c>
      <c r="B24" s="7" t="s">
        <v>39</v>
      </c>
      <c r="C24" s="8">
        <v>4.4977685287353246</v>
      </c>
      <c r="D24" s="8">
        <v>4.5041764100502233</v>
      </c>
      <c r="E24" s="8">
        <v>4.5047369648239552</v>
      </c>
      <c r="F24" s="8">
        <v>4.5132379795044875</v>
      </c>
      <c r="G24" s="8">
        <v>4.879701928650821</v>
      </c>
      <c r="H24" s="8">
        <v>4.7593500790771177</v>
      </c>
      <c r="I24" s="8">
        <v>4.6952196538683832</v>
      </c>
      <c r="J24" s="8">
        <v>4.6435762310366115</v>
      </c>
      <c r="K24" s="8">
        <v>4.7381705315987208</v>
      </c>
      <c r="L24" s="8">
        <v>4.7870178277774951</v>
      </c>
      <c r="M24" s="8">
        <v>4.721385592218784</v>
      </c>
      <c r="N24" s="8">
        <v>4.7274242551425392</v>
      </c>
      <c r="O24" s="8">
        <v>4.7800421580778405</v>
      </c>
      <c r="P24" s="8">
        <v>4.8620932262584988</v>
      </c>
      <c r="Q24" s="8">
        <v>4.8291168913236122</v>
      </c>
      <c r="R24" s="8">
        <v>4.7331927311167128</v>
      </c>
      <c r="S24" s="8">
        <v>4.8043323540302891</v>
      </c>
      <c r="T24" s="8">
        <v>4.8110341664323224</v>
      </c>
      <c r="U24" s="8">
        <v>4.6515634350707273</v>
      </c>
      <c r="V24" s="8">
        <v>4.6632450829420034</v>
      </c>
      <c r="W24" s="8">
        <v>4.7049834740650045</v>
      </c>
      <c r="X24" s="8">
        <v>4.7005711637711096</v>
      </c>
      <c r="Y24" s="8">
        <v>4.848057271199985</v>
      </c>
      <c r="Z24" s="8">
        <v>4.744704145879088</v>
      </c>
    </row>
    <row r="25" spans="1:26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  <c r="Y25" s="27">
        <v>4.479876</v>
      </c>
      <c r="Z25" s="27">
        <v>4.479876</v>
      </c>
    </row>
    <row r="26" spans="1:26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  <c r="Y28" s="8">
        <v>3.0689244000000002</v>
      </c>
      <c r="Z28" s="8">
        <v>3.0689244000000002</v>
      </c>
    </row>
    <row r="29" spans="1:26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  <c r="Y29" s="8">
        <v>2.6879256000000002</v>
      </c>
      <c r="Z29" s="8">
        <v>2.6879256000000002</v>
      </c>
    </row>
    <row r="30" spans="1:26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  <c r="Y30" s="8">
        <v>3.0689244000000002</v>
      </c>
      <c r="Z30" s="8">
        <v>3.0689244000000002</v>
      </c>
    </row>
    <row r="31" spans="1:26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  <c r="Y31" s="8">
        <v>3.0689244000000002</v>
      </c>
      <c r="Z31" s="8">
        <v>3.0689244000000002</v>
      </c>
    </row>
    <row r="32" spans="1:26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  <c r="Y32" s="8">
        <v>3.0689244000000002</v>
      </c>
      <c r="Z32" s="8">
        <v>3.0689244000000002</v>
      </c>
    </row>
    <row r="33" spans="1:26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  <c r="Y34" s="8">
        <v>2.4115968000000003</v>
      </c>
      <c r="Z34" s="8">
        <v>2.4115968000000003</v>
      </c>
    </row>
    <row r="35" spans="1:26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  <c r="Y35" s="8">
        <v>2.5790688000000004</v>
      </c>
      <c r="Z35" s="8">
        <v>2.5790688000000004</v>
      </c>
    </row>
    <row r="36" spans="1:26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  <c r="Y36" s="8">
        <v>2.6418708000000004</v>
      </c>
      <c r="Z36" s="8">
        <v>2.6418708000000004</v>
      </c>
    </row>
    <row r="37" spans="1:26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  <c r="Y37" s="8">
        <v>2.9014524000000002</v>
      </c>
      <c r="Z37" s="8">
        <v>2.9014524000000002</v>
      </c>
    </row>
    <row r="38" spans="1:26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  <c r="Y38" s="8">
        <v>2.9307600000000003</v>
      </c>
      <c r="Z38" s="8">
        <v>2.9307600000000003</v>
      </c>
    </row>
    <row r="39" spans="1:26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  <c r="Y39" s="8">
        <v>3.0103092000000005</v>
      </c>
      <c r="Z39" s="8">
        <v>3.0103092000000005</v>
      </c>
    </row>
    <row r="40" spans="1:26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  <c r="Y40" s="8">
        <v>3.0103092000000005</v>
      </c>
      <c r="Z40" s="8">
        <v>3.0103092000000005</v>
      </c>
    </row>
    <row r="41" spans="1:26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  <c r="Y41" s="8">
        <v>3.0103092000000005</v>
      </c>
      <c r="Z41" s="8">
        <v>3.0103092000000005</v>
      </c>
    </row>
    <row r="42" spans="1:26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  <c r="Y42" s="8">
        <v>3.0689244000000002</v>
      </c>
      <c r="Z42" s="8">
        <v>3.0689244000000002</v>
      </c>
    </row>
    <row r="43" spans="1:26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  <c r="Y43" s="8">
        <v>3.1024188000000001</v>
      </c>
      <c r="Z43" s="8">
        <v>3.1024188000000001</v>
      </c>
    </row>
    <row r="44" spans="1:26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  <c r="Y44" s="8">
        <v>3.2405832000000006</v>
      </c>
      <c r="Z44" s="8">
        <v>3.2405832000000006</v>
      </c>
    </row>
    <row r="45" spans="1:26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  <c r="Y45" s="8">
        <v>3.0689244000000002</v>
      </c>
      <c r="Z45" s="8">
        <v>3.0689244000000002</v>
      </c>
    </row>
    <row r="46" spans="1:26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  <c r="Y46" s="8">
        <v>3.0689244000000002</v>
      </c>
      <c r="Z46" s="8">
        <v>3.0689244000000002</v>
      </c>
    </row>
    <row r="47" spans="1:26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  <c r="Y47" s="8">
        <v>3.3787476000000005</v>
      </c>
      <c r="Z47" s="8">
        <v>3.3787476000000005</v>
      </c>
    </row>
    <row r="48" spans="1:26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  <c r="Y48" s="8">
        <v>4.0821300000000003</v>
      </c>
      <c r="Z48" s="8">
        <v>4.0821300000000003</v>
      </c>
    </row>
    <row r="49" spans="1:26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  <c r="Y49" s="8">
        <v>3.0689244000000002</v>
      </c>
      <c r="Z49" s="8">
        <v>3.0689244000000002</v>
      </c>
    </row>
    <row r="50" spans="1:26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  <c r="Y50" s="8">
        <v>3.0689244000000002</v>
      </c>
      <c r="Z50" s="8">
        <v>3.0689244000000002</v>
      </c>
    </row>
    <row r="51" spans="1:26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  <c r="Y51" s="27">
        <v>2.3487948000000003</v>
      </c>
      <c r="Z51" s="27">
        <v>2.3487948000000003</v>
      </c>
    </row>
    <row r="52" spans="1:26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  <c r="Y53" s="8">
        <v>5.9871240000000006</v>
      </c>
      <c r="Z53" s="8">
        <v>5.9871240000000006</v>
      </c>
    </row>
    <row r="54" spans="1:26" ht="11.25" customHeight="1" x14ac:dyDescent="0.2">
      <c r="A54" s="43" t="s">
        <v>118</v>
      </c>
      <c r="B54" s="44" t="s">
        <v>119</v>
      </c>
      <c r="C54" s="45">
        <v>2.269662144732</v>
      </c>
      <c r="D54" s="45">
        <v>2.269662144732</v>
      </c>
      <c r="E54" s="45">
        <v>2.269662144732</v>
      </c>
      <c r="F54" s="45">
        <v>2.269662144732</v>
      </c>
      <c r="G54" s="45">
        <v>2.269662144732</v>
      </c>
      <c r="H54" s="45">
        <v>2.269662144732</v>
      </c>
      <c r="I54" s="45">
        <v>2.269662144732</v>
      </c>
      <c r="J54" s="45">
        <v>2.269662144732</v>
      </c>
      <c r="K54" s="45">
        <v>2.269662144732</v>
      </c>
      <c r="L54" s="45">
        <v>2.269662144732</v>
      </c>
      <c r="M54" s="45">
        <v>1.9534892857200001</v>
      </c>
      <c r="N54" s="45">
        <v>2.7325543384654822</v>
      </c>
      <c r="O54" s="45">
        <v>3.2962371134566872</v>
      </c>
      <c r="P54" s="45">
        <v>5.1521206994340076</v>
      </c>
      <c r="Q54" s="45">
        <v>4.7278376242452129</v>
      </c>
      <c r="R54" s="45">
        <v>4.8556164674079909</v>
      </c>
      <c r="S54" s="45">
        <v>4.8188309434677397</v>
      </c>
      <c r="T54" s="45">
        <v>4.6537599961095975</v>
      </c>
      <c r="U54" s="45">
        <v>4.8840849144852383</v>
      </c>
      <c r="V54" s="45">
        <v>4.8460371961979707</v>
      </c>
      <c r="W54" s="45">
        <v>4.6120889478249891</v>
      </c>
      <c r="X54" s="45">
        <v>4.9479047926346063</v>
      </c>
      <c r="Y54" s="45">
        <v>4.9618383393249399</v>
      </c>
      <c r="Z54" s="45">
        <v>4.8357697759222207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  <c r="Y62" s="52">
        <v>4.6892160000000001</v>
      </c>
      <c r="Z62" s="52">
        <v>4.6892160000000001</v>
      </c>
    </row>
    <row r="63" spans="1:26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  <c r="Y63" s="52">
        <v>4.6892160000000001</v>
      </c>
      <c r="Z63" s="52">
        <v>4.6892160000000001</v>
      </c>
    </row>
    <row r="64" spans="1:26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  <c r="Y64" s="52">
        <v>2.2859928000000003</v>
      </c>
      <c r="Z64" s="52">
        <v>2.2859928000000003</v>
      </c>
    </row>
    <row r="65" spans="1:26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  <c r="Y65" s="52">
        <v>4.1867999999999999</v>
      </c>
      <c r="Z65" s="52">
        <v>4.1867999999999999</v>
      </c>
    </row>
    <row r="66" spans="1:26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  <c r="Y66" s="52">
        <v>2.9642544000000002</v>
      </c>
      <c r="Z66" s="52">
        <v>2.9642544000000002</v>
      </c>
    </row>
    <row r="67" spans="1:26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  <c r="Y67" s="52">
        <v>2.9642544000000002</v>
      </c>
      <c r="Z67" s="52">
        <v>2.9642544000000002</v>
      </c>
    </row>
    <row r="68" spans="1:26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  <c r="Y68" s="52">
        <v>2.9642544000000002</v>
      </c>
      <c r="Z68" s="52">
        <v>2.9642544000000002</v>
      </c>
    </row>
    <row r="69" spans="1:26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  <c r="Y69" s="52">
        <v>2.9642544000000002</v>
      </c>
      <c r="Z69" s="52">
        <v>2.9642544000000002</v>
      </c>
    </row>
    <row r="70" spans="1:26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  <c r="Y70" s="52">
        <v>2.9642544000000002</v>
      </c>
      <c r="Z70" s="52">
        <v>2.9642544000000002</v>
      </c>
    </row>
    <row r="71" spans="1:26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  <c r="Y71" s="52">
        <v>2.9642544000000002</v>
      </c>
      <c r="Z71" s="52">
        <v>2.9642544000000002</v>
      </c>
    </row>
    <row r="72" spans="1:26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  <c r="Y72" s="55">
        <v>3.3326927999999998</v>
      </c>
      <c r="Z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43708.667631558681</v>
      </c>
      <c r="D2" s="21">
        <f t="shared" ref="D2:X2" si="0">SUM(D3,D17,D22,D25,D26,D51,D52)</f>
        <v>46281.93893904041</v>
      </c>
      <c r="E2" s="21">
        <f t="shared" si="0"/>
        <v>45462.864318931206</v>
      </c>
      <c r="F2" s="21">
        <f t="shared" si="0"/>
        <v>45292.866263523167</v>
      </c>
      <c r="G2" s="21">
        <f t="shared" si="0"/>
        <v>45826.065422605665</v>
      </c>
      <c r="H2" s="21">
        <f t="shared" si="0"/>
        <v>47886.907087674546</v>
      </c>
      <c r="I2" s="21">
        <f t="shared" si="0"/>
        <v>48603.579184271453</v>
      </c>
      <c r="J2" s="21">
        <f t="shared" si="0"/>
        <v>48238.68358639381</v>
      </c>
      <c r="K2" s="21">
        <f t="shared" si="0"/>
        <v>47608.770746711089</v>
      </c>
      <c r="L2" s="21">
        <f t="shared" si="0"/>
        <v>42032.617045008992</v>
      </c>
      <c r="M2" s="21">
        <f t="shared" si="0"/>
        <v>42541.354989944266</v>
      </c>
      <c r="N2" s="21">
        <f t="shared" si="0"/>
        <v>38544.127014708669</v>
      </c>
      <c r="O2" s="21">
        <f t="shared" si="0"/>
        <v>38622.848722246708</v>
      </c>
      <c r="P2" s="21">
        <f t="shared" si="0"/>
        <v>37755.110940434737</v>
      </c>
      <c r="Q2" s="21">
        <f t="shared" si="0"/>
        <v>37472.210474580585</v>
      </c>
      <c r="R2" s="21">
        <f t="shared" si="0"/>
        <v>39097.532901752369</v>
      </c>
      <c r="S2" s="21">
        <f t="shared" si="0"/>
        <v>41046.848110120984</v>
      </c>
      <c r="T2" s="21">
        <f t="shared" si="0"/>
        <v>40154.941277565842</v>
      </c>
      <c r="U2" s="21">
        <f t="shared" si="0"/>
        <v>40061.758732478847</v>
      </c>
      <c r="V2" s="21">
        <f t="shared" si="0"/>
        <v>38346.511265227404</v>
      </c>
      <c r="W2" s="21">
        <f t="shared" si="0"/>
        <v>34180.689829784904</v>
      </c>
      <c r="X2" s="21">
        <f t="shared" si="0"/>
        <v>36157.5277489211</v>
      </c>
      <c r="Y2" s="21">
        <f t="shared" ref="Y2:Z2" si="1">SUM(Y3,Y17,Y22,Y25,Y26,Y51,Y52)</f>
        <v>36976.751814554023</v>
      </c>
      <c r="Z2" s="21">
        <f t="shared" si="1"/>
        <v>34565.289332960536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7126.9584095460004</v>
      </c>
      <c r="D3" s="24">
        <f t="shared" ref="D3:X3" si="3">SUM(D4,D8,D11)</f>
        <v>7471.1155503023983</v>
      </c>
      <c r="E3" s="24">
        <f t="shared" si="3"/>
        <v>7205.5891162056005</v>
      </c>
      <c r="F3" s="24">
        <f t="shared" si="3"/>
        <v>6942.2162388780016</v>
      </c>
      <c r="G3" s="24">
        <f t="shared" si="3"/>
        <v>7148.5976949684009</v>
      </c>
      <c r="H3" s="24">
        <f t="shared" si="3"/>
        <v>7513.4634799296018</v>
      </c>
      <c r="I3" s="24">
        <f t="shared" si="3"/>
        <v>6469.1259538188024</v>
      </c>
      <c r="J3" s="24">
        <f t="shared" si="3"/>
        <v>6267.6671519328011</v>
      </c>
      <c r="K3" s="24">
        <f t="shared" si="3"/>
        <v>5543.7506891111998</v>
      </c>
      <c r="L3" s="24">
        <f t="shared" si="3"/>
        <v>4488.8819633820012</v>
      </c>
      <c r="M3" s="24">
        <f t="shared" si="3"/>
        <v>4842.769128840001</v>
      </c>
      <c r="N3" s="24">
        <f t="shared" si="3"/>
        <v>4846.0527083028001</v>
      </c>
      <c r="O3" s="24">
        <f t="shared" si="3"/>
        <v>5878.8813137436</v>
      </c>
      <c r="P3" s="24">
        <f t="shared" si="3"/>
        <v>5146.5448626180005</v>
      </c>
      <c r="Q3" s="24">
        <f t="shared" si="3"/>
        <v>5022.0387540383999</v>
      </c>
      <c r="R3" s="24">
        <f t="shared" si="3"/>
        <v>5813.8689694283994</v>
      </c>
      <c r="S3" s="24">
        <f t="shared" si="3"/>
        <v>5762.5850773632001</v>
      </c>
      <c r="T3" s="24">
        <f t="shared" si="3"/>
        <v>4557.126181629601</v>
      </c>
      <c r="U3" s="24">
        <f t="shared" si="3"/>
        <v>3125.3222854896003</v>
      </c>
      <c r="V3" s="24">
        <f t="shared" si="3"/>
        <v>1566.0915559236003</v>
      </c>
      <c r="W3" s="24">
        <f t="shared" si="3"/>
        <v>1767.5588137715999</v>
      </c>
      <c r="X3" s="24">
        <f t="shared" si="3"/>
        <v>3643.0678760063997</v>
      </c>
      <c r="Y3" s="24">
        <f t="shared" ref="Y3:Z3" si="4">SUM(Y4,Y8,Y11)</f>
        <v>2918.7463583052004</v>
      </c>
      <c r="Z3" s="24">
        <f t="shared" si="4"/>
        <v>1750.7639879628002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7057.4035475460005</v>
      </c>
      <c r="D4" s="19">
        <f t="shared" ref="D4:X4" si="6">SUM(D5:D7)</f>
        <v>7386.6586323023985</v>
      </c>
      <c r="E4" s="19">
        <f t="shared" si="6"/>
        <v>7101.2568232056001</v>
      </c>
      <c r="F4" s="19">
        <f t="shared" si="6"/>
        <v>6863.0011548780012</v>
      </c>
      <c r="G4" s="19">
        <f t="shared" si="6"/>
        <v>7086.771501968401</v>
      </c>
      <c r="H4" s="19">
        <f t="shared" si="6"/>
        <v>7414.5544879296021</v>
      </c>
      <c r="I4" s="19">
        <f t="shared" si="6"/>
        <v>6451.2986638188022</v>
      </c>
      <c r="J4" s="19">
        <f t="shared" si="6"/>
        <v>6240.9097199328007</v>
      </c>
      <c r="K4" s="19">
        <f t="shared" si="6"/>
        <v>5501.1694751112</v>
      </c>
      <c r="L4" s="19">
        <f t="shared" si="6"/>
        <v>4440.3404183820012</v>
      </c>
      <c r="M4" s="19">
        <f t="shared" si="6"/>
        <v>4800.3967598400013</v>
      </c>
      <c r="N4" s="19">
        <f t="shared" si="6"/>
        <v>4803.1703363028</v>
      </c>
      <c r="O4" s="19">
        <f t="shared" si="6"/>
        <v>5830.2432437436</v>
      </c>
      <c r="P4" s="19">
        <f t="shared" si="6"/>
        <v>5075.9215566180001</v>
      </c>
      <c r="Q4" s="19">
        <f t="shared" si="6"/>
        <v>4970.3073210384</v>
      </c>
      <c r="R4" s="19">
        <f t="shared" si="6"/>
        <v>5740.9581964283998</v>
      </c>
      <c r="S4" s="19">
        <f t="shared" si="6"/>
        <v>5695.5921643632</v>
      </c>
      <c r="T4" s="19">
        <f t="shared" si="6"/>
        <v>4498.6730986296006</v>
      </c>
      <c r="U4" s="19">
        <f t="shared" si="6"/>
        <v>3077.0011684896003</v>
      </c>
      <c r="V4" s="19">
        <f t="shared" si="6"/>
        <v>1529.0614069236003</v>
      </c>
      <c r="W4" s="19">
        <f t="shared" si="6"/>
        <v>1738.1892397715999</v>
      </c>
      <c r="X4" s="19">
        <f t="shared" si="6"/>
        <v>3591.2360570063997</v>
      </c>
      <c r="Y4" s="19">
        <f t="shared" ref="Y4:Z4" si="7">SUM(Y5:Y7)</f>
        <v>2885.5126253052003</v>
      </c>
      <c r="Z4" s="19">
        <f t="shared" si="7"/>
        <v>1718.6703029628002</v>
      </c>
    </row>
    <row r="5" spans="1:26" ht="11.25" customHeight="1" x14ac:dyDescent="0.2">
      <c r="A5" s="28" t="s">
        <v>4</v>
      </c>
      <c r="B5" s="7" t="s">
        <v>5</v>
      </c>
      <c r="C5" s="8">
        <f>INTMARB!C5+GIC!C5</f>
        <v>149.03428722599998</v>
      </c>
      <c r="D5" s="8">
        <f>INTMARB!D5+GIC!D5</f>
        <v>163.40282814240007</v>
      </c>
      <c r="E5" s="8">
        <f>INTMARB!E5+GIC!E5</f>
        <v>127.41830848560005</v>
      </c>
      <c r="F5" s="8">
        <f>INTMARB!F5+GIC!F5</f>
        <v>122.10057175800003</v>
      </c>
      <c r="G5" s="8">
        <f>INTMARB!G5+GIC!G5</f>
        <v>148.48506732840005</v>
      </c>
      <c r="H5" s="8">
        <f>INTMARB!H5+GIC!H5</f>
        <v>154.28832576959996</v>
      </c>
      <c r="I5" s="8">
        <f>INTMARB!I5+GIC!I5</f>
        <v>140.43715565880004</v>
      </c>
      <c r="J5" s="8">
        <f>INTMARB!J5+GIC!J5</f>
        <v>162.94561673280006</v>
      </c>
      <c r="K5" s="8">
        <f>INTMARB!K5+GIC!K5</f>
        <v>125.51160951120002</v>
      </c>
      <c r="L5" s="8">
        <f>INTMARB!L5+GIC!L5</f>
        <v>130.90507630200008</v>
      </c>
      <c r="M5" s="8">
        <f>INTMARB!M5+GIC!M5</f>
        <v>120.38956776000006</v>
      </c>
      <c r="N5" s="8">
        <f>INTMARB!N5+GIC!N5</f>
        <v>105.73226174280003</v>
      </c>
      <c r="O5" s="8">
        <f>INTMARB!O5+GIC!O5</f>
        <v>153.45847998360006</v>
      </c>
      <c r="P5" s="8">
        <f>INTMARB!P5+GIC!P5</f>
        <v>166.38850357799998</v>
      </c>
      <c r="Q5" s="8">
        <f>INTMARB!Q5+GIC!Q5</f>
        <v>250.00404807839996</v>
      </c>
      <c r="R5" s="8">
        <f>INTMARB!R5+GIC!R5</f>
        <v>211.45779978840008</v>
      </c>
      <c r="S5" s="8">
        <f>INTMARB!S5+GIC!S5</f>
        <v>276.93280924319993</v>
      </c>
      <c r="T5" s="8">
        <f>INTMARB!T5+GIC!T5</f>
        <v>222.00303414960004</v>
      </c>
      <c r="U5" s="8">
        <f>INTMARB!U5+GIC!U5</f>
        <v>195.55059384960015</v>
      </c>
      <c r="V5" s="8">
        <f>INTMARB!V5+GIC!V5</f>
        <v>212.96320020360011</v>
      </c>
      <c r="W5" s="8">
        <f>INTMARB!W5+GIC!W5</f>
        <v>189.52226849159999</v>
      </c>
      <c r="X5" s="8">
        <f>INTMARB!X5+GIC!X5</f>
        <v>167.32380524639998</v>
      </c>
      <c r="Y5" s="8">
        <f>INTMARB!Y5+GIC!Y5</f>
        <v>193.95353882519998</v>
      </c>
      <c r="Z5" s="8">
        <f>INTMARB!Z5+GIC!Z5</f>
        <v>174.11933984279997</v>
      </c>
    </row>
    <row r="6" spans="1:26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  <c r="Y6" s="8">
        <f>INTMARB!Y6+GIC!Y6</f>
        <v>0</v>
      </c>
      <c r="Z6" s="8">
        <f>INTMARB!Z6+GIC!Z6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INTMARB!C7+GIC!C7</f>
        <v>6908.3692603200006</v>
      </c>
      <c r="D7" s="8">
        <f>INTMARB!D7+GIC!D7</f>
        <v>7223.2558041599987</v>
      </c>
      <c r="E7" s="8">
        <f>INTMARB!E7+GIC!E7</f>
        <v>6973.8385147199997</v>
      </c>
      <c r="F7" s="8">
        <f>INTMARB!F7+GIC!F7</f>
        <v>6740.9005831200011</v>
      </c>
      <c r="G7" s="8">
        <f>INTMARB!G7+GIC!G7</f>
        <v>6938.2864346400011</v>
      </c>
      <c r="H7" s="8">
        <f>INTMARB!H7+GIC!H7</f>
        <v>7260.2661621600018</v>
      </c>
      <c r="I7" s="8">
        <f>INTMARB!I7+GIC!I7</f>
        <v>6310.8615081600019</v>
      </c>
      <c r="J7" s="8">
        <f>INTMARB!J7+GIC!J7</f>
        <v>6077.9641032000009</v>
      </c>
      <c r="K7" s="8">
        <f>INTMARB!K7+GIC!K7</f>
        <v>5375.6578656000002</v>
      </c>
      <c r="L7" s="8">
        <f>INTMARB!L7+GIC!L7</f>
        <v>4309.4353420800007</v>
      </c>
      <c r="M7" s="8">
        <f>INTMARB!M7+GIC!M7</f>
        <v>4680.007192080001</v>
      </c>
      <c r="N7" s="8">
        <f>INTMARB!N7+GIC!N7</f>
        <v>4697.4380745600001</v>
      </c>
      <c r="O7" s="8">
        <f>INTMARB!O7+GIC!O7</f>
        <v>5676.7847637599998</v>
      </c>
      <c r="P7" s="8">
        <f>INTMARB!P7+GIC!P7</f>
        <v>4909.5330530399997</v>
      </c>
      <c r="Q7" s="8">
        <f>INTMARB!Q7+GIC!Q7</f>
        <v>4720.30327296</v>
      </c>
      <c r="R7" s="8">
        <f>INTMARB!R7+GIC!R7</f>
        <v>5529.50039664</v>
      </c>
      <c r="S7" s="8">
        <f>INTMARB!S7+GIC!S7</f>
        <v>5418.6593551200003</v>
      </c>
      <c r="T7" s="8">
        <f>INTMARB!T7+GIC!T7</f>
        <v>4276.6700644800003</v>
      </c>
      <c r="U7" s="8">
        <f>INTMARB!U7+GIC!U7</f>
        <v>2881.45057464</v>
      </c>
      <c r="V7" s="8">
        <f>INTMARB!V7+GIC!V7</f>
        <v>1316.0982067200002</v>
      </c>
      <c r="W7" s="8">
        <f>INTMARB!W7+GIC!W7</f>
        <v>1548.6669712799999</v>
      </c>
      <c r="X7" s="8">
        <f>INTMARB!X7+GIC!X7</f>
        <v>3423.9122517599999</v>
      </c>
      <c r="Y7" s="8">
        <f>INTMARB!Y7+GIC!Y7</f>
        <v>2691.5590864800001</v>
      </c>
      <c r="Z7" s="8">
        <f>INTMARB!Z7+GIC!Z7</f>
        <v>1544.5509631200002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  <c r="Y9" s="8">
        <f>INTMARB!Y9+GIC!Y9</f>
        <v>0</v>
      </c>
      <c r="Z9" s="8">
        <f>INTMARB!Z9+GIC!Z9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INTMARB!C10+GIC!C10</f>
        <v>0</v>
      </c>
      <c r="D10" s="8">
        <f>INTMARB!D10+GIC!D10</f>
        <v>0</v>
      </c>
      <c r="E10" s="8">
        <f>INTMARB!E10+GIC!E10</f>
        <v>0</v>
      </c>
      <c r="F10" s="8">
        <f>INTMARB!F10+GIC!F10</f>
        <v>0</v>
      </c>
      <c r="G10" s="8">
        <f>INTMARB!G10+GIC!G10</f>
        <v>0</v>
      </c>
      <c r="H10" s="8">
        <f>INTMARB!H10+GIC!H10</f>
        <v>0</v>
      </c>
      <c r="I10" s="8">
        <f>INTMARB!I10+GIC!I10</f>
        <v>0</v>
      </c>
      <c r="J10" s="8">
        <f>INTMARB!J10+GIC!J10</f>
        <v>0</v>
      </c>
      <c r="K10" s="8">
        <f>INTMARB!K10+GIC!K10</f>
        <v>0</v>
      </c>
      <c r="L10" s="8">
        <f>INTMARB!L10+GIC!L10</f>
        <v>0</v>
      </c>
      <c r="M10" s="8">
        <f>INTMARB!M10+GIC!M10</f>
        <v>0</v>
      </c>
      <c r="N10" s="8">
        <f>INTMARB!N10+GIC!N10</f>
        <v>0</v>
      </c>
      <c r="O10" s="8">
        <f>INTMARB!O10+GIC!O10</f>
        <v>0</v>
      </c>
      <c r="P10" s="8">
        <f>INTMARB!P10+GIC!P10</f>
        <v>0</v>
      </c>
      <c r="Q10" s="8">
        <f>INTMARB!Q10+GIC!Q10</f>
        <v>0</v>
      </c>
      <c r="R10" s="8">
        <f>INTMARB!R10+GIC!R10</f>
        <v>0</v>
      </c>
      <c r="S10" s="8">
        <f>INTMARB!S10+GIC!S10</f>
        <v>0</v>
      </c>
      <c r="T10" s="8">
        <f>INTMARB!T10+GIC!T10</f>
        <v>0</v>
      </c>
      <c r="U10" s="8">
        <f>INTMARB!U10+GIC!U10</f>
        <v>0</v>
      </c>
      <c r="V10" s="8">
        <f>INTMARB!V10+GIC!V10</f>
        <v>0</v>
      </c>
      <c r="W10" s="8">
        <f>INTMARB!W10+GIC!W10</f>
        <v>0</v>
      </c>
      <c r="X10" s="8">
        <f>INTMARB!X10+GIC!X10</f>
        <v>0</v>
      </c>
      <c r="Y10" s="8">
        <f>INTMARB!Y10+GIC!Y10</f>
        <v>0</v>
      </c>
      <c r="Z10" s="8">
        <f>INTMARB!Z10+GIC!Z10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69.554862000000014</v>
      </c>
      <c r="D11" s="19">
        <f t="shared" ref="D11:X11" si="12">SUM(D12:D16)</f>
        <v>84.456918000000002</v>
      </c>
      <c r="E11" s="19">
        <f t="shared" si="12"/>
        <v>104.33229300000005</v>
      </c>
      <c r="F11" s="19">
        <f t="shared" si="12"/>
        <v>79.215084000000033</v>
      </c>
      <c r="G11" s="19">
        <f t="shared" si="12"/>
        <v>61.826193000000018</v>
      </c>
      <c r="H11" s="19">
        <f t="shared" si="12"/>
        <v>98.908991999999984</v>
      </c>
      <c r="I11" s="19">
        <f t="shared" si="12"/>
        <v>17.827289999999998</v>
      </c>
      <c r="J11" s="19">
        <f t="shared" si="12"/>
        <v>26.757432000000009</v>
      </c>
      <c r="K11" s="19">
        <f t="shared" si="12"/>
        <v>42.581214000000003</v>
      </c>
      <c r="L11" s="19">
        <f t="shared" si="12"/>
        <v>48.541545000000028</v>
      </c>
      <c r="M11" s="19">
        <f t="shared" si="12"/>
        <v>42.372368999999992</v>
      </c>
      <c r="N11" s="19">
        <f t="shared" si="12"/>
        <v>42.882371999999989</v>
      </c>
      <c r="O11" s="19">
        <f t="shared" si="12"/>
        <v>48.638070000000013</v>
      </c>
      <c r="P11" s="19">
        <f t="shared" si="12"/>
        <v>70.623305999999985</v>
      </c>
      <c r="Q11" s="19">
        <f t="shared" si="12"/>
        <v>51.731432999999981</v>
      </c>
      <c r="R11" s="19">
        <f t="shared" si="12"/>
        <v>72.910773000000006</v>
      </c>
      <c r="S11" s="19">
        <f t="shared" si="12"/>
        <v>66.992912999999973</v>
      </c>
      <c r="T11" s="19">
        <f t="shared" si="12"/>
        <v>58.453083000000021</v>
      </c>
      <c r="U11" s="19">
        <f t="shared" si="12"/>
        <v>48.321117000000022</v>
      </c>
      <c r="V11" s="19">
        <f t="shared" si="12"/>
        <v>37.030149000000023</v>
      </c>
      <c r="W11" s="19">
        <f t="shared" si="12"/>
        <v>29.369574</v>
      </c>
      <c r="X11" s="19">
        <f t="shared" si="12"/>
        <v>51.831818999999996</v>
      </c>
      <c r="Y11" s="19">
        <f t="shared" ref="Y11:Z11" si="13">SUM(Y12:Y16)</f>
        <v>33.233732999999994</v>
      </c>
      <c r="Z11" s="19">
        <f t="shared" si="13"/>
        <v>32.093684999999994</v>
      </c>
    </row>
    <row r="12" spans="1:26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  <c r="Y12" s="8">
        <f>INTMARB!Y12+GIC!Y12</f>
        <v>0</v>
      </c>
      <c r="Z12" s="8">
        <f>INTMARB!Z12+GIC!Z12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INTMARB!C13+GIC!C13</f>
        <v>0</v>
      </c>
      <c r="D13" s="8">
        <f>INTMARB!D13+GIC!D13</f>
        <v>0</v>
      </c>
      <c r="E13" s="8">
        <f>INTMARB!E13+GIC!E13</f>
        <v>0</v>
      </c>
      <c r="F13" s="8">
        <f>INTMARB!F13+GIC!F13</f>
        <v>0</v>
      </c>
      <c r="G13" s="8">
        <f>INTMARB!G13+GIC!G13</f>
        <v>0</v>
      </c>
      <c r="H13" s="8">
        <f>INTMARB!H13+GIC!H13</f>
        <v>0</v>
      </c>
      <c r="I13" s="8">
        <f>INTMARB!I13+GIC!I13</f>
        <v>0</v>
      </c>
      <c r="J13" s="8">
        <f>INTMARB!J13+GIC!J13</f>
        <v>0</v>
      </c>
      <c r="K13" s="8">
        <f>INTMARB!K13+GIC!K13</f>
        <v>0</v>
      </c>
      <c r="L13" s="8">
        <f>INTMARB!L13+GIC!L13</f>
        <v>0</v>
      </c>
      <c r="M13" s="8">
        <f>INTMARB!M13+GIC!M13</f>
        <v>0</v>
      </c>
      <c r="N13" s="8">
        <f>INTMARB!N13+GIC!N13</f>
        <v>0</v>
      </c>
      <c r="O13" s="8">
        <f>INTMARB!O13+GIC!O13</f>
        <v>0</v>
      </c>
      <c r="P13" s="8">
        <f>INTMARB!P13+GIC!P13</f>
        <v>0</v>
      </c>
      <c r="Q13" s="8">
        <f>INTMARB!Q13+GIC!Q13</f>
        <v>0</v>
      </c>
      <c r="R13" s="8">
        <f>INTMARB!R13+GIC!R13</f>
        <v>0</v>
      </c>
      <c r="S13" s="8">
        <f>INTMARB!S13+GIC!S13</f>
        <v>0</v>
      </c>
      <c r="T13" s="8">
        <f>INTMARB!T13+GIC!T13</f>
        <v>0</v>
      </c>
      <c r="U13" s="8">
        <f>INTMARB!U13+GIC!U13</f>
        <v>0</v>
      </c>
      <c r="V13" s="8">
        <f>INTMARB!V13+GIC!V13</f>
        <v>0</v>
      </c>
      <c r="W13" s="8">
        <f>INTMARB!W13+GIC!W13</f>
        <v>0</v>
      </c>
      <c r="X13" s="8">
        <f>INTMARB!X13+GIC!X13</f>
        <v>0</v>
      </c>
      <c r="Y13" s="8">
        <f>INTMARB!Y13+GIC!Y13</f>
        <v>0</v>
      </c>
      <c r="Z13" s="8">
        <f>INTMARB!Z13+GIC!Z13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  <c r="Y14" s="8">
        <f>INTMARB!Y14+GIC!Y14</f>
        <v>0</v>
      </c>
      <c r="Z14" s="8">
        <f>INTMARB!Z14+GIC!Z14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  <c r="Y15" s="8">
        <f>INTMARB!Y15+GIC!Y15</f>
        <v>0</v>
      </c>
      <c r="Z15" s="8">
        <f>INTMARB!Z15+GIC!Z15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INTMARB!C16+GIC!C16</f>
        <v>69.554862000000014</v>
      </c>
      <c r="D16" s="8">
        <f>INTMARB!D16+GIC!D16</f>
        <v>84.456918000000002</v>
      </c>
      <c r="E16" s="8">
        <f>INTMARB!E16+GIC!E16</f>
        <v>104.33229300000005</v>
      </c>
      <c r="F16" s="8">
        <f>INTMARB!F16+GIC!F16</f>
        <v>79.215084000000033</v>
      </c>
      <c r="G16" s="8">
        <f>INTMARB!G16+GIC!G16</f>
        <v>61.826193000000018</v>
      </c>
      <c r="H16" s="8">
        <f>INTMARB!H16+GIC!H16</f>
        <v>98.908991999999984</v>
      </c>
      <c r="I16" s="8">
        <f>INTMARB!I16+GIC!I16</f>
        <v>17.827289999999998</v>
      </c>
      <c r="J16" s="8">
        <f>INTMARB!J16+GIC!J16</f>
        <v>26.757432000000009</v>
      </c>
      <c r="K16" s="8">
        <f>INTMARB!K16+GIC!K16</f>
        <v>42.581214000000003</v>
      </c>
      <c r="L16" s="8">
        <f>INTMARB!L16+GIC!L16</f>
        <v>48.541545000000028</v>
      </c>
      <c r="M16" s="8">
        <f>INTMARB!M16+GIC!M16</f>
        <v>42.372368999999992</v>
      </c>
      <c r="N16" s="8">
        <f>INTMARB!N16+GIC!N16</f>
        <v>42.882371999999989</v>
      </c>
      <c r="O16" s="8">
        <f>INTMARB!O16+GIC!O16</f>
        <v>48.638070000000013</v>
      </c>
      <c r="P16" s="8">
        <f>INTMARB!P16+GIC!P16</f>
        <v>70.623305999999985</v>
      </c>
      <c r="Q16" s="8">
        <f>INTMARB!Q16+GIC!Q16</f>
        <v>51.731432999999981</v>
      </c>
      <c r="R16" s="8">
        <f>INTMARB!R16+GIC!R16</f>
        <v>72.910773000000006</v>
      </c>
      <c r="S16" s="8">
        <f>INTMARB!S16+GIC!S16</f>
        <v>66.992912999999973</v>
      </c>
      <c r="T16" s="8">
        <f>INTMARB!T16+GIC!T16</f>
        <v>58.453083000000021</v>
      </c>
      <c r="U16" s="8">
        <f>INTMARB!U16+GIC!U16</f>
        <v>48.321117000000022</v>
      </c>
      <c r="V16" s="8">
        <f>INTMARB!V16+GIC!V16</f>
        <v>37.030149000000023</v>
      </c>
      <c r="W16" s="8">
        <f>INTMARB!W16+GIC!W16</f>
        <v>29.369574</v>
      </c>
      <c r="X16" s="8">
        <f>INTMARB!X16+GIC!X16</f>
        <v>51.831818999999996</v>
      </c>
      <c r="Y16" s="8">
        <f>INTMARB!Y16+GIC!Y16</f>
        <v>33.233732999999994</v>
      </c>
      <c r="Z16" s="8">
        <f>INTMARB!Z16+GIC!Z16</f>
        <v>32.093684999999994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  <c r="Y18" s="8">
        <f>INTMARB!Y18+GIC!Y18</f>
        <v>0</v>
      </c>
      <c r="Z18" s="8">
        <f>INTMARB!Z18+GIC!Z18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INTMARB!C19+GIC!C19</f>
        <v>0</v>
      </c>
      <c r="D19" s="8">
        <f>INTMARB!D19+GIC!D19</f>
        <v>0</v>
      </c>
      <c r="E19" s="8">
        <f>INTMARB!E19+GIC!E19</f>
        <v>0</v>
      </c>
      <c r="F19" s="8">
        <f>INTMARB!F19+GIC!F19</f>
        <v>0</v>
      </c>
      <c r="G19" s="8">
        <f>INTMARB!G19+GIC!G19</f>
        <v>0</v>
      </c>
      <c r="H19" s="8">
        <f>INTMARB!H19+GIC!H19</f>
        <v>0</v>
      </c>
      <c r="I19" s="8">
        <f>INTMARB!I19+GIC!I19</f>
        <v>0</v>
      </c>
      <c r="J19" s="8">
        <f>INTMARB!J19+GIC!J19</f>
        <v>0</v>
      </c>
      <c r="K19" s="8">
        <f>INTMARB!K19+GIC!K19</f>
        <v>0</v>
      </c>
      <c r="L19" s="8">
        <f>INTMARB!L19+GIC!L19</f>
        <v>0</v>
      </c>
      <c r="M19" s="8">
        <f>INTMARB!M19+GIC!M19</f>
        <v>0</v>
      </c>
      <c r="N19" s="8">
        <f>INTMARB!N19+GIC!N19</f>
        <v>0</v>
      </c>
      <c r="O19" s="8">
        <f>INTMARB!O19+GIC!O19</f>
        <v>0</v>
      </c>
      <c r="P19" s="8">
        <f>INTMARB!P19+GIC!P19</f>
        <v>0</v>
      </c>
      <c r="Q19" s="8">
        <f>INTMARB!Q19+GIC!Q19</f>
        <v>0</v>
      </c>
      <c r="R19" s="8">
        <f>INTMARB!R19+GIC!R19</f>
        <v>0</v>
      </c>
      <c r="S19" s="8">
        <f>INTMARB!S19+GIC!S19</f>
        <v>0</v>
      </c>
      <c r="T19" s="8">
        <f>INTMARB!T19+GIC!T19</f>
        <v>0</v>
      </c>
      <c r="U19" s="8">
        <f>INTMARB!U19+GIC!U19</f>
        <v>0</v>
      </c>
      <c r="V19" s="8">
        <f>INTMARB!V19+GIC!V19</f>
        <v>0</v>
      </c>
      <c r="W19" s="8">
        <f>INTMARB!W19+GIC!W19</f>
        <v>0</v>
      </c>
      <c r="X19" s="8">
        <f>INTMARB!X19+GIC!X19</f>
        <v>0</v>
      </c>
      <c r="Y19" s="8">
        <f>INTMARB!Y19+GIC!Y19</f>
        <v>0</v>
      </c>
      <c r="Z19" s="8">
        <f>INTMARB!Z19+GIC!Z19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INTMARB!C20+GIC!C20</f>
        <v>0</v>
      </c>
      <c r="D20" s="8">
        <f>INTMARB!D20+GIC!D20</f>
        <v>0</v>
      </c>
      <c r="E20" s="8">
        <f>INTMARB!E20+GIC!E20</f>
        <v>0</v>
      </c>
      <c r="F20" s="8">
        <f>INTMARB!F20+GIC!F20</f>
        <v>0</v>
      </c>
      <c r="G20" s="8">
        <f>INTMARB!G20+GIC!G20</f>
        <v>0</v>
      </c>
      <c r="H20" s="8">
        <f>INTMARB!H20+GIC!H20</f>
        <v>0</v>
      </c>
      <c r="I20" s="8">
        <f>INTMARB!I20+GIC!I20</f>
        <v>0</v>
      </c>
      <c r="J20" s="8">
        <f>INTMARB!J20+GIC!J20</f>
        <v>0</v>
      </c>
      <c r="K20" s="8">
        <f>INTMARB!K20+GIC!K20</f>
        <v>0</v>
      </c>
      <c r="L20" s="8">
        <f>INTMARB!L20+GIC!L20</f>
        <v>0</v>
      </c>
      <c r="M20" s="8">
        <f>INTMARB!M20+GIC!M20</f>
        <v>0</v>
      </c>
      <c r="N20" s="8">
        <f>INTMARB!N20+GIC!N20</f>
        <v>0</v>
      </c>
      <c r="O20" s="8">
        <f>INTMARB!O20+GIC!O20</f>
        <v>0</v>
      </c>
      <c r="P20" s="8">
        <f>INTMARB!P20+GIC!P20</f>
        <v>0</v>
      </c>
      <c r="Q20" s="8">
        <f>INTMARB!Q20+GIC!Q20</f>
        <v>0</v>
      </c>
      <c r="R20" s="8">
        <f>INTMARB!R20+GIC!R20</f>
        <v>0</v>
      </c>
      <c r="S20" s="8">
        <f>INTMARB!S20+GIC!S20</f>
        <v>0</v>
      </c>
      <c r="T20" s="8">
        <f>INTMARB!T20+GIC!T20</f>
        <v>0</v>
      </c>
      <c r="U20" s="8">
        <f>INTMARB!U20+GIC!U20</f>
        <v>0</v>
      </c>
      <c r="V20" s="8">
        <f>INTMARB!V20+GIC!V20</f>
        <v>0</v>
      </c>
      <c r="W20" s="8">
        <f>INTMARB!W20+GIC!W20</f>
        <v>0</v>
      </c>
      <c r="X20" s="8">
        <f>INTMARB!X20+GIC!X20</f>
        <v>0</v>
      </c>
      <c r="Y20" s="8">
        <f>INTMARB!Y20+GIC!Y20</f>
        <v>0</v>
      </c>
      <c r="Z20" s="8">
        <f>INTMARB!Z20+GIC!Z20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  <c r="Y21" s="8">
        <f>INTMARB!Y21+GIC!Y21</f>
        <v>0</v>
      </c>
      <c r="Z21" s="8">
        <f>INTMARB!Z21+GIC!Z21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3649.1745790926789</v>
      </c>
      <c r="D22" s="27">
        <f t="shared" ref="D22:X22" si="18">SUM(D23:D24)</f>
        <v>3912.6653461780129</v>
      </c>
      <c r="E22" s="27">
        <f t="shared" si="18"/>
        <v>3974.1289169256006</v>
      </c>
      <c r="F22" s="27">
        <f t="shared" si="18"/>
        <v>3747.391167165154</v>
      </c>
      <c r="G22" s="27">
        <f t="shared" si="18"/>
        <v>3164.1363523972614</v>
      </c>
      <c r="H22" s="27">
        <f t="shared" si="18"/>
        <v>3818.4462115049469</v>
      </c>
      <c r="I22" s="27">
        <f t="shared" si="18"/>
        <v>3635.0531860926485</v>
      </c>
      <c r="J22" s="27">
        <f t="shared" si="18"/>
        <v>3514.9348646610083</v>
      </c>
      <c r="K22" s="27">
        <f t="shared" si="18"/>
        <v>4212.4540110398957</v>
      </c>
      <c r="L22" s="27">
        <f t="shared" si="18"/>
        <v>4192.7698652423906</v>
      </c>
      <c r="M22" s="27">
        <f t="shared" si="18"/>
        <v>3656.5422294508071</v>
      </c>
      <c r="N22" s="27">
        <f t="shared" si="18"/>
        <v>3522.0806566784313</v>
      </c>
      <c r="O22" s="27">
        <f t="shared" si="18"/>
        <v>3828.583603219789</v>
      </c>
      <c r="P22" s="27">
        <f t="shared" si="18"/>
        <v>3669.621592815341</v>
      </c>
      <c r="Q22" s="27">
        <f t="shared" si="18"/>
        <v>3728.704405903386</v>
      </c>
      <c r="R22" s="27">
        <f t="shared" si="18"/>
        <v>3645.8489407200032</v>
      </c>
      <c r="S22" s="27">
        <f t="shared" si="18"/>
        <v>3552.6141637202313</v>
      </c>
      <c r="T22" s="27">
        <f t="shared" si="18"/>
        <v>3368.7179762706342</v>
      </c>
      <c r="U22" s="27">
        <f t="shared" si="18"/>
        <v>3200.630010070146</v>
      </c>
      <c r="V22" s="27">
        <f t="shared" si="18"/>
        <v>2948.6428419205913</v>
      </c>
      <c r="W22" s="27">
        <f t="shared" si="18"/>
        <v>1972.3339269971543</v>
      </c>
      <c r="X22" s="27">
        <f t="shared" si="18"/>
        <v>1274.9553576329549</v>
      </c>
      <c r="Y22" s="27">
        <f t="shared" ref="Y22:Z22" si="19">SUM(Y23:Y24)</f>
        <v>1121.2030768404859</v>
      </c>
      <c r="Z22" s="27">
        <f t="shared" si="19"/>
        <v>871.30678050584572</v>
      </c>
    </row>
    <row r="23" spans="1:26" ht="11.25" customHeight="1" x14ac:dyDescent="0.2">
      <c r="A23" s="29" t="s">
        <v>36</v>
      </c>
      <c r="B23" s="7" t="s">
        <v>37</v>
      </c>
      <c r="C23" s="8">
        <f>INTMARB!C23+GIC!C23</f>
        <v>3091.2714481360454</v>
      </c>
      <c r="D23" s="8">
        <f>INTMARB!D23+GIC!D23</f>
        <v>3403.8510386522166</v>
      </c>
      <c r="E23" s="8">
        <f>INTMARB!E23+GIC!E23</f>
        <v>3453.2775172995548</v>
      </c>
      <c r="F23" s="8">
        <f>INTMARB!F23+GIC!F23</f>
        <v>3321.5266106287545</v>
      </c>
      <c r="G23" s="8">
        <f>INTMARB!G23+GIC!G23</f>
        <v>2725.309750941909</v>
      </c>
      <c r="H23" s="8">
        <f>INTMARB!H23+GIC!H23</f>
        <v>3386.5210733783351</v>
      </c>
      <c r="I23" s="8">
        <f>INTMARB!I23+GIC!I23</f>
        <v>3220.1487771385609</v>
      </c>
      <c r="J23" s="8">
        <f>INTMARB!J23+GIC!J23</f>
        <v>3120.2795966566182</v>
      </c>
      <c r="K23" s="8">
        <f>INTMARB!K23+GIC!K23</f>
        <v>3711.0194940798501</v>
      </c>
      <c r="L23" s="8">
        <f>INTMARB!L23+GIC!L23</f>
        <v>3699.1653509536773</v>
      </c>
      <c r="M23" s="8">
        <f>INTMARB!M23+GIC!M23</f>
        <v>3240.6514894859097</v>
      </c>
      <c r="N23" s="8">
        <f>INTMARB!N23+GIC!N23</f>
        <v>3150.4835665023425</v>
      </c>
      <c r="O23" s="8">
        <f>INTMARB!O23+GIC!O23</f>
        <v>3413.5419547547344</v>
      </c>
      <c r="P23" s="8">
        <f>INTMARB!P23+GIC!P23</f>
        <v>3231.062456065888</v>
      </c>
      <c r="Q23" s="8">
        <f>INTMARB!Q23+GIC!Q23</f>
        <v>3379.7290834490423</v>
      </c>
      <c r="R23" s="8">
        <f>INTMARB!R23+GIC!R23</f>
        <v>3300.809365154551</v>
      </c>
      <c r="S23" s="8">
        <f>INTMARB!S23+GIC!S23</f>
        <v>3220.2411154485362</v>
      </c>
      <c r="T23" s="8">
        <f>INTMARB!T23+GIC!T23</f>
        <v>3077.0447897672861</v>
      </c>
      <c r="U23" s="8">
        <f>INTMARB!U23+GIC!U23</f>
        <v>2880.4412608650241</v>
      </c>
      <c r="V23" s="8">
        <f>INTMARB!V23+GIC!V23</f>
        <v>2688.4842881222171</v>
      </c>
      <c r="W23" s="8">
        <f>INTMARB!W23+GIC!W23</f>
        <v>1682.3107354517647</v>
      </c>
      <c r="X23" s="8">
        <f>INTMARB!X23+GIC!X23</f>
        <v>1027.394906967711</v>
      </c>
      <c r="Y23" s="8">
        <f>INTMARB!Y23+GIC!Y23</f>
        <v>961.8766560742946</v>
      </c>
      <c r="Z23" s="8">
        <f>INTMARB!Z23+GIC!Z23</f>
        <v>814.05088936697132</v>
      </c>
    </row>
    <row r="24" spans="1:26" ht="11.25" customHeight="1" x14ac:dyDescent="0.2">
      <c r="A24" s="29" t="s">
        <v>38</v>
      </c>
      <c r="B24" s="7" t="s">
        <v>39</v>
      </c>
      <c r="C24" s="8">
        <f>INTMARB!C24+GIC!C24</f>
        <v>557.90313095663339</v>
      </c>
      <c r="D24" s="8">
        <f>INTMARB!D24+GIC!D24</f>
        <v>508.81430752579627</v>
      </c>
      <c r="E24" s="8">
        <f>INTMARB!E24+GIC!E24</f>
        <v>520.85139962604603</v>
      </c>
      <c r="F24" s="8">
        <f>INTMARB!F24+GIC!F24</f>
        <v>425.8645565363995</v>
      </c>
      <c r="G24" s="8">
        <f>INTMARB!G24+GIC!G24</f>
        <v>438.8266014553526</v>
      </c>
      <c r="H24" s="8">
        <f>INTMARB!H24+GIC!H24</f>
        <v>431.92513812661178</v>
      </c>
      <c r="I24" s="8">
        <f>INTMARB!I24+GIC!I24</f>
        <v>414.90440895408756</v>
      </c>
      <c r="J24" s="8">
        <f>INTMARB!J24+GIC!J24</f>
        <v>394.65526800439011</v>
      </c>
      <c r="K24" s="8">
        <f>INTMARB!K24+GIC!K24</f>
        <v>501.43451696004547</v>
      </c>
      <c r="L24" s="8">
        <f>INTMARB!L24+GIC!L24</f>
        <v>493.60451428871352</v>
      </c>
      <c r="M24" s="8">
        <f>INTMARB!M24+GIC!M24</f>
        <v>415.89073996489742</v>
      </c>
      <c r="N24" s="8">
        <f>INTMARB!N24+GIC!N24</f>
        <v>371.59709017608873</v>
      </c>
      <c r="O24" s="8">
        <f>INTMARB!O24+GIC!O24</f>
        <v>415.04164846505461</v>
      </c>
      <c r="P24" s="8">
        <f>INTMARB!P24+GIC!P24</f>
        <v>438.55913674945322</v>
      </c>
      <c r="Q24" s="8">
        <f>INTMARB!Q24+GIC!Q24</f>
        <v>348.97532245434365</v>
      </c>
      <c r="R24" s="8">
        <f>INTMARB!R24+GIC!R24</f>
        <v>345.03957556545237</v>
      </c>
      <c r="S24" s="8">
        <f>INTMARB!S24+GIC!S24</f>
        <v>332.37304827169498</v>
      </c>
      <c r="T24" s="8">
        <f>INTMARB!T24+GIC!T24</f>
        <v>291.67318650334789</v>
      </c>
      <c r="U24" s="8">
        <f>INTMARB!U24+GIC!U24</f>
        <v>320.18874920512184</v>
      </c>
      <c r="V24" s="8">
        <f>INTMARB!V24+GIC!V24</f>
        <v>260.15855379837444</v>
      </c>
      <c r="W24" s="8">
        <f>INTMARB!W24+GIC!W24</f>
        <v>290.02319154538975</v>
      </c>
      <c r="X24" s="8">
        <f>INTMARB!X24+GIC!X24</f>
        <v>247.56045066524399</v>
      </c>
      <c r="Y24" s="8">
        <f>INTMARB!Y24+GIC!Y24</f>
        <v>159.32642076619121</v>
      </c>
      <c r="Z24" s="8">
        <f>INTMARB!Z24+GIC!Z24</f>
        <v>57.255891138874354</v>
      </c>
    </row>
    <row r="25" spans="1:26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  <c r="Y25" s="27">
        <f>INTMARB!Y25+GIC!Y25</f>
        <v>0</v>
      </c>
      <c r="Z25" s="27">
        <f>INTMARB!Z25+GIC!Z25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25827.177720959997</v>
      </c>
      <c r="D26" s="27">
        <f t="shared" ref="D26:X26" si="21">SUM(D27,D33)</f>
        <v>27650.469608640004</v>
      </c>
      <c r="E26" s="27">
        <f t="shared" si="21"/>
        <v>26622.44985384</v>
      </c>
      <c r="F26" s="27">
        <f t="shared" si="21"/>
        <v>26080.445473560008</v>
      </c>
      <c r="G26" s="27">
        <f t="shared" si="21"/>
        <v>27064.293979320002</v>
      </c>
      <c r="H26" s="27">
        <f t="shared" si="21"/>
        <v>28554.893047080001</v>
      </c>
      <c r="I26" s="27">
        <f t="shared" si="21"/>
        <v>29402.676524519997</v>
      </c>
      <c r="J26" s="27">
        <f t="shared" si="21"/>
        <v>28636.35659892</v>
      </c>
      <c r="K26" s="27">
        <f t="shared" si="21"/>
        <v>27612.681472079996</v>
      </c>
      <c r="L26" s="27">
        <f t="shared" si="21"/>
        <v>23429.530437479993</v>
      </c>
      <c r="M26" s="27">
        <f t="shared" si="21"/>
        <v>23209.046181000002</v>
      </c>
      <c r="N26" s="27">
        <f t="shared" si="21"/>
        <v>20751.064331040001</v>
      </c>
      <c r="O26" s="27">
        <f t="shared" si="21"/>
        <v>19635.80994684</v>
      </c>
      <c r="P26" s="27">
        <f t="shared" si="21"/>
        <v>19880.354671200002</v>
      </c>
      <c r="Q26" s="27">
        <f t="shared" si="21"/>
        <v>19988.705505239996</v>
      </c>
      <c r="R26" s="27">
        <f t="shared" si="21"/>
        <v>20831.495101920002</v>
      </c>
      <c r="S26" s="27">
        <f t="shared" si="21"/>
        <v>21716.836680960001</v>
      </c>
      <c r="T26" s="27">
        <f t="shared" si="21"/>
        <v>21752.295411960004</v>
      </c>
      <c r="U26" s="27">
        <f t="shared" si="21"/>
        <v>22659.390134280002</v>
      </c>
      <c r="V26" s="27">
        <f t="shared" si="21"/>
        <v>22593.397483080003</v>
      </c>
      <c r="W26" s="27">
        <f t="shared" si="21"/>
        <v>19155.864657600003</v>
      </c>
      <c r="X26" s="27">
        <f t="shared" si="21"/>
        <v>20480.996192399994</v>
      </c>
      <c r="Y26" s="27">
        <f t="shared" ref="Y26:Z26" si="22">SUM(Y27,Y33)</f>
        <v>21891.14104464</v>
      </c>
      <c r="Z26" s="27">
        <f t="shared" si="22"/>
        <v>21575.961948960001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  <c r="Y28" s="8">
        <f>INTMARB!Y28+GIC!Y28</f>
        <v>0</v>
      </c>
      <c r="Z28" s="8">
        <f>INTMARB!Z28+GIC!Z28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  <c r="Y29" s="8">
        <f>INTMARB!Y29+GIC!Y29</f>
        <v>0</v>
      </c>
      <c r="Z29" s="8">
        <f>INTMARB!Z29+GIC!Z29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  <c r="Y30" s="8">
        <f>INTMARB!Y30+GIC!Y30</f>
        <v>0</v>
      </c>
      <c r="Z30" s="8">
        <f>INTMARB!Z30+GIC!Z30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  <c r="Y31" s="8">
        <f>INTMARB!Y31+GIC!Y31</f>
        <v>0</v>
      </c>
      <c r="Z31" s="8">
        <f>INTMARB!Z31+GIC!Z31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  <c r="Y32" s="8">
        <f>INTMARB!Y32+GIC!Y32</f>
        <v>0</v>
      </c>
      <c r="Z32" s="8">
        <f>INTMARB!Z32+GIC!Z32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25827.177720959997</v>
      </c>
      <c r="D33" s="19">
        <f t="shared" ref="D33:X33" si="27">SUM(D34:D50)</f>
        <v>27650.469608640004</v>
      </c>
      <c r="E33" s="19">
        <f t="shared" si="27"/>
        <v>26622.44985384</v>
      </c>
      <c r="F33" s="19">
        <f t="shared" si="27"/>
        <v>26080.445473560008</v>
      </c>
      <c r="G33" s="19">
        <f t="shared" si="27"/>
        <v>27064.293979320002</v>
      </c>
      <c r="H33" s="19">
        <f t="shared" si="27"/>
        <v>28554.893047080001</v>
      </c>
      <c r="I33" s="19">
        <f t="shared" si="27"/>
        <v>29402.676524519997</v>
      </c>
      <c r="J33" s="19">
        <f t="shared" si="27"/>
        <v>28636.35659892</v>
      </c>
      <c r="K33" s="19">
        <f t="shared" si="27"/>
        <v>27612.681472079996</v>
      </c>
      <c r="L33" s="19">
        <f t="shared" si="27"/>
        <v>23429.530437479993</v>
      </c>
      <c r="M33" s="19">
        <f t="shared" si="27"/>
        <v>23209.046181000002</v>
      </c>
      <c r="N33" s="19">
        <f t="shared" si="27"/>
        <v>20751.064331040001</v>
      </c>
      <c r="O33" s="19">
        <f t="shared" si="27"/>
        <v>19635.80994684</v>
      </c>
      <c r="P33" s="19">
        <f t="shared" si="27"/>
        <v>19880.354671200002</v>
      </c>
      <c r="Q33" s="19">
        <f t="shared" si="27"/>
        <v>19988.705505239996</v>
      </c>
      <c r="R33" s="19">
        <f t="shared" si="27"/>
        <v>20831.495101920002</v>
      </c>
      <c r="S33" s="19">
        <f t="shared" si="27"/>
        <v>21716.836680960001</v>
      </c>
      <c r="T33" s="19">
        <f t="shared" si="27"/>
        <v>21752.295411960004</v>
      </c>
      <c r="U33" s="19">
        <f t="shared" si="27"/>
        <v>22659.390134280002</v>
      </c>
      <c r="V33" s="19">
        <f t="shared" si="27"/>
        <v>22593.397483080003</v>
      </c>
      <c r="W33" s="19">
        <f t="shared" si="27"/>
        <v>19155.864657600003</v>
      </c>
      <c r="X33" s="19">
        <f t="shared" si="27"/>
        <v>20480.996192399994</v>
      </c>
      <c r="Y33" s="19">
        <f t="shared" ref="Y33:Z33" si="28">SUM(Y34:Y50)</f>
        <v>21891.14104464</v>
      </c>
      <c r="Z33" s="19">
        <f t="shared" si="28"/>
        <v>21575.961948960001</v>
      </c>
    </row>
    <row r="34" spans="1:26" ht="11.25" customHeight="1" x14ac:dyDescent="0.2">
      <c r="A34" s="28" t="s">
        <v>54</v>
      </c>
      <c r="B34" s="7" t="s">
        <v>55</v>
      </c>
      <c r="C34" s="8">
        <f>INTMARB!C34+GIC!C34</f>
        <v>171.11969280000002</v>
      </c>
      <c r="D34" s="8">
        <f>INTMARB!D34+GIC!D34</f>
        <v>214.57861632000001</v>
      </c>
      <c r="E34" s="8">
        <f>INTMARB!E34+GIC!E34</f>
        <v>239.02428672000002</v>
      </c>
      <c r="F34" s="8">
        <f>INTMARB!F34+GIC!F34</f>
        <v>252.60512256000001</v>
      </c>
      <c r="G34" s="8">
        <f>INTMARB!G34+GIC!G34</f>
        <v>236.30807808000003</v>
      </c>
      <c r="H34" s="8">
        <f>INTMARB!H34+GIC!H34</f>
        <v>262.79811072000001</v>
      </c>
      <c r="I34" s="8">
        <f>INTMARB!I34+GIC!I34</f>
        <v>256.39006463999999</v>
      </c>
      <c r="J34" s="8">
        <f>INTMARB!J34+GIC!J34</f>
        <v>244.18920960000003</v>
      </c>
      <c r="K34" s="8">
        <f>INTMARB!K34+GIC!K34</f>
        <v>248.88819455999999</v>
      </c>
      <c r="L34" s="8">
        <f>INTMARB!L34+GIC!L34</f>
        <v>221.97452544000004</v>
      </c>
      <c r="M34" s="8">
        <f>INTMARB!M34+GIC!M34</f>
        <v>241.74630144000002</v>
      </c>
      <c r="N34" s="8">
        <f>INTMARB!N34+GIC!N34</f>
        <v>147.15302399999999</v>
      </c>
      <c r="O34" s="8">
        <f>INTMARB!O34+GIC!O34</f>
        <v>173.96114688</v>
      </c>
      <c r="P34" s="8">
        <f>INTMARB!P34+GIC!P34</f>
        <v>166.60919808</v>
      </c>
      <c r="Q34" s="8">
        <f>INTMARB!Q34+GIC!Q34</f>
        <v>163.2866688</v>
      </c>
      <c r="R34" s="8">
        <f>INTMARB!R34+GIC!R34</f>
        <v>240.85859328000001</v>
      </c>
      <c r="S34" s="8">
        <f>INTMARB!S34+GIC!S34</f>
        <v>207.84936960000002</v>
      </c>
      <c r="T34" s="8">
        <f>INTMARB!T34+GIC!T34</f>
        <v>217.18575360000003</v>
      </c>
      <c r="U34" s="8">
        <f>INTMARB!U34+GIC!U34</f>
        <v>217.08705024000005</v>
      </c>
      <c r="V34" s="8">
        <f>INTMARB!V34+GIC!V34</f>
        <v>181.81304064000003</v>
      </c>
      <c r="W34" s="8">
        <f>INTMARB!W34+GIC!W34</f>
        <v>204.68090880000003</v>
      </c>
      <c r="X34" s="8">
        <f>INTMARB!X34+GIC!X34</f>
        <v>203.04089856000004</v>
      </c>
      <c r="Y34" s="8">
        <f>INTMARB!Y34+GIC!Y34</f>
        <v>242.20518912000003</v>
      </c>
      <c r="Z34" s="8">
        <f>INTMARB!Z34+GIC!Z34</f>
        <v>256.15014912000009</v>
      </c>
    </row>
    <row r="35" spans="1:26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  <c r="Y35" s="8">
        <f>INTMARB!Y35+GIC!Y35</f>
        <v>0</v>
      </c>
      <c r="Z35" s="8">
        <f>INTMARB!Z35+GIC!Z35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INTMARB!C36+GIC!C36</f>
        <v>414.07678871999997</v>
      </c>
      <c r="D36" s="8">
        <f>INTMARB!D36+GIC!D36</f>
        <v>424.47049452000005</v>
      </c>
      <c r="E36" s="8">
        <f>INTMARB!E36+GIC!E36</f>
        <v>403.16879268000008</v>
      </c>
      <c r="F36" s="8">
        <f>INTMARB!F36+GIC!F36</f>
        <v>396.80694971999998</v>
      </c>
      <c r="G36" s="8">
        <f>INTMARB!G36+GIC!G36</f>
        <v>411.44650308000007</v>
      </c>
      <c r="H36" s="8">
        <f>INTMARB!H36+GIC!H36</f>
        <v>460.84335371999998</v>
      </c>
      <c r="I36" s="8">
        <f>INTMARB!I36+GIC!I36</f>
        <v>465.40790676000017</v>
      </c>
      <c r="J36" s="8">
        <f>INTMARB!J36+GIC!J36</f>
        <v>458.18012987999992</v>
      </c>
      <c r="K36" s="8">
        <f>INTMARB!K36+GIC!K36</f>
        <v>443.04991092</v>
      </c>
      <c r="L36" s="8">
        <f>INTMARB!L36+GIC!L36</f>
        <v>313.25045976000001</v>
      </c>
      <c r="M36" s="8">
        <f>INTMARB!M36+GIC!M36</f>
        <v>395.08962012000029</v>
      </c>
      <c r="N36" s="8">
        <f>INTMARB!N36+GIC!N36</f>
        <v>380.56273812000012</v>
      </c>
      <c r="O36" s="8">
        <f>INTMARB!O36+GIC!O36</f>
        <v>363.8644336800001</v>
      </c>
      <c r="P36" s="8">
        <f>INTMARB!P36+GIC!P36</f>
        <v>445.66452252000016</v>
      </c>
      <c r="Q36" s="8">
        <f>INTMARB!Q36+GIC!Q36</f>
        <v>398.46112884000007</v>
      </c>
      <c r="R36" s="8">
        <f>INTMARB!R36+GIC!R36</f>
        <v>405.68277240000009</v>
      </c>
      <c r="S36" s="8">
        <f>INTMARB!S36+GIC!S36</f>
        <v>434.98868399999998</v>
      </c>
      <c r="T36" s="8">
        <f>INTMARB!T36+GIC!T36</f>
        <v>442.82297808000004</v>
      </c>
      <c r="U36" s="8">
        <f>INTMARB!U36+GIC!U36</f>
        <v>480.72507840000003</v>
      </c>
      <c r="V36" s="8">
        <f>INTMARB!V36+GIC!V36</f>
        <v>477.95531652000011</v>
      </c>
      <c r="W36" s="8">
        <f>INTMARB!W36+GIC!W36</f>
        <v>460.61346779999997</v>
      </c>
      <c r="X36" s="8">
        <f>INTMARB!X36+GIC!X36</f>
        <v>471.70296468000026</v>
      </c>
      <c r="Y36" s="8">
        <f>INTMARB!Y36+GIC!Y36</f>
        <v>485.1199429200002</v>
      </c>
      <c r="Z36" s="8">
        <f>INTMARB!Z36+GIC!Z36</f>
        <v>550.24898652000013</v>
      </c>
    </row>
    <row r="37" spans="1:26" ht="11.25" customHeight="1" x14ac:dyDescent="0.2">
      <c r="A37" s="28" t="s">
        <v>60</v>
      </c>
      <c r="B37" s="7" t="s">
        <v>61</v>
      </c>
      <c r="C37" s="8">
        <f>INTMARB!C37+GIC!C37</f>
        <v>4613.3963845199996</v>
      </c>
      <c r="D37" s="8">
        <f>INTMARB!D37+GIC!D37</f>
        <v>4792.6175774399999</v>
      </c>
      <c r="E37" s="8">
        <f>INTMARB!E37+GIC!E37</f>
        <v>4897.6780960799988</v>
      </c>
      <c r="F37" s="8">
        <f>INTMARB!F37+GIC!F37</f>
        <v>4891.4979775200009</v>
      </c>
      <c r="G37" s="8">
        <f>INTMARB!G37+GIC!G37</f>
        <v>5027.4588394800021</v>
      </c>
      <c r="H37" s="8">
        <f>INTMARB!H37+GIC!H37</f>
        <v>5290.1103855599986</v>
      </c>
      <c r="I37" s="8">
        <f>INTMARB!I37+GIC!I37</f>
        <v>5799.9631813199994</v>
      </c>
      <c r="J37" s="8">
        <f>INTMARB!J37+GIC!J37</f>
        <v>5626.9223564399981</v>
      </c>
      <c r="K37" s="8">
        <f>INTMARB!K37+GIC!K37</f>
        <v>5271.5702793599994</v>
      </c>
      <c r="L37" s="8">
        <f>INTMARB!L37+GIC!L37</f>
        <v>4783.3473995999984</v>
      </c>
      <c r="M37" s="8">
        <f>INTMARB!M37+GIC!M37</f>
        <v>4431.0853818000005</v>
      </c>
      <c r="N37" s="8">
        <f>INTMARB!N37+GIC!N37</f>
        <v>3942.8627515200019</v>
      </c>
      <c r="O37" s="8">
        <f>INTMARB!O37+GIC!O37</f>
        <v>3720.38147712</v>
      </c>
      <c r="P37" s="8">
        <f>INTMARB!P37+GIC!P37</f>
        <v>3442.2798841199988</v>
      </c>
      <c r="Q37" s="8">
        <f>INTMARB!Q37+GIC!Q37</f>
        <v>3420.6497186400002</v>
      </c>
      <c r="R37" s="8">
        <f>INTMARB!R37+GIC!R37</f>
        <v>2960.2371229199998</v>
      </c>
      <c r="S37" s="8">
        <f>INTMARB!S37+GIC!S37</f>
        <v>2910.7966734000015</v>
      </c>
      <c r="T37" s="8">
        <f>INTMARB!T37+GIC!T37</f>
        <v>2623.7774178000009</v>
      </c>
      <c r="U37" s="8">
        <f>INTMARB!U37+GIC!U37</f>
        <v>2391.5077956</v>
      </c>
      <c r="V37" s="8">
        <f>INTMARB!V37+GIC!V37</f>
        <v>2265.8200210800001</v>
      </c>
      <c r="W37" s="8">
        <f>INTMARB!W37+GIC!W37</f>
        <v>1678.28164812</v>
      </c>
      <c r="X37" s="8">
        <f>INTMARB!X37+GIC!X37</f>
        <v>1777.84911612</v>
      </c>
      <c r="Y37" s="8">
        <f>INTMARB!Y37+GIC!Y37</f>
        <v>2024.7345241200001</v>
      </c>
      <c r="Z37" s="8">
        <f>INTMARB!Z37+GIC!Z37</f>
        <v>2157.1709821199997</v>
      </c>
    </row>
    <row r="38" spans="1:26" ht="11.25" customHeight="1" x14ac:dyDescent="0.2">
      <c r="A38" s="28" t="s">
        <v>62</v>
      </c>
      <c r="B38" s="7" t="s">
        <v>63</v>
      </c>
      <c r="C38" s="8">
        <f>INTMARB!C38+GIC!C38</f>
        <v>3.1212719999999998</v>
      </c>
      <c r="D38" s="8">
        <f>INTMARB!D38+GIC!D38</f>
        <v>3.1212719999999998</v>
      </c>
      <c r="E38" s="8">
        <f>INTMARB!E38+GIC!E38</f>
        <v>3.1212720000000003</v>
      </c>
      <c r="F38" s="8">
        <f>INTMARB!F38+GIC!F38</f>
        <v>3.1212719999999994</v>
      </c>
      <c r="G38" s="8">
        <f>INTMARB!G38+GIC!G38</f>
        <v>3.1212719999999998</v>
      </c>
      <c r="H38" s="8">
        <f>INTMARB!H38+GIC!H38</f>
        <v>6.2425440000000014</v>
      </c>
      <c r="I38" s="8">
        <f>INTMARB!I38+GIC!I38</f>
        <v>3.1212719999999994</v>
      </c>
      <c r="J38" s="8">
        <f>INTMARB!J38+GIC!J38</f>
        <v>3.1212719999999998</v>
      </c>
      <c r="K38" s="8">
        <f>INTMARB!K38+GIC!K38</f>
        <v>0</v>
      </c>
      <c r="L38" s="8">
        <f>INTMARB!L38+GIC!L38</f>
        <v>0</v>
      </c>
      <c r="M38" s="8">
        <f>INTMARB!M38+GIC!M38</f>
        <v>0</v>
      </c>
      <c r="N38" s="8">
        <f>INTMARB!N38+GIC!N38</f>
        <v>0</v>
      </c>
      <c r="O38" s="8">
        <f>INTMARB!O38+GIC!O38</f>
        <v>0</v>
      </c>
      <c r="P38" s="8">
        <f>INTMARB!P38+GIC!P38</f>
        <v>0</v>
      </c>
      <c r="Q38" s="8">
        <f>INTMARB!Q38+GIC!Q38</f>
        <v>0</v>
      </c>
      <c r="R38" s="8">
        <f>INTMARB!R38+GIC!R38</f>
        <v>0</v>
      </c>
      <c r="S38" s="8">
        <f>INTMARB!S38+GIC!S38</f>
        <v>0</v>
      </c>
      <c r="T38" s="8">
        <f>INTMARB!T38+GIC!T38</f>
        <v>0</v>
      </c>
      <c r="U38" s="8">
        <f>INTMARB!U38+GIC!U38</f>
        <v>0</v>
      </c>
      <c r="V38" s="8">
        <f>INTMARB!V38+GIC!V38</f>
        <v>0</v>
      </c>
      <c r="W38" s="8">
        <f>INTMARB!W38+GIC!W38</f>
        <v>0</v>
      </c>
      <c r="X38" s="8">
        <f>INTMARB!X38+GIC!X38</f>
        <v>0</v>
      </c>
      <c r="Y38" s="8">
        <f>INTMARB!Y38+GIC!Y38</f>
        <v>0</v>
      </c>
      <c r="Z38" s="8">
        <f>INTMARB!Z38+GIC!Z38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  <c r="Y39" s="8">
        <f>INTMARB!Y39+GIC!Y39</f>
        <v>0</v>
      </c>
      <c r="Z39" s="8">
        <f>INTMARB!Z39+GIC!Z39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INTMARB!C40+GIC!C40</f>
        <v>1892.9616300000002</v>
      </c>
      <c r="D40" s="8">
        <f>INTMARB!D40+GIC!D40</f>
        <v>2273.4564300000002</v>
      </c>
      <c r="E40" s="8">
        <f>INTMARB!E40+GIC!E40</f>
        <v>2412.9711900000007</v>
      </c>
      <c r="F40" s="8">
        <f>INTMARB!F40+GIC!F40</f>
        <v>2359.0677600000008</v>
      </c>
      <c r="G40" s="8">
        <f>INTMARB!G40+GIC!G40</f>
        <v>2235.4069500000001</v>
      </c>
      <c r="H40" s="8">
        <f>INTMARB!H40+GIC!H40</f>
        <v>2581.0230600000009</v>
      </c>
      <c r="I40" s="8">
        <f>INTMARB!I40+GIC!I40</f>
        <v>2666.6343900000006</v>
      </c>
      <c r="J40" s="8">
        <f>INTMARB!J40+GIC!J40</f>
        <v>3145.4236800000003</v>
      </c>
      <c r="K40" s="8">
        <f>INTMARB!K40+GIC!K40</f>
        <v>2929.80996</v>
      </c>
      <c r="L40" s="8">
        <f>INTMARB!L40+GIC!L40</f>
        <v>1804.1795100000002</v>
      </c>
      <c r="M40" s="8">
        <f>INTMARB!M40+GIC!M40</f>
        <v>2308.3351200000006</v>
      </c>
      <c r="N40" s="8">
        <f>INTMARB!N40+GIC!N40</f>
        <v>2105.4045599999999</v>
      </c>
      <c r="O40" s="8">
        <f>INTMARB!O40+GIC!O40</f>
        <v>1766.1300300000007</v>
      </c>
      <c r="P40" s="8">
        <f>INTMARB!P40+GIC!P40</f>
        <v>1950.03585</v>
      </c>
      <c r="Q40" s="8">
        <f>INTMARB!Q40+GIC!Q40</f>
        <v>2251.2608999999993</v>
      </c>
      <c r="R40" s="8">
        <f>INTMARB!R40+GIC!R40</f>
        <v>2542.9735800000008</v>
      </c>
      <c r="S40" s="8">
        <f>INTMARB!S40+GIC!S40</f>
        <v>2615.9017500000014</v>
      </c>
      <c r="T40" s="8">
        <f>INTMARB!T40+GIC!T40</f>
        <v>3074.0029941600001</v>
      </c>
      <c r="U40" s="8">
        <f>INTMARB!U40+GIC!U40</f>
        <v>3319.9048767600002</v>
      </c>
      <c r="V40" s="8">
        <f>INTMARB!V40+GIC!V40</f>
        <v>3358.4645303999991</v>
      </c>
      <c r="W40" s="8">
        <f>INTMARB!W40+GIC!W40</f>
        <v>1197.7699345200003</v>
      </c>
      <c r="X40" s="8">
        <f>INTMARB!X40+GIC!X40</f>
        <v>1341.9031766400001</v>
      </c>
      <c r="Y40" s="8">
        <f>INTMARB!Y40+GIC!Y40</f>
        <v>3063.7200574799995</v>
      </c>
      <c r="Z40" s="8">
        <f>INTMARB!Z40+GIC!Z40</f>
        <v>3457.7915331599993</v>
      </c>
    </row>
    <row r="41" spans="1:26" ht="11.25" customHeight="1" x14ac:dyDescent="0.2">
      <c r="A41" s="28" t="s">
        <v>68</v>
      </c>
      <c r="B41" s="7" t="s">
        <v>69</v>
      </c>
      <c r="C41" s="8">
        <f>INTMARB!C41+GIC!C41</f>
        <v>1986.0547302000004</v>
      </c>
      <c r="D41" s="8">
        <f>INTMARB!D41+GIC!D41</f>
        <v>2246.6281816800006</v>
      </c>
      <c r="E41" s="8">
        <f>INTMARB!E41+GIC!E41</f>
        <v>2310.1853083200003</v>
      </c>
      <c r="F41" s="8">
        <f>INTMARB!F41+GIC!F41</f>
        <v>2504.0217837600003</v>
      </c>
      <c r="G41" s="8">
        <f>INTMARB!G41+GIC!G41</f>
        <v>2694.6926460000009</v>
      </c>
      <c r="H41" s="8">
        <f>INTMARB!H41+GIC!H41</f>
        <v>2767.2677582399997</v>
      </c>
      <c r="I41" s="8">
        <f>INTMARB!I41+GIC!I41</f>
        <v>2756.8422007199988</v>
      </c>
      <c r="J41" s="8">
        <f>INTMARB!J41+GIC!J41</f>
        <v>2747.782800720001</v>
      </c>
      <c r="K41" s="8">
        <f>INTMARB!K41+GIC!K41</f>
        <v>3056.8701157199998</v>
      </c>
      <c r="L41" s="8">
        <f>INTMARB!L41+GIC!L41</f>
        <v>3186.1865797199998</v>
      </c>
      <c r="M41" s="8">
        <f>INTMARB!M41+GIC!M41</f>
        <v>3379.6350540000003</v>
      </c>
      <c r="N41" s="8">
        <f>INTMARB!N41+GIC!N41</f>
        <v>2671.2728028000001</v>
      </c>
      <c r="O41" s="8">
        <f>INTMARB!O41+GIC!O41</f>
        <v>2282.97164724</v>
      </c>
      <c r="P41" s="8">
        <f>INTMARB!P41+GIC!P41</f>
        <v>2361.67997328</v>
      </c>
      <c r="Q41" s="8">
        <f>INTMARB!Q41+GIC!Q41</f>
        <v>2237.8995792000014</v>
      </c>
      <c r="R41" s="8">
        <f>INTMARB!R41+GIC!R41</f>
        <v>2590.8517324800009</v>
      </c>
      <c r="S41" s="8">
        <f>INTMARB!S41+GIC!S41</f>
        <v>2726.86361076</v>
      </c>
      <c r="T41" s="8">
        <f>INTMARB!T41+GIC!T41</f>
        <v>2585.0035015200006</v>
      </c>
      <c r="U41" s="8">
        <f>INTMARB!U41+GIC!U41</f>
        <v>2812.6108317600006</v>
      </c>
      <c r="V41" s="8">
        <f>INTMARB!V41+GIC!V41</f>
        <v>2740.9256114400014</v>
      </c>
      <c r="W41" s="8">
        <f>INTMARB!W41+GIC!W41</f>
        <v>3221.0670816000038</v>
      </c>
      <c r="X41" s="8">
        <f>INTMARB!X41+GIC!X41</f>
        <v>2841.168907799999</v>
      </c>
      <c r="Y41" s="8">
        <f>INTMARB!Y41+GIC!Y41</f>
        <v>2372.5820552399991</v>
      </c>
      <c r="Z41" s="8">
        <f>INTMARB!Z41+GIC!Z41</f>
        <v>2364.3512020799994</v>
      </c>
    </row>
    <row r="42" spans="1:26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  <c r="Y42" s="8">
        <f>INTMARB!Y42+GIC!Y42</f>
        <v>0</v>
      </c>
      <c r="Z42" s="8">
        <f>INTMARB!Z42+GIC!Z42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INTMARB!C43+GIC!C43</f>
        <v>10072.775971439996</v>
      </c>
      <c r="D43" s="8">
        <f>INTMARB!D43+GIC!D43</f>
        <v>10446.798566879997</v>
      </c>
      <c r="E43" s="8">
        <f>INTMARB!E43+GIC!E43</f>
        <v>10436.154042599999</v>
      </c>
      <c r="F43" s="8">
        <f>INTMARB!F43+GIC!F43</f>
        <v>10721.329552440002</v>
      </c>
      <c r="G43" s="8">
        <f>INTMARB!G43+GIC!G43</f>
        <v>11113.564386599997</v>
      </c>
      <c r="H43" s="8">
        <f>INTMARB!H43+GIC!H43</f>
        <v>11822.53964112</v>
      </c>
      <c r="I43" s="8">
        <f>INTMARB!I43+GIC!I43</f>
        <v>12191.027500079997</v>
      </c>
      <c r="J43" s="8">
        <f>INTMARB!J43+GIC!J43</f>
        <v>12304.704072959999</v>
      </c>
      <c r="K43" s="8">
        <f>INTMARB!K43+GIC!K43</f>
        <v>12090.466716119998</v>
      </c>
      <c r="L43" s="8">
        <f>INTMARB!L43+GIC!L43</f>
        <v>10847.842616519998</v>
      </c>
      <c r="M43" s="8">
        <f>INTMARB!M43+GIC!M43</f>
        <v>10378.18122588</v>
      </c>
      <c r="N43" s="8">
        <f>INTMARB!N43+GIC!N43</f>
        <v>10122.342647040001</v>
      </c>
      <c r="O43" s="8">
        <f>INTMARB!O43+GIC!O43</f>
        <v>10029.859889399999</v>
      </c>
      <c r="P43" s="8">
        <f>INTMARB!P43+GIC!P43</f>
        <v>10148.19889356</v>
      </c>
      <c r="Q43" s="8">
        <f>INTMARB!Q43+GIC!Q43</f>
        <v>10259.787002399999</v>
      </c>
      <c r="R43" s="8">
        <f>INTMARB!R43+GIC!R43</f>
        <v>10969.856773200001</v>
      </c>
      <c r="S43" s="8">
        <f>INTMARB!S43+GIC!S43</f>
        <v>11716.414777079999</v>
      </c>
      <c r="T43" s="8">
        <f>INTMARB!T43+GIC!T43</f>
        <v>11815.803951120004</v>
      </c>
      <c r="U43" s="8">
        <f>INTMARB!U43+GIC!U43</f>
        <v>12385.651061159999</v>
      </c>
      <c r="V43" s="8">
        <f>INTMARB!V43+GIC!V43</f>
        <v>12444.609822840001</v>
      </c>
      <c r="W43" s="8">
        <f>INTMARB!W43+GIC!W43</f>
        <v>11182.1270418</v>
      </c>
      <c r="X43" s="8">
        <f>INTMARB!X43+GIC!X43</f>
        <v>11852.686188719999</v>
      </c>
      <c r="Y43" s="8">
        <f>INTMARB!Y43+GIC!Y43</f>
        <v>12232.20297312</v>
      </c>
      <c r="Z43" s="8">
        <f>INTMARB!Z43+GIC!Z43</f>
        <v>11963.848281840001</v>
      </c>
    </row>
    <row r="44" spans="1:26" ht="11.25" customHeight="1" x14ac:dyDescent="0.2">
      <c r="A44" s="28" t="s">
        <v>74</v>
      </c>
      <c r="B44" s="7" t="s">
        <v>75</v>
      </c>
      <c r="C44" s="8">
        <f>INTMARB!C44+GIC!C44</f>
        <v>5744.9997986400003</v>
      </c>
      <c r="D44" s="8">
        <f>INTMARB!D44+GIC!D44</f>
        <v>6029.0576748000021</v>
      </c>
      <c r="E44" s="8">
        <f>INTMARB!E44+GIC!E44</f>
        <v>4880.058049440001</v>
      </c>
      <c r="F44" s="8">
        <f>INTMARB!F44+GIC!F44</f>
        <v>3826.8080445600008</v>
      </c>
      <c r="G44" s="8">
        <f>INTMARB!G44+GIC!G44</f>
        <v>4289.5992700800007</v>
      </c>
      <c r="H44" s="8">
        <f>INTMARB!H44+GIC!H44</f>
        <v>4158.868626720001</v>
      </c>
      <c r="I44" s="8">
        <f>INTMARB!I44+GIC!I44</f>
        <v>4136.8148280000005</v>
      </c>
      <c r="J44" s="8">
        <f>INTMARB!J44+GIC!J44</f>
        <v>2935.956676320001</v>
      </c>
      <c r="K44" s="8">
        <f>INTMARB!K44+GIC!K44</f>
        <v>2516.4215244000006</v>
      </c>
      <c r="L44" s="8">
        <f>INTMARB!L44+GIC!L44</f>
        <v>1664.4758234400006</v>
      </c>
      <c r="M44" s="8">
        <f>INTMARB!M44+GIC!M44</f>
        <v>1562.4520660800001</v>
      </c>
      <c r="N44" s="8">
        <f>INTMARB!N44+GIC!N44</f>
        <v>838.65178656000001</v>
      </c>
      <c r="O44" s="8">
        <f>INTMARB!O44+GIC!O44</f>
        <v>636.55224408000004</v>
      </c>
      <c r="P44" s="8">
        <f>INTMARB!P44+GIC!P44</f>
        <v>691.45212600000002</v>
      </c>
      <c r="Q44" s="8">
        <f>INTMARB!Q44+GIC!Q44</f>
        <v>522.76960008000015</v>
      </c>
      <c r="R44" s="8">
        <f>INTMARB!R44+GIC!R44</f>
        <v>379.41294240000008</v>
      </c>
      <c r="S44" s="8">
        <f>INTMARB!S44+GIC!S44</f>
        <v>307.57481352000002</v>
      </c>
      <c r="T44" s="8">
        <f>INTMARB!T44+GIC!T44</f>
        <v>230.99896872000005</v>
      </c>
      <c r="U44" s="8">
        <f>INTMARB!U44+GIC!U44</f>
        <v>237.58351056000004</v>
      </c>
      <c r="V44" s="8">
        <f>INTMARB!V44+GIC!V44</f>
        <v>344.71808280000005</v>
      </c>
      <c r="W44" s="8">
        <f>INTMARB!W44+GIC!W44</f>
        <v>439.53175152000006</v>
      </c>
      <c r="X44" s="8">
        <f>INTMARB!X44+GIC!X44</f>
        <v>1176.6242736000002</v>
      </c>
      <c r="Y44" s="8">
        <f>INTMARB!Y44+GIC!Y44</f>
        <v>816.72421175999989</v>
      </c>
      <c r="Z44" s="8">
        <f>INTMARB!Z44+GIC!Z44</f>
        <v>207.92980584000006</v>
      </c>
    </row>
    <row r="45" spans="1:26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  <c r="Y45" s="8">
        <f>INTMARB!Y45+GIC!Y45</f>
        <v>0</v>
      </c>
      <c r="Z45" s="8">
        <f>INTMARB!Z45+GIC!Z45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  <c r="Y46" s="8">
        <f>INTMARB!Y46+GIC!Y46</f>
        <v>0</v>
      </c>
      <c r="Z46" s="8">
        <f>INTMARB!Z46+GIC!Z46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  <c r="Y47" s="8">
        <f>INTMARB!Y47+GIC!Y47</f>
        <v>0</v>
      </c>
      <c r="Z47" s="8">
        <f>INTMARB!Z47+GIC!Z47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INTMARB!C48+GIC!C48</f>
        <v>898.25849099999982</v>
      </c>
      <c r="D48" s="8">
        <f>INTMARB!D48+GIC!D48</f>
        <v>1219.7407950000002</v>
      </c>
      <c r="E48" s="8">
        <f>INTMARB!E48+GIC!E48</f>
        <v>1040.0888159999997</v>
      </c>
      <c r="F48" s="8">
        <f>INTMARB!F48+GIC!F48</f>
        <v>1125.187011</v>
      </c>
      <c r="G48" s="8">
        <f>INTMARB!G48+GIC!G48</f>
        <v>1052.6960340000001</v>
      </c>
      <c r="H48" s="8">
        <f>INTMARB!H48+GIC!H48</f>
        <v>1205.1995670000001</v>
      </c>
      <c r="I48" s="8">
        <f>INTMARB!I48+GIC!I48</f>
        <v>1126.4751809999996</v>
      </c>
      <c r="J48" s="8">
        <f>INTMARB!J48+GIC!J48</f>
        <v>1170.0764010000003</v>
      </c>
      <c r="K48" s="8">
        <f>INTMARB!K48+GIC!K48</f>
        <v>1055.604771</v>
      </c>
      <c r="L48" s="8">
        <f>INTMARB!L48+GIC!L48</f>
        <v>608.27352300000018</v>
      </c>
      <c r="M48" s="8">
        <f>INTMARB!M48+GIC!M48</f>
        <v>448.31650500000001</v>
      </c>
      <c r="N48" s="8">
        <f>INTMARB!N48+GIC!N48</f>
        <v>389.33481599999999</v>
      </c>
      <c r="O48" s="8">
        <f>INTMARB!O48+GIC!O48</f>
        <v>481.08375900000004</v>
      </c>
      <c r="P48" s="8">
        <f>INTMARB!P48+GIC!P48</f>
        <v>503.30065499999995</v>
      </c>
      <c r="Q48" s="8">
        <f>INTMARB!Q48+GIC!Q48</f>
        <v>566.68247999999994</v>
      </c>
      <c r="R48" s="8">
        <f>INTMARB!R48+GIC!R48</f>
        <v>607.98008700000014</v>
      </c>
      <c r="S48" s="8">
        <f>INTMARB!S48+GIC!S48</f>
        <v>631.96532100000013</v>
      </c>
      <c r="T48" s="8">
        <f>INTMARB!T48+GIC!T48</f>
        <v>623.8351080000001</v>
      </c>
      <c r="U48" s="8">
        <f>INTMARB!U48+GIC!U48</f>
        <v>688.86873900000012</v>
      </c>
      <c r="V48" s="8">
        <f>INTMARB!V48+GIC!V48</f>
        <v>644.14361699999995</v>
      </c>
      <c r="W48" s="8">
        <f>INTMARB!W48+GIC!W48</f>
        <v>638.49041099999999</v>
      </c>
      <c r="X48" s="8">
        <f>INTMARB!X48+GIC!X48</f>
        <v>714.76832699999977</v>
      </c>
      <c r="Y48" s="8">
        <f>INTMARB!Y48+GIC!Y48</f>
        <v>601.00326000000007</v>
      </c>
      <c r="Z48" s="8">
        <f>INTMARB!Z48+GIC!Z48</f>
        <v>550.48734000000013</v>
      </c>
    </row>
    <row r="49" spans="1:26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  <c r="Y49" s="8">
        <f>INTMARB!Y49+GIC!Y49</f>
        <v>0</v>
      </c>
      <c r="Z49" s="8">
        <f>INTMARB!Z49+GIC!Z49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INTMARB!C50+GIC!C50</f>
        <v>30.412961639999999</v>
      </c>
      <c r="D50" s="8">
        <f>INTMARB!D50+GIC!D50</f>
        <v>0</v>
      </c>
      <c r="E50" s="8">
        <f>INTMARB!E50+GIC!E50</f>
        <v>0</v>
      </c>
      <c r="F50" s="8">
        <f>INTMARB!F50+GIC!F50</f>
        <v>0</v>
      </c>
      <c r="G50" s="8">
        <f>INTMARB!G50+GIC!G50</f>
        <v>0</v>
      </c>
      <c r="H50" s="8">
        <f>INTMARB!H50+GIC!H50</f>
        <v>0</v>
      </c>
      <c r="I50" s="8">
        <f>INTMARB!I50+GIC!I50</f>
        <v>0</v>
      </c>
      <c r="J50" s="8">
        <f>INTMARB!J50+GIC!J50</f>
        <v>0</v>
      </c>
      <c r="K50" s="8">
        <f>INTMARB!K50+GIC!K50</f>
        <v>0</v>
      </c>
      <c r="L50" s="8">
        <f>INTMARB!L50+GIC!L50</f>
        <v>0</v>
      </c>
      <c r="M50" s="8">
        <f>INTMARB!M50+GIC!M50</f>
        <v>64.204906680000008</v>
      </c>
      <c r="N50" s="8">
        <f>INTMARB!N50+GIC!N50</f>
        <v>153.47920499999998</v>
      </c>
      <c r="O50" s="8">
        <f>INTMARB!O50+GIC!O50</f>
        <v>181.00531943999997</v>
      </c>
      <c r="P50" s="8">
        <f>INTMARB!P50+GIC!P50</f>
        <v>171.13356863999999</v>
      </c>
      <c r="Q50" s="8">
        <f>INTMARB!Q50+GIC!Q50</f>
        <v>167.90842728000001</v>
      </c>
      <c r="R50" s="8">
        <f>INTMARB!R50+GIC!R50</f>
        <v>133.64149823999998</v>
      </c>
      <c r="S50" s="8">
        <f>INTMARB!S50+GIC!S50</f>
        <v>164.48168160000003</v>
      </c>
      <c r="T50" s="8">
        <f>INTMARB!T50+GIC!T50</f>
        <v>138.86473895999998</v>
      </c>
      <c r="U50" s="8">
        <f>INTMARB!U50+GIC!U50</f>
        <v>125.45119080000001</v>
      </c>
      <c r="V50" s="8">
        <f>INTMARB!V50+GIC!V50</f>
        <v>134.94744035999997</v>
      </c>
      <c r="W50" s="8">
        <f>INTMARB!W50+GIC!W50</f>
        <v>133.30241244000001</v>
      </c>
      <c r="X50" s="8">
        <f>INTMARB!X50+GIC!X50</f>
        <v>101.25233928</v>
      </c>
      <c r="Y50" s="8">
        <f>INTMARB!Y50+GIC!Y50</f>
        <v>52.848830879999987</v>
      </c>
      <c r="Z50" s="8">
        <f>INTMARB!Z50+GIC!Z50</f>
        <v>67.983668279999989</v>
      </c>
    </row>
    <row r="51" spans="1:26" ht="11.25" customHeight="1" x14ac:dyDescent="0.2">
      <c r="A51" s="25" t="s">
        <v>88</v>
      </c>
      <c r="B51" s="26" t="s">
        <v>89</v>
      </c>
      <c r="C51" s="27">
        <f>INTMARB!C51+GIC!C51</f>
        <v>7105.3569219600004</v>
      </c>
      <c r="D51" s="27">
        <f>INTMARB!D51+GIC!D51</f>
        <v>7247.6884339200005</v>
      </c>
      <c r="E51" s="27">
        <f>INTMARB!E51+GIC!E51</f>
        <v>7660.6964319600002</v>
      </c>
      <c r="F51" s="27">
        <f>INTMARB!F51+GIC!F51</f>
        <v>8522.81338392</v>
      </c>
      <c r="G51" s="27">
        <f>INTMARB!G51+GIC!G51</f>
        <v>8449.0373959200006</v>
      </c>
      <c r="H51" s="27">
        <f>INTMARB!H51+GIC!H51</f>
        <v>8000.1043491600003</v>
      </c>
      <c r="I51" s="27">
        <f>INTMARB!I51+GIC!I51</f>
        <v>9096.7235198399994</v>
      </c>
      <c r="J51" s="27">
        <f>INTMARB!J51+GIC!J51</f>
        <v>9819.7249708800009</v>
      </c>
      <c r="K51" s="27">
        <f>INTMARB!K51+GIC!K51</f>
        <v>10239.884574480002</v>
      </c>
      <c r="L51" s="27">
        <f>INTMARB!L51+GIC!L51</f>
        <v>9892.1280348</v>
      </c>
      <c r="M51" s="27">
        <f>INTMARB!M51+GIC!M51</f>
        <v>10816.290330120002</v>
      </c>
      <c r="N51" s="27">
        <f>INTMARB!N51+GIC!N51</f>
        <v>9386.1738035999988</v>
      </c>
      <c r="O51" s="27">
        <f>INTMARB!O51+GIC!O51</f>
        <v>9128.0152022399998</v>
      </c>
      <c r="P51" s="27">
        <f>INTMARB!P51+GIC!P51</f>
        <v>8742.2253533999992</v>
      </c>
      <c r="Q51" s="27">
        <f>INTMARB!Q51+GIC!Q51</f>
        <v>8420.2346685599987</v>
      </c>
      <c r="R51" s="27">
        <f>INTMARB!R51+GIC!R51</f>
        <v>8472.2605743599997</v>
      </c>
      <c r="S51" s="27">
        <f>INTMARB!S51+GIC!S51</f>
        <v>9693.6128665200013</v>
      </c>
      <c r="T51" s="27">
        <f>INTMARB!T51+GIC!T51</f>
        <v>9949.6999641600014</v>
      </c>
      <c r="U51" s="27">
        <f>INTMARB!U51+GIC!U51</f>
        <v>10365.952449600001</v>
      </c>
      <c r="V51" s="27">
        <f>INTMARB!V51+GIC!V51</f>
        <v>10534.157259120002</v>
      </c>
      <c r="W51" s="27">
        <f>INTMARB!W51+GIC!W51</f>
        <v>10608.097869263749</v>
      </c>
      <c r="X51" s="27">
        <f>INTMARB!X51+GIC!X51</f>
        <v>10051.138750908769</v>
      </c>
      <c r="Y51" s="27">
        <f>INTMARB!Y51+GIC!Y51</f>
        <v>10309.292953756189</v>
      </c>
      <c r="Z51" s="27">
        <f>INTMARB!Z51+GIC!Z51</f>
        <v>9552.6409925702828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29.306744104604405</v>
      </c>
      <c r="M52" s="27">
        <f t="shared" si="30"/>
        <v>16.707120533459999</v>
      </c>
      <c r="N52" s="27">
        <f t="shared" si="30"/>
        <v>38.755515087434738</v>
      </c>
      <c r="O52" s="27">
        <f t="shared" si="30"/>
        <v>151.55865620332244</v>
      </c>
      <c r="P52" s="27">
        <f t="shared" si="30"/>
        <v>316.36446040139373</v>
      </c>
      <c r="Q52" s="27">
        <f t="shared" si="30"/>
        <v>312.5271408388096</v>
      </c>
      <c r="R52" s="27">
        <f t="shared" si="30"/>
        <v>334.05931532396846</v>
      </c>
      <c r="S52" s="27">
        <f t="shared" si="30"/>
        <v>321.19932155754987</v>
      </c>
      <c r="T52" s="27">
        <f t="shared" si="30"/>
        <v>527.10174354560127</v>
      </c>
      <c r="U52" s="27">
        <f t="shared" si="30"/>
        <v>710.46385303909119</v>
      </c>
      <c r="V52" s="27">
        <f t="shared" si="30"/>
        <v>704.22212518321021</v>
      </c>
      <c r="W52" s="27">
        <f t="shared" si="30"/>
        <v>676.83456215239858</v>
      </c>
      <c r="X52" s="27">
        <f t="shared" si="30"/>
        <v>707.36957197298511</v>
      </c>
      <c r="Y52" s="27">
        <f t="shared" ref="Y52:Z52" si="31">SUM(Y53:Y54)</f>
        <v>736.36838101215039</v>
      </c>
      <c r="Z52" s="27">
        <f t="shared" si="31"/>
        <v>814.6156229616123</v>
      </c>
    </row>
    <row r="53" spans="1:26" ht="11.25" customHeight="1" x14ac:dyDescent="0.2">
      <c r="A53" s="29" t="s">
        <v>116</v>
      </c>
      <c r="B53" s="7" t="s">
        <v>117</v>
      </c>
      <c r="C53" s="8">
        <f>INTMARB!C53+GIC!C53</f>
        <v>0</v>
      </c>
      <c r="D53" s="8">
        <f>INTMARB!D53+GIC!D53</f>
        <v>0</v>
      </c>
      <c r="E53" s="8">
        <f>INTMARB!E53+GIC!E53</f>
        <v>0</v>
      </c>
      <c r="F53" s="8">
        <f>INTMARB!F53+GIC!F53</f>
        <v>0</v>
      </c>
      <c r="G53" s="8">
        <f>INTMARB!G53+GIC!G53</f>
        <v>0</v>
      </c>
      <c r="H53" s="8">
        <f>INTMARB!H53+GIC!H53</f>
        <v>0</v>
      </c>
      <c r="I53" s="8">
        <f>INTMARB!I53+GIC!I53</f>
        <v>0</v>
      </c>
      <c r="J53" s="8">
        <f>INTMARB!J53+GIC!J53</f>
        <v>0</v>
      </c>
      <c r="K53" s="8">
        <f>INTMARB!K53+GIC!K53</f>
        <v>0</v>
      </c>
      <c r="L53" s="8">
        <f>INTMARB!L53+GIC!L53</f>
        <v>0</v>
      </c>
      <c r="M53" s="8">
        <f>INTMARB!M53+GIC!M53</f>
        <v>0</v>
      </c>
      <c r="N53" s="8">
        <f>INTMARB!N53+GIC!N53</f>
        <v>0</v>
      </c>
      <c r="O53" s="8">
        <f>INTMARB!O53+GIC!O53</f>
        <v>1.8888011999999998</v>
      </c>
      <c r="P53" s="8">
        <f>INTMARB!P53+GIC!P53</f>
        <v>0.55186560000000007</v>
      </c>
      <c r="Q53" s="8">
        <f>INTMARB!Q53+GIC!Q53</f>
        <v>0</v>
      </c>
      <c r="R53" s="8">
        <f>INTMARB!R53+GIC!R53</f>
        <v>0</v>
      </c>
      <c r="S53" s="8">
        <f>INTMARB!S53+GIC!S53</f>
        <v>0</v>
      </c>
      <c r="T53" s="8">
        <f>INTMARB!T53+GIC!T53</f>
        <v>0</v>
      </c>
      <c r="U53" s="8">
        <f>INTMARB!U53+GIC!U53</f>
        <v>0</v>
      </c>
      <c r="V53" s="8">
        <f>INTMARB!V53+GIC!V53</f>
        <v>0</v>
      </c>
      <c r="W53" s="8">
        <f>INTMARB!W53+GIC!W53</f>
        <v>0</v>
      </c>
      <c r="X53" s="8">
        <f>INTMARB!X53+GIC!X53</f>
        <v>0</v>
      </c>
      <c r="Y53" s="8">
        <f>INTMARB!Y53+GIC!Y53</f>
        <v>0</v>
      </c>
      <c r="Z53" s="8">
        <f>INTMARB!Z53+GIC!Z53</f>
        <v>0.24247079999999999</v>
      </c>
    </row>
    <row r="54" spans="1:26" ht="11.25" customHeight="1" x14ac:dyDescent="0.2">
      <c r="A54" s="43" t="s">
        <v>118</v>
      </c>
      <c r="B54" s="44" t="s">
        <v>119</v>
      </c>
      <c r="C54" s="45">
        <f>INTMARB!C54+GIC!C54</f>
        <v>0</v>
      </c>
      <c r="D54" s="45">
        <f>INTMARB!D54+GIC!D54</f>
        <v>0</v>
      </c>
      <c r="E54" s="45">
        <f>INTMARB!E54+GIC!E54</f>
        <v>0</v>
      </c>
      <c r="F54" s="45">
        <f>INTMARB!F54+GIC!F54</f>
        <v>0</v>
      </c>
      <c r="G54" s="45">
        <f>INTMARB!G54+GIC!G54</f>
        <v>0</v>
      </c>
      <c r="H54" s="45">
        <f>INTMARB!H54+GIC!H54</f>
        <v>0</v>
      </c>
      <c r="I54" s="45">
        <f>INTMARB!I54+GIC!I54</f>
        <v>0</v>
      </c>
      <c r="J54" s="45">
        <f>INTMARB!J54+GIC!J54</f>
        <v>0</v>
      </c>
      <c r="K54" s="45">
        <f>INTMARB!K54+GIC!K54</f>
        <v>0</v>
      </c>
      <c r="L54" s="45">
        <f>INTMARB!L54+GIC!L54</f>
        <v>29.306744104604405</v>
      </c>
      <c r="M54" s="45">
        <f>INTMARB!M54+GIC!M54</f>
        <v>16.707120533459999</v>
      </c>
      <c r="N54" s="45">
        <f>INTMARB!N54+GIC!N54</f>
        <v>38.755515087434738</v>
      </c>
      <c r="O54" s="45">
        <f>INTMARB!O54+GIC!O54</f>
        <v>149.66985500332245</v>
      </c>
      <c r="P54" s="45">
        <f>INTMARB!P54+GIC!P54</f>
        <v>315.81259480139374</v>
      </c>
      <c r="Q54" s="45">
        <f>INTMARB!Q54+GIC!Q54</f>
        <v>312.5271408388096</v>
      </c>
      <c r="R54" s="45">
        <f>INTMARB!R54+GIC!R54</f>
        <v>334.05931532396846</v>
      </c>
      <c r="S54" s="45">
        <f>INTMARB!S54+GIC!S54</f>
        <v>321.19932155754987</v>
      </c>
      <c r="T54" s="45">
        <f>INTMARB!T54+GIC!T54</f>
        <v>527.10174354560127</v>
      </c>
      <c r="U54" s="45">
        <f>INTMARB!U54+GIC!U54</f>
        <v>710.46385303909119</v>
      </c>
      <c r="V54" s="45">
        <f>INTMARB!V54+GIC!V54</f>
        <v>704.22212518321021</v>
      </c>
      <c r="W54" s="45">
        <f>INTMARB!W54+GIC!W54</f>
        <v>676.83456215239858</v>
      </c>
      <c r="X54" s="45">
        <f>INTMARB!X54+GIC!X54</f>
        <v>707.36957197298511</v>
      </c>
      <c r="Y54" s="45">
        <f>INTMARB!Y54+GIC!Y54</f>
        <v>736.36838101215039</v>
      </c>
      <c r="Z54" s="45">
        <f>INTMARB!Z54+GIC!Z54</f>
        <v>814.37315216161232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594.62018783999997</v>
      </c>
      <c r="D61" s="49">
        <f t="shared" si="32"/>
        <v>652.89809592000006</v>
      </c>
      <c r="E61" s="49">
        <f t="shared" si="32"/>
        <v>641.62950768000007</v>
      </c>
      <c r="F61" s="49">
        <f t="shared" si="32"/>
        <v>615.99324023999998</v>
      </c>
      <c r="G61" s="49">
        <f t="shared" si="32"/>
        <v>730.44747719999987</v>
      </c>
      <c r="H61" s="49">
        <f t="shared" si="32"/>
        <v>916.40538647999995</v>
      </c>
      <c r="I61" s="49">
        <f t="shared" si="32"/>
        <v>946.32399143999976</v>
      </c>
      <c r="J61" s="49">
        <f t="shared" si="32"/>
        <v>1026.0877283999998</v>
      </c>
      <c r="K61" s="49">
        <f t="shared" si="32"/>
        <v>1101.9277152</v>
      </c>
      <c r="L61" s="49">
        <f t="shared" si="32"/>
        <v>1246.95294552</v>
      </c>
      <c r="M61" s="49">
        <f t="shared" si="32"/>
        <v>1394.6472172799999</v>
      </c>
      <c r="N61" s="49">
        <f t="shared" si="32"/>
        <v>1363.4943249599999</v>
      </c>
      <c r="O61" s="49">
        <f t="shared" si="32"/>
        <v>1490.56976304</v>
      </c>
      <c r="P61" s="49">
        <f t="shared" si="32"/>
        <v>1647.3758695199999</v>
      </c>
      <c r="Q61" s="49">
        <f t="shared" si="32"/>
        <v>1866.9290587199996</v>
      </c>
      <c r="R61" s="49">
        <f t="shared" si="32"/>
        <v>1841.0907254399999</v>
      </c>
      <c r="S61" s="49">
        <f t="shared" si="32"/>
        <v>2044.9433231999999</v>
      </c>
      <c r="T61" s="49">
        <f t="shared" si="32"/>
        <v>2325.9280867199996</v>
      </c>
      <c r="U61" s="49">
        <f t="shared" si="32"/>
        <v>2462.3362627199995</v>
      </c>
      <c r="V61" s="49">
        <f t="shared" si="32"/>
        <v>2479.8041092799999</v>
      </c>
      <c r="W61" s="49">
        <f t="shared" si="32"/>
        <v>2547.0014079978482</v>
      </c>
      <c r="X61" s="49">
        <f t="shared" si="32"/>
        <v>2525.8937786765991</v>
      </c>
      <c r="Y61" s="49">
        <f t="shared" ref="Y61:Z61" si="33">SUM(Y62:Y72)</f>
        <v>2702.9677330218938</v>
      </c>
      <c r="Z61" s="49">
        <f t="shared" si="33"/>
        <v>2732.0802382672146</v>
      </c>
    </row>
    <row r="62" spans="1:26" ht="11.25" customHeight="1" x14ac:dyDescent="0.2">
      <c r="A62" s="50" t="s">
        <v>92</v>
      </c>
      <c r="B62" s="51" t="s">
        <v>93</v>
      </c>
      <c r="C62" s="52">
        <f>INTMARB!C62+GIC!C62</f>
        <v>530.84747519999996</v>
      </c>
      <c r="D62" s="52">
        <f>INTMARB!D62+GIC!D62</f>
        <v>588.19703040000013</v>
      </c>
      <c r="E62" s="52">
        <f>INTMARB!E62+GIC!E62</f>
        <v>587.52086400000007</v>
      </c>
      <c r="F62" s="52">
        <f>INTMARB!F62+GIC!F62</f>
        <v>558.00823679999996</v>
      </c>
      <c r="G62" s="52">
        <f>INTMARB!G62+GIC!G62</f>
        <v>662.25196799999992</v>
      </c>
      <c r="H62" s="52">
        <f>INTMARB!H62+GIC!H62</f>
        <v>834.81632639999987</v>
      </c>
      <c r="I62" s="52">
        <f>INTMARB!I62+GIC!I62</f>
        <v>858.27167999999983</v>
      </c>
      <c r="J62" s="52">
        <f>INTMARB!J62+GIC!J62</f>
        <v>855.07107839999992</v>
      </c>
      <c r="K62" s="52">
        <f>INTMARB!K62+GIC!K62</f>
        <v>823.12191359999997</v>
      </c>
      <c r="L62" s="52">
        <f>INTMARB!L62+GIC!L62</f>
        <v>869.09155199999998</v>
      </c>
      <c r="M62" s="52">
        <f>INTMARB!M62+GIC!M62</f>
        <v>959.82526080000002</v>
      </c>
      <c r="N62" s="52">
        <f>INTMARB!N62+GIC!N62</f>
        <v>913.71490559999995</v>
      </c>
      <c r="O62" s="52">
        <f>INTMARB!O62+GIC!O62</f>
        <v>924.24366719999989</v>
      </c>
      <c r="P62" s="52">
        <f>INTMARB!P62+GIC!P62</f>
        <v>1029.4058879999998</v>
      </c>
      <c r="Q62" s="52">
        <f>INTMARB!Q62+GIC!Q62</f>
        <v>1192.2595775999998</v>
      </c>
      <c r="R62" s="52">
        <f>INTMARB!R62+GIC!R62</f>
        <v>1113.0404544</v>
      </c>
      <c r="S62" s="52">
        <f>INTMARB!S62+GIC!S62</f>
        <v>1316.6399231999999</v>
      </c>
      <c r="T62" s="52">
        <f>INTMARB!T62+GIC!T62</f>
        <v>1329.2411327999998</v>
      </c>
      <c r="U62" s="52">
        <f>INTMARB!U62+GIC!U62</f>
        <v>1302.7444415999996</v>
      </c>
      <c r="V62" s="52">
        <f>INTMARB!V62+GIC!V62</f>
        <v>1230.328512</v>
      </c>
      <c r="W62" s="52">
        <f>INTMARB!W62+GIC!W62</f>
        <v>1303.1911871999998</v>
      </c>
      <c r="X62" s="52">
        <f>INTMARB!X62+GIC!X62</f>
        <v>1269.4163328</v>
      </c>
      <c r="Y62" s="52">
        <f>INTMARB!Y62+GIC!Y62</f>
        <v>1276.3598400000003</v>
      </c>
      <c r="Z62" s="52">
        <f>INTMARB!Z62+GIC!Z62</f>
        <v>1073.2772735999999</v>
      </c>
    </row>
    <row r="63" spans="1:26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0</v>
      </c>
      <c r="M63" s="52">
        <f>INTMARB!M63+GIC!M63</f>
        <v>0</v>
      </c>
      <c r="N63" s="52">
        <f>INTMARB!N63+GIC!N63</f>
        <v>0</v>
      </c>
      <c r="O63" s="52">
        <f>INTMARB!O63+GIC!O63</f>
        <v>0</v>
      </c>
      <c r="P63" s="52">
        <f>INTMARB!P63+GIC!P63</f>
        <v>0</v>
      </c>
      <c r="Q63" s="52">
        <f>INTMARB!Q63+GIC!Q63</f>
        <v>0</v>
      </c>
      <c r="R63" s="52">
        <f>INTMARB!R63+GIC!R63</f>
        <v>0</v>
      </c>
      <c r="S63" s="52">
        <f>INTMARB!S63+GIC!S63</f>
        <v>0</v>
      </c>
      <c r="T63" s="52">
        <f>INTMARB!T63+GIC!T63</f>
        <v>0</v>
      </c>
      <c r="U63" s="52">
        <f>INTMARB!U63+GIC!U63</f>
        <v>0</v>
      </c>
      <c r="V63" s="52">
        <f>INTMARB!V63+GIC!V63</f>
        <v>0</v>
      </c>
      <c r="W63" s="52">
        <f>INTMARB!W63+GIC!W63</f>
        <v>0</v>
      </c>
      <c r="X63" s="52">
        <f>INTMARB!X63+GIC!X63</f>
        <v>0</v>
      </c>
      <c r="Y63" s="52">
        <f>INTMARB!Y63+GIC!Y63</f>
        <v>0</v>
      </c>
      <c r="Z63" s="52">
        <f>INTMARB!Z63+GIC!Z63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INTMARB!C64+GIC!C64</f>
        <v>63.772712640000016</v>
      </c>
      <c r="D64" s="52">
        <f>INTMARB!D64+GIC!D64</f>
        <v>64.701065519999986</v>
      </c>
      <c r="E64" s="52">
        <f>INTMARB!E64+GIC!E64</f>
        <v>54.10864368</v>
      </c>
      <c r="F64" s="52">
        <f>INTMARB!F64+GIC!F64</f>
        <v>57.985003439999986</v>
      </c>
      <c r="G64" s="52">
        <f>INTMARB!G64+GIC!G64</f>
        <v>68.195509200000004</v>
      </c>
      <c r="H64" s="52">
        <f>INTMARB!H64+GIC!H64</f>
        <v>78.354123119999997</v>
      </c>
      <c r="I64" s="52">
        <f>INTMARB!I64+GIC!I64</f>
        <v>80.126308080000001</v>
      </c>
      <c r="J64" s="52">
        <f>INTMARB!J64+GIC!J64</f>
        <v>107.09198136000003</v>
      </c>
      <c r="K64" s="52">
        <f>INTMARB!K64+GIC!K64</f>
        <v>113.24136096000001</v>
      </c>
      <c r="L64" s="52">
        <f>INTMARB!L64+GIC!L64</f>
        <v>126.874566</v>
      </c>
      <c r="M64" s="52">
        <f>INTMARB!M64+GIC!M64</f>
        <v>133.52242176000001</v>
      </c>
      <c r="N64" s="52">
        <f>INTMARB!N64+GIC!N64</f>
        <v>131.58434016000001</v>
      </c>
      <c r="O64" s="52">
        <f>INTMARB!O64+GIC!O64</f>
        <v>127.81825056000001</v>
      </c>
      <c r="P64" s="52">
        <f>INTMARB!P64+GIC!P64</f>
        <v>112.56657048</v>
      </c>
      <c r="Q64" s="52">
        <f>INTMARB!Q64+GIC!Q64</f>
        <v>119.40155136</v>
      </c>
      <c r="R64" s="52">
        <f>INTMARB!R64+GIC!R64</f>
        <v>126.53550000000001</v>
      </c>
      <c r="S64" s="52">
        <f>INTMARB!S64+GIC!S64</f>
        <v>127.09373040000001</v>
      </c>
      <c r="T64" s="52">
        <f>INTMARB!T64+GIC!T64</f>
        <v>126.76940640000001</v>
      </c>
      <c r="U64" s="52">
        <f>INTMARB!U64+GIC!U64</f>
        <v>115.11025344000004</v>
      </c>
      <c r="V64" s="52">
        <f>INTMARB!V64+GIC!V64</f>
        <v>115.75654272</v>
      </c>
      <c r="W64" s="52">
        <f>INTMARB!W64+GIC!W64</f>
        <v>114.93037695784899</v>
      </c>
      <c r="X64" s="52">
        <f>INTMARB!X64+GIC!X64</f>
        <v>118.95896283659934</v>
      </c>
      <c r="Y64" s="52">
        <f>INTMARB!Y64+GIC!Y64</f>
        <v>121.02279942189369</v>
      </c>
      <c r="Z64" s="52">
        <f>INTMARB!Z64+GIC!Z64</f>
        <v>117.87718642721427</v>
      </c>
    </row>
    <row r="65" spans="1:26" ht="11.25" customHeight="1" x14ac:dyDescent="0.2">
      <c r="A65" s="50" t="s">
        <v>98</v>
      </c>
      <c r="B65" s="51" t="s">
        <v>99</v>
      </c>
      <c r="C65" s="52">
        <f>INTMARB!C65+GIC!C65</f>
        <v>0</v>
      </c>
      <c r="D65" s="52">
        <f>INTMARB!D65+GIC!D65</f>
        <v>0</v>
      </c>
      <c r="E65" s="52">
        <f>INTMARB!E65+GIC!E65</f>
        <v>0</v>
      </c>
      <c r="F65" s="52">
        <f>INTMARB!F65+GIC!F65</f>
        <v>0</v>
      </c>
      <c r="G65" s="52">
        <f>INTMARB!G65+GIC!G65</f>
        <v>0</v>
      </c>
      <c r="H65" s="52">
        <f>INTMARB!H65+GIC!H65</f>
        <v>0</v>
      </c>
      <c r="I65" s="52">
        <f>INTMARB!I65+GIC!I65</f>
        <v>0</v>
      </c>
      <c r="J65" s="52">
        <f>INTMARB!J65+GIC!J65</f>
        <v>0</v>
      </c>
      <c r="K65" s="52">
        <f>INTMARB!K65+GIC!K65</f>
        <v>0</v>
      </c>
      <c r="L65" s="52">
        <f>INTMARB!L65+GIC!L65</f>
        <v>21.377159999999996</v>
      </c>
      <c r="M65" s="52">
        <f>INTMARB!M65+GIC!M65</f>
        <v>26.655119999999997</v>
      </c>
      <c r="N65" s="52">
        <f>INTMARB!N65+GIC!N65</f>
        <v>44.526599999999988</v>
      </c>
      <c r="O65" s="52">
        <f>INTMARB!O65+GIC!O65</f>
        <v>185.77367999999996</v>
      </c>
      <c r="P65" s="52">
        <f>INTMARB!P65+GIC!P65</f>
        <v>204.06311999999997</v>
      </c>
      <c r="Q65" s="52">
        <f>INTMARB!Q65+GIC!Q65</f>
        <v>216.11771999999996</v>
      </c>
      <c r="R65" s="52">
        <f>INTMARB!R65+GIC!R65</f>
        <v>238.49351999999999</v>
      </c>
      <c r="S65" s="52">
        <f>INTMARB!S65+GIC!S65</f>
        <v>267.62399999999997</v>
      </c>
      <c r="T65" s="52">
        <f>INTMARB!T65+GIC!T65</f>
        <v>393.52031999999997</v>
      </c>
      <c r="U65" s="52">
        <f>INTMARB!U65+GIC!U65</f>
        <v>586.26432</v>
      </c>
      <c r="V65" s="52">
        <f>INTMARB!V65+GIC!V65</f>
        <v>572.78988000000004</v>
      </c>
      <c r="W65" s="52">
        <f>INTMARB!W65+GIC!W65</f>
        <v>607.09895999999992</v>
      </c>
      <c r="X65" s="52">
        <f>INTMARB!X65+GIC!X65</f>
        <v>602.0960399999999</v>
      </c>
      <c r="Y65" s="52">
        <f>INTMARB!Y65+GIC!Y65</f>
        <v>635.21640000000002</v>
      </c>
      <c r="Z65" s="52">
        <f>INTMARB!Z65+GIC!Z65</f>
        <v>645.90263999999991</v>
      </c>
    </row>
    <row r="66" spans="1:26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  <c r="Y66" s="52">
        <f>INTMARB!Y66+GIC!Y66</f>
        <v>0</v>
      </c>
      <c r="Z66" s="52">
        <f>INTMARB!Z66+GIC!Z66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2.6252640000000001E-2</v>
      </c>
      <c r="I67" s="52">
        <f>INTMARB!I67+GIC!I67</f>
        <v>1.9118548799999999</v>
      </c>
      <c r="J67" s="52">
        <f>INTMARB!J67+GIC!J67</f>
        <v>10.407260160000002</v>
      </c>
      <c r="K67" s="52">
        <f>INTMARB!K67+GIC!K67</f>
        <v>53.70805871999999</v>
      </c>
      <c r="L67" s="52">
        <f>INTMARB!L67+GIC!L67</f>
        <v>67.616350559999987</v>
      </c>
      <c r="M67" s="52">
        <f>INTMARB!M67+GIC!M67</f>
        <v>89.404767360000008</v>
      </c>
      <c r="N67" s="52">
        <f>INTMARB!N67+GIC!N67</f>
        <v>70.0818048</v>
      </c>
      <c r="O67" s="52">
        <f>INTMARB!O67+GIC!O67</f>
        <v>84.907409760000007</v>
      </c>
      <c r="P67" s="52">
        <f>INTMARB!P67+GIC!P67</f>
        <v>82.136354400000002</v>
      </c>
      <c r="Q67" s="52">
        <f>INTMARB!Q67+GIC!Q67</f>
        <v>73.51503839999998</v>
      </c>
      <c r="R67" s="52">
        <f>INTMARB!R67+GIC!R67</f>
        <v>71.556285599999981</v>
      </c>
      <c r="S67" s="52">
        <f>INTMARB!S67+GIC!S67</f>
        <v>79.34261472</v>
      </c>
      <c r="T67" s="52">
        <f>INTMARB!T67+GIC!T67</f>
        <v>87.770476799999997</v>
      </c>
      <c r="U67" s="52">
        <f>INTMARB!U67+GIC!U67</f>
        <v>80.854817759999989</v>
      </c>
      <c r="V67" s="52">
        <f>INTMARB!V67+GIC!V67</f>
        <v>77.6466432</v>
      </c>
      <c r="W67" s="52">
        <f>INTMARB!W67+GIC!W67</f>
        <v>57.62174112000001</v>
      </c>
      <c r="X67" s="52">
        <f>INTMARB!X67+GIC!X67</f>
        <v>60.255925919999996</v>
      </c>
      <c r="Y67" s="52">
        <f>INTMARB!Y67+GIC!Y67</f>
        <v>69.023543039999979</v>
      </c>
      <c r="Z67" s="52">
        <f>INTMARB!Z67+GIC!Z67</f>
        <v>97.172235360000002</v>
      </c>
    </row>
    <row r="68" spans="1:26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0.93923280000000009</v>
      </c>
      <c r="I68" s="52">
        <f>INTMARB!I68+GIC!I68</f>
        <v>3.9083299199999999</v>
      </c>
      <c r="J68" s="52">
        <f>INTMARB!J68+GIC!J68</f>
        <v>4.6576771199999998</v>
      </c>
      <c r="K68" s="52">
        <f>INTMARB!K68+GIC!K68</f>
        <v>7.916827679999999</v>
      </c>
      <c r="L68" s="52">
        <f>INTMARB!L68+GIC!L68</f>
        <v>3.9478363200000017</v>
      </c>
      <c r="M68" s="52">
        <f>INTMARB!M68+GIC!M68</f>
        <v>6.9482836799999994</v>
      </c>
      <c r="N68" s="52">
        <f>INTMARB!N68+GIC!N68</f>
        <v>1.3485700799999998</v>
      </c>
      <c r="O68" s="52">
        <f>INTMARB!O68+GIC!O68</f>
        <v>1.1795846399999999</v>
      </c>
      <c r="P68" s="52">
        <f>INTMARB!P68+GIC!P68</f>
        <v>0.79191215999999987</v>
      </c>
      <c r="Q68" s="52">
        <f>INTMARB!Q68+GIC!Q68</f>
        <v>0</v>
      </c>
      <c r="R68" s="52">
        <f>INTMARB!R68+GIC!R68</f>
        <v>0</v>
      </c>
      <c r="S68" s="52">
        <f>INTMARB!S68+GIC!S68</f>
        <v>0</v>
      </c>
      <c r="T68" s="52">
        <f>INTMARB!T68+GIC!T68</f>
        <v>0</v>
      </c>
      <c r="U68" s="52">
        <f>INTMARB!U68+GIC!U68</f>
        <v>0</v>
      </c>
      <c r="V68" s="52">
        <f>INTMARB!V68+GIC!V68</f>
        <v>0</v>
      </c>
      <c r="W68" s="52">
        <f>INTMARB!W68+GIC!W68</f>
        <v>0</v>
      </c>
      <c r="X68" s="52">
        <f>INTMARB!X68+GIC!X68</f>
        <v>0</v>
      </c>
      <c r="Y68" s="52">
        <f>INTMARB!Y68+GIC!Y68</f>
        <v>0</v>
      </c>
      <c r="Z68" s="52">
        <f>INTMARB!Z68+GIC!Z68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2.2694515199999996</v>
      </c>
      <c r="I69" s="52">
        <f>INTMARB!I69+GIC!I69</f>
        <v>2.1058185600000003</v>
      </c>
      <c r="J69" s="52">
        <f>INTMARB!J69+GIC!J69</f>
        <v>48.859731359999984</v>
      </c>
      <c r="K69" s="52">
        <f>INTMARB!K69+GIC!K69</f>
        <v>103.93955424000001</v>
      </c>
      <c r="L69" s="52">
        <f>INTMARB!L69+GIC!L69</f>
        <v>158.04548063999999</v>
      </c>
      <c r="M69" s="52">
        <f>INTMARB!M69+GIC!M69</f>
        <v>178.29136368000002</v>
      </c>
      <c r="N69" s="52">
        <f>INTMARB!N69+GIC!N69</f>
        <v>202.23810432000002</v>
      </c>
      <c r="O69" s="52">
        <f>INTMARB!O69+GIC!O69</f>
        <v>166.64717087999998</v>
      </c>
      <c r="P69" s="52">
        <f>INTMARB!P69+GIC!P69</f>
        <v>218.41202448000001</v>
      </c>
      <c r="Q69" s="52">
        <f>INTMARB!Q69+GIC!Q69</f>
        <v>265.63517135999996</v>
      </c>
      <c r="R69" s="52">
        <f>INTMARB!R69+GIC!R69</f>
        <v>291.46496543999996</v>
      </c>
      <c r="S69" s="52">
        <f>INTMARB!S69+GIC!S69</f>
        <v>254.24305487999999</v>
      </c>
      <c r="T69" s="52">
        <f>INTMARB!T69+GIC!T69</f>
        <v>388.62675072000002</v>
      </c>
      <c r="U69" s="52">
        <f>INTMARB!U69+GIC!U69</f>
        <v>376.55920223999993</v>
      </c>
      <c r="V69" s="52">
        <f>INTMARB!V69+GIC!V69</f>
        <v>480.14957088</v>
      </c>
      <c r="W69" s="52">
        <f>INTMARB!W69+GIC!W69</f>
        <v>459.86418143999987</v>
      </c>
      <c r="X69" s="52">
        <f>INTMARB!X69+GIC!X69</f>
        <v>468.63868031999993</v>
      </c>
      <c r="Y69" s="52">
        <f>INTMARB!Y69+GIC!Y69</f>
        <v>594.51728544000002</v>
      </c>
      <c r="Z69" s="52">
        <f>INTMARB!Z69+GIC!Z69</f>
        <v>796.84765632000028</v>
      </c>
    </row>
    <row r="70" spans="1:26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  <c r="Y70" s="52">
        <f>INTMARB!Y70+GIC!Y70</f>
        <v>0</v>
      </c>
      <c r="Z70" s="52">
        <f>INTMARB!Z70+GIC!Z70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  <c r="Y71" s="52">
        <f>INTMARB!Y71+GIC!Y71</f>
        <v>0</v>
      </c>
      <c r="Z71" s="52">
        <f>INTMARB!Z71+GIC!Z71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0</v>
      </c>
      <c r="M72" s="55">
        <f>INTMARB!M72+GIC!M72</f>
        <v>0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0.80322767999999989</v>
      </c>
      <c r="V72" s="55">
        <f>INTMARB!V72+GIC!V72</f>
        <v>3.1329604799999995</v>
      </c>
      <c r="W72" s="55">
        <f>INTMARB!W72+GIC!W72</f>
        <v>4.2949612799999972</v>
      </c>
      <c r="X72" s="55">
        <f>INTMARB!X72+GIC!X72</f>
        <v>6.5278368000000011</v>
      </c>
      <c r="Y72" s="55">
        <f>INTMARB!Y72+GIC!Y72</f>
        <v>6.8278651199999985</v>
      </c>
      <c r="Z72" s="55">
        <f>INTMARB!Z72+GIC!Z72</f>
        <v>1.0032465599999998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483.93153216000007</v>
      </c>
      <c r="D2" s="21">
        <f t="shared" ref="D2:X2" si="0">SUM(D3,D17,D22,D25,D26,D51,D52)</f>
        <v>516.04034039999988</v>
      </c>
      <c r="E2" s="21">
        <f t="shared" si="0"/>
        <v>461.20591944</v>
      </c>
      <c r="F2" s="21">
        <f t="shared" si="0"/>
        <v>547.64266536000014</v>
      </c>
      <c r="G2" s="21">
        <f t="shared" si="0"/>
        <v>480.51311832000005</v>
      </c>
      <c r="H2" s="21">
        <f t="shared" si="0"/>
        <v>334.10964996000001</v>
      </c>
      <c r="I2" s="21">
        <f t="shared" si="0"/>
        <v>412.29194184000005</v>
      </c>
      <c r="J2" s="21">
        <f t="shared" si="0"/>
        <v>361.96206804000002</v>
      </c>
      <c r="K2" s="21">
        <f t="shared" si="0"/>
        <v>225.94074768000004</v>
      </c>
      <c r="L2" s="21">
        <f t="shared" si="0"/>
        <v>305.96377860000001</v>
      </c>
      <c r="M2" s="21">
        <f t="shared" si="0"/>
        <v>435.7598083200001</v>
      </c>
      <c r="N2" s="21">
        <f t="shared" si="0"/>
        <v>339.5632536</v>
      </c>
      <c r="O2" s="21">
        <f t="shared" si="0"/>
        <v>401.86402236000004</v>
      </c>
      <c r="P2" s="21">
        <f t="shared" si="0"/>
        <v>455.15340935999996</v>
      </c>
      <c r="Q2" s="21">
        <f t="shared" si="0"/>
        <v>418.73032943999993</v>
      </c>
      <c r="R2" s="21">
        <f t="shared" si="0"/>
        <v>497.59959959999986</v>
      </c>
      <c r="S2" s="21">
        <f t="shared" si="0"/>
        <v>497.70007848</v>
      </c>
      <c r="T2" s="21">
        <f t="shared" si="0"/>
        <v>485.27371079999995</v>
      </c>
      <c r="U2" s="21">
        <f t="shared" si="0"/>
        <v>537.99971040000025</v>
      </c>
      <c r="V2" s="21">
        <f t="shared" si="0"/>
        <v>442.58663303999998</v>
      </c>
      <c r="W2" s="21">
        <f t="shared" si="0"/>
        <v>482.20456464000006</v>
      </c>
      <c r="X2" s="21">
        <f t="shared" si="0"/>
        <v>533.86880760000008</v>
      </c>
      <c r="Y2" s="21">
        <f t="shared" ref="Y2:Z2" si="1">SUM(Y3,Y17,Y22,Y25,Y26,Y51,Y52)</f>
        <v>387.60039000000012</v>
      </c>
      <c r="Z2" s="21">
        <f t="shared" si="1"/>
        <v>413.94402972000006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  <c r="Y5" s="8">
        <f>INTMARB_IN!Y5+INTMARB_EX!Y5</f>
        <v>0</v>
      </c>
      <c r="Z5" s="8">
        <f>INTMARB_IN!Z5+INTMARB_EX!Z5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  <c r="Y6" s="8">
        <f>INTMARB_IN!Y6+INTMARB_EX!Y6</f>
        <v>0</v>
      </c>
      <c r="Z6" s="8">
        <f>INTMARB_IN!Z6+INTMARB_EX!Z6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  <c r="Y7" s="8">
        <f>INTMARB_IN!Y7+INTMARB_EX!Y7</f>
        <v>0</v>
      </c>
      <c r="Z7" s="8">
        <f>INTMARB_IN!Z7+INTMARB_EX!Z7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  <c r="Y9" s="8">
        <f>INTMARB_IN!Y9+INTMARB_EX!Y9</f>
        <v>0</v>
      </c>
      <c r="Z9" s="8">
        <f>INTMARB_IN!Z9+INTMARB_EX!Z9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  <c r="Y10" s="8">
        <f>INTMARB_IN!Y10+INTMARB_EX!Y10</f>
        <v>0</v>
      </c>
      <c r="Z10" s="8">
        <f>INTMARB_IN!Z10+INTMARB_EX!Z10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  <c r="Y12" s="8">
        <f>INTMARB_IN!Y12+INTMARB_EX!Y12</f>
        <v>0</v>
      </c>
      <c r="Z12" s="8">
        <f>INTMARB_IN!Z12+INTMARB_EX!Z12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  <c r="Y13" s="8">
        <f>INTMARB_IN!Y13+INTMARB_EX!Y13</f>
        <v>0</v>
      </c>
      <c r="Z13" s="8">
        <f>INTMARB_IN!Z13+INTMARB_EX!Z13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  <c r="Y14" s="8">
        <f>INTMARB_IN!Y14+INTMARB_EX!Y14</f>
        <v>0</v>
      </c>
      <c r="Z14" s="8">
        <f>INTMARB_IN!Z14+INTMARB_EX!Z14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  <c r="Y15" s="8">
        <f>INTMARB_IN!Y15+INTMARB_EX!Y15</f>
        <v>0</v>
      </c>
      <c r="Z15" s="8">
        <f>INTMARB_IN!Z15+INTMARB_EX!Z15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  <c r="Y16" s="8">
        <f>INTMARB_IN!Y16+INTMARB_EX!Y16</f>
        <v>0</v>
      </c>
      <c r="Z16" s="8">
        <f>INTMARB_IN!Z16+INTMARB_EX!Z16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  <c r="Y18" s="8">
        <f>INTMARB_IN!Y18+INTMARB_EX!Y18</f>
        <v>0</v>
      </c>
      <c r="Z18" s="8">
        <f>INTMARB_IN!Z18+INTMARB_EX!Z18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  <c r="Y19" s="8">
        <f>INTMARB_IN!Y19+INTMARB_EX!Y19</f>
        <v>0</v>
      </c>
      <c r="Z19" s="8">
        <f>INTMARB_IN!Z19+INTMARB_EX!Z19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  <c r="Y20" s="8">
        <f>INTMARB_IN!Y20+INTMARB_EX!Y20</f>
        <v>0</v>
      </c>
      <c r="Z20" s="8">
        <f>INTMARB_IN!Z20+INTMARB_EX!Z20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  <c r="Y21" s="8">
        <f>INTMARB_IN!Y21+INTMARB_EX!Y21</f>
        <v>0</v>
      </c>
      <c r="Z21" s="8">
        <f>INTMARB_IN!Z21+INTMARB_EX!Z21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  <c r="Y23" s="8">
        <f>INTMARB_IN!Y23+INTMARB_EX!Y23</f>
        <v>0</v>
      </c>
      <c r="Z23" s="8">
        <f>INTMARB_IN!Z23+INTMARB_EX!Z23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  <c r="Y24" s="8">
        <f>INTMARB_IN!Y24+INTMARB_EX!Y24</f>
        <v>0</v>
      </c>
      <c r="Z24" s="8">
        <f>INTMARB_IN!Z24+INTMARB_EX!Z24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  <c r="Y25" s="27">
        <f>INTMARB_IN!Y25+INTMARB_EX!Y25</f>
        <v>0</v>
      </c>
      <c r="Z25" s="27">
        <f>INTMARB_IN!Z25+INTMARB_EX!Z25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483.93153216000007</v>
      </c>
      <c r="D26" s="27">
        <f t="shared" si="20"/>
        <v>516.04034039999988</v>
      </c>
      <c r="E26" s="27">
        <f t="shared" si="20"/>
        <v>461.20591944</v>
      </c>
      <c r="F26" s="27">
        <f t="shared" si="20"/>
        <v>547.64266536000014</v>
      </c>
      <c r="G26" s="27">
        <f t="shared" si="20"/>
        <v>480.51311832000005</v>
      </c>
      <c r="H26" s="27">
        <f t="shared" si="20"/>
        <v>334.10964996000001</v>
      </c>
      <c r="I26" s="27">
        <f t="shared" si="20"/>
        <v>412.29194184000005</v>
      </c>
      <c r="J26" s="27">
        <f t="shared" si="20"/>
        <v>361.96206804000002</v>
      </c>
      <c r="K26" s="27">
        <f t="shared" si="20"/>
        <v>225.94074768000004</v>
      </c>
      <c r="L26" s="27">
        <f t="shared" si="20"/>
        <v>305.96377860000001</v>
      </c>
      <c r="M26" s="27">
        <f t="shared" si="20"/>
        <v>435.7598083200001</v>
      </c>
      <c r="N26" s="27">
        <f t="shared" si="20"/>
        <v>339.5632536</v>
      </c>
      <c r="O26" s="27">
        <f t="shared" si="20"/>
        <v>401.86402236000004</v>
      </c>
      <c r="P26" s="27">
        <f t="shared" si="20"/>
        <v>455.15340935999996</v>
      </c>
      <c r="Q26" s="27">
        <f t="shared" si="20"/>
        <v>418.73032943999993</v>
      </c>
      <c r="R26" s="27">
        <f t="shared" si="20"/>
        <v>497.59959959999986</v>
      </c>
      <c r="S26" s="27">
        <f t="shared" si="20"/>
        <v>497.70007848</v>
      </c>
      <c r="T26" s="27">
        <f t="shared" si="20"/>
        <v>485.27371079999995</v>
      </c>
      <c r="U26" s="27">
        <f t="shared" si="20"/>
        <v>537.99971040000025</v>
      </c>
      <c r="V26" s="27">
        <f t="shared" si="20"/>
        <v>442.58663303999998</v>
      </c>
      <c r="W26" s="27">
        <f t="shared" ref="W26:X26" si="21">SUM(W27,W33)</f>
        <v>482.20456464000006</v>
      </c>
      <c r="X26" s="27">
        <f t="shared" si="21"/>
        <v>533.86880760000008</v>
      </c>
      <c r="Y26" s="27">
        <f t="shared" ref="Y26:Z26" si="22">SUM(Y27,Y33)</f>
        <v>387.60039000000012</v>
      </c>
      <c r="Z26" s="27">
        <f t="shared" si="22"/>
        <v>413.94402972000006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  <c r="Y28" s="8">
        <f>INTMARB_IN!Y28+INTMARB_EX!Y28</f>
        <v>0</v>
      </c>
      <c r="Z28" s="8">
        <f>INTMARB_IN!Z28+INTMARB_EX!Z28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  <c r="Y29" s="8">
        <f>INTMARB_IN!Y29+INTMARB_EX!Y29</f>
        <v>0</v>
      </c>
      <c r="Z29" s="8">
        <f>INTMARB_IN!Z29+INTMARB_EX!Z29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  <c r="Y30" s="8">
        <f>INTMARB_IN!Y30+INTMARB_EX!Y30</f>
        <v>0</v>
      </c>
      <c r="Z30" s="8">
        <f>INTMARB_IN!Z30+INTMARB_EX!Z30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  <c r="Y31" s="8">
        <f>INTMARB_IN!Y31+INTMARB_EX!Y31</f>
        <v>0</v>
      </c>
      <c r="Z31" s="8">
        <f>INTMARB_IN!Z31+INTMARB_EX!Z31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  <c r="Y32" s="8">
        <f>INTMARB_IN!Y32+INTMARB_EX!Y32</f>
        <v>0</v>
      </c>
      <c r="Z32" s="8">
        <f>INTMARB_IN!Z32+INTMARB_EX!Z32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483.93153216000007</v>
      </c>
      <c r="D33" s="19">
        <f t="shared" si="26"/>
        <v>516.04034039999988</v>
      </c>
      <c r="E33" s="19">
        <f t="shared" si="26"/>
        <v>461.20591944</v>
      </c>
      <c r="F33" s="19">
        <f t="shared" si="26"/>
        <v>547.64266536000014</v>
      </c>
      <c r="G33" s="19">
        <f t="shared" si="26"/>
        <v>480.51311832000005</v>
      </c>
      <c r="H33" s="19">
        <f t="shared" si="26"/>
        <v>334.10964996000001</v>
      </c>
      <c r="I33" s="19">
        <f t="shared" si="26"/>
        <v>412.29194184000005</v>
      </c>
      <c r="J33" s="19">
        <f t="shared" si="26"/>
        <v>361.96206804000002</v>
      </c>
      <c r="K33" s="19">
        <f t="shared" si="26"/>
        <v>225.94074768000004</v>
      </c>
      <c r="L33" s="19">
        <f t="shared" si="26"/>
        <v>305.96377860000001</v>
      </c>
      <c r="M33" s="19">
        <f t="shared" si="26"/>
        <v>435.7598083200001</v>
      </c>
      <c r="N33" s="19">
        <f t="shared" si="26"/>
        <v>339.5632536</v>
      </c>
      <c r="O33" s="19">
        <f t="shared" si="26"/>
        <v>401.86402236000004</v>
      </c>
      <c r="P33" s="19">
        <f t="shared" si="26"/>
        <v>455.15340935999996</v>
      </c>
      <c r="Q33" s="19">
        <f t="shared" si="26"/>
        <v>418.73032943999993</v>
      </c>
      <c r="R33" s="19">
        <f t="shared" si="26"/>
        <v>497.59959959999986</v>
      </c>
      <c r="S33" s="19">
        <f t="shared" si="26"/>
        <v>497.70007848</v>
      </c>
      <c r="T33" s="19">
        <f t="shared" si="26"/>
        <v>485.27371079999995</v>
      </c>
      <c r="U33" s="19">
        <f t="shared" si="26"/>
        <v>537.99971040000025</v>
      </c>
      <c r="V33" s="19">
        <f t="shared" si="26"/>
        <v>442.58663303999998</v>
      </c>
      <c r="W33" s="19">
        <f t="shared" ref="W33:X33" si="27">SUM(W34:W50)</f>
        <v>482.20456464000006</v>
      </c>
      <c r="X33" s="19">
        <f t="shared" si="27"/>
        <v>533.86880760000008</v>
      </c>
      <c r="Y33" s="19">
        <f t="shared" ref="Y33:Z33" si="28">SUM(Y34:Y50)</f>
        <v>387.60039000000012</v>
      </c>
      <c r="Z33" s="19">
        <f t="shared" si="28"/>
        <v>413.94402972000006</v>
      </c>
    </row>
    <row r="34" spans="1:26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  <c r="Y34" s="8">
        <f>INTMARB_IN!Y34+INTMARB_EX!Y34</f>
        <v>0</v>
      </c>
      <c r="Z34" s="8">
        <f>INTMARB_IN!Z34+INTMARB_EX!Z34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  <c r="Y35" s="8">
        <f>INTMARB_IN!Y35+INTMARB_EX!Y35</f>
        <v>0</v>
      </c>
      <c r="Z35" s="8">
        <f>INTMARB_IN!Z35+INTMARB_EX!Z35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  <c r="Y36" s="8">
        <f>INTMARB_IN!Y36+INTMARB_EX!Y36</f>
        <v>0</v>
      </c>
      <c r="Z36" s="8">
        <f>INTMARB_IN!Z36+INTMARB_EX!Z36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  <c r="Y37" s="8">
        <f>INTMARB_IN!Y37+INTMARB_EX!Y37</f>
        <v>0</v>
      </c>
      <c r="Z37" s="8">
        <f>INTMARB_IN!Z37+INTMARB_EX!Z37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  <c r="Y38" s="8">
        <f>INTMARB_IN!Y38+INTMARB_EX!Y38</f>
        <v>0</v>
      </c>
      <c r="Z38" s="8">
        <f>INTMARB_IN!Z38+INTMARB_EX!Z38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  <c r="Y39" s="8">
        <f>INTMARB_IN!Y39+INTMARB_EX!Y39</f>
        <v>0</v>
      </c>
      <c r="Z39" s="8">
        <f>INTMARB_IN!Z39+INTMARB_EX!Z39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  <c r="Y40" s="8">
        <f>INTMARB_IN!Y40+INTMARB_EX!Y40</f>
        <v>0</v>
      </c>
      <c r="Z40" s="8">
        <f>INTMARB_IN!Z40+INTMARB_EX!Z40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  <c r="Y41" s="8">
        <f>INTMARB_IN!Y41+INTMARB_EX!Y41</f>
        <v>0</v>
      </c>
      <c r="Z41" s="8">
        <f>INTMARB_IN!Z41+INTMARB_EX!Z41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  <c r="Y42" s="8">
        <f>INTMARB_IN!Y42+INTMARB_EX!Y42</f>
        <v>0</v>
      </c>
      <c r="Z42" s="8">
        <f>INTMARB_IN!Z42+INTMARB_EX!Z42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INTMARB_IN!C43+INTMARB_EX!C43</f>
        <v>365.83999920000008</v>
      </c>
      <c r="D43" s="8">
        <f>INTMARB_IN!D43+INTMARB_EX!D43</f>
        <v>401.1403499999999</v>
      </c>
      <c r="E43" s="8">
        <f>INTMARB_IN!E43+INTMARB_EX!E43</f>
        <v>295.23929759999999</v>
      </c>
      <c r="F43" s="8">
        <f>INTMARB_IN!F43+INTMARB_EX!F43</f>
        <v>343.3761396000001</v>
      </c>
      <c r="G43" s="8">
        <f>INTMARB_IN!G43+INTMARB_EX!G43</f>
        <v>324.1214028</v>
      </c>
      <c r="H43" s="8">
        <f>INTMARB_IN!H43+INTMARB_EX!H43</f>
        <v>257.50956348</v>
      </c>
      <c r="I43" s="8">
        <f>INTMARB_IN!I43+INTMARB_EX!I43</f>
        <v>252.70868375999999</v>
      </c>
      <c r="J43" s="8">
        <f>INTMARB_IN!J43+INTMARB_EX!J43</f>
        <v>148.12035731999998</v>
      </c>
      <c r="K43" s="8">
        <f>INTMARB_IN!K43+INTMARB_EX!K43</f>
        <v>79.124217120000026</v>
      </c>
      <c r="L43" s="8">
        <f>INTMARB_IN!L43+INTMARB_EX!L43</f>
        <v>203.83051571999999</v>
      </c>
      <c r="M43" s="8">
        <f>INTMARB_IN!M43+INTMARB_EX!M43</f>
        <v>311.2849116000001</v>
      </c>
      <c r="N43" s="8">
        <f>INTMARB_IN!N43+INTMARB_EX!N43</f>
        <v>266.15498831999997</v>
      </c>
      <c r="O43" s="8">
        <f>INTMARB_IN!O43+INTMARB_EX!O43</f>
        <v>325.26393588000002</v>
      </c>
      <c r="P43" s="8">
        <f>INTMARB_IN!P43+INTMARB_EX!P43</f>
        <v>397.70341415999997</v>
      </c>
      <c r="Q43" s="8">
        <f>INTMARB_IN!Q43+INTMARB_EX!Q43</f>
        <v>354.89697047999994</v>
      </c>
      <c r="R43" s="8">
        <f>INTMARB_IN!R43+INTMARB_EX!R43</f>
        <v>452.91633191999983</v>
      </c>
      <c r="S43" s="8">
        <f>INTMARB_IN!S43+INTMARB_EX!S43</f>
        <v>462.59171712</v>
      </c>
      <c r="T43" s="8">
        <f>INTMARB_IN!T43+INTMARB_EX!T43</f>
        <v>441.34695071999994</v>
      </c>
      <c r="U43" s="8">
        <f>INTMARB_IN!U43+INTMARB_EX!U43</f>
        <v>487.02586608000024</v>
      </c>
      <c r="V43" s="8">
        <f>INTMARB_IN!V43+INTMARB_EX!V43</f>
        <v>409.39977311999996</v>
      </c>
      <c r="W43" s="8">
        <f>INTMARB_IN!W43+INTMARB_EX!W43</f>
        <v>448.61562720000006</v>
      </c>
      <c r="X43" s="8">
        <f>INTMARB_IN!X43+INTMARB_EX!X43</f>
        <v>512.07302952000009</v>
      </c>
      <c r="Y43" s="8">
        <f>INTMARB_IN!Y43+INTMARB_EX!Y43</f>
        <v>383.52778776000014</v>
      </c>
      <c r="Z43" s="8">
        <f>INTMARB_IN!Z43+INTMARB_EX!Z43</f>
        <v>413.94402972000006</v>
      </c>
    </row>
    <row r="44" spans="1:26" ht="11.25" customHeight="1" x14ac:dyDescent="0.2">
      <c r="A44" s="28" t="s">
        <v>74</v>
      </c>
      <c r="B44" s="7" t="s">
        <v>75</v>
      </c>
      <c r="C44" s="8">
        <f>INTMARB_IN!C44+INTMARB_EX!C44</f>
        <v>118.09153296</v>
      </c>
      <c r="D44" s="8">
        <f>INTMARB_IN!D44+INTMARB_EX!D44</f>
        <v>114.89999040000002</v>
      </c>
      <c r="E44" s="8">
        <f>INTMARB_IN!E44+INTMARB_EX!E44</f>
        <v>165.96662184000002</v>
      </c>
      <c r="F44" s="8">
        <f>INTMARB_IN!F44+INTMARB_EX!F44</f>
        <v>204.26652576000001</v>
      </c>
      <c r="G44" s="8">
        <f>INTMARB_IN!G44+INTMARB_EX!G44</f>
        <v>156.39171552000005</v>
      </c>
      <c r="H44" s="8">
        <f>INTMARB_IN!H44+INTMARB_EX!H44</f>
        <v>76.600086480000016</v>
      </c>
      <c r="I44" s="8">
        <f>INTMARB_IN!I44+INTMARB_EX!I44</f>
        <v>159.58325808000004</v>
      </c>
      <c r="J44" s="8">
        <f>INTMARB_IN!J44+INTMARB_EX!J44</f>
        <v>213.84171072000004</v>
      </c>
      <c r="K44" s="8">
        <f>INTMARB_IN!K44+INTMARB_EX!K44</f>
        <v>146.81653056000002</v>
      </c>
      <c r="L44" s="8">
        <f>INTMARB_IN!L44+INTMARB_EX!L44</f>
        <v>102.13326288000002</v>
      </c>
      <c r="M44" s="8">
        <f>INTMARB_IN!M44+INTMARB_EX!M44</f>
        <v>124.47489672000002</v>
      </c>
      <c r="N44" s="8">
        <f>INTMARB_IN!N44+INTMARB_EX!N44</f>
        <v>73.408265280000009</v>
      </c>
      <c r="O44" s="8">
        <f>INTMARB_IN!O44+INTMARB_EX!O44</f>
        <v>76.600086480000016</v>
      </c>
      <c r="P44" s="8">
        <f>INTMARB_IN!P44+INTMARB_EX!P44</f>
        <v>57.449995200000011</v>
      </c>
      <c r="Q44" s="8">
        <f>INTMARB_IN!Q44+INTMARB_EX!Q44</f>
        <v>63.833358960000012</v>
      </c>
      <c r="R44" s="8">
        <f>INTMARB_IN!R44+INTMARB_EX!R44</f>
        <v>44.683267680000007</v>
      </c>
      <c r="S44" s="8">
        <f>INTMARB_IN!S44+INTMARB_EX!S44</f>
        <v>35.108361360000004</v>
      </c>
      <c r="T44" s="8">
        <f>INTMARB_IN!T44+INTMARB_EX!T44</f>
        <v>43.926760080000022</v>
      </c>
      <c r="U44" s="8">
        <f>INTMARB_IN!U44+INTMARB_EX!U44</f>
        <v>50.973844320000019</v>
      </c>
      <c r="V44" s="8">
        <f>INTMARB_IN!V44+INTMARB_EX!V44</f>
        <v>33.186859919999996</v>
      </c>
      <c r="W44" s="8">
        <f>INTMARB_IN!W44+INTMARB_EX!W44</f>
        <v>33.588937440000024</v>
      </c>
      <c r="X44" s="8">
        <f>INTMARB_IN!X44+INTMARB_EX!X44</f>
        <v>21.795778080000002</v>
      </c>
      <c r="Y44" s="8">
        <f>INTMARB_IN!Y44+INTMARB_EX!Y44</f>
        <v>4.072602240000001</v>
      </c>
      <c r="Z44" s="8">
        <f>INTMARB_IN!Z44+INTMARB_EX!Z44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  <c r="Y45" s="8">
        <f>INTMARB_IN!Y45+INTMARB_EX!Y45</f>
        <v>0</v>
      </c>
      <c r="Z45" s="8">
        <f>INTMARB_IN!Z45+INTMARB_EX!Z45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  <c r="Y46" s="8">
        <f>INTMARB_IN!Y46+INTMARB_EX!Y46</f>
        <v>0</v>
      </c>
      <c r="Z46" s="8">
        <f>INTMARB_IN!Z46+INTMARB_EX!Z46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  <c r="Y47" s="8">
        <f>INTMARB_IN!Y47+INTMARB_EX!Y47</f>
        <v>0</v>
      </c>
      <c r="Z47" s="8">
        <f>INTMARB_IN!Z47+INTMARB_EX!Z47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  <c r="Y48" s="8">
        <f>INTMARB_IN!Y48+INTMARB_EX!Y48</f>
        <v>0</v>
      </c>
      <c r="Z48" s="8">
        <f>INTMARB_IN!Z48+INTMARB_EX!Z48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  <c r="Y49" s="8">
        <f>INTMARB_IN!Y49+INTMARB_EX!Y49</f>
        <v>0</v>
      </c>
      <c r="Z49" s="8">
        <f>INTMARB_IN!Z49+INTMARB_EX!Z49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  <c r="Y50" s="8">
        <f>INTMARB_IN!Y50+INTMARB_EX!Y50</f>
        <v>0</v>
      </c>
      <c r="Z50" s="8">
        <f>INTMARB_IN!Z50+INTMARB_EX!Z50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  <c r="Y51" s="27">
        <f>INTMARB_IN!Y51+INTMARB_EX!Y51</f>
        <v>0</v>
      </c>
      <c r="Z51" s="27">
        <f>INTMARB_IN!Z51+INTMARB_EX!Z51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  <c r="Y53" s="8">
        <f>INTMARB_IN!Y53+INTMARB_EX!Y53</f>
        <v>0</v>
      </c>
      <c r="Z53" s="8">
        <f>INTMARB_IN!Z53+INTMARB_EX!Z53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  <c r="Y54" s="45">
        <f>INTMARB_IN!Y54+INTMARB_EX!Y54</f>
        <v>0</v>
      </c>
      <c r="Z54" s="45">
        <f>INTMARB_IN!Z54+INTMARB_EX!Z54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  <c r="Y62" s="52">
        <f>INTMARB_IN!Y62+INTMARB_EX!Y62</f>
        <v>0</v>
      </c>
      <c r="Z62" s="52">
        <f>INTMARB_IN!Z62+INTMARB_EX!Z62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  <c r="Y63" s="52">
        <f>INTMARB_IN!Y63+INTMARB_EX!Y63</f>
        <v>0</v>
      </c>
      <c r="Z63" s="52">
        <f>INTMARB_IN!Z63+INTMARB_EX!Z63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  <c r="Y64" s="52">
        <f>INTMARB_IN!Y64+INTMARB_EX!Y64</f>
        <v>0</v>
      </c>
      <c r="Z64" s="52">
        <f>INTMARB_IN!Z64+INTMARB_EX!Z64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  <c r="Y65" s="52">
        <f>INTMARB_IN!Y65+INTMARB_EX!Y65</f>
        <v>0</v>
      </c>
      <c r="Z65" s="52">
        <f>INTMARB_IN!Z65+INTMARB_EX!Z65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  <c r="Y66" s="52">
        <f>INTMARB_IN!Y66+INTMARB_EX!Y66</f>
        <v>0</v>
      </c>
      <c r="Z66" s="52">
        <f>INTMARB_IN!Z66+INTMARB_EX!Z66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  <c r="Y67" s="52">
        <f>INTMARB_IN!Y67+INTMARB_EX!Y67</f>
        <v>0</v>
      </c>
      <c r="Z67" s="52">
        <f>INTMARB_IN!Z67+INTMARB_EX!Z67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  <c r="Y68" s="52">
        <f>INTMARB_IN!Y68+INTMARB_EX!Y68</f>
        <v>0</v>
      </c>
      <c r="Z68" s="52">
        <f>INTMARB_IN!Z68+INTMARB_EX!Z68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  <c r="Y69" s="52">
        <f>INTMARB_IN!Y69+INTMARB_EX!Y69</f>
        <v>0</v>
      </c>
      <c r="Z69" s="52">
        <f>INTMARB_IN!Z69+INTMARB_EX!Z69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  <c r="Y70" s="52">
        <f>INTMARB_IN!Y70+INTMARB_EX!Y70</f>
        <v>0</v>
      </c>
      <c r="Z70" s="52">
        <f>INTMARB_IN!Z70+INTMARB_EX!Z70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  <c r="Y71" s="52">
        <f>INTMARB_IN!Y71+INTMARB_EX!Y71</f>
        <v>0</v>
      </c>
      <c r="Z71" s="52">
        <f>INTMARB_IN!Z71+INTMARB_EX!Z71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  <c r="Y72" s="55">
        <f>INTMARB_IN!Y72+INTMARB_EX!Y72</f>
        <v>0</v>
      </c>
      <c r="Z72" s="55">
        <f>INTMARB_IN!Z72+INTMARB_EX!Z72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308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214.42853227486884</v>
      </c>
      <c r="D2" s="21">
        <f t="shared" ref="D2:X2" si="0">SUM(D3,D17,D22,D25,D26,D51,D52)</f>
        <v>227.62899761855789</v>
      </c>
      <c r="E2" s="21">
        <f t="shared" si="0"/>
        <v>195.75661257751926</v>
      </c>
      <c r="F2" s="21">
        <f t="shared" si="0"/>
        <v>241.3114586782543</v>
      </c>
      <c r="G2" s="21">
        <f t="shared" si="0"/>
        <v>221.03455561688062</v>
      </c>
      <c r="H2" s="21">
        <f t="shared" si="0"/>
        <v>153.51414545443325</v>
      </c>
      <c r="I2" s="21">
        <f t="shared" si="0"/>
        <v>224.74623301351411</v>
      </c>
      <c r="J2" s="21">
        <f t="shared" si="0"/>
        <v>176.41814728807515</v>
      </c>
      <c r="K2" s="21">
        <f t="shared" si="0"/>
        <v>108.93104379854566</v>
      </c>
      <c r="L2" s="21">
        <f t="shared" si="0"/>
        <v>153.6174118845959</v>
      </c>
      <c r="M2" s="21">
        <f t="shared" si="0"/>
        <v>218.07668637622334</v>
      </c>
      <c r="N2" s="21">
        <f t="shared" si="0"/>
        <v>160.61590734571382</v>
      </c>
      <c r="O2" s="21">
        <f t="shared" si="0"/>
        <v>192.92655373621062</v>
      </c>
      <c r="P2" s="21">
        <f t="shared" si="0"/>
        <v>230.82359139972402</v>
      </c>
      <c r="Q2" s="21">
        <f t="shared" si="0"/>
        <v>202.4919313336662</v>
      </c>
      <c r="R2" s="21">
        <f t="shared" si="0"/>
        <v>245.31626321104869</v>
      </c>
      <c r="S2" s="21">
        <f t="shared" si="0"/>
        <v>243.90388248093547</v>
      </c>
      <c r="T2" s="21">
        <f t="shared" si="0"/>
        <v>235.52782194584921</v>
      </c>
      <c r="U2" s="21">
        <f t="shared" si="0"/>
        <v>267.93027159058346</v>
      </c>
      <c r="V2" s="21">
        <f t="shared" si="0"/>
        <v>222.05143356116358</v>
      </c>
      <c r="W2" s="21">
        <f t="shared" si="0"/>
        <v>221.96058209273571</v>
      </c>
      <c r="X2" s="21">
        <f t="shared" si="0"/>
        <v>257.2611794244919</v>
      </c>
      <c r="Y2" s="21">
        <f t="shared" ref="Y2:Z2" si="1">SUM(Y3,Y17,Y22,Y25,Y26,Y51,Y52)</f>
        <v>194.14436940208665</v>
      </c>
      <c r="Z2" s="21">
        <f t="shared" si="1"/>
        <v>226.42227229999168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214.42853227486884</v>
      </c>
      <c r="D26" s="27">
        <f t="shared" ref="D26:X26" si="21">SUM(D27,D33)</f>
        <v>227.62899761855789</v>
      </c>
      <c r="E26" s="27">
        <f t="shared" si="21"/>
        <v>195.75661257751926</v>
      </c>
      <c r="F26" s="27">
        <f t="shared" si="21"/>
        <v>241.3114586782543</v>
      </c>
      <c r="G26" s="27">
        <f t="shared" si="21"/>
        <v>221.03455561688062</v>
      </c>
      <c r="H26" s="27">
        <f t="shared" si="21"/>
        <v>153.51414545443325</v>
      </c>
      <c r="I26" s="27">
        <f t="shared" si="21"/>
        <v>224.74623301351411</v>
      </c>
      <c r="J26" s="27">
        <f t="shared" si="21"/>
        <v>176.41814728807515</v>
      </c>
      <c r="K26" s="27">
        <f t="shared" si="21"/>
        <v>108.93104379854566</v>
      </c>
      <c r="L26" s="27">
        <f t="shared" si="21"/>
        <v>153.6174118845959</v>
      </c>
      <c r="M26" s="27">
        <f t="shared" si="21"/>
        <v>218.07668637622334</v>
      </c>
      <c r="N26" s="27">
        <f t="shared" si="21"/>
        <v>160.61590734571382</v>
      </c>
      <c r="O26" s="27">
        <f t="shared" si="21"/>
        <v>192.92655373621062</v>
      </c>
      <c r="P26" s="27">
        <f t="shared" si="21"/>
        <v>230.82359139972402</v>
      </c>
      <c r="Q26" s="27">
        <f t="shared" si="21"/>
        <v>202.4919313336662</v>
      </c>
      <c r="R26" s="27">
        <f t="shared" si="21"/>
        <v>245.31626321104869</v>
      </c>
      <c r="S26" s="27">
        <f t="shared" si="21"/>
        <v>243.90388248093547</v>
      </c>
      <c r="T26" s="27">
        <f t="shared" si="21"/>
        <v>235.52782194584921</v>
      </c>
      <c r="U26" s="27">
        <f t="shared" si="21"/>
        <v>267.93027159058346</v>
      </c>
      <c r="V26" s="27">
        <f t="shared" si="21"/>
        <v>222.05143356116358</v>
      </c>
      <c r="W26" s="27">
        <f t="shared" si="21"/>
        <v>221.96058209273571</v>
      </c>
      <c r="X26" s="27">
        <f t="shared" si="21"/>
        <v>257.2611794244919</v>
      </c>
      <c r="Y26" s="27">
        <f t="shared" ref="Y26:Z26" si="22">SUM(Y27,Y33)</f>
        <v>194.14436940208665</v>
      </c>
      <c r="Z26" s="27">
        <f t="shared" si="22"/>
        <v>226.42227229999168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214.42853227486884</v>
      </c>
      <c r="D33" s="19">
        <f t="shared" ref="D33:X33" si="27">SUM(D34:D50)</f>
        <v>227.62899761855789</v>
      </c>
      <c r="E33" s="19">
        <f t="shared" si="27"/>
        <v>195.75661257751926</v>
      </c>
      <c r="F33" s="19">
        <f t="shared" si="27"/>
        <v>241.3114586782543</v>
      </c>
      <c r="G33" s="19">
        <f t="shared" si="27"/>
        <v>221.03455561688062</v>
      </c>
      <c r="H33" s="19">
        <f t="shared" si="27"/>
        <v>153.51414545443325</v>
      </c>
      <c r="I33" s="19">
        <f t="shared" si="27"/>
        <v>224.74623301351411</v>
      </c>
      <c r="J33" s="19">
        <f t="shared" si="27"/>
        <v>176.41814728807515</v>
      </c>
      <c r="K33" s="19">
        <f t="shared" si="27"/>
        <v>108.93104379854566</v>
      </c>
      <c r="L33" s="19">
        <f t="shared" si="27"/>
        <v>153.6174118845959</v>
      </c>
      <c r="M33" s="19">
        <f t="shared" si="27"/>
        <v>218.07668637622334</v>
      </c>
      <c r="N33" s="19">
        <f t="shared" si="27"/>
        <v>160.61590734571382</v>
      </c>
      <c r="O33" s="19">
        <f t="shared" si="27"/>
        <v>192.92655373621062</v>
      </c>
      <c r="P33" s="19">
        <f t="shared" si="27"/>
        <v>230.82359139972402</v>
      </c>
      <c r="Q33" s="19">
        <f t="shared" si="27"/>
        <v>202.4919313336662</v>
      </c>
      <c r="R33" s="19">
        <f t="shared" si="27"/>
        <v>245.31626321104869</v>
      </c>
      <c r="S33" s="19">
        <f t="shared" si="27"/>
        <v>243.90388248093547</v>
      </c>
      <c r="T33" s="19">
        <f t="shared" si="27"/>
        <v>235.52782194584921</v>
      </c>
      <c r="U33" s="19">
        <f t="shared" si="27"/>
        <v>267.93027159058346</v>
      </c>
      <c r="V33" s="19">
        <f t="shared" si="27"/>
        <v>222.05143356116358</v>
      </c>
      <c r="W33" s="19">
        <f t="shared" si="27"/>
        <v>221.96058209273571</v>
      </c>
      <c r="X33" s="19">
        <f t="shared" si="27"/>
        <v>257.2611794244919</v>
      </c>
      <c r="Y33" s="19">
        <f t="shared" ref="Y33:Z33" si="28">SUM(Y34:Y50)</f>
        <v>194.14436940208665</v>
      </c>
      <c r="Z33" s="19">
        <f t="shared" si="28"/>
        <v>226.42227229999168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214.42853227486884</v>
      </c>
      <c r="D43" s="8">
        <v>227.62899761855789</v>
      </c>
      <c r="E43" s="8">
        <v>190.34732623754553</v>
      </c>
      <c r="F43" s="8">
        <v>231.32263690813321</v>
      </c>
      <c r="G43" s="8">
        <v>217.07036523992022</v>
      </c>
      <c r="H43" s="8">
        <v>153.51414545443325</v>
      </c>
      <c r="I43" s="8">
        <v>199.18161223651521</v>
      </c>
      <c r="J43" s="8">
        <v>123.94704795571826</v>
      </c>
      <c r="K43" s="8">
        <v>65.872119992917661</v>
      </c>
      <c r="L43" s="8">
        <v>148.09386572384648</v>
      </c>
      <c r="M43" s="8">
        <v>215.76628110655997</v>
      </c>
      <c r="N43" s="8">
        <v>160.61590734571382</v>
      </c>
      <c r="O43" s="8">
        <v>192.92655373621062</v>
      </c>
      <c r="P43" s="8">
        <v>230.82359139972402</v>
      </c>
      <c r="Q43" s="8">
        <v>202.4919313336662</v>
      </c>
      <c r="R43" s="8">
        <v>245.31626321104869</v>
      </c>
      <c r="S43" s="8">
        <v>243.90388248093547</v>
      </c>
      <c r="T43" s="8">
        <v>235.52782194584921</v>
      </c>
      <c r="U43" s="8">
        <v>267.93027159058346</v>
      </c>
      <c r="V43" s="8">
        <v>222.05143356116358</v>
      </c>
      <c r="W43" s="8">
        <v>221.96058209273571</v>
      </c>
      <c r="X43" s="8">
        <v>257.2611794244919</v>
      </c>
      <c r="Y43" s="8">
        <v>194.14436940208665</v>
      </c>
      <c r="Z43" s="8">
        <v>226.42227229999168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5.4092863399737192</v>
      </c>
      <c r="F44" s="8">
        <v>9.9888217701210884</v>
      </c>
      <c r="G44" s="8">
        <v>3.9641903769603966</v>
      </c>
      <c r="H44" s="8">
        <v>0</v>
      </c>
      <c r="I44" s="8">
        <v>25.564620776998904</v>
      </c>
      <c r="J44" s="8">
        <v>52.471099332356886</v>
      </c>
      <c r="K44" s="8">
        <v>43.058923805627998</v>
      </c>
      <c r="L44" s="8">
        <v>5.5235461607494294</v>
      </c>
      <c r="M44" s="8">
        <v>2.3104052696633612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309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269.50299988513126</v>
      </c>
      <c r="D2" s="21">
        <f t="shared" ref="D2:X2" si="0">SUM(D3,D17,D22,D25,D26,D51,D52)</f>
        <v>288.41134278144204</v>
      </c>
      <c r="E2" s="21">
        <f t="shared" si="0"/>
        <v>265.44930686248074</v>
      </c>
      <c r="F2" s="21">
        <f t="shared" si="0"/>
        <v>306.33120668174581</v>
      </c>
      <c r="G2" s="21">
        <f t="shared" si="0"/>
        <v>259.47856270311945</v>
      </c>
      <c r="H2" s="21">
        <f t="shared" si="0"/>
        <v>180.59550450556674</v>
      </c>
      <c r="I2" s="21">
        <f t="shared" si="0"/>
        <v>187.54570882648591</v>
      </c>
      <c r="J2" s="21">
        <f t="shared" si="0"/>
        <v>185.54392075192487</v>
      </c>
      <c r="K2" s="21">
        <f t="shared" si="0"/>
        <v>117.00970388145439</v>
      </c>
      <c r="L2" s="21">
        <f t="shared" si="0"/>
        <v>152.34636671540409</v>
      </c>
      <c r="M2" s="21">
        <f t="shared" si="0"/>
        <v>217.6831219437768</v>
      </c>
      <c r="N2" s="21">
        <f t="shared" si="0"/>
        <v>178.94734625428617</v>
      </c>
      <c r="O2" s="21">
        <f t="shared" si="0"/>
        <v>208.93746862378941</v>
      </c>
      <c r="P2" s="21">
        <f t="shared" si="0"/>
        <v>224.32981796027599</v>
      </c>
      <c r="Q2" s="21">
        <f t="shared" si="0"/>
        <v>216.2383981063337</v>
      </c>
      <c r="R2" s="21">
        <f t="shared" si="0"/>
        <v>252.28333638895117</v>
      </c>
      <c r="S2" s="21">
        <f t="shared" si="0"/>
        <v>253.79619599906457</v>
      </c>
      <c r="T2" s="21">
        <f t="shared" si="0"/>
        <v>249.74588885415073</v>
      </c>
      <c r="U2" s="21">
        <f t="shared" si="0"/>
        <v>270.06943880941679</v>
      </c>
      <c r="V2" s="21">
        <f t="shared" si="0"/>
        <v>220.5351994788364</v>
      </c>
      <c r="W2" s="21">
        <f t="shared" si="0"/>
        <v>260.24398254726435</v>
      </c>
      <c r="X2" s="21">
        <f t="shared" si="0"/>
        <v>276.60762817550813</v>
      </c>
      <c r="Y2" s="21">
        <f t="shared" ref="Y2:Z2" si="1">SUM(Y3,Y17,Y22,Y25,Y26,Y51,Y52)</f>
        <v>193.45602059791347</v>
      </c>
      <c r="Z2" s="21">
        <f t="shared" si="1"/>
        <v>187.52175742000838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269.50299988513126</v>
      </c>
      <c r="D26" s="27">
        <f t="shared" si="14"/>
        <v>288.41134278144204</v>
      </c>
      <c r="E26" s="27">
        <f t="shared" si="14"/>
        <v>265.44930686248074</v>
      </c>
      <c r="F26" s="27">
        <f t="shared" si="14"/>
        <v>306.33120668174581</v>
      </c>
      <c r="G26" s="27">
        <f t="shared" si="14"/>
        <v>259.47856270311945</v>
      </c>
      <c r="H26" s="27">
        <f t="shared" si="14"/>
        <v>180.59550450556674</v>
      </c>
      <c r="I26" s="27">
        <f t="shared" si="14"/>
        <v>187.54570882648591</v>
      </c>
      <c r="J26" s="27">
        <f t="shared" si="14"/>
        <v>185.54392075192487</v>
      </c>
      <c r="K26" s="27">
        <f t="shared" si="14"/>
        <v>117.00970388145439</v>
      </c>
      <c r="L26" s="27">
        <f t="shared" si="14"/>
        <v>152.34636671540409</v>
      </c>
      <c r="M26" s="27">
        <f t="shared" si="14"/>
        <v>217.6831219437768</v>
      </c>
      <c r="N26" s="27">
        <f t="shared" si="14"/>
        <v>178.94734625428617</v>
      </c>
      <c r="O26" s="27">
        <f t="shared" si="14"/>
        <v>208.93746862378941</v>
      </c>
      <c r="P26" s="27">
        <f t="shared" si="14"/>
        <v>224.32981796027599</v>
      </c>
      <c r="Q26" s="27">
        <f t="shared" si="14"/>
        <v>216.2383981063337</v>
      </c>
      <c r="R26" s="27">
        <f t="shared" si="14"/>
        <v>252.28333638895117</v>
      </c>
      <c r="S26" s="27">
        <f t="shared" si="14"/>
        <v>253.79619599906457</v>
      </c>
      <c r="T26" s="27">
        <f t="shared" si="14"/>
        <v>249.74588885415073</v>
      </c>
      <c r="U26" s="27">
        <f t="shared" si="14"/>
        <v>270.06943880941679</v>
      </c>
      <c r="V26" s="27">
        <f t="shared" si="14"/>
        <v>220.5351994788364</v>
      </c>
      <c r="W26" s="27">
        <f t="shared" si="14"/>
        <v>260.24398254726435</v>
      </c>
      <c r="X26" s="27">
        <f t="shared" si="14"/>
        <v>276.60762817550813</v>
      </c>
      <c r="Y26" s="27">
        <f t="shared" ref="Y26:Z26" si="15">SUM(Y27,Y33)</f>
        <v>193.45602059791347</v>
      </c>
      <c r="Z26" s="27">
        <f t="shared" si="15"/>
        <v>187.52175742000838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269.50299988513126</v>
      </c>
      <c r="D33" s="19">
        <f t="shared" si="18"/>
        <v>288.41134278144204</v>
      </c>
      <c r="E33" s="19">
        <f t="shared" si="18"/>
        <v>265.44930686248074</v>
      </c>
      <c r="F33" s="19">
        <f t="shared" si="18"/>
        <v>306.33120668174581</v>
      </c>
      <c r="G33" s="19">
        <f t="shared" si="18"/>
        <v>259.47856270311945</v>
      </c>
      <c r="H33" s="19">
        <f t="shared" si="18"/>
        <v>180.59550450556674</v>
      </c>
      <c r="I33" s="19">
        <f t="shared" si="18"/>
        <v>187.54570882648591</v>
      </c>
      <c r="J33" s="19">
        <f t="shared" si="18"/>
        <v>185.54392075192487</v>
      </c>
      <c r="K33" s="19">
        <f t="shared" si="18"/>
        <v>117.00970388145439</v>
      </c>
      <c r="L33" s="19">
        <f t="shared" si="18"/>
        <v>152.34636671540409</v>
      </c>
      <c r="M33" s="19">
        <f t="shared" si="18"/>
        <v>217.6831219437768</v>
      </c>
      <c r="N33" s="19">
        <f t="shared" si="18"/>
        <v>178.94734625428617</v>
      </c>
      <c r="O33" s="19">
        <f t="shared" si="18"/>
        <v>208.93746862378941</v>
      </c>
      <c r="P33" s="19">
        <f t="shared" si="18"/>
        <v>224.32981796027599</v>
      </c>
      <c r="Q33" s="19">
        <f t="shared" si="18"/>
        <v>216.2383981063337</v>
      </c>
      <c r="R33" s="19">
        <f t="shared" si="18"/>
        <v>252.28333638895117</v>
      </c>
      <c r="S33" s="19">
        <f t="shared" si="18"/>
        <v>253.79619599906457</v>
      </c>
      <c r="T33" s="19">
        <f t="shared" si="18"/>
        <v>249.74588885415073</v>
      </c>
      <c r="U33" s="19">
        <f t="shared" si="18"/>
        <v>270.06943880941679</v>
      </c>
      <c r="V33" s="19">
        <f t="shared" si="18"/>
        <v>220.5351994788364</v>
      </c>
      <c r="W33" s="19">
        <f t="shared" si="18"/>
        <v>260.24398254726435</v>
      </c>
      <c r="X33" s="19">
        <f t="shared" si="18"/>
        <v>276.60762817550813</v>
      </c>
      <c r="Y33" s="19">
        <f t="shared" ref="Y33:Z33" si="19">SUM(Y34:Y50)</f>
        <v>193.45602059791347</v>
      </c>
      <c r="Z33" s="19">
        <f t="shared" si="19"/>
        <v>187.52175742000838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151.41146692513126</v>
      </c>
      <c r="D43" s="8">
        <v>173.51135238144201</v>
      </c>
      <c r="E43" s="8">
        <v>104.89197136245446</v>
      </c>
      <c r="F43" s="8">
        <v>112.05350269186691</v>
      </c>
      <c r="G43" s="8">
        <v>107.05103756007979</v>
      </c>
      <c r="H43" s="8">
        <v>103.99541802556674</v>
      </c>
      <c r="I43" s="8">
        <v>53.527071523484793</v>
      </c>
      <c r="J43" s="8">
        <v>24.173309364281728</v>
      </c>
      <c r="K43" s="8">
        <v>13.25209712708236</v>
      </c>
      <c r="L43" s="8">
        <v>55.736649996153503</v>
      </c>
      <c r="M43" s="8">
        <v>95.518630493440142</v>
      </c>
      <c r="N43" s="8">
        <v>105.53908097428616</v>
      </c>
      <c r="O43" s="8">
        <v>132.3373821437894</v>
      </c>
      <c r="P43" s="8">
        <v>166.87982276027597</v>
      </c>
      <c r="Q43" s="8">
        <v>152.40503914633371</v>
      </c>
      <c r="R43" s="8">
        <v>207.60006870895117</v>
      </c>
      <c r="S43" s="8">
        <v>218.68783463906456</v>
      </c>
      <c r="T43" s="8">
        <v>205.81912877415073</v>
      </c>
      <c r="U43" s="8">
        <v>219.09559448941675</v>
      </c>
      <c r="V43" s="8">
        <v>187.34833955883641</v>
      </c>
      <c r="W43" s="8">
        <v>226.65504510726433</v>
      </c>
      <c r="X43" s="8">
        <v>254.81185009550813</v>
      </c>
      <c r="Y43" s="8">
        <v>189.38341835791346</v>
      </c>
      <c r="Z43" s="8">
        <v>187.52175742000838</v>
      </c>
    </row>
    <row r="44" spans="1:26" ht="11.25" customHeight="1" x14ac:dyDescent="0.2">
      <c r="A44" s="28" t="s">
        <v>74</v>
      </c>
      <c r="B44" s="7" t="s">
        <v>75</v>
      </c>
      <c r="C44" s="8">
        <v>118.09153296</v>
      </c>
      <c r="D44" s="8">
        <v>114.89999040000002</v>
      </c>
      <c r="E44" s="8">
        <v>160.55733550002628</v>
      </c>
      <c r="F44" s="8">
        <v>194.27770398987892</v>
      </c>
      <c r="G44" s="8">
        <v>152.42752514303965</v>
      </c>
      <c r="H44" s="8">
        <v>76.600086480000016</v>
      </c>
      <c r="I44" s="8">
        <v>134.01863730300113</v>
      </c>
      <c r="J44" s="8">
        <v>161.37061138764315</v>
      </c>
      <c r="K44" s="8">
        <v>103.75760675437202</v>
      </c>
      <c r="L44" s="8">
        <v>96.609716719250585</v>
      </c>
      <c r="M44" s="8">
        <v>122.16449145033666</v>
      </c>
      <c r="N44" s="8">
        <v>73.408265280000009</v>
      </c>
      <c r="O44" s="8">
        <v>76.600086480000016</v>
      </c>
      <c r="P44" s="8">
        <v>57.449995200000011</v>
      </c>
      <c r="Q44" s="8">
        <v>63.833358960000012</v>
      </c>
      <c r="R44" s="8">
        <v>44.683267680000007</v>
      </c>
      <c r="S44" s="8">
        <v>35.108361360000004</v>
      </c>
      <c r="T44" s="8">
        <v>43.926760080000022</v>
      </c>
      <c r="U44" s="8">
        <v>50.973844320000019</v>
      </c>
      <c r="V44" s="8">
        <v>33.186859919999996</v>
      </c>
      <c r="W44" s="8">
        <v>33.588937440000024</v>
      </c>
      <c r="X44" s="8">
        <v>21.795778080000002</v>
      </c>
      <c r="Y44" s="8">
        <v>4.072602240000001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43224.73609939868</v>
      </c>
      <c r="D2" s="21">
        <f t="shared" ref="D2:X2" si="0">SUM(D3,D17,D22,D25,D26,D51,D52)</f>
        <v>45765.898598640415</v>
      </c>
      <c r="E2" s="21">
        <f t="shared" si="0"/>
        <v>45001.6583994912</v>
      </c>
      <c r="F2" s="21">
        <f t="shared" si="0"/>
        <v>44745.22359816316</v>
      </c>
      <c r="G2" s="21">
        <f t="shared" si="0"/>
        <v>45345.552304285673</v>
      </c>
      <c r="H2" s="21">
        <f t="shared" si="0"/>
        <v>47552.797437714544</v>
      </c>
      <c r="I2" s="21">
        <f t="shared" si="0"/>
        <v>48191.287242431448</v>
      </c>
      <c r="J2" s="21">
        <f t="shared" si="0"/>
        <v>47876.721518353814</v>
      </c>
      <c r="K2" s="21">
        <f t="shared" si="0"/>
        <v>47382.829999031092</v>
      </c>
      <c r="L2" s="21">
        <f t="shared" si="0"/>
        <v>41726.653266408997</v>
      </c>
      <c r="M2" s="21">
        <f t="shared" si="0"/>
        <v>42105.595181624267</v>
      </c>
      <c r="N2" s="21">
        <f t="shared" si="0"/>
        <v>38204.563761108664</v>
      </c>
      <c r="O2" s="21">
        <f t="shared" si="0"/>
        <v>38220.984699886707</v>
      </c>
      <c r="P2" s="21">
        <f t="shared" si="0"/>
        <v>37299.957531074739</v>
      </c>
      <c r="Q2" s="21">
        <f t="shared" si="0"/>
        <v>37053.480145140595</v>
      </c>
      <c r="R2" s="21">
        <f t="shared" si="0"/>
        <v>38599.933302152371</v>
      </c>
      <c r="S2" s="21">
        <f t="shared" si="0"/>
        <v>40549.148031640987</v>
      </c>
      <c r="T2" s="21">
        <f t="shared" si="0"/>
        <v>39669.667566765842</v>
      </c>
      <c r="U2" s="21">
        <f t="shared" si="0"/>
        <v>39523.759022078841</v>
      </c>
      <c r="V2" s="21">
        <f t="shared" si="0"/>
        <v>37903.924632187402</v>
      </c>
      <c r="W2" s="21">
        <f t="shared" si="0"/>
        <v>33698.485265144904</v>
      </c>
      <c r="X2" s="21">
        <f t="shared" si="0"/>
        <v>35623.658941321104</v>
      </c>
      <c r="Y2" s="21">
        <f t="shared" ref="Y2:Z2" si="1">SUM(Y3,Y17,Y22,Y25,Y26,Y51,Y52)</f>
        <v>36589.151424554024</v>
      </c>
      <c r="Z2" s="21">
        <f t="shared" si="1"/>
        <v>34151.345303240545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7126.9584095460004</v>
      </c>
      <c r="D3" s="24">
        <f t="shared" ref="D3:X3" si="3">SUM(D4,D8,D11)</f>
        <v>7471.1155503023983</v>
      </c>
      <c r="E3" s="24">
        <f t="shared" si="3"/>
        <v>7205.5891162056005</v>
      </c>
      <c r="F3" s="24">
        <f t="shared" si="3"/>
        <v>6942.2162388780016</v>
      </c>
      <c r="G3" s="24">
        <f t="shared" si="3"/>
        <v>7148.5976949684009</v>
      </c>
      <c r="H3" s="24">
        <f t="shared" si="3"/>
        <v>7513.4634799296018</v>
      </c>
      <c r="I3" s="24">
        <f t="shared" si="3"/>
        <v>6469.1259538188024</v>
      </c>
      <c r="J3" s="24">
        <f t="shared" si="3"/>
        <v>6267.6671519328011</v>
      </c>
      <c r="K3" s="24">
        <f t="shared" si="3"/>
        <v>5543.7506891111998</v>
      </c>
      <c r="L3" s="24">
        <f t="shared" si="3"/>
        <v>4488.8819633820012</v>
      </c>
      <c r="M3" s="24">
        <f t="shared" si="3"/>
        <v>4842.769128840001</v>
      </c>
      <c r="N3" s="24">
        <f t="shared" si="3"/>
        <v>4846.0527083028001</v>
      </c>
      <c r="O3" s="24">
        <f t="shared" si="3"/>
        <v>5878.8813137436</v>
      </c>
      <c r="P3" s="24">
        <f t="shared" si="3"/>
        <v>5146.5448626180005</v>
      </c>
      <c r="Q3" s="24">
        <f t="shared" si="3"/>
        <v>5022.0387540383999</v>
      </c>
      <c r="R3" s="24">
        <f t="shared" si="3"/>
        <v>5813.8689694283994</v>
      </c>
      <c r="S3" s="24">
        <f t="shared" si="3"/>
        <v>5762.5850773632001</v>
      </c>
      <c r="T3" s="24">
        <f t="shared" si="3"/>
        <v>4557.126181629601</v>
      </c>
      <c r="U3" s="24">
        <f t="shared" si="3"/>
        <v>3125.3222854896003</v>
      </c>
      <c r="V3" s="24">
        <f t="shared" si="3"/>
        <v>1566.0915559236003</v>
      </c>
      <c r="W3" s="24">
        <f t="shared" si="3"/>
        <v>1767.5588137715999</v>
      </c>
      <c r="X3" s="24">
        <f t="shared" si="3"/>
        <v>3643.0678760063997</v>
      </c>
      <c r="Y3" s="24">
        <f t="shared" ref="Y3:Z3" si="4">SUM(Y4,Y8,Y11)</f>
        <v>2918.7463583052004</v>
      </c>
      <c r="Z3" s="24">
        <f t="shared" si="4"/>
        <v>1750.7639879628002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7057.4035475460005</v>
      </c>
      <c r="D4" s="19">
        <f t="shared" ref="D4:X4" si="6">SUM(D5:D7)</f>
        <v>7386.6586323023985</v>
      </c>
      <c r="E4" s="19">
        <f t="shared" si="6"/>
        <v>7101.2568232056001</v>
      </c>
      <c r="F4" s="19">
        <f t="shared" si="6"/>
        <v>6863.0011548780012</v>
      </c>
      <c r="G4" s="19">
        <f t="shared" si="6"/>
        <v>7086.771501968401</v>
      </c>
      <c r="H4" s="19">
        <f t="shared" si="6"/>
        <v>7414.5544879296021</v>
      </c>
      <c r="I4" s="19">
        <f t="shared" si="6"/>
        <v>6451.2986638188022</v>
      </c>
      <c r="J4" s="19">
        <f t="shared" si="6"/>
        <v>6240.9097199328007</v>
      </c>
      <c r="K4" s="19">
        <f t="shared" si="6"/>
        <v>5501.1694751112</v>
      </c>
      <c r="L4" s="19">
        <f t="shared" si="6"/>
        <v>4440.3404183820012</v>
      </c>
      <c r="M4" s="19">
        <f t="shared" si="6"/>
        <v>4800.3967598400013</v>
      </c>
      <c r="N4" s="19">
        <f t="shared" si="6"/>
        <v>4803.1703363028</v>
      </c>
      <c r="O4" s="19">
        <f t="shared" si="6"/>
        <v>5830.2432437436</v>
      </c>
      <c r="P4" s="19">
        <f t="shared" si="6"/>
        <v>5075.9215566180001</v>
      </c>
      <c r="Q4" s="19">
        <f t="shared" si="6"/>
        <v>4970.3073210384</v>
      </c>
      <c r="R4" s="19">
        <f t="shared" si="6"/>
        <v>5740.9581964283998</v>
      </c>
      <c r="S4" s="19">
        <f t="shared" si="6"/>
        <v>5695.5921643632</v>
      </c>
      <c r="T4" s="19">
        <f t="shared" si="6"/>
        <v>4498.6730986296006</v>
      </c>
      <c r="U4" s="19">
        <f t="shared" si="6"/>
        <v>3077.0011684896003</v>
      </c>
      <c r="V4" s="19">
        <f t="shared" si="6"/>
        <v>1529.0614069236003</v>
      </c>
      <c r="W4" s="19">
        <f t="shared" si="6"/>
        <v>1738.1892397715999</v>
      </c>
      <c r="X4" s="19">
        <f t="shared" si="6"/>
        <v>3591.2360570063997</v>
      </c>
      <c r="Y4" s="19">
        <f t="shared" ref="Y4:Z4" si="7">SUM(Y5:Y7)</f>
        <v>2885.5126253052003</v>
      </c>
      <c r="Z4" s="19">
        <f t="shared" si="7"/>
        <v>1718.6703029628002</v>
      </c>
    </row>
    <row r="5" spans="1:26" ht="11.25" customHeight="1" x14ac:dyDescent="0.2">
      <c r="A5" s="28" t="s">
        <v>4</v>
      </c>
      <c r="B5" s="7" t="s">
        <v>5</v>
      </c>
      <c r="C5" s="8">
        <f>INTAVI!C5+NRGSUP!C5</f>
        <v>149.03428722599998</v>
      </c>
      <c r="D5" s="8">
        <f>INTAVI!D5+NRGSUP!D5</f>
        <v>163.40282814240007</v>
      </c>
      <c r="E5" s="8">
        <f>INTAVI!E5+NRGSUP!E5</f>
        <v>127.41830848560005</v>
      </c>
      <c r="F5" s="8">
        <f>INTAVI!F5+NRGSUP!F5</f>
        <v>122.10057175800003</v>
      </c>
      <c r="G5" s="8">
        <f>INTAVI!G5+NRGSUP!G5</f>
        <v>148.48506732840005</v>
      </c>
      <c r="H5" s="8">
        <f>INTAVI!H5+NRGSUP!H5</f>
        <v>154.28832576959996</v>
      </c>
      <c r="I5" s="8">
        <f>INTAVI!I5+NRGSUP!I5</f>
        <v>140.43715565880004</v>
      </c>
      <c r="J5" s="8">
        <f>INTAVI!J5+NRGSUP!J5</f>
        <v>162.94561673280006</v>
      </c>
      <c r="K5" s="8">
        <f>INTAVI!K5+NRGSUP!K5</f>
        <v>125.51160951120002</v>
      </c>
      <c r="L5" s="8">
        <f>INTAVI!L5+NRGSUP!L5</f>
        <v>130.90507630200008</v>
      </c>
      <c r="M5" s="8">
        <f>INTAVI!M5+NRGSUP!M5</f>
        <v>120.38956776000006</v>
      </c>
      <c r="N5" s="8">
        <f>INTAVI!N5+NRGSUP!N5</f>
        <v>105.73226174280003</v>
      </c>
      <c r="O5" s="8">
        <f>INTAVI!O5+NRGSUP!O5</f>
        <v>153.45847998360006</v>
      </c>
      <c r="P5" s="8">
        <f>INTAVI!P5+NRGSUP!P5</f>
        <v>166.38850357799998</v>
      </c>
      <c r="Q5" s="8">
        <f>INTAVI!Q5+NRGSUP!Q5</f>
        <v>250.00404807839996</v>
      </c>
      <c r="R5" s="8">
        <f>INTAVI!R5+NRGSUP!R5</f>
        <v>211.45779978840008</v>
      </c>
      <c r="S5" s="8">
        <f>INTAVI!S5+NRGSUP!S5</f>
        <v>276.93280924319993</v>
      </c>
      <c r="T5" s="8">
        <f>INTAVI!T5+NRGSUP!T5</f>
        <v>222.00303414960004</v>
      </c>
      <c r="U5" s="8">
        <f>INTAVI!U5+NRGSUP!U5</f>
        <v>195.55059384960015</v>
      </c>
      <c r="V5" s="8">
        <f>INTAVI!V5+NRGSUP!V5</f>
        <v>212.96320020360011</v>
      </c>
      <c r="W5" s="8">
        <f>INTAVI!W5+NRGSUP!W5</f>
        <v>189.52226849159999</v>
      </c>
      <c r="X5" s="8">
        <f>INTAVI!X5+NRGSUP!X5</f>
        <v>167.32380524639998</v>
      </c>
      <c r="Y5" s="8">
        <f>INTAVI!Y5+NRGSUP!Y5</f>
        <v>193.95353882519998</v>
      </c>
      <c r="Z5" s="8">
        <f>INTAVI!Z5+NRGSUP!Z5</f>
        <v>174.11933984279997</v>
      </c>
    </row>
    <row r="6" spans="1:26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  <c r="Y6" s="8">
        <f>INTAVI!Y6+NRGSUP!Y6</f>
        <v>0</v>
      </c>
      <c r="Z6" s="8">
        <f>INTAVI!Z6+NRGSUP!Z6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INTAVI!C7+NRGSUP!C7</f>
        <v>6908.3692603200006</v>
      </c>
      <c r="D7" s="8">
        <f>INTAVI!D7+NRGSUP!D7</f>
        <v>7223.2558041599987</v>
      </c>
      <c r="E7" s="8">
        <f>INTAVI!E7+NRGSUP!E7</f>
        <v>6973.8385147199997</v>
      </c>
      <c r="F7" s="8">
        <f>INTAVI!F7+NRGSUP!F7</f>
        <v>6740.9005831200011</v>
      </c>
      <c r="G7" s="8">
        <f>INTAVI!G7+NRGSUP!G7</f>
        <v>6938.2864346400011</v>
      </c>
      <c r="H7" s="8">
        <f>INTAVI!H7+NRGSUP!H7</f>
        <v>7260.2661621600018</v>
      </c>
      <c r="I7" s="8">
        <f>INTAVI!I7+NRGSUP!I7</f>
        <v>6310.8615081600019</v>
      </c>
      <c r="J7" s="8">
        <f>INTAVI!J7+NRGSUP!J7</f>
        <v>6077.9641032000009</v>
      </c>
      <c r="K7" s="8">
        <f>INTAVI!K7+NRGSUP!K7</f>
        <v>5375.6578656000002</v>
      </c>
      <c r="L7" s="8">
        <f>INTAVI!L7+NRGSUP!L7</f>
        <v>4309.4353420800007</v>
      </c>
      <c r="M7" s="8">
        <f>INTAVI!M7+NRGSUP!M7</f>
        <v>4680.007192080001</v>
      </c>
      <c r="N7" s="8">
        <f>INTAVI!N7+NRGSUP!N7</f>
        <v>4697.4380745600001</v>
      </c>
      <c r="O7" s="8">
        <f>INTAVI!O7+NRGSUP!O7</f>
        <v>5676.7847637599998</v>
      </c>
      <c r="P7" s="8">
        <f>INTAVI!P7+NRGSUP!P7</f>
        <v>4909.5330530399997</v>
      </c>
      <c r="Q7" s="8">
        <f>INTAVI!Q7+NRGSUP!Q7</f>
        <v>4720.30327296</v>
      </c>
      <c r="R7" s="8">
        <f>INTAVI!R7+NRGSUP!R7</f>
        <v>5529.50039664</v>
      </c>
      <c r="S7" s="8">
        <f>INTAVI!S7+NRGSUP!S7</f>
        <v>5418.6593551200003</v>
      </c>
      <c r="T7" s="8">
        <f>INTAVI!T7+NRGSUP!T7</f>
        <v>4276.6700644800003</v>
      </c>
      <c r="U7" s="8">
        <f>INTAVI!U7+NRGSUP!U7</f>
        <v>2881.45057464</v>
      </c>
      <c r="V7" s="8">
        <f>INTAVI!V7+NRGSUP!V7</f>
        <v>1316.0982067200002</v>
      </c>
      <c r="W7" s="8">
        <f>INTAVI!W7+NRGSUP!W7</f>
        <v>1548.6669712799999</v>
      </c>
      <c r="X7" s="8">
        <f>INTAVI!X7+NRGSUP!X7</f>
        <v>3423.9122517599999</v>
      </c>
      <c r="Y7" s="8">
        <f>INTAVI!Y7+NRGSUP!Y7</f>
        <v>2691.5590864800001</v>
      </c>
      <c r="Z7" s="8">
        <f>INTAVI!Z7+NRGSUP!Z7</f>
        <v>1544.5509631200002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  <c r="Y9" s="8">
        <f>INTAVI!Y9+NRGSUP!Y9</f>
        <v>0</v>
      </c>
      <c r="Z9" s="8">
        <f>INTAVI!Z9+NRGSUP!Z9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INTAVI!C10+NRGSUP!C10</f>
        <v>0</v>
      </c>
      <c r="D10" s="8">
        <f>INTAVI!D10+NRGSUP!D10</f>
        <v>0</v>
      </c>
      <c r="E10" s="8">
        <f>INTAVI!E10+NRGSUP!E10</f>
        <v>0</v>
      </c>
      <c r="F10" s="8">
        <f>INTAVI!F10+NRGSUP!F10</f>
        <v>0</v>
      </c>
      <c r="G10" s="8">
        <f>INTAVI!G10+NRGSUP!G10</f>
        <v>0</v>
      </c>
      <c r="H10" s="8">
        <f>INTAVI!H10+NRGSUP!H10</f>
        <v>0</v>
      </c>
      <c r="I10" s="8">
        <f>INTAVI!I10+NRGSUP!I10</f>
        <v>0</v>
      </c>
      <c r="J10" s="8">
        <f>INTAVI!J10+NRGSUP!J10</f>
        <v>0</v>
      </c>
      <c r="K10" s="8">
        <f>INTAVI!K10+NRGSUP!K10</f>
        <v>0</v>
      </c>
      <c r="L10" s="8">
        <f>INTAVI!L10+NRGSUP!L10</f>
        <v>0</v>
      </c>
      <c r="M10" s="8">
        <f>INTAVI!M10+NRGSUP!M10</f>
        <v>0</v>
      </c>
      <c r="N10" s="8">
        <f>INTAVI!N10+NRGSUP!N10</f>
        <v>0</v>
      </c>
      <c r="O10" s="8">
        <f>INTAVI!O10+NRGSUP!O10</f>
        <v>0</v>
      </c>
      <c r="P10" s="8">
        <f>INTAVI!P10+NRGSUP!P10</f>
        <v>0</v>
      </c>
      <c r="Q10" s="8">
        <f>INTAVI!Q10+NRGSUP!Q10</f>
        <v>0</v>
      </c>
      <c r="R10" s="8">
        <f>INTAVI!R10+NRGSUP!R10</f>
        <v>0</v>
      </c>
      <c r="S10" s="8">
        <f>INTAVI!S10+NRGSUP!S10</f>
        <v>0</v>
      </c>
      <c r="T10" s="8">
        <f>INTAVI!T10+NRGSUP!T10</f>
        <v>0</v>
      </c>
      <c r="U10" s="8">
        <f>INTAVI!U10+NRGSUP!U10</f>
        <v>0</v>
      </c>
      <c r="V10" s="8">
        <f>INTAVI!V10+NRGSUP!V10</f>
        <v>0</v>
      </c>
      <c r="W10" s="8">
        <f>INTAVI!W10+NRGSUP!W10</f>
        <v>0</v>
      </c>
      <c r="X10" s="8">
        <f>INTAVI!X10+NRGSUP!X10</f>
        <v>0</v>
      </c>
      <c r="Y10" s="8">
        <f>INTAVI!Y10+NRGSUP!Y10</f>
        <v>0</v>
      </c>
      <c r="Z10" s="8">
        <f>INTAVI!Z10+NRGSUP!Z10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69.554862000000014</v>
      </c>
      <c r="D11" s="19">
        <f t="shared" ref="D11:X11" si="12">SUM(D12:D16)</f>
        <v>84.456918000000002</v>
      </c>
      <c r="E11" s="19">
        <f t="shared" si="12"/>
        <v>104.33229300000005</v>
      </c>
      <c r="F11" s="19">
        <f t="shared" si="12"/>
        <v>79.215084000000033</v>
      </c>
      <c r="G11" s="19">
        <f t="shared" si="12"/>
        <v>61.826193000000018</v>
      </c>
      <c r="H11" s="19">
        <f t="shared" si="12"/>
        <v>98.908991999999984</v>
      </c>
      <c r="I11" s="19">
        <f t="shared" si="12"/>
        <v>17.827289999999998</v>
      </c>
      <c r="J11" s="19">
        <f t="shared" si="12"/>
        <v>26.757432000000009</v>
      </c>
      <c r="K11" s="19">
        <f t="shared" si="12"/>
        <v>42.581214000000003</v>
      </c>
      <c r="L11" s="19">
        <f t="shared" si="12"/>
        <v>48.541545000000028</v>
      </c>
      <c r="M11" s="19">
        <f t="shared" si="12"/>
        <v>42.372368999999992</v>
      </c>
      <c r="N11" s="19">
        <f t="shared" si="12"/>
        <v>42.882371999999989</v>
      </c>
      <c r="O11" s="19">
        <f t="shared" si="12"/>
        <v>48.638070000000013</v>
      </c>
      <c r="P11" s="19">
        <f t="shared" si="12"/>
        <v>70.623305999999985</v>
      </c>
      <c r="Q11" s="19">
        <f t="shared" si="12"/>
        <v>51.731432999999981</v>
      </c>
      <c r="R11" s="19">
        <f t="shared" si="12"/>
        <v>72.910773000000006</v>
      </c>
      <c r="S11" s="19">
        <f t="shared" si="12"/>
        <v>66.992912999999973</v>
      </c>
      <c r="T11" s="19">
        <f t="shared" si="12"/>
        <v>58.453083000000021</v>
      </c>
      <c r="U11" s="19">
        <f t="shared" si="12"/>
        <v>48.321117000000022</v>
      </c>
      <c r="V11" s="19">
        <f t="shared" si="12"/>
        <v>37.030149000000023</v>
      </c>
      <c r="W11" s="19">
        <f t="shared" si="12"/>
        <v>29.369574</v>
      </c>
      <c r="X11" s="19">
        <f t="shared" si="12"/>
        <v>51.831818999999996</v>
      </c>
      <c r="Y11" s="19">
        <f t="shared" ref="Y11:Z11" si="13">SUM(Y12:Y16)</f>
        <v>33.233732999999994</v>
      </c>
      <c r="Z11" s="19">
        <f t="shared" si="13"/>
        <v>32.093684999999994</v>
      </c>
    </row>
    <row r="12" spans="1:26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  <c r="Y12" s="8">
        <f>INTAVI!Y12+NRGSUP!Y12</f>
        <v>0</v>
      </c>
      <c r="Z12" s="8">
        <f>INTAVI!Z12+NRGSUP!Z12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INTAVI!C13+NRGSUP!C13</f>
        <v>0</v>
      </c>
      <c r="D13" s="8">
        <f>INTAVI!D13+NRGSUP!D13</f>
        <v>0</v>
      </c>
      <c r="E13" s="8">
        <f>INTAVI!E13+NRGSUP!E13</f>
        <v>0</v>
      </c>
      <c r="F13" s="8">
        <f>INTAVI!F13+NRGSUP!F13</f>
        <v>0</v>
      </c>
      <c r="G13" s="8">
        <f>INTAVI!G13+NRGSUP!G13</f>
        <v>0</v>
      </c>
      <c r="H13" s="8">
        <f>INTAVI!H13+NRGSUP!H13</f>
        <v>0</v>
      </c>
      <c r="I13" s="8">
        <f>INTAVI!I13+NRGSUP!I13</f>
        <v>0</v>
      </c>
      <c r="J13" s="8">
        <f>INTAVI!J13+NRGSUP!J13</f>
        <v>0</v>
      </c>
      <c r="K13" s="8">
        <f>INTAVI!K13+NRGSUP!K13</f>
        <v>0</v>
      </c>
      <c r="L13" s="8">
        <f>INTAVI!L13+NRGSUP!L13</f>
        <v>0</v>
      </c>
      <c r="M13" s="8">
        <f>INTAVI!M13+NRGSUP!M13</f>
        <v>0</v>
      </c>
      <c r="N13" s="8">
        <f>INTAVI!N13+NRGSUP!N13</f>
        <v>0</v>
      </c>
      <c r="O13" s="8">
        <f>INTAVI!O13+NRGSUP!O13</f>
        <v>0</v>
      </c>
      <c r="P13" s="8">
        <f>INTAVI!P13+NRGSUP!P13</f>
        <v>0</v>
      </c>
      <c r="Q13" s="8">
        <f>INTAVI!Q13+NRGSUP!Q13</f>
        <v>0</v>
      </c>
      <c r="R13" s="8">
        <f>INTAVI!R13+NRGSUP!R13</f>
        <v>0</v>
      </c>
      <c r="S13" s="8">
        <f>INTAVI!S13+NRGSUP!S13</f>
        <v>0</v>
      </c>
      <c r="T13" s="8">
        <f>INTAVI!T13+NRGSUP!T13</f>
        <v>0</v>
      </c>
      <c r="U13" s="8">
        <f>INTAVI!U13+NRGSUP!U13</f>
        <v>0</v>
      </c>
      <c r="V13" s="8">
        <f>INTAVI!V13+NRGSUP!V13</f>
        <v>0</v>
      </c>
      <c r="W13" s="8">
        <f>INTAVI!W13+NRGSUP!W13</f>
        <v>0</v>
      </c>
      <c r="X13" s="8">
        <f>INTAVI!X13+NRGSUP!X13</f>
        <v>0</v>
      </c>
      <c r="Y13" s="8">
        <f>INTAVI!Y13+NRGSUP!Y13</f>
        <v>0</v>
      </c>
      <c r="Z13" s="8">
        <f>INTAVI!Z13+NRGSUP!Z13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  <c r="Y14" s="8">
        <f>INTAVI!Y14+NRGSUP!Y14</f>
        <v>0</v>
      </c>
      <c r="Z14" s="8">
        <f>INTAVI!Z14+NRGSUP!Z14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  <c r="Y15" s="8">
        <f>INTAVI!Y15+NRGSUP!Y15</f>
        <v>0</v>
      </c>
      <c r="Z15" s="8">
        <f>INTAVI!Z15+NRGSUP!Z15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INTAVI!C16+NRGSUP!C16</f>
        <v>69.554862000000014</v>
      </c>
      <c r="D16" s="8">
        <f>INTAVI!D16+NRGSUP!D16</f>
        <v>84.456918000000002</v>
      </c>
      <c r="E16" s="8">
        <f>INTAVI!E16+NRGSUP!E16</f>
        <v>104.33229300000005</v>
      </c>
      <c r="F16" s="8">
        <f>INTAVI!F16+NRGSUP!F16</f>
        <v>79.215084000000033</v>
      </c>
      <c r="G16" s="8">
        <f>INTAVI!G16+NRGSUP!G16</f>
        <v>61.826193000000018</v>
      </c>
      <c r="H16" s="8">
        <f>INTAVI!H16+NRGSUP!H16</f>
        <v>98.908991999999984</v>
      </c>
      <c r="I16" s="8">
        <f>INTAVI!I16+NRGSUP!I16</f>
        <v>17.827289999999998</v>
      </c>
      <c r="J16" s="8">
        <f>INTAVI!J16+NRGSUP!J16</f>
        <v>26.757432000000009</v>
      </c>
      <c r="K16" s="8">
        <f>INTAVI!K16+NRGSUP!K16</f>
        <v>42.581214000000003</v>
      </c>
      <c r="L16" s="8">
        <f>INTAVI!L16+NRGSUP!L16</f>
        <v>48.541545000000028</v>
      </c>
      <c r="M16" s="8">
        <f>INTAVI!M16+NRGSUP!M16</f>
        <v>42.372368999999992</v>
      </c>
      <c r="N16" s="8">
        <f>INTAVI!N16+NRGSUP!N16</f>
        <v>42.882371999999989</v>
      </c>
      <c r="O16" s="8">
        <f>INTAVI!O16+NRGSUP!O16</f>
        <v>48.638070000000013</v>
      </c>
      <c r="P16" s="8">
        <f>INTAVI!P16+NRGSUP!P16</f>
        <v>70.623305999999985</v>
      </c>
      <c r="Q16" s="8">
        <f>INTAVI!Q16+NRGSUP!Q16</f>
        <v>51.731432999999981</v>
      </c>
      <c r="R16" s="8">
        <f>INTAVI!R16+NRGSUP!R16</f>
        <v>72.910773000000006</v>
      </c>
      <c r="S16" s="8">
        <f>INTAVI!S16+NRGSUP!S16</f>
        <v>66.992912999999973</v>
      </c>
      <c r="T16" s="8">
        <f>INTAVI!T16+NRGSUP!T16</f>
        <v>58.453083000000021</v>
      </c>
      <c r="U16" s="8">
        <f>INTAVI!U16+NRGSUP!U16</f>
        <v>48.321117000000022</v>
      </c>
      <c r="V16" s="8">
        <f>INTAVI!V16+NRGSUP!V16</f>
        <v>37.030149000000023</v>
      </c>
      <c r="W16" s="8">
        <f>INTAVI!W16+NRGSUP!W16</f>
        <v>29.369574</v>
      </c>
      <c r="X16" s="8">
        <f>INTAVI!X16+NRGSUP!X16</f>
        <v>51.831818999999996</v>
      </c>
      <c r="Y16" s="8">
        <f>INTAVI!Y16+NRGSUP!Y16</f>
        <v>33.233732999999994</v>
      </c>
      <c r="Z16" s="8">
        <f>INTAVI!Z16+NRGSUP!Z16</f>
        <v>32.093684999999994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  <c r="Y18" s="8">
        <f>INTAVI!Y18+NRGSUP!Y18</f>
        <v>0</v>
      </c>
      <c r="Z18" s="8">
        <f>INTAVI!Z18+NRGSUP!Z18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INTAVI!C19+NRGSUP!C19</f>
        <v>0</v>
      </c>
      <c r="D19" s="8">
        <f>INTAVI!D19+NRGSUP!D19</f>
        <v>0</v>
      </c>
      <c r="E19" s="8">
        <f>INTAVI!E19+NRGSUP!E19</f>
        <v>0</v>
      </c>
      <c r="F19" s="8">
        <f>INTAVI!F19+NRGSUP!F19</f>
        <v>0</v>
      </c>
      <c r="G19" s="8">
        <f>INTAVI!G19+NRGSUP!G19</f>
        <v>0</v>
      </c>
      <c r="H19" s="8">
        <f>INTAVI!H19+NRGSUP!H19</f>
        <v>0</v>
      </c>
      <c r="I19" s="8">
        <f>INTAVI!I19+NRGSUP!I19</f>
        <v>0</v>
      </c>
      <c r="J19" s="8">
        <f>INTAVI!J19+NRGSUP!J19</f>
        <v>0</v>
      </c>
      <c r="K19" s="8">
        <f>INTAVI!K19+NRGSUP!K19</f>
        <v>0</v>
      </c>
      <c r="L19" s="8">
        <f>INTAVI!L19+NRGSUP!L19</f>
        <v>0</v>
      </c>
      <c r="M19" s="8">
        <f>INTAVI!M19+NRGSUP!M19</f>
        <v>0</v>
      </c>
      <c r="N19" s="8">
        <f>INTAVI!N19+NRGSUP!N19</f>
        <v>0</v>
      </c>
      <c r="O19" s="8">
        <f>INTAVI!O19+NRGSUP!O19</f>
        <v>0</v>
      </c>
      <c r="P19" s="8">
        <f>INTAVI!P19+NRGSUP!P19</f>
        <v>0</v>
      </c>
      <c r="Q19" s="8">
        <f>INTAVI!Q19+NRGSUP!Q19</f>
        <v>0</v>
      </c>
      <c r="R19" s="8">
        <f>INTAVI!R19+NRGSUP!R19</f>
        <v>0</v>
      </c>
      <c r="S19" s="8">
        <f>INTAVI!S19+NRGSUP!S19</f>
        <v>0</v>
      </c>
      <c r="T19" s="8">
        <f>INTAVI!T19+NRGSUP!T19</f>
        <v>0</v>
      </c>
      <c r="U19" s="8">
        <f>INTAVI!U19+NRGSUP!U19</f>
        <v>0</v>
      </c>
      <c r="V19" s="8">
        <f>INTAVI!V19+NRGSUP!V19</f>
        <v>0</v>
      </c>
      <c r="W19" s="8">
        <f>INTAVI!W19+NRGSUP!W19</f>
        <v>0</v>
      </c>
      <c r="X19" s="8">
        <f>INTAVI!X19+NRGSUP!X19</f>
        <v>0</v>
      </c>
      <c r="Y19" s="8">
        <f>INTAVI!Y19+NRGSUP!Y19</f>
        <v>0</v>
      </c>
      <c r="Z19" s="8">
        <f>INTAVI!Z19+NRGSUP!Z19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INTAVI!C20+NRGSUP!C20</f>
        <v>0</v>
      </c>
      <c r="D20" s="8">
        <f>INTAVI!D20+NRGSUP!D20</f>
        <v>0</v>
      </c>
      <c r="E20" s="8">
        <f>INTAVI!E20+NRGSUP!E20</f>
        <v>0</v>
      </c>
      <c r="F20" s="8">
        <f>INTAVI!F20+NRGSUP!F20</f>
        <v>0</v>
      </c>
      <c r="G20" s="8">
        <f>INTAVI!G20+NRGSUP!G20</f>
        <v>0</v>
      </c>
      <c r="H20" s="8">
        <f>INTAVI!H20+NRGSUP!H20</f>
        <v>0</v>
      </c>
      <c r="I20" s="8">
        <f>INTAVI!I20+NRGSUP!I20</f>
        <v>0</v>
      </c>
      <c r="J20" s="8">
        <f>INTAVI!J20+NRGSUP!J20</f>
        <v>0</v>
      </c>
      <c r="K20" s="8">
        <f>INTAVI!K20+NRGSUP!K20</f>
        <v>0</v>
      </c>
      <c r="L20" s="8">
        <f>INTAVI!L20+NRGSUP!L20</f>
        <v>0</v>
      </c>
      <c r="M20" s="8">
        <f>INTAVI!M20+NRGSUP!M20</f>
        <v>0</v>
      </c>
      <c r="N20" s="8">
        <f>INTAVI!N20+NRGSUP!N20</f>
        <v>0</v>
      </c>
      <c r="O20" s="8">
        <f>INTAVI!O20+NRGSUP!O20</f>
        <v>0</v>
      </c>
      <c r="P20" s="8">
        <f>INTAVI!P20+NRGSUP!P20</f>
        <v>0</v>
      </c>
      <c r="Q20" s="8">
        <f>INTAVI!Q20+NRGSUP!Q20</f>
        <v>0</v>
      </c>
      <c r="R20" s="8">
        <f>INTAVI!R20+NRGSUP!R20</f>
        <v>0</v>
      </c>
      <c r="S20" s="8">
        <f>INTAVI!S20+NRGSUP!S20</f>
        <v>0</v>
      </c>
      <c r="T20" s="8">
        <f>INTAVI!T20+NRGSUP!T20</f>
        <v>0</v>
      </c>
      <c r="U20" s="8">
        <f>INTAVI!U20+NRGSUP!U20</f>
        <v>0</v>
      </c>
      <c r="V20" s="8">
        <f>INTAVI!V20+NRGSUP!V20</f>
        <v>0</v>
      </c>
      <c r="W20" s="8">
        <f>INTAVI!W20+NRGSUP!W20</f>
        <v>0</v>
      </c>
      <c r="X20" s="8">
        <f>INTAVI!X20+NRGSUP!X20</f>
        <v>0</v>
      </c>
      <c r="Y20" s="8">
        <f>INTAVI!Y20+NRGSUP!Y20</f>
        <v>0</v>
      </c>
      <c r="Z20" s="8">
        <f>INTAVI!Z20+NRGSUP!Z20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  <c r="Y21" s="8">
        <f>INTAVI!Y21+NRGSUP!Y21</f>
        <v>0</v>
      </c>
      <c r="Z21" s="8">
        <f>INTAVI!Z21+NRGSUP!Z21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3649.1745790926789</v>
      </c>
      <c r="D22" s="27">
        <f t="shared" ref="D22:X22" si="18">SUM(D23:D24)</f>
        <v>3912.6653461780129</v>
      </c>
      <c r="E22" s="27">
        <f t="shared" si="18"/>
        <v>3974.1289169256006</v>
      </c>
      <c r="F22" s="27">
        <f t="shared" si="18"/>
        <v>3747.391167165154</v>
      </c>
      <c r="G22" s="27">
        <f t="shared" si="18"/>
        <v>3164.1363523972614</v>
      </c>
      <c r="H22" s="27">
        <f t="shared" si="18"/>
        <v>3818.4462115049469</v>
      </c>
      <c r="I22" s="27">
        <f t="shared" si="18"/>
        <v>3635.0531860926485</v>
      </c>
      <c r="J22" s="27">
        <f t="shared" si="18"/>
        <v>3514.9348646610083</v>
      </c>
      <c r="K22" s="27">
        <f t="shared" si="18"/>
        <v>4212.4540110398957</v>
      </c>
      <c r="L22" s="27">
        <f t="shared" si="18"/>
        <v>4192.7698652423906</v>
      </c>
      <c r="M22" s="27">
        <f t="shared" si="18"/>
        <v>3656.5422294508071</v>
      </c>
      <c r="N22" s="27">
        <f t="shared" si="18"/>
        <v>3522.0806566784313</v>
      </c>
      <c r="O22" s="27">
        <f t="shared" si="18"/>
        <v>3828.583603219789</v>
      </c>
      <c r="P22" s="27">
        <f t="shared" si="18"/>
        <v>3669.621592815341</v>
      </c>
      <c r="Q22" s="27">
        <f t="shared" si="18"/>
        <v>3728.704405903386</v>
      </c>
      <c r="R22" s="27">
        <f t="shared" si="18"/>
        <v>3645.8489407200032</v>
      </c>
      <c r="S22" s="27">
        <f t="shared" si="18"/>
        <v>3552.6141637202313</v>
      </c>
      <c r="T22" s="27">
        <f t="shared" si="18"/>
        <v>3368.7179762706342</v>
      </c>
      <c r="U22" s="27">
        <f t="shared" si="18"/>
        <v>3200.630010070146</v>
      </c>
      <c r="V22" s="27">
        <f t="shared" si="18"/>
        <v>2948.6428419205913</v>
      </c>
      <c r="W22" s="27">
        <f t="shared" si="18"/>
        <v>1972.3339269971543</v>
      </c>
      <c r="X22" s="27">
        <f t="shared" si="18"/>
        <v>1274.9553576329549</v>
      </c>
      <c r="Y22" s="27">
        <f t="shared" ref="Y22:Z22" si="19">SUM(Y23:Y24)</f>
        <v>1121.2030768404859</v>
      </c>
      <c r="Z22" s="27">
        <f t="shared" si="19"/>
        <v>871.30678050584572</v>
      </c>
    </row>
    <row r="23" spans="1:26" ht="11.25" customHeight="1" x14ac:dyDescent="0.2">
      <c r="A23" s="29" t="s">
        <v>36</v>
      </c>
      <c r="B23" s="7" t="s">
        <v>37</v>
      </c>
      <c r="C23" s="8">
        <f>INTAVI!C23+NRGSUP!C23</f>
        <v>3091.2714481360454</v>
      </c>
      <c r="D23" s="8">
        <f>INTAVI!D23+NRGSUP!D23</f>
        <v>3403.8510386522166</v>
      </c>
      <c r="E23" s="8">
        <f>INTAVI!E23+NRGSUP!E23</f>
        <v>3453.2775172995548</v>
      </c>
      <c r="F23" s="8">
        <f>INTAVI!F23+NRGSUP!F23</f>
        <v>3321.5266106287545</v>
      </c>
      <c r="G23" s="8">
        <f>INTAVI!G23+NRGSUP!G23</f>
        <v>2725.309750941909</v>
      </c>
      <c r="H23" s="8">
        <f>INTAVI!H23+NRGSUP!H23</f>
        <v>3386.5210733783351</v>
      </c>
      <c r="I23" s="8">
        <f>INTAVI!I23+NRGSUP!I23</f>
        <v>3220.1487771385609</v>
      </c>
      <c r="J23" s="8">
        <f>INTAVI!J23+NRGSUP!J23</f>
        <v>3120.2795966566182</v>
      </c>
      <c r="K23" s="8">
        <f>INTAVI!K23+NRGSUP!K23</f>
        <v>3711.0194940798501</v>
      </c>
      <c r="L23" s="8">
        <f>INTAVI!L23+NRGSUP!L23</f>
        <v>3699.1653509536773</v>
      </c>
      <c r="M23" s="8">
        <f>INTAVI!M23+NRGSUP!M23</f>
        <v>3240.6514894859097</v>
      </c>
      <c r="N23" s="8">
        <f>INTAVI!N23+NRGSUP!N23</f>
        <v>3150.4835665023425</v>
      </c>
      <c r="O23" s="8">
        <f>INTAVI!O23+NRGSUP!O23</f>
        <v>3413.5419547547344</v>
      </c>
      <c r="P23" s="8">
        <f>INTAVI!P23+NRGSUP!P23</f>
        <v>3231.062456065888</v>
      </c>
      <c r="Q23" s="8">
        <f>INTAVI!Q23+NRGSUP!Q23</f>
        <v>3379.7290834490423</v>
      </c>
      <c r="R23" s="8">
        <f>INTAVI!R23+NRGSUP!R23</f>
        <v>3300.809365154551</v>
      </c>
      <c r="S23" s="8">
        <f>INTAVI!S23+NRGSUP!S23</f>
        <v>3220.2411154485362</v>
      </c>
      <c r="T23" s="8">
        <f>INTAVI!T23+NRGSUP!T23</f>
        <v>3077.0447897672861</v>
      </c>
      <c r="U23" s="8">
        <f>INTAVI!U23+NRGSUP!U23</f>
        <v>2880.4412608650241</v>
      </c>
      <c r="V23" s="8">
        <f>INTAVI!V23+NRGSUP!V23</f>
        <v>2688.4842881222171</v>
      </c>
      <c r="W23" s="8">
        <f>INTAVI!W23+NRGSUP!W23</f>
        <v>1682.3107354517647</v>
      </c>
      <c r="X23" s="8">
        <f>INTAVI!X23+NRGSUP!X23</f>
        <v>1027.394906967711</v>
      </c>
      <c r="Y23" s="8">
        <f>INTAVI!Y23+NRGSUP!Y23</f>
        <v>961.8766560742946</v>
      </c>
      <c r="Z23" s="8">
        <f>INTAVI!Z23+NRGSUP!Z23</f>
        <v>814.05088936697132</v>
      </c>
    </row>
    <row r="24" spans="1:26" ht="11.25" customHeight="1" x14ac:dyDescent="0.2">
      <c r="A24" s="29" t="s">
        <v>38</v>
      </c>
      <c r="B24" s="7" t="s">
        <v>39</v>
      </c>
      <c r="C24" s="8">
        <f>INTAVI!C24+NRGSUP!C24</f>
        <v>557.90313095663339</v>
      </c>
      <c r="D24" s="8">
        <f>INTAVI!D24+NRGSUP!D24</f>
        <v>508.81430752579627</v>
      </c>
      <c r="E24" s="8">
        <f>INTAVI!E24+NRGSUP!E24</f>
        <v>520.85139962604603</v>
      </c>
      <c r="F24" s="8">
        <f>INTAVI!F24+NRGSUP!F24</f>
        <v>425.8645565363995</v>
      </c>
      <c r="G24" s="8">
        <f>INTAVI!G24+NRGSUP!G24</f>
        <v>438.8266014553526</v>
      </c>
      <c r="H24" s="8">
        <f>INTAVI!H24+NRGSUP!H24</f>
        <v>431.92513812661178</v>
      </c>
      <c r="I24" s="8">
        <f>INTAVI!I24+NRGSUP!I24</f>
        <v>414.90440895408756</v>
      </c>
      <c r="J24" s="8">
        <f>INTAVI!J24+NRGSUP!J24</f>
        <v>394.65526800439011</v>
      </c>
      <c r="K24" s="8">
        <f>INTAVI!K24+NRGSUP!K24</f>
        <v>501.43451696004547</v>
      </c>
      <c r="L24" s="8">
        <f>INTAVI!L24+NRGSUP!L24</f>
        <v>493.60451428871352</v>
      </c>
      <c r="M24" s="8">
        <f>INTAVI!M24+NRGSUP!M24</f>
        <v>415.89073996489742</v>
      </c>
      <c r="N24" s="8">
        <f>INTAVI!N24+NRGSUP!N24</f>
        <v>371.59709017608873</v>
      </c>
      <c r="O24" s="8">
        <f>INTAVI!O24+NRGSUP!O24</f>
        <v>415.04164846505461</v>
      </c>
      <c r="P24" s="8">
        <f>INTAVI!P24+NRGSUP!P24</f>
        <v>438.55913674945322</v>
      </c>
      <c r="Q24" s="8">
        <f>INTAVI!Q24+NRGSUP!Q24</f>
        <v>348.97532245434365</v>
      </c>
      <c r="R24" s="8">
        <f>INTAVI!R24+NRGSUP!R24</f>
        <v>345.03957556545237</v>
      </c>
      <c r="S24" s="8">
        <f>INTAVI!S24+NRGSUP!S24</f>
        <v>332.37304827169498</v>
      </c>
      <c r="T24" s="8">
        <f>INTAVI!T24+NRGSUP!T24</f>
        <v>291.67318650334789</v>
      </c>
      <c r="U24" s="8">
        <f>INTAVI!U24+NRGSUP!U24</f>
        <v>320.18874920512184</v>
      </c>
      <c r="V24" s="8">
        <f>INTAVI!V24+NRGSUP!V24</f>
        <v>260.15855379837444</v>
      </c>
      <c r="W24" s="8">
        <f>INTAVI!W24+NRGSUP!W24</f>
        <v>290.02319154538975</v>
      </c>
      <c r="X24" s="8">
        <f>INTAVI!X24+NRGSUP!X24</f>
        <v>247.56045066524399</v>
      </c>
      <c r="Y24" s="8">
        <f>INTAVI!Y24+NRGSUP!Y24</f>
        <v>159.32642076619121</v>
      </c>
      <c r="Z24" s="8">
        <f>INTAVI!Z24+NRGSUP!Z24</f>
        <v>57.255891138874354</v>
      </c>
    </row>
    <row r="25" spans="1:26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  <c r="Y25" s="27">
        <f>INTAVI!Y25+NRGSUP!Y25</f>
        <v>0</v>
      </c>
      <c r="Z25" s="27">
        <f>INTAVI!Z25+NRGSUP!Z25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25343.2461888</v>
      </c>
      <c r="D26" s="27">
        <f t="shared" ref="D26:X26" si="21">SUM(D27,D33)</f>
        <v>27134.429268240001</v>
      </c>
      <c r="E26" s="27">
        <f t="shared" si="21"/>
        <v>26161.243934400001</v>
      </c>
      <c r="F26" s="27">
        <f t="shared" si="21"/>
        <v>25532.802808200002</v>
      </c>
      <c r="G26" s="27">
        <f t="shared" si="21"/>
        <v>26583.780861000007</v>
      </c>
      <c r="H26" s="27">
        <f t="shared" si="21"/>
        <v>28220.783397119998</v>
      </c>
      <c r="I26" s="27">
        <f t="shared" si="21"/>
        <v>28990.384582679995</v>
      </c>
      <c r="J26" s="27">
        <f t="shared" si="21"/>
        <v>28274.394530880003</v>
      </c>
      <c r="K26" s="27">
        <f t="shared" si="21"/>
        <v>27386.740724399995</v>
      </c>
      <c r="L26" s="27">
        <f t="shared" si="21"/>
        <v>23123.566658879998</v>
      </c>
      <c r="M26" s="27">
        <f t="shared" si="21"/>
        <v>22773.286372680002</v>
      </c>
      <c r="N26" s="27">
        <f t="shared" si="21"/>
        <v>20411.501077440003</v>
      </c>
      <c r="O26" s="27">
        <f t="shared" si="21"/>
        <v>19233.945924479998</v>
      </c>
      <c r="P26" s="27">
        <f t="shared" si="21"/>
        <v>19425.20126184</v>
      </c>
      <c r="Q26" s="27">
        <f t="shared" si="21"/>
        <v>19569.975175800002</v>
      </c>
      <c r="R26" s="27">
        <f t="shared" si="21"/>
        <v>20333.895502320003</v>
      </c>
      <c r="S26" s="27">
        <f t="shared" si="21"/>
        <v>21219.136602480001</v>
      </c>
      <c r="T26" s="27">
        <f t="shared" si="21"/>
        <v>21267.021701160003</v>
      </c>
      <c r="U26" s="27">
        <f t="shared" si="21"/>
        <v>22121.390423879999</v>
      </c>
      <c r="V26" s="27">
        <f t="shared" si="21"/>
        <v>22150.810850040001</v>
      </c>
      <c r="W26" s="27">
        <f t="shared" si="21"/>
        <v>18673.660092960003</v>
      </c>
      <c r="X26" s="27">
        <f t="shared" si="21"/>
        <v>19947.127384799998</v>
      </c>
      <c r="Y26" s="27">
        <f t="shared" ref="Y26:Z26" si="22">SUM(Y27,Y33)</f>
        <v>21503.540654640001</v>
      </c>
      <c r="Z26" s="27">
        <f t="shared" si="22"/>
        <v>21162.017919240003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  <c r="Y28" s="8">
        <f>INTAVI!Y28+NRGSUP!Y28</f>
        <v>0</v>
      </c>
      <c r="Z28" s="8">
        <f>INTAVI!Z28+NRGSUP!Z28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  <c r="Y29" s="8">
        <f>INTAVI!Y29+NRGSUP!Y29</f>
        <v>0</v>
      </c>
      <c r="Z29" s="8">
        <f>INTAVI!Z29+NRGSUP!Z29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  <c r="Y30" s="8">
        <f>INTAVI!Y30+NRGSUP!Y30</f>
        <v>0</v>
      </c>
      <c r="Z30" s="8">
        <f>INTAVI!Z30+NRGSUP!Z30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  <c r="Y31" s="8">
        <f>INTAVI!Y31+NRGSUP!Y31</f>
        <v>0</v>
      </c>
      <c r="Z31" s="8">
        <f>INTAVI!Z31+NRGSUP!Z31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  <c r="Y32" s="8">
        <f>INTAVI!Y32+NRGSUP!Y32</f>
        <v>0</v>
      </c>
      <c r="Z32" s="8">
        <f>INTAVI!Z32+NRGSUP!Z32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25343.2461888</v>
      </c>
      <c r="D33" s="19">
        <f t="shared" ref="D33:X33" si="27">SUM(D34:D50)</f>
        <v>27134.429268240001</v>
      </c>
      <c r="E33" s="19">
        <f t="shared" si="27"/>
        <v>26161.243934400001</v>
      </c>
      <c r="F33" s="19">
        <f t="shared" si="27"/>
        <v>25532.802808200002</v>
      </c>
      <c r="G33" s="19">
        <f t="shared" si="27"/>
        <v>26583.780861000007</v>
      </c>
      <c r="H33" s="19">
        <f t="shared" si="27"/>
        <v>28220.783397119998</v>
      </c>
      <c r="I33" s="19">
        <f t="shared" si="27"/>
        <v>28990.384582679995</v>
      </c>
      <c r="J33" s="19">
        <f t="shared" si="27"/>
        <v>28274.394530880003</v>
      </c>
      <c r="K33" s="19">
        <f t="shared" si="27"/>
        <v>27386.740724399995</v>
      </c>
      <c r="L33" s="19">
        <f t="shared" si="27"/>
        <v>23123.566658879998</v>
      </c>
      <c r="M33" s="19">
        <f t="shared" si="27"/>
        <v>22773.286372680002</v>
      </c>
      <c r="N33" s="19">
        <f t="shared" si="27"/>
        <v>20411.501077440003</v>
      </c>
      <c r="O33" s="19">
        <f t="shared" si="27"/>
        <v>19233.945924479998</v>
      </c>
      <c r="P33" s="19">
        <f t="shared" si="27"/>
        <v>19425.20126184</v>
      </c>
      <c r="Q33" s="19">
        <f t="shared" si="27"/>
        <v>19569.975175800002</v>
      </c>
      <c r="R33" s="19">
        <f t="shared" si="27"/>
        <v>20333.895502320003</v>
      </c>
      <c r="S33" s="19">
        <f t="shared" si="27"/>
        <v>21219.136602480001</v>
      </c>
      <c r="T33" s="19">
        <f t="shared" si="27"/>
        <v>21267.021701160003</v>
      </c>
      <c r="U33" s="19">
        <f t="shared" si="27"/>
        <v>22121.390423879999</v>
      </c>
      <c r="V33" s="19">
        <f t="shared" si="27"/>
        <v>22150.810850040001</v>
      </c>
      <c r="W33" s="19">
        <f t="shared" si="27"/>
        <v>18673.660092960003</v>
      </c>
      <c r="X33" s="19">
        <f t="shared" si="27"/>
        <v>19947.127384799998</v>
      </c>
      <c r="Y33" s="19">
        <f t="shared" ref="Y33:Z33" si="28">SUM(Y34:Y50)</f>
        <v>21503.540654640001</v>
      </c>
      <c r="Z33" s="19">
        <f t="shared" si="28"/>
        <v>21162.017919240003</v>
      </c>
    </row>
    <row r="34" spans="1:26" ht="11.25" customHeight="1" x14ac:dyDescent="0.2">
      <c r="A34" s="28" t="s">
        <v>54</v>
      </c>
      <c r="B34" s="7" t="s">
        <v>55</v>
      </c>
      <c r="C34" s="8">
        <f>INTAVI!C34+NRGSUP!C34</f>
        <v>171.11969280000002</v>
      </c>
      <c r="D34" s="8">
        <f>INTAVI!D34+NRGSUP!D34</f>
        <v>214.57861632000001</v>
      </c>
      <c r="E34" s="8">
        <f>INTAVI!E34+NRGSUP!E34</f>
        <v>239.02428672000002</v>
      </c>
      <c r="F34" s="8">
        <f>INTAVI!F34+NRGSUP!F34</f>
        <v>252.60512256000001</v>
      </c>
      <c r="G34" s="8">
        <f>INTAVI!G34+NRGSUP!G34</f>
        <v>236.30807808000003</v>
      </c>
      <c r="H34" s="8">
        <f>INTAVI!H34+NRGSUP!H34</f>
        <v>262.79811072000001</v>
      </c>
      <c r="I34" s="8">
        <f>INTAVI!I34+NRGSUP!I34</f>
        <v>256.39006463999999</v>
      </c>
      <c r="J34" s="8">
        <f>INTAVI!J34+NRGSUP!J34</f>
        <v>244.18920960000003</v>
      </c>
      <c r="K34" s="8">
        <f>INTAVI!K34+NRGSUP!K34</f>
        <v>248.88819455999999</v>
      </c>
      <c r="L34" s="8">
        <f>INTAVI!L34+NRGSUP!L34</f>
        <v>221.97452544000004</v>
      </c>
      <c r="M34" s="8">
        <f>INTAVI!M34+NRGSUP!M34</f>
        <v>241.74630144000002</v>
      </c>
      <c r="N34" s="8">
        <f>INTAVI!N34+NRGSUP!N34</f>
        <v>147.15302399999999</v>
      </c>
      <c r="O34" s="8">
        <f>INTAVI!O34+NRGSUP!O34</f>
        <v>173.96114688</v>
      </c>
      <c r="P34" s="8">
        <f>INTAVI!P34+NRGSUP!P34</f>
        <v>166.60919808</v>
      </c>
      <c r="Q34" s="8">
        <f>INTAVI!Q34+NRGSUP!Q34</f>
        <v>163.2866688</v>
      </c>
      <c r="R34" s="8">
        <f>INTAVI!R34+NRGSUP!R34</f>
        <v>240.85859328000001</v>
      </c>
      <c r="S34" s="8">
        <f>INTAVI!S34+NRGSUP!S34</f>
        <v>207.84936960000002</v>
      </c>
      <c r="T34" s="8">
        <f>INTAVI!T34+NRGSUP!T34</f>
        <v>217.18575360000003</v>
      </c>
      <c r="U34" s="8">
        <f>INTAVI!U34+NRGSUP!U34</f>
        <v>217.08705024000005</v>
      </c>
      <c r="V34" s="8">
        <f>INTAVI!V34+NRGSUP!V34</f>
        <v>181.81304064000003</v>
      </c>
      <c r="W34" s="8">
        <f>INTAVI!W34+NRGSUP!W34</f>
        <v>204.68090880000003</v>
      </c>
      <c r="X34" s="8">
        <f>INTAVI!X34+NRGSUP!X34</f>
        <v>203.04089856000004</v>
      </c>
      <c r="Y34" s="8">
        <f>INTAVI!Y34+NRGSUP!Y34</f>
        <v>242.20518912000003</v>
      </c>
      <c r="Z34" s="8">
        <f>INTAVI!Z34+NRGSUP!Z34</f>
        <v>256.15014912000009</v>
      </c>
    </row>
    <row r="35" spans="1:26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  <c r="Y35" s="8">
        <f>INTAVI!Y35+NRGSUP!Y35</f>
        <v>0</v>
      </c>
      <c r="Z35" s="8">
        <f>INTAVI!Z35+NRGSUP!Z35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INTAVI!C36+NRGSUP!C36</f>
        <v>414.07678871999997</v>
      </c>
      <c r="D36" s="8">
        <f>INTAVI!D36+NRGSUP!D36</f>
        <v>424.47049452000005</v>
      </c>
      <c r="E36" s="8">
        <f>INTAVI!E36+NRGSUP!E36</f>
        <v>403.16879268000008</v>
      </c>
      <c r="F36" s="8">
        <f>INTAVI!F36+NRGSUP!F36</f>
        <v>396.80694971999998</v>
      </c>
      <c r="G36" s="8">
        <f>INTAVI!G36+NRGSUP!G36</f>
        <v>411.44650308000007</v>
      </c>
      <c r="H36" s="8">
        <f>INTAVI!H36+NRGSUP!H36</f>
        <v>460.84335371999998</v>
      </c>
      <c r="I36" s="8">
        <f>INTAVI!I36+NRGSUP!I36</f>
        <v>465.40790676000017</v>
      </c>
      <c r="J36" s="8">
        <f>INTAVI!J36+NRGSUP!J36</f>
        <v>458.18012987999992</v>
      </c>
      <c r="K36" s="8">
        <f>INTAVI!K36+NRGSUP!K36</f>
        <v>443.04991092</v>
      </c>
      <c r="L36" s="8">
        <f>INTAVI!L36+NRGSUP!L36</f>
        <v>313.25045976000001</v>
      </c>
      <c r="M36" s="8">
        <f>INTAVI!M36+NRGSUP!M36</f>
        <v>395.08962012000029</v>
      </c>
      <c r="N36" s="8">
        <f>INTAVI!N36+NRGSUP!N36</f>
        <v>380.56273812000012</v>
      </c>
      <c r="O36" s="8">
        <f>INTAVI!O36+NRGSUP!O36</f>
        <v>363.8644336800001</v>
      </c>
      <c r="P36" s="8">
        <f>INTAVI!P36+NRGSUP!P36</f>
        <v>445.66452252000016</v>
      </c>
      <c r="Q36" s="8">
        <f>INTAVI!Q36+NRGSUP!Q36</f>
        <v>398.46112884000007</v>
      </c>
      <c r="R36" s="8">
        <f>INTAVI!R36+NRGSUP!R36</f>
        <v>405.68277240000009</v>
      </c>
      <c r="S36" s="8">
        <f>INTAVI!S36+NRGSUP!S36</f>
        <v>434.98868399999998</v>
      </c>
      <c r="T36" s="8">
        <f>INTAVI!T36+NRGSUP!T36</f>
        <v>442.82297808000004</v>
      </c>
      <c r="U36" s="8">
        <f>INTAVI!U36+NRGSUP!U36</f>
        <v>480.72507840000003</v>
      </c>
      <c r="V36" s="8">
        <f>INTAVI!V36+NRGSUP!V36</f>
        <v>477.95531652000011</v>
      </c>
      <c r="W36" s="8">
        <f>INTAVI!W36+NRGSUP!W36</f>
        <v>460.61346779999997</v>
      </c>
      <c r="X36" s="8">
        <f>INTAVI!X36+NRGSUP!X36</f>
        <v>471.70296468000026</v>
      </c>
      <c r="Y36" s="8">
        <f>INTAVI!Y36+NRGSUP!Y36</f>
        <v>485.1199429200002</v>
      </c>
      <c r="Z36" s="8">
        <f>INTAVI!Z36+NRGSUP!Z36</f>
        <v>550.24898652000013</v>
      </c>
    </row>
    <row r="37" spans="1:26" ht="11.25" customHeight="1" x14ac:dyDescent="0.2">
      <c r="A37" s="28" t="s">
        <v>60</v>
      </c>
      <c r="B37" s="7" t="s">
        <v>61</v>
      </c>
      <c r="C37" s="8">
        <f>INTAVI!C37+NRGSUP!C37</f>
        <v>4613.3963845199996</v>
      </c>
      <c r="D37" s="8">
        <f>INTAVI!D37+NRGSUP!D37</f>
        <v>4792.6175774399999</v>
      </c>
      <c r="E37" s="8">
        <f>INTAVI!E37+NRGSUP!E37</f>
        <v>4897.6780960799988</v>
      </c>
      <c r="F37" s="8">
        <f>INTAVI!F37+NRGSUP!F37</f>
        <v>4891.4979775200009</v>
      </c>
      <c r="G37" s="8">
        <f>INTAVI!G37+NRGSUP!G37</f>
        <v>5027.4588394800021</v>
      </c>
      <c r="H37" s="8">
        <f>INTAVI!H37+NRGSUP!H37</f>
        <v>5290.1103855599986</v>
      </c>
      <c r="I37" s="8">
        <f>INTAVI!I37+NRGSUP!I37</f>
        <v>5799.9631813199994</v>
      </c>
      <c r="J37" s="8">
        <f>INTAVI!J37+NRGSUP!J37</f>
        <v>5626.9223564399981</v>
      </c>
      <c r="K37" s="8">
        <f>INTAVI!K37+NRGSUP!K37</f>
        <v>5271.5702793599994</v>
      </c>
      <c r="L37" s="8">
        <f>INTAVI!L37+NRGSUP!L37</f>
        <v>4783.3473995999984</v>
      </c>
      <c r="M37" s="8">
        <f>INTAVI!M37+NRGSUP!M37</f>
        <v>4431.0853818000005</v>
      </c>
      <c r="N37" s="8">
        <f>INTAVI!N37+NRGSUP!N37</f>
        <v>3942.8627515200019</v>
      </c>
      <c r="O37" s="8">
        <f>INTAVI!O37+NRGSUP!O37</f>
        <v>3720.38147712</v>
      </c>
      <c r="P37" s="8">
        <f>INTAVI!P37+NRGSUP!P37</f>
        <v>3442.2798841199988</v>
      </c>
      <c r="Q37" s="8">
        <f>INTAVI!Q37+NRGSUP!Q37</f>
        <v>3420.6497186400002</v>
      </c>
      <c r="R37" s="8">
        <f>INTAVI!R37+NRGSUP!R37</f>
        <v>2960.2371229199998</v>
      </c>
      <c r="S37" s="8">
        <f>INTAVI!S37+NRGSUP!S37</f>
        <v>2910.7966734000015</v>
      </c>
      <c r="T37" s="8">
        <f>INTAVI!T37+NRGSUP!T37</f>
        <v>2623.7774178000009</v>
      </c>
      <c r="U37" s="8">
        <f>INTAVI!U37+NRGSUP!U37</f>
        <v>2391.5077956</v>
      </c>
      <c r="V37" s="8">
        <f>INTAVI!V37+NRGSUP!V37</f>
        <v>2265.8200210800001</v>
      </c>
      <c r="W37" s="8">
        <f>INTAVI!W37+NRGSUP!W37</f>
        <v>1678.28164812</v>
      </c>
      <c r="X37" s="8">
        <f>INTAVI!X37+NRGSUP!X37</f>
        <v>1777.84911612</v>
      </c>
      <c r="Y37" s="8">
        <f>INTAVI!Y37+NRGSUP!Y37</f>
        <v>2024.7345241200001</v>
      </c>
      <c r="Z37" s="8">
        <f>INTAVI!Z37+NRGSUP!Z37</f>
        <v>2157.1709821199997</v>
      </c>
    </row>
    <row r="38" spans="1:26" ht="11.25" customHeight="1" x14ac:dyDescent="0.2">
      <c r="A38" s="28" t="s">
        <v>62</v>
      </c>
      <c r="B38" s="7" t="s">
        <v>63</v>
      </c>
      <c r="C38" s="8">
        <f>INTAVI!C38+NRGSUP!C38</f>
        <v>3.1212719999999998</v>
      </c>
      <c r="D38" s="8">
        <f>INTAVI!D38+NRGSUP!D38</f>
        <v>3.1212719999999998</v>
      </c>
      <c r="E38" s="8">
        <f>INTAVI!E38+NRGSUP!E38</f>
        <v>3.1212720000000003</v>
      </c>
      <c r="F38" s="8">
        <f>INTAVI!F38+NRGSUP!F38</f>
        <v>3.1212719999999994</v>
      </c>
      <c r="G38" s="8">
        <f>INTAVI!G38+NRGSUP!G38</f>
        <v>3.1212719999999998</v>
      </c>
      <c r="H38" s="8">
        <f>INTAVI!H38+NRGSUP!H38</f>
        <v>6.2425440000000014</v>
      </c>
      <c r="I38" s="8">
        <f>INTAVI!I38+NRGSUP!I38</f>
        <v>3.1212719999999994</v>
      </c>
      <c r="J38" s="8">
        <f>INTAVI!J38+NRGSUP!J38</f>
        <v>3.1212719999999998</v>
      </c>
      <c r="K38" s="8">
        <f>INTAVI!K38+NRGSUP!K38</f>
        <v>0</v>
      </c>
      <c r="L38" s="8">
        <f>INTAVI!L38+NRGSUP!L38</f>
        <v>0</v>
      </c>
      <c r="M38" s="8">
        <f>INTAVI!M38+NRGSUP!M38</f>
        <v>0</v>
      </c>
      <c r="N38" s="8">
        <f>INTAVI!N38+NRGSUP!N38</f>
        <v>0</v>
      </c>
      <c r="O38" s="8">
        <f>INTAVI!O38+NRGSUP!O38</f>
        <v>0</v>
      </c>
      <c r="P38" s="8">
        <f>INTAVI!P38+NRGSUP!P38</f>
        <v>0</v>
      </c>
      <c r="Q38" s="8">
        <f>INTAVI!Q38+NRGSUP!Q38</f>
        <v>0</v>
      </c>
      <c r="R38" s="8">
        <f>INTAVI!R38+NRGSUP!R38</f>
        <v>0</v>
      </c>
      <c r="S38" s="8">
        <f>INTAVI!S38+NRGSUP!S38</f>
        <v>0</v>
      </c>
      <c r="T38" s="8">
        <f>INTAVI!T38+NRGSUP!T38</f>
        <v>0</v>
      </c>
      <c r="U38" s="8">
        <f>INTAVI!U38+NRGSUP!U38</f>
        <v>0</v>
      </c>
      <c r="V38" s="8">
        <f>INTAVI!V38+NRGSUP!V38</f>
        <v>0</v>
      </c>
      <c r="W38" s="8">
        <f>INTAVI!W38+NRGSUP!W38</f>
        <v>0</v>
      </c>
      <c r="X38" s="8">
        <f>INTAVI!X38+NRGSUP!X38</f>
        <v>0</v>
      </c>
      <c r="Y38" s="8">
        <f>INTAVI!Y38+NRGSUP!Y38</f>
        <v>0</v>
      </c>
      <c r="Z38" s="8">
        <f>INTAVI!Z38+NRGSUP!Z38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  <c r="Y39" s="8">
        <f>INTAVI!Y39+NRGSUP!Y39</f>
        <v>0</v>
      </c>
      <c r="Z39" s="8">
        <f>INTAVI!Z39+NRGSUP!Z39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INTAVI!C40+NRGSUP!C40</f>
        <v>1892.9616300000002</v>
      </c>
      <c r="D40" s="8">
        <f>INTAVI!D40+NRGSUP!D40</f>
        <v>2273.4564300000002</v>
      </c>
      <c r="E40" s="8">
        <f>INTAVI!E40+NRGSUP!E40</f>
        <v>2412.9711900000007</v>
      </c>
      <c r="F40" s="8">
        <f>INTAVI!F40+NRGSUP!F40</f>
        <v>2359.0677600000008</v>
      </c>
      <c r="G40" s="8">
        <f>INTAVI!G40+NRGSUP!G40</f>
        <v>2235.4069500000001</v>
      </c>
      <c r="H40" s="8">
        <f>INTAVI!H40+NRGSUP!H40</f>
        <v>2581.0230600000009</v>
      </c>
      <c r="I40" s="8">
        <f>INTAVI!I40+NRGSUP!I40</f>
        <v>2666.6343900000006</v>
      </c>
      <c r="J40" s="8">
        <f>INTAVI!J40+NRGSUP!J40</f>
        <v>3145.4236800000003</v>
      </c>
      <c r="K40" s="8">
        <f>INTAVI!K40+NRGSUP!K40</f>
        <v>2929.80996</v>
      </c>
      <c r="L40" s="8">
        <f>INTAVI!L40+NRGSUP!L40</f>
        <v>1804.1795100000002</v>
      </c>
      <c r="M40" s="8">
        <f>INTAVI!M40+NRGSUP!M40</f>
        <v>2308.3351200000006</v>
      </c>
      <c r="N40" s="8">
        <f>INTAVI!N40+NRGSUP!N40</f>
        <v>2105.4045599999999</v>
      </c>
      <c r="O40" s="8">
        <f>INTAVI!O40+NRGSUP!O40</f>
        <v>1766.1300300000007</v>
      </c>
      <c r="P40" s="8">
        <f>INTAVI!P40+NRGSUP!P40</f>
        <v>1950.03585</v>
      </c>
      <c r="Q40" s="8">
        <f>INTAVI!Q40+NRGSUP!Q40</f>
        <v>2251.2608999999993</v>
      </c>
      <c r="R40" s="8">
        <f>INTAVI!R40+NRGSUP!R40</f>
        <v>2542.9735800000008</v>
      </c>
      <c r="S40" s="8">
        <f>INTAVI!S40+NRGSUP!S40</f>
        <v>2615.9017500000014</v>
      </c>
      <c r="T40" s="8">
        <f>INTAVI!T40+NRGSUP!T40</f>
        <v>3074.0029941600001</v>
      </c>
      <c r="U40" s="8">
        <f>INTAVI!U40+NRGSUP!U40</f>
        <v>3319.9048767600002</v>
      </c>
      <c r="V40" s="8">
        <f>INTAVI!V40+NRGSUP!V40</f>
        <v>3358.4645303999991</v>
      </c>
      <c r="W40" s="8">
        <f>INTAVI!W40+NRGSUP!W40</f>
        <v>1197.7699345200003</v>
      </c>
      <c r="X40" s="8">
        <f>INTAVI!X40+NRGSUP!X40</f>
        <v>1341.9031766400001</v>
      </c>
      <c r="Y40" s="8">
        <f>INTAVI!Y40+NRGSUP!Y40</f>
        <v>3063.7200574799995</v>
      </c>
      <c r="Z40" s="8">
        <f>INTAVI!Z40+NRGSUP!Z40</f>
        <v>3457.7915331599993</v>
      </c>
    </row>
    <row r="41" spans="1:26" ht="11.25" customHeight="1" x14ac:dyDescent="0.2">
      <c r="A41" s="28" t="s">
        <v>68</v>
      </c>
      <c r="B41" s="7" t="s">
        <v>69</v>
      </c>
      <c r="C41" s="8">
        <f>INTAVI!C41+NRGSUP!C41</f>
        <v>1986.0547302000004</v>
      </c>
      <c r="D41" s="8">
        <f>INTAVI!D41+NRGSUP!D41</f>
        <v>2246.6281816800006</v>
      </c>
      <c r="E41" s="8">
        <f>INTAVI!E41+NRGSUP!E41</f>
        <v>2310.1853083200003</v>
      </c>
      <c r="F41" s="8">
        <f>INTAVI!F41+NRGSUP!F41</f>
        <v>2504.0217837600003</v>
      </c>
      <c r="G41" s="8">
        <f>INTAVI!G41+NRGSUP!G41</f>
        <v>2694.6926460000009</v>
      </c>
      <c r="H41" s="8">
        <f>INTAVI!H41+NRGSUP!H41</f>
        <v>2767.2677582399997</v>
      </c>
      <c r="I41" s="8">
        <f>INTAVI!I41+NRGSUP!I41</f>
        <v>2756.8422007199988</v>
      </c>
      <c r="J41" s="8">
        <f>INTAVI!J41+NRGSUP!J41</f>
        <v>2747.782800720001</v>
      </c>
      <c r="K41" s="8">
        <f>INTAVI!K41+NRGSUP!K41</f>
        <v>3056.8701157199998</v>
      </c>
      <c r="L41" s="8">
        <f>INTAVI!L41+NRGSUP!L41</f>
        <v>3186.1865797199998</v>
      </c>
      <c r="M41" s="8">
        <f>INTAVI!M41+NRGSUP!M41</f>
        <v>3379.6350540000003</v>
      </c>
      <c r="N41" s="8">
        <f>INTAVI!N41+NRGSUP!N41</f>
        <v>2671.2728028000001</v>
      </c>
      <c r="O41" s="8">
        <f>INTAVI!O41+NRGSUP!O41</f>
        <v>2282.97164724</v>
      </c>
      <c r="P41" s="8">
        <f>INTAVI!P41+NRGSUP!P41</f>
        <v>2361.67997328</v>
      </c>
      <c r="Q41" s="8">
        <f>INTAVI!Q41+NRGSUP!Q41</f>
        <v>2237.8995792000014</v>
      </c>
      <c r="R41" s="8">
        <f>INTAVI!R41+NRGSUP!R41</f>
        <v>2590.8517324800009</v>
      </c>
      <c r="S41" s="8">
        <f>INTAVI!S41+NRGSUP!S41</f>
        <v>2726.86361076</v>
      </c>
      <c r="T41" s="8">
        <f>INTAVI!T41+NRGSUP!T41</f>
        <v>2585.0035015200006</v>
      </c>
      <c r="U41" s="8">
        <f>INTAVI!U41+NRGSUP!U41</f>
        <v>2812.6108317600006</v>
      </c>
      <c r="V41" s="8">
        <f>INTAVI!V41+NRGSUP!V41</f>
        <v>2740.9256114400014</v>
      </c>
      <c r="W41" s="8">
        <f>INTAVI!W41+NRGSUP!W41</f>
        <v>3221.0670816000038</v>
      </c>
      <c r="X41" s="8">
        <f>INTAVI!X41+NRGSUP!X41</f>
        <v>2841.168907799999</v>
      </c>
      <c r="Y41" s="8">
        <f>INTAVI!Y41+NRGSUP!Y41</f>
        <v>2372.5820552399991</v>
      </c>
      <c r="Z41" s="8">
        <f>INTAVI!Z41+NRGSUP!Z41</f>
        <v>2364.3512020799994</v>
      </c>
    </row>
    <row r="42" spans="1:26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  <c r="Y42" s="8">
        <f>INTAVI!Y42+NRGSUP!Y42</f>
        <v>0</v>
      </c>
      <c r="Z42" s="8">
        <f>INTAVI!Z42+NRGSUP!Z42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INTAVI!C43+NRGSUP!C43</f>
        <v>9706.9359722399968</v>
      </c>
      <c r="D43" s="8">
        <f>INTAVI!D43+NRGSUP!D43</f>
        <v>10045.658216879998</v>
      </c>
      <c r="E43" s="8">
        <f>INTAVI!E43+NRGSUP!E43</f>
        <v>10140.914745</v>
      </c>
      <c r="F43" s="8">
        <f>INTAVI!F43+NRGSUP!F43</f>
        <v>10377.953412840001</v>
      </c>
      <c r="G43" s="8">
        <f>INTAVI!G43+NRGSUP!G43</f>
        <v>10789.442983799998</v>
      </c>
      <c r="H43" s="8">
        <f>INTAVI!H43+NRGSUP!H43</f>
        <v>11565.03007764</v>
      </c>
      <c r="I43" s="8">
        <f>INTAVI!I43+NRGSUP!I43</f>
        <v>11938.318816319997</v>
      </c>
      <c r="J43" s="8">
        <f>INTAVI!J43+NRGSUP!J43</f>
        <v>12156.583715639999</v>
      </c>
      <c r="K43" s="8">
        <f>INTAVI!K43+NRGSUP!K43</f>
        <v>12011.342498999998</v>
      </c>
      <c r="L43" s="8">
        <f>INTAVI!L43+NRGSUP!L43</f>
        <v>10644.012100799999</v>
      </c>
      <c r="M43" s="8">
        <f>INTAVI!M43+NRGSUP!M43</f>
        <v>10066.89631428</v>
      </c>
      <c r="N43" s="8">
        <f>INTAVI!N43+NRGSUP!N43</f>
        <v>9856.1876587200004</v>
      </c>
      <c r="O43" s="8">
        <f>INTAVI!O43+NRGSUP!O43</f>
        <v>9704.5959535199981</v>
      </c>
      <c r="P43" s="8">
        <f>INTAVI!P43+NRGSUP!P43</f>
        <v>9750.4954794000005</v>
      </c>
      <c r="Q43" s="8">
        <f>INTAVI!Q43+NRGSUP!Q43</f>
        <v>9904.8900319199984</v>
      </c>
      <c r="R43" s="8">
        <f>INTAVI!R43+NRGSUP!R43</f>
        <v>10516.940441280001</v>
      </c>
      <c r="S43" s="8">
        <f>INTAVI!S43+NRGSUP!S43</f>
        <v>11253.823059959999</v>
      </c>
      <c r="T43" s="8">
        <f>INTAVI!T43+NRGSUP!T43</f>
        <v>11374.457000400003</v>
      </c>
      <c r="U43" s="8">
        <f>INTAVI!U43+NRGSUP!U43</f>
        <v>11898.625195079998</v>
      </c>
      <c r="V43" s="8">
        <f>INTAVI!V43+NRGSUP!V43</f>
        <v>12035.210049720001</v>
      </c>
      <c r="W43" s="8">
        <f>INTAVI!W43+NRGSUP!W43</f>
        <v>10733.5114146</v>
      </c>
      <c r="X43" s="8">
        <f>INTAVI!X43+NRGSUP!X43</f>
        <v>11340.6131592</v>
      </c>
      <c r="Y43" s="8">
        <f>INTAVI!Y43+NRGSUP!Y43</f>
        <v>11848.67518536</v>
      </c>
      <c r="Z43" s="8">
        <f>INTAVI!Z43+NRGSUP!Z43</f>
        <v>11549.904252120001</v>
      </c>
    </row>
    <row r="44" spans="1:26" ht="11.25" customHeight="1" x14ac:dyDescent="0.2">
      <c r="A44" s="28" t="s">
        <v>74</v>
      </c>
      <c r="B44" s="7" t="s">
        <v>75</v>
      </c>
      <c r="C44" s="8">
        <f>INTAVI!C44+NRGSUP!C44</f>
        <v>5626.9082656800001</v>
      </c>
      <c r="D44" s="8">
        <f>INTAVI!D44+NRGSUP!D44</f>
        <v>5914.1576844000019</v>
      </c>
      <c r="E44" s="8">
        <f>INTAVI!E44+NRGSUP!E44</f>
        <v>4714.0914276000012</v>
      </c>
      <c r="F44" s="8">
        <f>INTAVI!F44+NRGSUP!F44</f>
        <v>3622.5415188000006</v>
      </c>
      <c r="G44" s="8">
        <f>INTAVI!G44+NRGSUP!G44</f>
        <v>4133.207554560001</v>
      </c>
      <c r="H44" s="8">
        <f>INTAVI!H44+NRGSUP!H44</f>
        <v>4082.2685402400011</v>
      </c>
      <c r="I44" s="8">
        <f>INTAVI!I44+NRGSUP!I44</f>
        <v>3977.2315699200003</v>
      </c>
      <c r="J44" s="8">
        <f>INTAVI!J44+NRGSUP!J44</f>
        <v>2722.1149656000007</v>
      </c>
      <c r="K44" s="8">
        <f>INTAVI!K44+NRGSUP!K44</f>
        <v>2369.6049938400006</v>
      </c>
      <c r="L44" s="8">
        <f>INTAVI!L44+NRGSUP!L44</f>
        <v>1562.3425605600005</v>
      </c>
      <c r="M44" s="8">
        <f>INTAVI!M44+NRGSUP!M44</f>
        <v>1437.9771693600001</v>
      </c>
      <c r="N44" s="8">
        <f>INTAVI!N44+NRGSUP!N44</f>
        <v>765.24352127999998</v>
      </c>
      <c r="O44" s="8">
        <f>INTAVI!O44+NRGSUP!O44</f>
        <v>559.95215760000008</v>
      </c>
      <c r="P44" s="8">
        <f>INTAVI!P44+NRGSUP!P44</f>
        <v>634.00213080000003</v>
      </c>
      <c r="Q44" s="8">
        <f>INTAVI!Q44+NRGSUP!Q44</f>
        <v>458.93624112000009</v>
      </c>
      <c r="R44" s="8">
        <f>INTAVI!R44+NRGSUP!R44</f>
        <v>334.72967472000005</v>
      </c>
      <c r="S44" s="8">
        <f>INTAVI!S44+NRGSUP!S44</f>
        <v>272.46645216000002</v>
      </c>
      <c r="T44" s="8">
        <f>INTAVI!T44+NRGSUP!T44</f>
        <v>187.07220864000001</v>
      </c>
      <c r="U44" s="8">
        <f>INTAVI!U44+NRGSUP!U44</f>
        <v>186.60966624000002</v>
      </c>
      <c r="V44" s="8">
        <f>INTAVI!V44+NRGSUP!V44</f>
        <v>311.53122288000003</v>
      </c>
      <c r="W44" s="8">
        <f>INTAVI!W44+NRGSUP!W44</f>
        <v>405.94281408000006</v>
      </c>
      <c r="X44" s="8">
        <f>INTAVI!X44+NRGSUP!X44</f>
        <v>1154.8284955200002</v>
      </c>
      <c r="Y44" s="8">
        <f>INTAVI!Y44+NRGSUP!Y44</f>
        <v>812.65160951999985</v>
      </c>
      <c r="Z44" s="8">
        <f>INTAVI!Z44+NRGSUP!Z44</f>
        <v>207.92980584000006</v>
      </c>
    </row>
    <row r="45" spans="1:26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  <c r="Y45" s="8">
        <f>INTAVI!Y45+NRGSUP!Y45</f>
        <v>0</v>
      </c>
      <c r="Z45" s="8">
        <f>INTAVI!Z45+NRGSUP!Z45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  <c r="Y46" s="8">
        <f>INTAVI!Y46+NRGSUP!Y46</f>
        <v>0</v>
      </c>
      <c r="Z46" s="8">
        <f>INTAVI!Z46+NRGSUP!Z46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  <c r="Y47" s="8">
        <f>INTAVI!Y47+NRGSUP!Y47</f>
        <v>0</v>
      </c>
      <c r="Z47" s="8">
        <f>INTAVI!Z47+NRGSUP!Z47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INTAVI!C48+NRGSUP!C48</f>
        <v>898.25849099999982</v>
      </c>
      <c r="D48" s="8">
        <f>INTAVI!D48+NRGSUP!D48</f>
        <v>1219.7407950000002</v>
      </c>
      <c r="E48" s="8">
        <f>INTAVI!E48+NRGSUP!E48</f>
        <v>1040.0888159999997</v>
      </c>
      <c r="F48" s="8">
        <f>INTAVI!F48+NRGSUP!F48</f>
        <v>1125.187011</v>
      </c>
      <c r="G48" s="8">
        <f>INTAVI!G48+NRGSUP!G48</f>
        <v>1052.6960340000001</v>
      </c>
      <c r="H48" s="8">
        <f>INTAVI!H48+NRGSUP!H48</f>
        <v>1205.1995670000001</v>
      </c>
      <c r="I48" s="8">
        <f>INTAVI!I48+NRGSUP!I48</f>
        <v>1126.4751809999996</v>
      </c>
      <c r="J48" s="8">
        <f>INTAVI!J48+NRGSUP!J48</f>
        <v>1170.0764010000003</v>
      </c>
      <c r="K48" s="8">
        <f>INTAVI!K48+NRGSUP!K48</f>
        <v>1055.604771</v>
      </c>
      <c r="L48" s="8">
        <f>INTAVI!L48+NRGSUP!L48</f>
        <v>608.27352300000018</v>
      </c>
      <c r="M48" s="8">
        <f>INTAVI!M48+NRGSUP!M48</f>
        <v>448.31650500000001</v>
      </c>
      <c r="N48" s="8">
        <f>INTAVI!N48+NRGSUP!N48</f>
        <v>389.33481599999999</v>
      </c>
      <c r="O48" s="8">
        <f>INTAVI!O48+NRGSUP!O48</f>
        <v>481.08375900000004</v>
      </c>
      <c r="P48" s="8">
        <f>INTAVI!P48+NRGSUP!P48</f>
        <v>503.30065499999995</v>
      </c>
      <c r="Q48" s="8">
        <f>INTAVI!Q48+NRGSUP!Q48</f>
        <v>566.68247999999994</v>
      </c>
      <c r="R48" s="8">
        <f>INTAVI!R48+NRGSUP!R48</f>
        <v>607.98008700000014</v>
      </c>
      <c r="S48" s="8">
        <f>INTAVI!S48+NRGSUP!S48</f>
        <v>631.96532100000013</v>
      </c>
      <c r="T48" s="8">
        <f>INTAVI!T48+NRGSUP!T48</f>
        <v>623.8351080000001</v>
      </c>
      <c r="U48" s="8">
        <f>INTAVI!U48+NRGSUP!U48</f>
        <v>688.86873900000012</v>
      </c>
      <c r="V48" s="8">
        <f>INTAVI!V48+NRGSUP!V48</f>
        <v>644.14361699999995</v>
      </c>
      <c r="W48" s="8">
        <f>INTAVI!W48+NRGSUP!W48</f>
        <v>638.49041099999999</v>
      </c>
      <c r="X48" s="8">
        <f>INTAVI!X48+NRGSUP!X48</f>
        <v>714.76832699999977</v>
      </c>
      <c r="Y48" s="8">
        <f>INTAVI!Y48+NRGSUP!Y48</f>
        <v>601.00326000000007</v>
      </c>
      <c r="Z48" s="8">
        <f>INTAVI!Z48+NRGSUP!Z48</f>
        <v>550.48734000000013</v>
      </c>
    </row>
    <row r="49" spans="1:26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  <c r="Y49" s="8">
        <f>INTAVI!Y49+NRGSUP!Y49</f>
        <v>0</v>
      </c>
      <c r="Z49" s="8">
        <f>INTAVI!Z49+NRGSUP!Z49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INTAVI!C50+NRGSUP!C50</f>
        <v>30.412961639999999</v>
      </c>
      <c r="D50" s="8">
        <f>INTAVI!D50+NRGSUP!D50</f>
        <v>0</v>
      </c>
      <c r="E50" s="8">
        <f>INTAVI!E50+NRGSUP!E50</f>
        <v>0</v>
      </c>
      <c r="F50" s="8">
        <f>INTAVI!F50+NRGSUP!F50</f>
        <v>0</v>
      </c>
      <c r="G50" s="8">
        <f>INTAVI!G50+NRGSUP!G50</f>
        <v>0</v>
      </c>
      <c r="H50" s="8">
        <f>INTAVI!H50+NRGSUP!H50</f>
        <v>0</v>
      </c>
      <c r="I50" s="8">
        <f>INTAVI!I50+NRGSUP!I50</f>
        <v>0</v>
      </c>
      <c r="J50" s="8">
        <f>INTAVI!J50+NRGSUP!J50</f>
        <v>0</v>
      </c>
      <c r="K50" s="8">
        <f>INTAVI!K50+NRGSUP!K50</f>
        <v>0</v>
      </c>
      <c r="L50" s="8">
        <f>INTAVI!L50+NRGSUP!L50</f>
        <v>0</v>
      </c>
      <c r="M50" s="8">
        <f>INTAVI!M50+NRGSUP!M50</f>
        <v>64.204906680000008</v>
      </c>
      <c r="N50" s="8">
        <f>INTAVI!N50+NRGSUP!N50</f>
        <v>153.47920499999998</v>
      </c>
      <c r="O50" s="8">
        <f>INTAVI!O50+NRGSUP!O50</f>
        <v>181.00531943999997</v>
      </c>
      <c r="P50" s="8">
        <f>INTAVI!P50+NRGSUP!P50</f>
        <v>171.13356863999999</v>
      </c>
      <c r="Q50" s="8">
        <f>INTAVI!Q50+NRGSUP!Q50</f>
        <v>167.90842728000001</v>
      </c>
      <c r="R50" s="8">
        <f>INTAVI!R50+NRGSUP!R50</f>
        <v>133.64149823999998</v>
      </c>
      <c r="S50" s="8">
        <f>INTAVI!S50+NRGSUP!S50</f>
        <v>164.48168160000003</v>
      </c>
      <c r="T50" s="8">
        <f>INTAVI!T50+NRGSUP!T50</f>
        <v>138.86473895999998</v>
      </c>
      <c r="U50" s="8">
        <f>INTAVI!U50+NRGSUP!U50</f>
        <v>125.45119080000001</v>
      </c>
      <c r="V50" s="8">
        <f>INTAVI!V50+NRGSUP!V50</f>
        <v>134.94744035999997</v>
      </c>
      <c r="W50" s="8">
        <f>INTAVI!W50+NRGSUP!W50</f>
        <v>133.30241244000001</v>
      </c>
      <c r="X50" s="8">
        <f>INTAVI!X50+NRGSUP!X50</f>
        <v>101.25233928</v>
      </c>
      <c r="Y50" s="8">
        <f>INTAVI!Y50+NRGSUP!Y50</f>
        <v>52.848830879999987</v>
      </c>
      <c r="Z50" s="8">
        <f>INTAVI!Z50+NRGSUP!Z50</f>
        <v>67.983668279999989</v>
      </c>
    </row>
    <row r="51" spans="1:26" ht="11.25" customHeight="1" x14ac:dyDescent="0.2">
      <c r="A51" s="25" t="s">
        <v>88</v>
      </c>
      <c r="B51" s="26" t="s">
        <v>89</v>
      </c>
      <c r="C51" s="27">
        <f>INTAVI!C51+NRGSUP!C51</f>
        <v>7105.3569219600004</v>
      </c>
      <c r="D51" s="27">
        <f>INTAVI!D51+NRGSUP!D51</f>
        <v>7247.6884339200005</v>
      </c>
      <c r="E51" s="27">
        <f>INTAVI!E51+NRGSUP!E51</f>
        <v>7660.6964319600002</v>
      </c>
      <c r="F51" s="27">
        <f>INTAVI!F51+NRGSUP!F51</f>
        <v>8522.81338392</v>
      </c>
      <c r="G51" s="27">
        <f>INTAVI!G51+NRGSUP!G51</f>
        <v>8449.0373959200006</v>
      </c>
      <c r="H51" s="27">
        <f>INTAVI!H51+NRGSUP!H51</f>
        <v>8000.1043491600003</v>
      </c>
      <c r="I51" s="27">
        <f>INTAVI!I51+NRGSUP!I51</f>
        <v>9096.7235198399994</v>
      </c>
      <c r="J51" s="27">
        <f>INTAVI!J51+NRGSUP!J51</f>
        <v>9819.7249708800009</v>
      </c>
      <c r="K51" s="27">
        <f>INTAVI!K51+NRGSUP!K51</f>
        <v>10239.884574480002</v>
      </c>
      <c r="L51" s="27">
        <f>INTAVI!L51+NRGSUP!L51</f>
        <v>9892.1280348</v>
      </c>
      <c r="M51" s="27">
        <f>INTAVI!M51+NRGSUP!M51</f>
        <v>10816.290330120002</v>
      </c>
      <c r="N51" s="27">
        <f>INTAVI!N51+NRGSUP!N51</f>
        <v>9386.1738035999988</v>
      </c>
      <c r="O51" s="27">
        <f>INTAVI!O51+NRGSUP!O51</f>
        <v>9128.0152022399998</v>
      </c>
      <c r="P51" s="27">
        <f>INTAVI!P51+NRGSUP!P51</f>
        <v>8742.2253533999992</v>
      </c>
      <c r="Q51" s="27">
        <f>INTAVI!Q51+NRGSUP!Q51</f>
        <v>8420.2346685599987</v>
      </c>
      <c r="R51" s="27">
        <f>INTAVI!R51+NRGSUP!R51</f>
        <v>8472.2605743599997</v>
      </c>
      <c r="S51" s="27">
        <f>INTAVI!S51+NRGSUP!S51</f>
        <v>9693.6128665200013</v>
      </c>
      <c r="T51" s="27">
        <f>INTAVI!T51+NRGSUP!T51</f>
        <v>9949.6999641600014</v>
      </c>
      <c r="U51" s="27">
        <f>INTAVI!U51+NRGSUP!U51</f>
        <v>10365.952449600001</v>
      </c>
      <c r="V51" s="27">
        <f>INTAVI!V51+NRGSUP!V51</f>
        <v>10534.157259120002</v>
      </c>
      <c r="W51" s="27">
        <f>INTAVI!W51+NRGSUP!W51</f>
        <v>10608.097869263749</v>
      </c>
      <c r="X51" s="27">
        <f>INTAVI!X51+NRGSUP!X51</f>
        <v>10051.138750908769</v>
      </c>
      <c r="Y51" s="27">
        <f>INTAVI!Y51+NRGSUP!Y51</f>
        <v>10309.292953756189</v>
      </c>
      <c r="Z51" s="27">
        <f>INTAVI!Z51+NRGSUP!Z51</f>
        <v>9552.6409925702828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29.306744104604405</v>
      </c>
      <c r="M52" s="27">
        <f t="shared" si="30"/>
        <v>16.707120533459999</v>
      </c>
      <c r="N52" s="27">
        <f t="shared" si="30"/>
        <v>38.755515087434738</v>
      </c>
      <c r="O52" s="27">
        <f t="shared" si="30"/>
        <v>151.55865620332244</v>
      </c>
      <c r="P52" s="27">
        <f t="shared" si="30"/>
        <v>316.36446040139373</v>
      </c>
      <c r="Q52" s="27">
        <f t="shared" si="30"/>
        <v>312.5271408388096</v>
      </c>
      <c r="R52" s="27">
        <f t="shared" si="30"/>
        <v>334.05931532396846</v>
      </c>
      <c r="S52" s="27">
        <f t="shared" si="30"/>
        <v>321.19932155754987</v>
      </c>
      <c r="T52" s="27">
        <f t="shared" si="30"/>
        <v>527.10174354560127</v>
      </c>
      <c r="U52" s="27">
        <f t="shared" si="30"/>
        <v>710.46385303909119</v>
      </c>
      <c r="V52" s="27">
        <f t="shared" si="30"/>
        <v>704.22212518321021</v>
      </c>
      <c r="W52" s="27">
        <f t="shared" si="30"/>
        <v>676.83456215239858</v>
      </c>
      <c r="X52" s="27">
        <f t="shared" si="30"/>
        <v>707.36957197298511</v>
      </c>
      <c r="Y52" s="27">
        <f t="shared" ref="Y52:Z52" si="31">SUM(Y53:Y54)</f>
        <v>736.36838101215039</v>
      </c>
      <c r="Z52" s="27">
        <f t="shared" si="31"/>
        <v>814.6156229616123</v>
      </c>
    </row>
    <row r="53" spans="1:26" ht="11.25" customHeight="1" x14ac:dyDescent="0.2">
      <c r="A53" s="29" t="s">
        <v>116</v>
      </c>
      <c r="B53" s="7" t="s">
        <v>117</v>
      </c>
      <c r="C53" s="8">
        <f>INTAVI!C53+NRGSUP!C53</f>
        <v>0</v>
      </c>
      <c r="D53" s="8">
        <f>INTAVI!D53+NRGSUP!D53</f>
        <v>0</v>
      </c>
      <c r="E53" s="8">
        <f>INTAVI!E53+NRGSUP!E53</f>
        <v>0</v>
      </c>
      <c r="F53" s="8">
        <f>INTAVI!F53+NRGSUP!F53</f>
        <v>0</v>
      </c>
      <c r="G53" s="8">
        <f>INTAVI!G53+NRGSUP!G53</f>
        <v>0</v>
      </c>
      <c r="H53" s="8">
        <f>INTAVI!H53+NRGSUP!H53</f>
        <v>0</v>
      </c>
      <c r="I53" s="8">
        <f>INTAVI!I53+NRGSUP!I53</f>
        <v>0</v>
      </c>
      <c r="J53" s="8">
        <f>INTAVI!J53+NRGSUP!J53</f>
        <v>0</v>
      </c>
      <c r="K53" s="8">
        <f>INTAVI!K53+NRGSUP!K53</f>
        <v>0</v>
      </c>
      <c r="L53" s="8">
        <f>INTAVI!L53+NRGSUP!L53</f>
        <v>0</v>
      </c>
      <c r="M53" s="8">
        <f>INTAVI!M53+NRGSUP!M53</f>
        <v>0</v>
      </c>
      <c r="N53" s="8">
        <f>INTAVI!N53+NRGSUP!N53</f>
        <v>0</v>
      </c>
      <c r="O53" s="8">
        <f>INTAVI!O53+NRGSUP!O53</f>
        <v>1.8888011999999998</v>
      </c>
      <c r="P53" s="8">
        <f>INTAVI!P53+NRGSUP!P53</f>
        <v>0.55186560000000007</v>
      </c>
      <c r="Q53" s="8">
        <f>INTAVI!Q53+NRGSUP!Q53</f>
        <v>0</v>
      </c>
      <c r="R53" s="8">
        <f>INTAVI!R53+NRGSUP!R53</f>
        <v>0</v>
      </c>
      <c r="S53" s="8">
        <f>INTAVI!S53+NRGSUP!S53</f>
        <v>0</v>
      </c>
      <c r="T53" s="8">
        <f>INTAVI!T53+NRGSUP!T53</f>
        <v>0</v>
      </c>
      <c r="U53" s="8">
        <f>INTAVI!U53+NRGSUP!U53</f>
        <v>0</v>
      </c>
      <c r="V53" s="8">
        <f>INTAVI!V53+NRGSUP!V53</f>
        <v>0</v>
      </c>
      <c r="W53" s="8">
        <f>INTAVI!W53+NRGSUP!W53</f>
        <v>0</v>
      </c>
      <c r="X53" s="8">
        <f>INTAVI!X53+NRGSUP!X53</f>
        <v>0</v>
      </c>
      <c r="Y53" s="8">
        <f>INTAVI!Y53+NRGSUP!Y53</f>
        <v>0</v>
      </c>
      <c r="Z53" s="8">
        <f>INTAVI!Z53+NRGSUP!Z53</f>
        <v>0.24247079999999999</v>
      </c>
    </row>
    <row r="54" spans="1:26" ht="11.25" customHeight="1" x14ac:dyDescent="0.2">
      <c r="A54" s="43" t="s">
        <v>118</v>
      </c>
      <c r="B54" s="44" t="s">
        <v>119</v>
      </c>
      <c r="C54" s="45">
        <f>INTAVI!C54+NRGSUP!C54</f>
        <v>0</v>
      </c>
      <c r="D54" s="45">
        <f>INTAVI!D54+NRGSUP!D54</f>
        <v>0</v>
      </c>
      <c r="E54" s="45">
        <f>INTAVI!E54+NRGSUP!E54</f>
        <v>0</v>
      </c>
      <c r="F54" s="45">
        <f>INTAVI!F54+NRGSUP!F54</f>
        <v>0</v>
      </c>
      <c r="G54" s="45">
        <f>INTAVI!G54+NRGSUP!G54</f>
        <v>0</v>
      </c>
      <c r="H54" s="45">
        <f>INTAVI!H54+NRGSUP!H54</f>
        <v>0</v>
      </c>
      <c r="I54" s="45">
        <f>INTAVI!I54+NRGSUP!I54</f>
        <v>0</v>
      </c>
      <c r="J54" s="45">
        <f>INTAVI!J54+NRGSUP!J54</f>
        <v>0</v>
      </c>
      <c r="K54" s="45">
        <f>INTAVI!K54+NRGSUP!K54</f>
        <v>0</v>
      </c>
      <c r="L54" s="45">
        <f>INTAVI!L54+NRGSUP!L54</f>
        <v>29.306744104604405</v>
      </c>
      <c r="M54" s="45">
        <f>INTAVI!M54+NRGSUP!M54</f>
        <v>16.707120533459999</v>
      </c>
      <c r="N54" s="45">
        <f>INTAVI!N54+NRGSUP!N54</f>
        <v>38.755515087434738</v>
      </c>
      <c r="O54" s="45">
        <f>INTAVI!O54+NRGSUP!O54</f>
        <v>149.66985500332245</v>
      </c>
      <c r="P54" s="45">
        <f>INTAVI!P54+NRGSUP!P54</f>
        <v>315.81259480139374</v>
      </c>
      <c r="Q54" s="45">
        <f>INTAVI!Q54+NRGSUP!Q54</f>
        <v>312.5271408388096</v>
      </c>
      <c r="R54" s="45">
        <f>INTAVI!R54+NRGSUP!R54</f>
        <v>334.05931532396846</v>
      </c>
      <c r="S54" s="45">
        <f>INTAVI!S54+NRGSUP!S54</f>
        <v>321.19932155754987</v>
      </c>
      <c r="T54" s="45">
        <f>INTAVI!T54+NRGSUP!T54</f>
        <v>527.10174354560127</v>
      </c>
      <c r="U54" s="45">
        <f>INTAVI!U54+NRGSUP!U54</f>
        <v>710.46385303909119</v>
      </c>
      <c r="V54" s="45">
        <f>INTAVI!V54+NRGSUP!V54</f>
        <v>704.22212518321021</v>
      </c>
      <c r="W54" s="45">
        <f>INTAVI!W54+NRGSUP!W54</f>
        <v>676.83456215239858</v>
      </c>
      <c r="X54" s="45">
        <f>INTAVI!X54+NRGSUP!X54</f>
        <v>707.36957197298511</v>
      </c>
      <c r="Y54" s="45">
        <f>INTAVI!Y54+NRGSUP!Y54</f>
        <v>736.36838101215039</v>
      </c>
      <c r="Z54" s="45">
        <f>INTAVI!Z54+NRGSUP!Z54</f>
        <v>814.37315216161232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594.62018783999997</v>
      </c>
      <c r="D61" s="49">
        <f t="shared" si="32"/>
        <v>652.89809592000006</v>
      </c>
      <c r="E61" s="49">
        <f t="shared" si="32"/>
        <v>641.62950768000007</v>
      </c>
      <c r="F61" s="49">
        <f t="shared" si="32"/>
        <v>615.99324023999998</v>
      </c>
      <c r="G61" s="49">
        <f t="shared" si="32"/>
        <v>730.44747719999987</v>
      </c>
      <c r="H61" s="49">
        <f t="shared" si="32"/>
        <v>916.40538647999995</v>
      </c>
      <c r="I61" s="49">
        <f t="shared" si="32"/>
        <v>946.32399143999976</v>
      </c>
      <c r="J61" s="49">
        <f t="shared" si="32"/>
        <v>1026.0877283999998</v>
      </c>
      <c r="K61" s="49">
        <f t="shared" si="32"/>
        <v>1101.9277152</v>
      </c>
      <c r="L61" s="49">
        <f t="shared" si="32"/>
        <v>1246.95294552</v>
      </c>
      <c r="M61" s="49">
        <f t="shared" si="32"/>
        <v>1394.6472172799999</v>
      </c>
      <c r="N61" s="49">
        <f t="shared" si="32"/>
        <v>1363.4943249599999</v>
      </c>
      <c r="O61" s="49">
        <f t="shared" si="32"/>
        <v>1490.56976304</v>
      </c>
      <c r="P61" s="49">
        <f t="shared" si="32"/>
        <v>1647.3758695199999</v>
      </c>
      <c r="Q61" s="49">
        <f t="shared" si="32"/>
        <v>1866.9290587199996</v>
      </c>
      <c r="R61" s="49">
        <f t="shared" si="32"/>
        <v>1841.0907254399999</v>
      </c>
      <c r="S61" s="49">
        <f t="shared" si="32"/>
        <v>2044.9433231999999</v>
      </c>
      <c r="T61" s="49">
        <f t="shared" si="32"/>
        <v>2325.9280867199996</v>
      </c>
      <c r="U61" s="49">
        <f t="shared" si="32"/>
        <v>2462.3362627199995</v>
      </c>
      <c r="V61" s="49">
        <f t="shared" si="32"/>
        <v>2479.8041092799999</v>
      </c>
      <c r="W61" s="49">
        <f t="shared" si="32"/>
        <v>2547.0014079978482</v>
      </c>
      <c r="X61" s="49">
        <f t="shared" si="32"/>
        <v>2525.8937786765991</v>
      </c>
      <c r="Y61" s="49">
        <f t="shared" ref="Y61:Z61" si="33">SUM(Y62:Y72)</f>
        <v>2702.9677330218938</v>
      </c>
      <c r="Z61" s="49">
        <f t="shared" si="33"/>
        <v>2732.0802382672146</v>
      </c>
    </row>
    <row r="62" spans="1:26" ht="11.25" customHeight="1" x14ac:dyDescent="0.2">
      <c r="A62" s="50" t="s">
        <v>92</v>
      </c>
      <c r="B62" s="51" t="s">
        <v>93</v>
      </c>
      <c r="C62" s="52">
        <f>INTAVI!C62+NRGSUP!C62</f>
        <v>530.84747519999996</v>
      </c>
      <c r="D62" s="52">
        <f>INTAVI!D62+NRGSUP!D62</f>
        <v>588.19703040000013</v>
      </c>
      <c r="E62" s="52">
        <f>INTAVI!E62+NRGSUP!E62</f>
        <v>587.52086400000007</v>
      </c>
      <c r="F62" s="52">
        <f>INTAVI!F62+NRGSUP!F62</f>
        <v>558.00823679999996</v>
      </c>
      <c r="G62" s="52">
        <f>INTAVI!G62+NRGSUP!G62</f>
        <v>662.25196799999992</v>
      </c>
      <c r="H62" s="52">
        <f>INTAVI!H62+NRGSUP!H62</f>
        <v>834.81632639999987</v>
      </c>
      <c r="I62" s="52">
        <f>INTAVI!I62+NRGSUP!I62</f>
        <v>858.27167999999983</v>
      </c>
      <c r="J62" s="52">
        <f>INTAVI!J62+NRGSUP!J62</f>
        <v>855.07107839999992</v>
      </c>
      <c r="K62" s="52">
        <f>INTAVI!K62+NRGSUP!K62</f>
        <v>823.12191359999997</v>
      </c>
      <c r="L62" s="52">
        <f>INTAVI!L62+NRGSUP!L62</f>
        <v>869.09155199999998</v>
      </c>
      <c r="M62" s="52">
        <f>INTAVI!M62+NRGSUP!M62</f>
        <v>959.82526080000002</v>
      </c>
      <c r="N62" s="52">
        <f>INTAVI!N62+NRGSUP!N62</f>
        <v>913.71490559999995</v>
      </c>
      <c r="O62" s="52">
        <f>INTAVI!O62+NRGSUP!O62</f>
        <v>924.24366719999989</v>
      </c>
      <c r="P62" s="52">
        <f>INTAVI!P62+NRGSUP!P62</f>
        <v>1029.4058879999998</v>
      </c>
      <c r="Q62" s="52">
        <f>INTAVI!Q62+NRGSUP!Q62</f>
        <v>1192.2595775999998</v>
      </c>
      <c r="R62" s="52">
        <f>INTAVI!R62+NRGSUP!R62</f>
        <v>1113.0404544</v>
      </c>
      <c r="S62" s="52">
        <f>INTAVI!S62+NRGSUP!S62</f>
        <v>1316.6399231999999</v>
      </c>
      <c r="T62" s="52">
        <f>INTAVI!T62+NRGSUP!T62</f>
        <v>1329.2411327999998</v>
      </c>
      <c r="U62" s="52">
        <f>INTAVI!U62+NRGSUP!U62</f>
        <v>1302.7444415999996</v>
      </c>
      <c r="V62" s="52">
        <f>INTAVI!V62+NRGSUP!V62</f>
        <v>1230.328512</v>
      </c>
      <c r="W62" s="52">
        <f>INTAVI!W62+NRGSUP!W62</f>
        <v>1303.1911871999998</v>
      </c>
      <c r="X62" s="52">
        <f>INTAVI!X62+NRGSUP!X62</f>
        <v>1269.4163328</v>
      </c>
      <c r="Y62" s="52">
        <f>INTAVI!Y62+NRGSUP!Y62</f>
        <v>1276.3598400000003</v>
      </c>
      <c r="Z62" s="52">
        <f>INTAVI!Z62+NRGSUP!Z62</f>
        <v>1073.2772735999999</v>
      </c>
    </row>
    <row r="63" spans="1:26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0</v>
      </c>
      <c r="M63" s="52">
        <f>INTAVI!M63+NRGSUP!M63</f>
        <v>0</v>
      </c>
      <c r="N63" s="52">
        <f>INTAVI!N63+NRGSUP!N63</f>
        <v>0</v>
      </c>
      <c r="O63" s="52">
        <f>INTAVI!O63+NRGSUP!O63</f>
        <v>0</v>
      </c>
      <c r="P63" s="52">
        <f>INTAVI!P63+NRGSUP!P63</f>
        <v>0</v>
      </c>
      <c r="Q63" s="52">
        <f>INTAVI!Q63+NRGSUP!Q63</f>
        <v>0</v>
      </c>
      <c r="R63" s="52">
        <f>INTAVI!R63+NRGSUP!R63</f>
        <v>0</v>
      </c>
      <c r="S63" s="52">
        <f>INTAVI!S63+NRGSUP!S63</f>
        <v>0</v>
      </c>
      <c r="T63" s="52">
        <f>INTAVI!T63+NRGSUP!T63</f>
        <v>0</v>
      </c>
      <c r="U63" s="52">
        <f>INTAVI!U63+NRGSUP!U63</f>
        <v>0</v>
      </c>
      <c r="V63" s="52">
        <f>INTAVI!V63+NRGSUP!V63</f>
        <v>0</v>
      </c>
      <c r="W63" s="52">
        <f>INTAVI!W63+NRGSUP!W63</f>
        <v>0</v>
      </c>
      <c r="X63" s="52">
        <f>INTAVI!X63+NRGSUP!X63</f>
        <v>0</v>
      </c>
      <c r="Y63" s="52">
        <f>INTAVI!Y63+NRGSUP!Y63</f>
        <v>0</v>
      </c>
      <c r="Z63" s="52">
        <f>INTAVI!Z63+NRGSUP!Z63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INTAVI!C64+NRGSUP!C64</f>
        <v>63.772712640000016</v>
      </c>
      <c r="D64" s="52">
        <f>INTAVI!D64+NRGSUP!D64</f>
        <v>64.701065519999986</v>
      </c>
      <c r="E64" s="52">
        <f>INTAVI!E64+NRGSUP!E64</f>
        <v>54.10864368</v>
      </c>
      <c r="F64" s="52">
        <f>INTAVI!F64+NRGSUP!F64</f>
        <v>57.985003439999986</v>
      </c>
      <c r="G64" s="52">
        <f>INTAVI!G64+NRGSUP!G64</f>
        <v>68.195509200000004</v>
      </c>
      <c r="H64" s="52">
        <f>INTAVI!H64+NRGSUP!H64</f>
        <v>78.354123119999997</v>
      </c>
      <c r="I64" s="52">
        <f>INTAVI!I64+NRGSUP!I64</f>
        <v>80.126308080000001</v>
      </c>
      <c r="J64" s="52">
        <f>INTAVI!J64+NRGSUP!J64</f>
        <v>107.09198136000003</v>
      </c>
      <c r="K64" s="52">
        <f>INTAVI!K64+NRGSUP!K64</f>
        <v>113.24136096000001</v>
      </c>
      <c r="L64" s="52">
        <f>INTAVI!L64+NRGSUP!L64</f>
        <v>126.874566</v>
      </c>
      <c r="M64" s="52">
        <f>INTAVI!M64+NRGSUP!M64</f>
        <v>133.52242176000001</v>
      </c>
      <c r="N64" s="52">
        <f>INTAVI!N64+NRGSUP!N64</f>
        <v>131.58434016000001</v>
      </c>
      <c r="O64" s="52">
        <f>INTAVI!O64+NRGSUP!O64</f>
        <v>127.81825056000001</v>
      </c>
      <c r="P64" s="52">
        <f>INTAVI!P64+NRGSUP!P64</f>
        <v>112.56657048</v>
      </c>
      <c r="Q64" s="52">
        <f>INTAVI!Q64+NRGSUP!Q64</f>
        <v>119.40155136</v>
      </c>
      <c r="R64" s="52">
        <f>INTAVI!R64+NRGSUP!R64</f>
        <v>126.53550000000001</v>
      </c>
      <c r="S64" s="52">
        <f>INTAVI!S64+NRGSUP!S64</f>
        <v>127.09373040000001</v>
      </c>
      <c r="T64" s="52">
        <f>INTAVI!T64+NRGSUP!T64</f>
        <v>126.76940640000001</v>
      </c>
      <c r="U64" s="52">
        <f>INTAVI!U64+NRGSUP!U64</f>
        <v>115.11025344000004</v>
      </c>
      <c r="V64" s="52">
        <f>INTAVI!V64+NRGSUP!V64</f>
        <v>115.75654272</v>
      </c>
      <c r="W64" s="52">
        <f>INTAVI!W64+NRGSUP!W64</f>
        <v>114.93037695784899</v>
      </c>
      <c r="X64" s="52">
        <f>INTAVI!X64+NRGSUP!X64</f>
        <v>118.95896283659934</v>
      </c>
      <c r="Y64" s="52">
        <f>INTAVI!Y64+NRGSUP!Y64</f>
        <v>121.02279942189369</v>
      </c>
      <c r="Z64" s="52">
        <f>INTAVI!Z64+NRGSUP!Z64</f>
        <v>117.87718642721427</v>
      </c>
    </row>
    <row r="65" spans="1:26" ht="11.25" customHeight="1" x14ac:dyDescent="0.2">
      <c r="A65" s="50" t="s">
        <v>98</v>
      </c>
      <c r="B65" s="51" t="s">
        <v>99</v>
      </c>
      <c r="C65" s="52">
        <f>INTAVI!C65+NRGSUP!C65</f>
        <v>0</v>
      </c>
      <c r="D65" s="52">
        <f>INTAVI!D65+NRGSUP!D65</f>
        <v>0</v>
      </c>
      <c r="E65" s="52">
        <f>INTAVI!E65+NRGSUP!E65</f>
        <v>0</v>
      </c>
      <c r="F65" s="52">
        <f>INTAVI!F65+NRGSUP!F65</f>
        <v>0</v>
      </c>
      <c r="G65" s="52">
        <f>INTAVI!G65+NRGSUP!G65</f>
        <v>0</v>
      </c>
      <c r="H65" s="52">
        <f>INTAVI!H65+NRGSUP!H65</f>
        <v>0</v>
      </c>
      <c r="I65" s="52">
        <f>INTAVI!I65+NRGSUP!I65</f>
        <v>0</v>
      </c>
      <c r="J65" s="52">
        <f>INTAVI!J65+NRGSUP!J65</f>
        <v>0</v>
      </c>
      <c r="K65" s="52">
        <f>INTAVI!K65+NRGSUP!K65</f>
        <v>0</v>
      </c>
      <c r="L65" s="52">
        <f>INTAVI!L65+NRGSUP!L65</f>
        <v>21.377159999999996</v>
      </c>
      <c r="M65" s="52">
        <f>INTAVI!M65+NRGSUP!M65</f>
        <v>26.655119999999997</v>
      </c>
      <c r="N65" s="52">
        <f>INTAVI!N65+NRGSUP!N65</f>
        <v>44.526599999999988</v>
      </c>
      <c r="O65" s="52">
        <f>INTAVI!O65+NRGSUP!O65</f>
        <v>185.77367999999996</v>
      </c>
      <c r="P65" s="52">
        <f>INTAVI!P65+NRGSUP!P65</f>
        <v>204.06311999999997</v>
      </c>
      <c r="Q65" s="52">
        <f>INTAVI!Q65+NRGSUP!Q65</f>
        <v>216.11771999999996</v>
      </c>
      <c r="R65" s="52">
        <f>INTAVI!R65+NRGSUP!R65</f>
        <v>238.49351999999999</v>
      </c>
      <c r="S65" s="52">
        <f>INTAVI!S65+NRGSUP!S65</f>
        <v>267.62399999999997</v>
      </c>
      <c r="T65" s="52">
        <f>INTAVI!T65+NRGSUP!T65</f>
        <v>393.52031999999997</v>
      </c>
      <c r="U65" s="52">
        <f>INTAVI!U65+NRGSUP!U65</f>
        <v>586.26432</v>
      </c>
      <c r="V65" s="52">
        <f>INTAVI!V65+NRGSUP!V65</f>
        <v>572.78988000000004</v>
      </c>
      <c r="W65" s="52">
        <f>INTAVI!W65+NRGSUP!W65</f>
        <v>607.09895999999992</v>
      </c>
      <c r="X65" s="52">
        <f>INTAVI!X65+NRGSUP!X65</f>
        <v>602.0960399999999</v>
      </c>
      <c r="Y65" s="52">
        <f>INTAVI!Y65+NRGSUP!Y65</f>
        <v>635.21640000000002</v>
      </c>
      <c r="Z65" s="52">
        <f>INTAVI!Z65+NRGSUP!Z65</f>
        <v>645.90263999999991</v>
      </c>
    </row>
    <row r="66" spans="1:26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  <c r="Y66" s="52">
        <f>INTAVI!Y66+NRGSUP!Y66</f>
        <v>0</v>
      </c>
      <c r="Z66" s="52">
        <f>INTAVI!Z66+NRGSUP!Z66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2.6252640000000001E-2</v>
      </c>
      <c r="I67" s="52">
        <f>INTAVI!I67+NRGSUP!I67</f>
        <v>1.9118548799999999</v>
      </c>
      <c r="J67" s="52">
        <f>INTAVI!J67+NRGSUP!J67</f>
        <v>10.407260160000002</v>
      </c>
      <c r="K67" s="52">
        <f>INTAVI!K67+NRGSUP!K67</f>
        <v>53.70805871999999</v>
      </c>
      <c r="L67" s="52">
        <f>INTAVI!L67+NRGSUP!L67</f>
        <v>67.616350559999987</v>
      </c>
      <c r="M67" s="52">
        <f>INTAVI!M67+NRGSUP!M67</f>
        <v>89.404767360000008</v>
      </c>
      <c r="N67" s="52">
        <f>INTAVI!N67+NRGSUP!N67</f>
        <v>70.0818048</v>
      </c>
      <c r="O67" s="52">
        <f>INTAVI!O67+NRGSUP!O67</f>
        <v>84.907409760000007</v>
      </c>
      <c r="P67" s="52">
        <f>INTAVI!P67+NRGSUP!P67</f>
        <v>82.136354400000002</v>
      </c>
      <c r="Q67" s="52">
        <f>INTAVI!Q67+NRGSUP!Q67</f>
        <v>73.51503839999998</v>
      </c>
      <c r="R67" s="52">
        <f>INTAVI!R67+NRGSUP!R67</f>
        <v>71.556285599999981</v>
      </c>
      <c r="S67" s="52">
        <f>INTAVI!S67+NRGSUP!S67</f>
        <v>79.34261472</v>
      </c>
      <c r="T67" s="52">
        <f>INTAVI!T67+NRGSUP!T67</f>
        <v>87.770476799999997</v>
      </c>
      <c r="U67" s="52">
        <f>INTAVI!U67+NRGSUP!U67</f>
        <v>80.854817759999989</v>
      </c>
      <c r="V67" s="52">
        <f>INTAVI!V67+NRGSUP!V67</f>
        <v>77.6466432</v>
      </c>
      <c r="W67" s="52">
        <f>INTAVI!W67+NRGSUP!W67</f>
        <v>57.62174112000001</v>
      </c>
      <c r="X67" s="52">
        <f>INTAVI!X67+NRGSUP!X67</f>
        <v>60.255925919999996</v>
      </c>
      <c r="Y67" s="52">
        <f>INTAVI!Y67+NRGSUP!Y67</f>
        <v>69.023543039999979</v>
      </c>
      <c r="Z67" s="52">
        <f>INTAVI!Z67+NRGSUP!Z67</f>
        <v>97.172235360000002</v>
      </c>
    </row>
    <row r="68" spans="1:26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0.93923280000000009</v>
      </c>
      <c r="I68" s="52">
        <f>INTAVI!I68+NRGSUP!I68</f>
        <v>3.9083299199999999</v>
      </c>
      <c r="J68" s="52">
        <f>INTAVI!J68+NRGSUP!J68</f>
        <v>4.6576771199999998</v>
      </c>
      <c r="K68" s="52">
        <f>INTAVI!K68+NRGSUP!K68</f>
        <v>7.916827679999999</v>
      </c>
      <c r="L68" s="52">
        <f>INTAVI!L68+NRGSUP!L68</f>
        <v>3.9478363200000017</v>
      </c>
      <c r="M68" s="52">
        <f>INTAVI!M68+NRGSUP!M68</f>
        <v>6.9482836799999994</v>
      </c>
      <c r="N68" s="52">
        <f>INTAVI!N68+NRGSUP!N68</f>
        <v>1.3485700799999998</v>
      </c>
      <c r="O68" s="52">
        <f>INTAVI!O68+NRGSUP!O68</f>
        <v>1.1795846399999999</v>
      </c>
      <c r="P68" s="52">
        <f>INTAVI!P68+NRGSUP!P68</f>
        <v>0.79191215999999987</v>
      </c>
      <c r="Q68" s="52">
        <f>INTAVI!Q68+NRGSUP!Q68</f>
        <v>0</v>
      </c>
      <c r="R68" s="52">
        <f>INTAVI!R68+NRGSUP!R68</f>
        <v>0</v>
      </c>
      <c r="S68" s="52">
        <f>INTAVI!S68+NRGSUP!S68</f>
        <v>0</v>
      </c>
      <c r="T68" s="52">
        <f>INTAVI!T68+NRGSUP!T68</f>
        <v>0</v>
      </c>
      <c r="U68" s="52">
        <f>INTAVI!U68+NRGSUP!U68</f>
        <v>0</v>
      </c>
      <c r="V68" s="52">
        <f>INTAVI!V68+NRGSUP!V68</f>
        <v>0</v>
      </c>
      <c r="W68" s="52">
        <f>INTAVI!W68+NRGSUP!W68</f>
        <v>0</v>
      </c>
      <c r="X68" s="52">
        <f>INTAVI!X68+NRGSUP!X68</f>
        <v>0</v>
      </c>
      <c r="Y68" s="52">
        <f>INTAVI!Y68+NRGSUP!Y68</f>
        <v>0</v>
      </c>
      <c r="Z68" s="52">
        <f>INTAVI!Z68+NRGSUP!Z68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2.2694515199999996</v>
      </c>
      <c r="I69" s="52">
        <f>INTAVI!I69+NRGSUP!I69</f>
        <v>2.1058185600000003</v>
      </c>
      <c r="J69" s="52">
        <f>INTAVI!J69+NRGSUP!J69</f>
        <v>48.859731359999984</v>
      </c>
      <c r="K69" s="52">
        <f>INTAVI!K69+NRGSUP!K69</f>
        <v>103.93955424000001</v>
      </c>
      <c r="L69" s="52">
        <f>INTAVI!L69+NRGSUP!L69</f>
        <v>158.04548063999999</v>
      </c>
      <c r="M69" s="52">
        <f>INTAVI!M69+NRGSUP!M69</f>
        <v>178.29136368000002</v>
      </c>
      <c r="N69" s="52">
        <f>INTAVI!N69+NRGSUP!N69</f>
        <v>202.23810432000002</v>
      </c>
      <c r="O69" s="52">
        <f>INTAVI!O69+NRGSUP!O69</f>
        <v>166.64717087999998</v>
      </c>
      <c r="P69" s="52">
        <f>INTAVI!P69+NRGSUP!P69</f>
        <v>218.41202448000001</v>
      </c>
      <c r="Q69" s="52">
        <f>INTAVI!Q69+NRGSUP!Q69</f>
        <v>265.63517135999996</v>
      </c>
      <c r="R69" s="52">
        <f>INTAVI!R69+NRGSUP!R69</f>
        <v>291.46496543999996</v>
      </c>
      <c r="S69" s="52">
        <f>INTAVI!S69+NRGSUP!S69</f>
        <v>254.24305487999999</v>
      </c>
      <c r="T69" s="52">
        <f>INTAVI!T69+NRGSUP!T69</f>
        <v>388.62675072000002</v>
      </c>
      <c r="U69" s="52">
        <f>INTAVI!U69+NRGSUP!U69</f>
        <v>376.55920223999993</v>
      </c>
      <c r="V69" s="52">
        <f>INTAVI!V69+NRGSUP!V69</f>
        <v>480.14957088</v>
      </c>
      <c r="W69" s="52">
        <f>INTAVI!W69+NRGSUP!W69</f>
        <v>459.86418143999987</v>
      </c>
      <c r="X69" s="52">
        <f>INTAVI!X69+NRGSUP!X69</f>
        <v>468.63868031999993</v>
      </c>
      <c r="Y69" s="52">
        <f>INTAVI!Y69+NRGSUP!Y69</f>
        <v>594.51728544000002</v>
      </c>
      <c r="Z69" s="52">
        <f>INTAVI!Z69+NRGSUP!Z69</f>
        <v>796.84765632000028</v>
      </c>
    </row>
    <row r="70" spans="1:26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  <c r="Y70" s="52">
        <f>INTAVI!Y70+NRGSUP!Y70</f>
        <v>0</v>
      </c>
      <c r="Z70" s="52">
        <f>INTAVI!Z70+NRGSUP!Z70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  <c r="Y71" s="52">
        <f>INTAVI!Y71+NRGSUP!Y71</f>
        <v>0</v>
      </c>
      <c r="Z71" s="52">
        <f>INTAVI!Z71+NRGSUP!Z71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0</v>
      </c>
      <c r="M72" s="55">
        <f>INTAVI!M72+NRGSUP!M72</f>
        <v>0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0.80322767999999989</v>
      </c>
      <c r="V72" s="55">
        <f>INTAVI!V72+NRGSUP!V72</f>
        <v>3.1329604799999995</v>
      </c>
      <c r="W72" s="55">
        <f>INTAVI!W72+NRGSUP!W72</f>
        <v>4.2949612799999972</v>
      </c>
      <c r="X72" s="55">
        <f>INTAVI!X72+NRGSUP!X72</f>
        <v>6.5278368000000011</v>
      </c>
      <c r="Y72" s="55">
        <f>INTAVI!Y72+NRGSUP!Y72</f>
        <v>6.8278651199999985</v>
      </c>
      <c r="Z72" s="55">
        <f>INTAVI!Z72+NRGSUP!Z72</f>
        <v>1.0032465599999998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1797.8379300000001</v>
      </c>
      <c r="D2" s="21">
        <f t="shared" ref="D2:X2" si="0">SUM(D3,D17,D22,D25,D26,D51,D52)</f>
        <v>2159.3079900000002</v>
      </c>
      <c r="E2" s="21">
        <f t="shared" si="0"/>
        <v>2292.4811700000005</v>
      </c>
      <c r="F2" s="21">
        <f t="shared" si="0"/>
        <v>2244.9193200000009</v>
      </c>
      <c r="G2" s="21">
        <f t="shared" si="0"/>
        <v>2124.4293000000002</v>
      </c>
      <c r="H2" s="21">
        <f t="shared" si="0"/>
        <v>2451.0206700000008</v>
      </c>
      <c r="I2" s="21">
        <f t="shared" si="0"/>
        <v>2501.7533100000005</v>
      </c>
      <c r="J2" s="21">
        <f t="shared" si="0"/>
        <v>2990.0549700000001</v>
      </c>
      <c r="K2" s="21">
        <f t="shared" si="0"/>
        <v>2806.1491500000002</v>
      </c>
      <c r="L2" s="21">
        <f t="shared" si="0"/>
        <v>1712.2266000000002</v>
      </c>
      <c r="M2" s="21">
        <f t="shared" si="0"/>
        <v>2229.0653700000007</v>
      </c>
      <c r="N2" s="21">
        <f t="shared" si="0"/>
        <v>2086.3798200000001</v>
      </c>
      <c r="O2" s="21">
        <f t="shared" si="0"/>
        <v>1747.1052900000007</v>
      </c>
      <c r="P2" s="21">
        <f t="shared" si="0"/>
        <v>1931.0111099999999</v>
      </c>
      <c r="Q2" s="21">
        <f t="shared" si="0"/>
        <v>2232.2361599999995</v>
      </c>
      <c r="R2" s="21">
        <f t="shared" si="0"/>
        <v>2523.9488400000009</v>
      </c>
      <c r="S2" s="21">
        <f t="shared" si="0"/>
        <v>2606.3893800000014</v>
      </c>
      <c r="T2" s="21">
        <f t="shared" si="0"/>
        <v>3058.8753492000001</v>
      </c>
      <c r="U2" s="21">
        <f t="shared" si="0"/>
        <v>3305.1988821600003</v>
      </c>
      <c r="V2" s="21">
        <f t="shared" si="0"/>
        <v>3342.7311998399991</v>
      </c>
      <c r="W2" s="21">
        <f t="shared" si="0"/>
        <v>1186.3170410400003</v>
      </c>
      <c r="X2" s="21">
        <f t="shared" si="0"/>
        <v>1324.77780456</v>
      </c>
      <c r="Y2" s="21">
        <f t="shared" ref="Y2:Z2" si="1">SUM(Y3,Y17,Y22,Y25,Y26,Y51,Y52)</f>
        <v>3024.6214989599994</v>
      </c>
      <c r="Z2" s="21">
        <f t="shared" si="1"/>
        <v>3436.7185922399995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  <c r="Y5" s="8">
        <f>INTAVI_PA_IN!Y5+INTAVI_PA_EX!Y5+INTAVI_FR_IN!Y5+INTAVI_FR_EX!Y5</f>
        <v>0</v>
      </c>
      <c r="Z5" s="8">
        <f>INTAVI_PA_IN!Z5+INTAVI_PA_EX!Z5+INTAVI_FR_IN!Z5+INTAVI_FR_EX!Z5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  <c r="Y6" s="8">
        <f>INTAVI_PA_IN!Y6+INTAVI_PA_EX!Y6+INTAVI_FR_IN!Y6+INTAVI_FR_EX!Y6</f>
        <v>0</v>
      </c>
      <c r="Z6" s="8">
        <f>INTAVI_PA_IN!Z6+INTAVI_PA_EX!Z6+INTAVI_FR_IN!Z6+INTAVI_FR_EX!Z6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  <c r="Y7" s="8">
        <f>INTAVI_PA_IN!Y7+INTAVI_PA_EX!Y7+INTAVI_FR_IN!Y7+INTAVI_FR_EX!Y7</f>
        <v>0</v>
      </c>
      <c r="Z7" s="8">
        <f>INTAVI_PA_IN!Z7+INTAVI_PA_EX!Z7+INTAVI_FR_IN!Z7+INTAVI_FR_EX!Z7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  <c r="Y9" s="8">
        <f>INTAVI_PA_IN!Y9+INTAVI_PA_EX!Y9+INTAVI_FR_IN!Y9+INTAVI_FR_EX!Y9</f>
        <v>0</v>
      </c>
      <c r="Z9" s="8">
        <f>INTAVI_PA_IN!Z9+INTAVI_PA_EX!Z9+INTAVI_FR_IN!Z9+INTAVI_FR_EX!Z9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  <c r="Y10" s="8">
        <f>INTAVI_PA_IN!Y10+INTAVI_PA_EX!Y10+INTAVI_FR_IN!Y10+INTAVI_FR_EX!Y10</f>
        <v>0</v>
      </c>
      <c r="Z10" s="8">
        <f>INTAVI_PA_IN!Z10+INTAVI_PA_EX!Z10+INTAVI_FR_IN!Z10+INTAVI_FR_EX!Z10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  <c r="Y12" s="8">
        <f>INTAVI_PA_IN!Y12+INTAVI_PA_EX!Y12+INTAVI_FR_IN!Y12+INTAVI_FR_EX!Y12</f>
        <v>0</v>
      </c>
      <c r="Z12" s="8">
        <f>INTAVI_PA_IN!Z12+INTAVI_PA_EX!Z12+INTAVI_FR_IN!Z12+INTAVI_FR_EX!Z12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  <c r="Y13" s="8">
        <f>INTAVI_PA_IN!Y13+INTAVI_PA_EX!Y13+INTAVI_FR_IN!Y13+INTAVI_FR_EX!Y13</f>
        <v>0</v>
      </c>
      <c r="Z13" s="8">
        <f>INTAVI_PA_IN!Z13+INTAVI_PA_EX!Z13+INTAVI_FR_IN!Z13+INTAVI_FR_EX!Z13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  <c r="Y14" s="8">
        <f>INTAVI_PA_IN!Y14+INTAVI_PA_EX!Y14+INTAVI_FR_IN!Y14+INTAVI_FR_EX!Y14</f>
        <v>0</v>
      </c>
      <c r="Z14" s="8">
        <f>INTAVI_PA_IN!Z14+INTAVI_PA_EX!Z14+INTAVI_FR_IN!Z14+INTAVI_FR_EX!Z14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  <c r="Y15" s="8">
        <f>INTAVI_PA_IN!Y15+INTAVI_PA_EX!Y15+INTAVI_FR_IN!Y15+INTAVI_FR_EX!Y15</f>
        <v>0</v>
      </c>
      <c r="Z15" s="8">
        <f>INTAVI_PA_IN!Z15+INTAVI_PA_EX!Z15+INTAVI_FR_IN!Z15+INTAVI_FR_EX!Z15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  <c r="Y16" s="8">
        <f>INTAVI_PA_IN!Y16+INTAVI_PA_EX!Y16+INTAVI_FR_IN!Y16+INTAVI_FR_EX!Y16</f>
        <v>0</v>
      </c>
      <c r="Z16" s="8">
        <f>INTAVI_PA_IN!Z16+INTAVI_PA_EX!Z16+INTAVI_FR_IN!Z16+INTAVI_FR_EX!Z16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  <c r="Y18" s="8">
        <f>INTAVI_PA_IN!Y18+INTAVI_PA_EX!Y18+INTAVI_FR_IN!Y18+INTAVI_FR_EX!Y18</f>
        <v>0</v>
      </c>
      <c r="Z18" s="8">
        <f>INTAVI_PA_IN!Z18+INTAVI_PA_EX!Z18+INTAVI_FR_IN!Z18+INTAVI_FR_EX!Z18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  <c r="Y19" s="8">
        <f>INTAVI_PA_IN!Y19+INTAVI_PA_EX!Y19+INTAVI_FR_IN!Y19+INTAVI_FR_EX!Y19</f>
        <v>0</v>
      </c>
      <c r="Z19" s="8">
        <f>INTAVI_PA_IN!Z19+INTAVI_PA_EX!Z19+INTAVI_FR_IN!Z19+INTAVI_FR_EX!Z19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  <c r="Y20" s="8">
        <f>INTAVI_PA_IN!Y20+INTAVI_PA_EX!Y20+INTAVI_FR_IN!Y20+INTAVI_FR_EX!Y20</f>
        <v>0</v>
      </c>
      <c r="Z20" s="8">
        <f>INTAVI_PA_IN!Z20+INTAVI_PA_EX!Z20+INTAVI_FR_IN!Z20+INTAVI_FR_EX!Z20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  <c r="Y21" s="8">
        <f>INTAVI_PA_IN!Y21+INTAVI_PA_EX!Y21+INTAVI_FR_IN!Y21+INTAVI_FR_EX!Y21</f>
        <v>0</v>
      </c>
      <c r="Z21" s="8">
        <f>INTAVI_PA_IN!Z21+INTAVI_PA_EX!Z21+INTAVI_FR_IN!Z21+INTAVI_FR_EX!Z21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  <c r="Y23" s="8">
        <f>INTAVI_PA_IN!Y23+INTAVI_PA_EX!Y23+INTAVI_FR_IN!Y23+INTAVI_FR_EX!Y23</f>
        <v>0</v>
      </c>
      <c r="Z23" s="8">
        <f>INTAVI_PA_IN!Z23+INTAVI_PA_EX!Z23+INTAVI_FR_IN!Z23+INTAVI_FR_EX!Z23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  <c r="Y24" s="8">
        <f>INTAVI_PA_IN!Y24+INTAVI_PA_EX!Y24+INTAVI_FR_IN!Y24+INTAVI_FR_EX!Y24</f>
        <v>0</v>
      </c>
      <c r="Z24" s="8">
        <f>INTAVI_PA_IN!Z24+INTAVI_PA_EX!Z24+INTAVI_FR_IN!Z24+INTAVI_FR_EX!Z24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  <c r="Y25" s="27">
        <f>INTAVI_PA_IN!Y25+INTAVI_PA_EX!Y25+INTAVI_FR_IN!Y25+INTAVI_FR_EX!Y25</f>
        <v>0</v>
      </c>
      <c r="Z25" s="27">
        <f>INTAVI_PA_IN!Z25+INTAVI_PA_EX!Z25+INTAVI_FR_IN!Z25+INTAVI_FR_EX!Z25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1797.8379300000001</v>
      </c>
      <c r="D26" s="27">
        <f t="shared" si="14"/>
        <v>2159.3079900000002</v>
      </c>
      <c r="E26" s="27">
        <f t="shared" si="14"/>
        <v>2292.4811700000005</v>
      </c>
      <c r="F26" s="27">
        <f t="shared" si="14"/>
        <v>2244.9193200000009</v>
      </c>
      <c r="G26" s="27">
        <f t="shared" si="14"/>
        <v>2124.4293000000002</v>
      </c>
      <c r="H26" s="27">
        <f t="shared" si="14"/>
        <v>2451.0206700000008</v>
      </c>
      <c r="I26" s="27">
        <f t="shared" si="14"/>
        <v>2501.7533100000005</v>
      </c>
      <c r="J26" s="27">
        <f t="shared" si="14"/>
        <v>2990.0549700000001</v>
      </c>
      <c r="K26" s="27">
        <f t="shared" si="14"/>
        <v>2806.1491500000002</v>
      </c>
      <c r="L26" s="27">
        <f t="shared" si="14"/>
        <v>1712.2266000000002</v>
      </c>
      <c r="M26" s="27">
        <f t="shared" si="14"/>
        <v>2229.0653700000007</v>
      </c>
      <c r="N26" s="27">
        <f t="shared" si="14"/>
        <v>2086.3798200000001</v>
      </c>
      <c r="O26" s="27">
        <f t="shared" si="14"/>
        <v>1747.1052900000007</v>
      </c>
      <c r="P26" s="27">
        <f t="shared" si="14"/>
        <v>1931.0111099999999</v>
      </c>
      <c r="Q26" s="27">
        <f t="shared" si="14"/>
        <v>2232.2361599999995</v>
      </c>
      <c r="R26" s="27">
        <f t="shared" si="14"/>
        <v>2523.9488400000009</v>
      </c>
      <c r="S26" s="27">
        <f t="shared" si="14"/>
        <v>2606.3893800000014</v>
      </c>
      <c r="T26" s="27">
        <f t="shared" si="14"/>
        <v>3058.8753492000001</v>
      </c>
      <c r="U26" s="27">
        <f t="shared" si="14"/>
        <v>3305.1988821600003</v>
      </c>
      <c r="V26" s="27">
        <f t="shared" si="14"/>
        <v>3342.7311998399991</v>
      </c>
      <c r="W26" s="27">
        <f t="shared" si="14"/>
        <v>1186.3170410400003</v>
      </c>
      <c r="X26" s="27">
        <f t="shared" ref="X26:Z26" si="15">SUM(X27,X33)</f>
        <v>1324.77780456</v>
      </c>
      <c r="Y26" s="27">
        <f t="shared" si="15"/>
        <v>3024.6214989599994</v>
      </c>
      <c r="Z26" s="27">
        <f t="shared" si="15"/>
        <v>3436.7185922399995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  <c r="Y28" s="8">
        <f>INTAVI_PA_IN!Y28+INTAVI_PA_EX!Y28+INTAVI_FR_IN!Y28+INTAVI_FR_EX!Y28</f>
        <v>0</v>
      </c>
      <c r="Z28" s="8">
        <f>INTAVI_PA_IN!Z28+INTAVI_PA_EX!Z28+INTAVI_FR_IN!Z28+INTAVI_FR_EX!Z28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  <c r="Y29" s="8">
        <f>INTAVI_PA_IN!Y29+INTAVI_PA_EX!Y29+INTAVI_FR_IN!Y29+INTAVI_FR_EX!Y29</f>
        <v>0</v>
      </c>
      <c r="Z29" s="8">
        <f>INTAVI_PA_IN!Z29+INTAVI_PA_EX!Z29+INTAVI_FR_IN!Z29+INTAVI_FR_EX!Z29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  <c r="Y30" s="8">
        <f>INTAVI_PA_IN!Y30+INTAVI_PA_EX!Y30+INTAVI_FR_IN!Y30+INTAVI_FR_EX!Y30</f>
        <v>0</v>
      </c>
      <c r="Z30" s="8">
        <f>INTAVI_PA_IN!Z30+INTAVI_PA_EX!Z30+INTAVI_FR_IN!Z30+INTAVI_FR_EX!Z30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  <c r="Y31" s="8">
        <f>INTAVI_PA_IN!Y31+INTAVI_PA_EX!Y31+INTAVI_FR_IN!Y31+INTAVI_FR_EX!Y31</f>
        <v>0</v>
      </c>
      <c r="Z31" s="8">
        <f>INTAVI_PA_IN!Z31+INTAVI_PA_EX!Z31+INTAVI_FR_IN!Z31+INTAVI_FR_EX!Z31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  <c r="Y32" s="8">
        <f>INTAVI_PA_IN!Y32+INTAVI_PA_EX!Y32+INTAVI_FR_IN!Y32+INTAVI_FR_EX!Y32</f>
        <v>0</v>
      </c>
      <c r="Z32" s="8">
        <f>INTAVI_PA_IN!Z32+INTAVI_PA_EX!Z32+INTAVI_FR_IN!Z32+INTAVI_FR_EX!Z32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1797.8379300000001</v>
      </c>
      <c r="D33" s="19">
        <f t="shared" si="18"/>
        <v>2159.3079900000002</v>
      </c>
      <c r="E33" s="19">
        <f t="shared" si="18"/>
        <v>2292.4811700000005</v>
      </c>
      <c r="F33" s="19">
        <f t="shared" si="18"/>
        <v>2244.9193200000009</v>
      </c>
      <c r="G33" s="19">
        <f t="shared" si="18"/>
        <v>2124.4293000000002</v>
      </c>
      <c r="H33" s="19">
        <f t="shared" si="18"/>
        <v>2451.0206700000008</v>
      </c>
      <c r="I33" s="19">
        <f t="shared" si="18"/>
        <v>2501.7533100000005</v>
      </c>
      <c r="J33" s="19">
        <f t="shared" si="18"/>
        <v>2990.0549700000001</v>
      </c>
      <c r="K33" s="19">
        <f t="shared" si="18"/>
        <v>2806.1491500000002</v>
      </c>
      <c r="L33" s="19">
        <f t="shared" si="18"/>
        <v>1712.2266000000002</v>
      </c>
      <c r="M33" s="19">
        <f t="shared" si="18"/>
        <v>2229.0653700000007</v>
      </c>
      <c r="N33" s="19">
        <f t="shared" si="18"/>
        <v>2086.3798200000001</v>
      </c>
      <c r="O33" s="19">
        <f t="shared" si="18"/>
        <v>1747.1052900000007</v>
      </c>
      <c r="P33" s="19">
        <f t="shared" si="18"/>
        <v>1931.0111099999999</v>
      </c>
      <c r="Q33" s="19">
        <f t="shared" si="18"/>
        <v>2232.2361599999995</v>
      </c>
      <c r="R33" s="19">
        <f t="shared" si="18"/>
        <v>2523.9488400000009</v>
      </c>
      <c r="S33" s="19">
        <f t="shared" si="18"/>
        <v>2606.3893800000014</v>
      </c>
      <c r="T33" s="19">
        <f t="shared" si="18"/>
        <v>3058.8753492000001</v>
      </c>
      <c r="U33" s="19">
        <f t="shared" si="18"/>
        <v>3305.1988821600003</v>
      </c>
      <c r="V33" s="19">
        <f t="shared" si="18"/>
        <v>3342.7311998399991</v>
      </c>
      <c r="W33" s="19">
        <f t="shared" si="18"/>
        <v>1186.3170410400003</v>
      </c>
      <c r="X33" s="19">
        <f t="shared" ref="X33:Z33" si="19">SUM(X34:X50)</f>
        <v>1324.77780456</v>
      </c>
      <c r="Y33" s="19">
        <f t="shared" si="19"/>
        <v>3024.6214989599994</v>
      </c>
      <c r="Z33" s="19">
        <f t="shared" si="19"/>
        <v>3436.7185922399995</v>
      </c>
    </row>
    <row r="34" spans="1:26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  <c r="Y34" s="8">
        <f>INTAVI_PA_IN!Y34+INTAVI_PA_EX!Y34+INTAVI_FR_IN!Y34+INTAVI_FR_EX!Y34</f>
        <v>0</v>
      </c>
      <c r="Z34" s="8">
        <f>INTAVI_PA_IN!Z34+INTAVI_PA_EX!Z34+INTAVI_FR_IN!Z34+INTAVI_FR_EX!Z34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  <c r="Y35" s="8">
        <f>INTAVI_PA_IN!Y35+INTAVI_PA_EX!Y35+INTAVI_FR_IN!Y35+INTAVI_FR_EX!Y35</f>
        <v>0</v>
      </c>
      <c r="Z35" s="8">
        <f>INTAVI_PA_IN!Z35+INTAVI_PA_EX!Z35+INTAVI_FR_IN!Z35+INTAVI_FR_EX!Z35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  <c r="Y36" s="8">
        <f>INTAVI_PA_IN!Y36+INTAVI_PA_EX!Y36+INTAVI_FR_IN!Y36+INTAVI_FR_EX!Y36</f>
        <v>0</v>
      </c>
      <c r="Z36" s="8">
        <f>INTAVI_PA_IN!Z36+INTAVI_PA_EX!Z36+INTAVI_FR_IN!Z36+INTAVI_FR_EX!Z36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  <c r="Y37" s="8">
        <f>INTAVI_PA_IN!Y37+INTAVI_PA_EX!Y37+INTAVI_FR_IN!Y37+INTAVI_FR_EX!Y37</f>
        <v>0</v>
      </c>
      <c r="Z37" s="8">
        <f>INTAVI_PA_IN!Z37+INTAVI_PA_EX!Z37+INTAVI_FR_IN!Z37+INTAVI_FR_EX!Z37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  <c r="Y38" s="8">
        <f>INTAVI_PA_IN!Y38+INTAVI_PA_EX!Y38+INTAVI_FR_IN!Y38+INTAVI_FR_EX!Y38</f>
        <v>0</v>
      </c>
      <c r="Z38" s="8">
        <f>INTAVI_PA_IN!Z38+INTAVI_PA_EX!Z38+INTAVI_FR_IN!Z38+INTAVI_FR_EX!Z38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  <c r="Y39" s="8">
        <f>INTAVI_PA_IN!Y39+INTAVI_PA_EX!Y39+INTAVI_FR_IN!Y39+INTAVI_FR_EX!Y39</f>
        <v>0</v>
      </c>
      <c r="Z39" s="8">
        <f>INTAVI_PA_IN!Z39+INTAVI_PA_EX!Z39+INTAVI_FR_IN!Z39+INTAVI_FR_EX!Z39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1797.8379300000001</v>
      </c>
      <c r="D40" s="8">
        <f>INTAVI_PA_IN!D40+INTAVI_PA_EX!D40+INTAVI_FR_IN!D40+INTAVI_FR_EX!D40</f>
        <v>2159.3079900000002</v>
      </c>
      <c r="E40" s="8">
        <f>INTAVI_PA_IN!E40+INTAVI_PA_EX!E40+INTAVI_FR_IN!E40+INTAVI_FR_EX!E40</f>
        <v>2292.4811700000005</v>
      </c>
      <c r="F40" s="8">
        <f>INTAVI_PA_IN!F40+INTAVI_PA_EX!F40+INTAVI_FR_IN!F40+INTAVI_FR_EX!F40</f>
        <v>2244.9193200000009</v>
      </c>
      <c r="G40" s="8">
        <f>INTAVI_PA_IN!G40+INTAVI_PA_EX!G40+INTAVI_FR_IN!G40+INTAVI_FR_EX!G40</f>
        <v>2124.4293000000002</v>
      </c>
      <c r="H40" s="8">
        <f>INTAVI_PA_IN!H40+INTAVI_PA_EX!H40+INTAVI_FR_IN!H40+INTAVI_FR_EX!H40</f>
        <v>2451.0206700000008</v>
      </c>
      <c r="I40" s="8">
        <f>INTAVI_PA_IN!I40+INTAVI_PA_EX!I40+INTAVI_FR_IN!I40+INTAVI_FR_EX!I40</f>
        <v>2501.7533100000005</v>
      </c>
      <c r="J40" s="8">
        <f>INTAVI_PA_IN!J40+INTAVI_PA_EX!J40+INTAVI_FR_IN!J40+INTAVI_FR_EX!J40</f>
        <v>2990.0549700000001</v>
      </c>
      <c r="K40" s="8">
        <f>INTAVI_PA_IN!K40+INTAVI_PA_EX!K40+INTAVI_FR_IN!K40+INTAVI_FR_EX!K40</f>
        <v>2806.1491500000002</v>
      </c>
      <c r="L40" s="8">
        <f>INTAVI_PA_IN!L40+INTAVI_PA_EX!L40+INTAVI_FR_IN!L40+INTAVI_FR_EX!L40</f>
        <v>1712.2266000000002</v>
      </c>
      <c r="M40" s="8">
        <f>INTAVI_PA_IN!M40+INTAVI_PA_EX!M40+INTAVI_FR_IN!M40+INTAVI_FR_EX!M40</f>
        <v>2229.0653700000007</v>
      </c>
      <c r="N40" s="8">
        <f>INTAVI_PA_IN!N40+INTAVI_PA_EX!N40+INTAVI_FR_IN!N40+INTAVI_FR_EX!N40</f>
        <v>2086.3798200000001</v>
      </c>
      <c r="O40" s="8">
        <f>INTAVI_PA_IN!O40+INTAVI_PA_EX!O40+INTAVI_FR_IN!O40+INTAVI_FR_EX!O40</f>
        <v>1747.1052900000007</v>
      </c>
      <c r="P40" s="8">
        <f>INTAVI_PA_IN!P40+INTAVI_PA_EX!P40+INTAVI_FR_IN!P40+INTAVI_FR_EX!P40</f>
        <v>1931.0111099999999</v>
      </c>
      <c r="Q40" s="8">
        <f>INTAVI_PA_IN!Q40+INTAVI_PA_EX!Q40+INTAVI_FR_IN!Q40+INTAVI_FR_EX!Q40</f>
        <v>2232.2361599999995</v>
      </c>
      <c r="R40" s="8">
        <f>INTAVI_PA_IN!R40+INTAVI_PA_EX!R40+INTAVI_FR_IN!R40+INTAVI_FR_EX!R40</f>
        <v>2523.9488400000009</v>
      </c>
      <c r="S40" s="8">
        <f>INTAVI_PA_IN!S40+INTAVI_PA_EX!S40+INTAVI_FR_IN!S40+INTAVI_FR_EX!S40</f>
        <v>2606.3893800000014</v>
      </c>
      <c r="T40" s="8">
        <f>INTAVI_PA_IN!T40+INTAVI_PA_EX!T40+INTAVI_FR_IN!T40+INTAVI_FR_EX!T40</f>
        <v>3058.8753492000001</v>
      </c>
      <c r="U40" s="8">
        <f>INTAVI_PA_IN!U40+INTAVI_PA_EX!U40+INTAVI_FR_IN!U40+INTAVI_FR_EX!U40</f>
        <v>3305.1988821600003</v>
      </c>
      <c r="V40" s="8">
        <f>INTAVI_PA_IN!V40+INTAVI_PA_EX!V40+INTAVI_FR_IN!V40+INTAVI_FR_EX!V40</f>
        <v>3342.7311998399991</v>
      </c>
      <c r="W40" s="8">
        <f>INTAVI_PA_IN!W40+INTAVI_PA_EX!W40+INTAVI_FR_IN!W40+INTAVI_FR_EX!W40</f>
        <v>1186.3170410400003</v>
      </c>
      <c r="X40" s="8">
        <f>INTAVI_PA_IN!X40+INTAVI_PA_EX!X40+INTAVI_FR_IN!X40+INTAVI_FR_EX!X40</f>
        <v>1324.77780456</v>
      </c>
      <c r="Y40" s="8">
        <f>INTAVI_PA_IN!Y40+INTAVI_PA_EX!Y40+INTAVI_FR_IN!Y40+INTAVI_FR_EX!Y40</f>
        <v>3024.6214989599994</v>
      </c>
      <c r="Z40" s="8">
        <f>INTAVI_PA_IN!Z40+INTAVI_PA_EX!Z40+INTAVI_FR_IN!Z40+INTAVI_FR_EX!Z40</f>
        <v>3436.7185922399995</v>
      </c>
    </row>
    <row r="41" spans="1:26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  <c r="Y41" s="8">
        <f>INTAVI_PA_IN!Y41+INTAVI_PA_EX!Y41+INTAVI_FR_IN!Y41+INTAVI_FR_EX!Y41</f>
        <v>0</v>
      </c>
      <c r="Z41" s="8">
        <f>INTAVI_PA_IN!Z41+INTAVI_PA_EX!Z41+INTAVI_FR_IN!Z41+INTAVI_FR_EX!Z41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  <c r="Y42" s="8">
        <f>INTAVI_PA_IN!Y42+INTAVI_PA_EX!Y42+INTAVI_FR_IN!Y42+INTAVI_FR_EX!Y42</f>
        <v>0</v>
      </c>
      <c r="Z42" s="8">
        <f>INTAVI_PA_IN!Z42+INTAVI_PA_EX!Z42+INTAVI_FR_IN!Z42+INTAVI_FR_EX!Z42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  <c r="Y43" s="8">
        <f>INTAVI_PA_IN!Y43+INTAVI_PA_EX!Y43+INTAVI_FR_IN!Y43+INTAVI_FR_EX!Y43</f>
        <v>0</v>
      </c>
      <c r="Z43" s="8">
        <f>INTAVI_PA_IN!Z43+INTAVI_PA_EX!Z43+INTAVI_FR_IN!Z43+INTAVI_FR_EX!Z43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  <c r="Y44" s="8">
        <f>INTAVI_PA_IN!Y44+INTAVI_PA_EX!Y44+INTAVI_FR_IN!Y44+INTAVI_FR_EX!Y44</f>
        <v>0</v>
      </c>
      <c r="Z44" s="8">
        <f>INTAVI_PA_IN!Z44+INTAVI_PA_EX!Z44+INTAVI_FR_IN!Z44+INTAVI_FR_EX!Z44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  <c r="Y45" s="8">
        <f>INTAVI_PA_IN!Y45+INTAVI_PA_EX!Y45+INTAVI_FR_IN!Y45+INTAVI_FR_EX!Y45</f>
        <v>0</v>
      </c>
      <c r="Z45" s="8">
        <f>INTAVI_PA_IN!Z45+INTAVI_PA_EX!Z45+INTAVI_FR_IN!Z45+INTAVI_FR_EX!Z45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  <c r="Y46" s="8">
        <f>INTAVI_PA_IN!Y46+INTAVI_PA_EX!Y46+INTAVI_FR_IN!Y46+INTAVI_FR_EX!Y46</f>
        <v>0</v>
      </c>
      <c r="Z46" s="8">
        <f>INTAVI_PA_IN!Z46+INTAVI_PA_EX!Z46+INTAVI_FR_IN!Z46+INTAVI_FR_EX!Z46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  <c r="Y47" s="8">
        <f>INTAVI_PA_IN!Y47+INTAVI_PA_EX!Y47+INTAVI_FR_IN!Y47+INTAVI_FR_EX!Y47</f>
        <v>0</v>
      </c>
      <c r="Z47" s="8">
        <f>INTAVI_PA_IN!Z47+INTAVI_PA_EX!Z47+INTAVI_FR_IN!Z47+INTAVI_FR_EX!Z47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  <c r="Y48" s="8">
        <f>INTAVI_PA_IN!Y48+INTAVI_PA_EX!Y48+INTAVI_FR_IN!Y48+INTAVI_FR_EX!Y48</f>
        <v>0</v>
      </c>
      <c r="Z48" s="8">
        <f>INTAVI_PA_IN!Z48+INTAVI_PA_EX!Z48+INTAVI_FR_IN!Z48+INTAVI_FR_EX!Z48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  <c r="Y49" s="8">
        <f>INTAVI_PA_IN!Y49+INTAVI_PA_EX!Y49+INTAVI_FR_IN!Y49+INTAVI_FR_EX!Y49</f>
        <v>0</v>
      </c>
      <c r="Z49" s="8">
        <f>INTAVI_PA_IN!Z49+INTAVI_PA_EX!Z49+INTAVI_FR_IN!Z49+INTAVI_FR_EX!Z49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  <c r="Y50" s="8">
        <f>INTAVI_PA_IN!Y50+INTAVI_PA_EX!Y50+INTAVI_FR_IN!Y50+INTAVI_FR_EX!Y50</f>
        <v>0</v>
      </c>
      <c r="Z50" s="8">
        <f>INTAVI_PA_IN!Z50+INTAVI_PA_EX!Z50+INTAVI_FR_IN!Z50+INTAVI_FR_EX!Z50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  <c r="Y51" s="27">
        <f>INTAVI_PA_IN!Y51+INTAVI_PA_EX!Y51+INTAVI_FR_IN!Y51+INTAVI_FR_EX!Y51</f>
        <v>0</v>
      </c>
      <c r="Z51" s="27">
        <f>INTAVI_PA_IN!Z51+INTAVI_PA_EX!Z51+INTAVI_FR_IN!Z51+INTAVI_FR_EX!Z51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  <c r="Y53" s="8">
        <f>INTAVI_PA_IN!Y53+INTAVI_PA_EX!Y53+INTAVI_FR_IN!Y53+INTAVI_FR_EX!Y53</f>
        <v>0</v>
      </c>
      <c r="Z53" s="8">
        <f>INTAVI_PA_IN!Z53+INTAVI_PA_EX!Z53+INTAVI_FR_IN!Z53+INTAVI_FR_EX!Z53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  <c r="Y54" s="45">
        <f>INTAVI_PA_IN!Y54+INTAVI_PA_EX!Y54+INTAVI_FR_IN!Y54+INTAVI_FR_EX!Y54</f>
        <v>0</v>
      </c>
      <c r="Z54" s="45">
        <f>INTAVI_PA_IN!Z54+INTAVI_PA_EX!Z54+INTAVI_FR_IN!Z54+INTAVI_FR_EX!Z54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  <c r="Y62" s="52">
        <f>INTAVI_PA_IN!Y62+INTAVI_PA_EX!Y62+INTAVI_FR_IN!Y62+INTAVI_FR_EX!Y62</f>
        <v>0</v>
      </c>
      <c r="Z62" s="52">
        <f>INTAVI_PA_IN!Z62+INTAVI_PA_EX!Z62+INTAVI_FR_IN!Z62+INTAVI_FR_EX!Z62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  <c r="Y63" s="52">
        <f>INTAVI_PA_IN!Y63+INTAVI_PA_EX!Y63+INTAVI_FR_IN!Y63+INTAVI_FR_EX!Y63</f>
        <v>0</v>
      </c>
      <c r="Z63" s="52">
        <f>INTAVI_PA_IN!Z63+INTAVI_PA_EX!Z63+INTAVI_FR_IN!Z63+INTAVI_FR_EX!Z63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  <c r="Y64" s="52">
        <f>INTAVI_PA_IN!Y64+INTAVI_PA_EX!Y64+INTAVI_FR_IN!Y64+INTAVI_FR_EX!Y64</f>
        <v>0</v>
      </c>
      <c r="Z64" s="52">
        <f>INTAVI_PA_IN!Z64+INTAVI_PA_EX!Z64+INTAVI_FR_IN!Z64+INTAVI_FR_EX!Z64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  <c r="Y65" s="52">
        <f>INTAVI_PA_IN!Y65+INTAVI_PA_EX!Y65+INTAVI_FR_IN!Y65+INTAVI_FR_EX!Y65</f>
        <v>0</v>
      </c>
      <c r="Z65" s="52">
        <f>INTAVI_PA_IN!Z65+INTAVI_PA_EX!Z65+INTAVI_FR_IN!Z65+INTAVI_FR_EX!Z65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  <c r="Y66" s="52">
        <f>INTAVI_PA_IN!Y66+INTAVI_PA_EX!Y66+INTAVI_FR_IN!Y66+INTAVI_FR_EX!Y66</f>
        <v>0</v>
      </c>
      <c r="Z66" s="52">
        <f>INTAVI_PA_IN!Z66+INTAVI_PA_EX!Z66+INTAVI_FR_IN!Z66+INTAVI_FR_EX!Z66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  <c r="Y67" s="52">
        <f>INTAVI_PA_IN!Y67+INTAVI_PA_EX!Y67+INTAVI_FR_IN!Y67+INTAVI_FR_EX!Y67</f>
        <v>0</v>
      </c>
      <c r="Z67" s="52">
        <f>INTAVI_PA_IN!Z67+INTAVI_PA_EX!Z67+INTAVI_FR_IN!Z67+INTAVI_FR_EX!Z67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  <c r="Y68" s="52">
        <f>INTAVI_PA_IN!Y68+INTAVI_PA_EX!Y68+INTAVI_FR_IN!Y68+INTAVI_FR_EX!Y68</f>
        <v>0</v>
      </c>
      <c r="Z68" s="52">
        <f>INTAVI_PA_IN!Z68+INTAVI_PA_EX!Z68+INTAVI_FR_IN!Z68+INTAVI_FR_EX!Z68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  <c r="Y69" s="52">
        <f>INTAVI_PA_IN!Y69+INTAVI_PA_EX!Y69+INTAVI_FR_IN!Y69+INTAVI_FR_EX!Y69</f>
        <v>0</v>
      </c>
      <c r="Z69" s="52">
        <f>INTAVI_PA_IN!Z69+INTAVI_PA_EX!Z69+INTAVI_FR_IN!Z69+INTAVI_FR_EX!Z69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  <c r="Y70" s="52">
        <f>INTAVI_PA_IN!Y70+INTAVI_PA_EX!Y70+INTAVI_FR_IN!Y70+INTAVI_FR_EX!Y70</f>
        <v>0</v>
      </c>
      <c r="Z70" s="52">
        <f>INTAVI_PA_IN!Z70+INTAVI_PA_EX!Z70+INTAVI_FR_IN!Z70+INTAVI_FR_EX!Z70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  <c r="Y71" s="52">
        <f>INTAVI_PA_IN!Y71+INTAVI_PA_EX!Y71+INTAVI_FR_IN!Y71+INTAVI_FR_EX!Y71</f>
        <v>0</v>
      </c>
      <c r="Z71" s="52">
        <f>INTAVI_PA_IN!Z71+INTAVI_PA_EX!Z71+INTAVI_FR_IN!Z71+INTAVI_FR_EX!Z71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  <c r="Y72" s="55">
        <f>INTAVI_PA_IN!Y72+INTAVI_PA_EX!Y72+INTAVI_FR_IN!Y72+INTAVI_FR_EX!Y72</f>
        <v>0</v>
      </c>
      <c r="Z72" s="55">
        <f>INTAVI_PA_IN!Z72+INTAVI_PA_EX!Z72+INTAVI_FR_IN!Z72+INTAVI_FR_EX!Z72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318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1102.8009044399807</v>
      </c>
      <c r="D2" s="21">
        <f t="shared" ref="D2:X2" si="0">SUM(D3,D17,D22,D25,D26,D51,D52)</f>
        <v>1332.421899615121</v>
      </c>
      <c r="E2" s="21">
        <f t="shared" si="0"/>
        <v>1446.2553340277948</v>
      </c>
      <c r="F2" s="21">
        <f t="shared" si="0"/>
        <v>1518.9778677073684</v>
      </c>
      <c r="G2" s="21">
        <f t="shared" si="0"/>
        <v>1438.0290208877918</v>
      </c>
      <c r="H2" s="21">
        <f t="shared" si="0"/>
        <v>1670.3938712687227</v>
      </c>
      <c r="I2" s="21">
        <f t="shared" si="0"/>
        <v>1695.3019551208972</v>
      </c>
      <c r="J2" s="21">
        <f t="shared" si="0"/>
        <v>2049.649159292781</v>
      </c>
      <c r="K2" s="21">
        <f t="shared" si="0"/>
        <v>1926.5035396656369</v>
      </c>
      <c r="L2" s="21">
        <f t="shared" si="0"/>
        <v>1145.4786123067763</v>
      </c>
      <c r="M2" s="21">
        <f t="shared" si="0"/>
        <v>1458.5626870133954</v>
      </c>
      <c r="N2" s="21">
        <f t="shared" si="0"/>
        <v>1369.6688992061752</v>
      </c>
      <c r="O2" s="21">
        <f t="shared" si="0"/>
        <v>1133.365355984128</v>
      </c>
      <c r="P2" s="21">
        <f t="shared" si="0"/>
        <v>1251.4559497802982</v>
      </c>
      <c r="Q2" s="21">
        <f t="shared" si="0"/>
        <v>1459.9202891813582</v>
      </c>
      <c r="R2" s="21">
        <f t="shared" si="0"/>
        <v>1662.2809419785242</v>
      </c>
      <c r="S2" s="21">
        <f t="shared" si="0"/>
        <v>1764.3098440437968</v>
      </c>
      <c r="T2" s="21">
        <f t="shared" si="0"/>
        <v>2085.7444563439922</v>
      </c>
      <c r="U2" s="21">
        <f t="shared" si="0"/>
        <v>2264.0739811369463</v>
      </c>
      <c r="V2" s="21">
        <f t="shared" si="0"/>
        <v>2272.5537589909268</v>
      </c>
      <c r="W2" s="21">
        <f t="shared" si="0"/>
        <v>660.29322485854095</v>
      </c>
      <c r="X2" s="21">
        <f t="shared" si="0"/>
        <v>763.50648452618873</v>
      </c>
      <c r="Y2" s="21">
        <f t="shared" ref="Y2:Z2" si="1">SUM(Y3,Y17,Y22,Y25,Y26,Y51,Y52)</f>
        <v>2061.1821004062253</v>
      </c>
      <c r="Z2" s="21">
        <f t="shared" si="1"/>
        <v>2347.3204022927039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1102.8009044399807</v>
      </c>
      <c r="D26" s="27">
        <f t="shared" si="14"/>
        <v>1332.421899615121</v>
      </c>
      <c r="E26" s="27">
        <f t="shared" si="14"/>
        <v>1446.2553340277948</v>
      </c>
      <c r="F26" s="27">
        <f t="shared" si="14"/>
        <v>1518.9778677073684</v>
      </c>
      <c r="G26" s="27">
        <f t="shared" si="14"/>
        <v>1438.0290208877918</v>
      </c>
      <c r="H26" s="27">
        <f t="shared" si="14"/>
        <v>1670.3938712687227</v>
      </c>
      <c r="I26" s="27">
        <f t="shared" si="14"/>
        <v>1695.3019551208972</v>
      </c>
      <c r="J26" s="27">
        <f t="shared" si="14"/>
        <v>2049.649159292781</v>
      </c>
      <c r="K26" s="27">
        <f t="shared" si="14"/>
        <v>1926.5035396656369</v>
      </c>
      <c r="L26" s="27">
        <f t="shared" si="14"/>
        <v>1145.4786123067763</v>
      </c>
      <c r="M26" s="27">
        <f t="shared" si="14"/>
        <v>1458.5626870133954</v>
      </c>
      <c r="N26" s="27">
        <f t="shared" si="14"/>
        <v>1369.6688992061752</v>
      </c>
      <c r="O26" s="27">
        <f t="shared" si="14"/>
        <v>1133.365355984128</v>
      </c>
      <c r="P26" s="27">
        <f t="shared" si="14"/>
        <v>1251.4559497802982</v>
      </c>
      <c r="Q26" s="27">
        <f t="shared" si="14"/>
        <v>1459.9202891813582</v>
      </c>
      <c r="R26" s="27">
        <f t="shared" si="14"/>
        <v>1662.2809419785242</v>
      </c>
      <c r="S26" s="27">
        <f t="shared" si="14"/>
        <v>1764.3098440437968</v>
      </c>
      <c r="T26" s="27">
        <f t="shared" si="14"/>
        <v>2085.7444563439922</v>
      </c>
      <c r="U26" s="27">
        <f t="shared" si="14"/>
        <v>2264.0739811369463</v>
      </c>
      <c r="V26" s="27">
        <f t="shared" si="14"/>
        <v>2272.5537589909268</v>
      </c>
      <c r="W26" s="27">
        <f t="shared" si="14"/>
        <v>660.29322485854095</v>
      </c>
      <c r="X26" s="27">
        <f t="shared" si="14"/>
        <v>763.50648452618873</v>
      </c>
      <c r="Y26" s="27">
        <f t="shared" ref="Y26:Z26" si="15">SUM(Y27,Y33)</f>
        <v>2061.1821004062253</v>
      </c>
      <c r="Z26" s="27">
        <f t="shared" si="15"/>
        <v>2347.3204022927039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1102.8009044399807</v>
      </c>
      <c r="D33" s="19">
        <f t="shared" si="18"/>
        <v>1332.421899615121</v>
      </c>
      <c r="E33" s="19">
        <f t="shared" si="18"/>
        <v>1446.2553340277948</v>
      </c>
      <c r="F33" s="19">
        <f t="shared" si="18"/>
        <v>1518.9778677073684</v>
      </c>
      <c r="G33" s="19">
        <f t="shared" si="18"/>
        <v>1438.0290208877918</v>
      </c>
      <c r="H33" s="19">
        <f t="shared" si="18"/>
        <v>1670.3938712687227</v>
      </c>
      <c r="I33" s="19">
        <f t="shared" si="18"/>
        <v>1695.3019551208972</v>
      </c>
      <c r="J33" s="19">
        <f t="shared" si="18"/>
        <v>2049.649159292781</v>
      </c>
      <c r="K33" s="19">
        <f t="shared" si="18"/>
        <v>1926.5035396656369</v>
      </c>
      <c r="L33" s="19">
        <f t="shared" si="18"/>
        <v>1145.4786123067763</v>
      </c>
      <c r="M33" s="19">
        <f t="shared" si="18"/>
        <v>1458.5626870133954</v>
      </c>
      <c r="N33" s="19">
        <f t="shared" si="18"/>
        <v>1369.6688992061752</v>
      </c>
      <c r="O33" s="19">
        <f t="shared" si="18"/>
        <v>1133.365355984128</v>
      </c>
      <c r="P33" s="19">
        <f t="shared" si="18"/>
        <v>1251.4559497802982</v>
      </c>
      <c r="Q33" s="19">
        <f t="shared" si="18"/>
        <v>1459.9202891813582</v>
      </c>
      <c r="R33" s="19">
        <f t="shared" si="18"/>
        <v>1662.2809419785242</v>
      </c>
      <c r="S33" s="19">
        <f t="shared" si="18"/>
        <v>1764.3098440437968</v>
      </c>
      <c r="T33" s="19">
        <f t="shared" si="18"/>
        <v>2085.7444563439922</v>
      </c>
      <c r="U33" s="19">
        <f t="shared" si="18"/>
        <v>2264.0739811369463</v>
      </c>
      <c r="V33" s="19">
        <f t="shared" si="18"/>
        <v>2272.5537589909268</v>
      </c>
      <c r="W33" s="19">
        <f t="shared" si="18"/>
        <v>660.29322485854095</v>
      </c>
      <c r="X33" s="19">
        <f t="shared" si="18"/>
        <v>763.50648452618873</v>
      </c>
      <c r="Y33" s="19">
        <f t="shared" ref="Y33:Z33" si="19">SUM(Y34:Y50)</f>
        <v>2061.1821004062253</v>
      </c>
      <c r="Z33" s="19">
        <f t="shared" si="19"/>
        <v>2347.3204022927039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1102.8009044399807</v>
      </c>
      <c r="D40" s="8">
        <v>1332.421899615121</v>
      </c>
      <c r="E40" s="8">
        <v>1446.2553340277948</v>
      </c>
      <c r="F40" s="8">
        <v>1518.9778677073684</v>
      </c>
      <c r="G40" s="8">
        <v>1438.0290208877918</v>
      </c>
      <c r="H40" s="8">
        <v>1670.3938712687227</v>
      </c>
      <c r="I40" s="8">
        <v>1695.3019551208972</v>
      </c>
      <c r="J40" s="8">
        <v>2049.649159292781</v>
      </c>
      <c r="K40" s="8">
        <v>1926.5035396656369</v>
      </c>
      <c r="L40" s="8">
        <v>1145.4786123067763</v>
      </c>
      <c r="M40" s="8">
        <v>1458.5626870133954</v>
      </c>
      <c r="N40" s="8">
        <v>1369.6688992061752</v>
      </c>
      <c r="O40" s="8">
        <v>1133.365355984128</v>
      </c>
      <c r="P40" s="8">
        <v>1251.4559497802982</v>
      </c>
      <c r="Q40" s="8">
        <v>1459.9202891813582</v>
      </c>
      <c r="R40" s="8">
        <v>1662.2809419785242</v>
      </c>
      <c r="S40" s="8">
        <v>1764.3098440437968</v>
      </c>
      <c r="T40" s="8">
        <v>2085.7444563439922</v>
      </c>
      <c r="U40" s="8">
        <v>2264.0739811369463</v>
      </c>
      <c r="V40" s="8">
        <v>2272.5537589909268</v>
      </c>
      <c r="W40" s="8">
        <v>660.29322485854095</v>
      </c>
      <c r="X40" s="8">
        <v>763.50648452618873</v>
      </c>
      <c r="Y40" s="8">
        <v>2061.1821004062253</v>
      </c>
      <c r="Z40" s="8">
        <v>2347.3204022927039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316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664.00800866924408</v>
      </c>
      <c r="D2" s="21">
        <f t="shared" ref="D2:X2" si="0">SUM(D3,D17,D22,D25,D26,D51,D52)</f>
        <v>793.28452251396504</v>
      </c>
      <c r="E2" s="21">
        <f t="shared" si="0"/>
        <v>813.80150664305495</v>
      </c>
      <c r="F2" s="21">
        <f t="shared" si="0"/>
        <v>689.92133476969275</v>
      </c>
      <c r="G2" s="21">
        <f t="shared" si="0"/>
        <v>635.87747421972028</v>
      </c>
      <c r="H2" s="21">
        <f t="shared" si="0"/>
        <v>724.92096352946089</v>
      </c>
      <c r="I2" s="21">
        <f t="shared" si="0"/>
        <v>738.05202101411692</v>
      </c>
      <c r="J2" s="21">
        <f t="shared" si="0"/>
        <v>871.59146743049462</v>
      </c>
      <c r="K2" s="21">
        <f t="shared" si="0"/>
        <v>815.99060868541414</v>
      </c>
      <c r="L2" s="21">
        <f t="shared" si="0"/>
        <v>528.20089799116988</v>
      </c>
      <c r="M2" s="21">
        <f t="shared" si="0"/>
        <v>709.89157893041283</v>
      </c>
      <c r="N2" s="21">
        <f t="shared" si="0"/>
        <v>667.24087342251653</v>
      </c>
      <c r="O2" s="21">
        <f t="shared" si="0"/>
        <v>565.03927112473912</v>
      </c>
      <c r="P2" s="21">
        <f t="shared" si="0"/>
        <v>626.71875642176565</v>
      </c>
      <c r="Q2" s="21">
        <f t="shared" si="0"/>
        <v>715.61409416127856</v>
      </c>
      <c r="R2" s="21">
        <f t="shared" si="0"/>
        <v>796.65923392534648</v>
      </c>
      <c r="S2" s="21">
        <f t="shared" si="0"/>
        <v>785.59165719657108</v>
      </c>
      <c r="T2" s="21">
        <f t="shared" si="0"/>
        <v>901.36847495948166</v>
      </c>
      <c r="U2" s="21">
        <f t="shared" si="0"/>
        <v>976.48601311910704</v>
      </c>
      <c r="V2" s="21">
        <f t="shared" si="0"/>
        <v>1010.8880944360303</v>
      </c>
      <c r="W2" s="21">
        <f t="shared" si="0"/>
        <v>445.44331718071021</v>
      </c>
      <c r="X2" s="21">
        <f t="shared" si="0"/>
        <v>459.88937243517881</v>
      </c>
      <c r="Y2" s="21">
        <f t="shared" ref="Y2:Z2" si="1">SUM(Y3,Y17,Y22,Y25,Y26,Y51,Y52)</f>
        <v>883.93763279515736</v>
      </c>
      <c r="Z2" s="21">
        <f t="shared" si="1"/>
        <v>1013.0620025908158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664.00800866924408</v>
      </c>
      <c r="D26" s="27">
        <f t="shared" si="14"/>
        <v>793.28452251396504</v>
      </c>
      <c r="E26" s="27">
        <f t="shared" si="14"/>
        <v>813.80150664305495</v>
      </c>
      <c r="F26" s="27">
        <f t="shared" si="14"/>
        <v>689.92133476969275</v>
      </c>
      <c r="G26" s="27">
        <f t="shared" si="14"/>
        <v>635.87747421972028</v>
      </c>
      <c r="H26" s="27">
        <f t="shared" si="14"/>
        <v>724.92096352946089</v>
      </c>
      <c r="I26" s="27">
        <f t="shared" si="14"/>
        <v>738.05202101411692</v>
      </c>
      <c r="J26" s="27">
        <f t="shared" si="14"/>
        <v>871.59146743049462</v>
      </c>
      <c r="K26" s="27">
        <f t="shared" si="14"/>
        <v>815.99060868541414</v>
      </c>
      <c r="L26" s="27">
        <f t="shared" si="14"/>
        <v>528.20089799116988</v>
      </c>
      <c r="M26" s="27">
        <f t="shared" si="14"/>
        <v>709.89157893041283</v>
      </c>
      <c r="N26" s="27">
        <f t="shared" si="14"/>
        <v>667.24087342251653</v>
      </c>
      <c r="O26" s="27">
        <f t="shared" si="14"/>
        <v>565.03927112473912</v>
      </c>
      <c r="P26" s="27">
        <f t="shared" si="14"/>
        <v>626.71875642176565</v>
      </c>
      <c r="Q26" s="27">
        <f t="shared" si="14"/>
        <v>715.61409416127856</v>
      </c>
      <c r="R26" s="27">
        <f t="shared" si="14"/>
        <v>796.65923392534648</v>
      </c>
      <c r="S26" s="27">
        <f t="shared" si="14"/>
        <v>785.59165719657108</v>
      </c>
      <c r="T26" s="27">
        <f t="shared" si="14"/>
        <v>901.36847495948166</v>
      </c>
      <c r="U26" s="27">
        <f t="shared" si="14"/>
        <v>976.48601311910704</v>
      </c>
      <c r="V26" s="27">
        <f t="shared" si="14"/>
        <v>1010.8880944360303</v>
      </c>
      <c r="W26" s="27">
        <f t="shared" si="14"/>
        <v>445.44331718071021</v>
      </c>
      <c r="X26" s="27">
        <f t="shared" si="14"/>
        <v>459.88937243517881</v>
      </c>
      <c r="Y26" s="27">
        <f t="shared" ref="Y26:Z26" si="15">SUM(Y27,Y33)</f>
        <v>883.93763279515736</v>
      </c>
      <c r="Z26" s="27">
        <f t="shared" si="15"/>
        <v>1013.0620025908158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664.00800866924408</v>
      </c>
      <c r="D33" s="19">
        <f t="shared" si="18"/>
        <v>793.28452251396504</v>
      </c>
      <c r="E33" s="19">
        <f t="shared" si="18"/>
        <v>813.80150664305495</v>
      </c>
      <c r="F33" s="19">
        <f t="shared" si="18"/>
        <v>689.92133476969275</v>
      </c>
      <c r="G33" s="19">
        <f t="shared" si="18"/>
        <v>635.87747421972028</v>
      </c>
      <c r="H33" s="19">
        <f t="shared" si="18"/>
        <v>724.92096352946089</v>
      </c>
      <c r="I33" s="19">
        <f t="shared" si="18"/>
        <v>738.05202101411692</v>
      </c>
      <c r="J33" s="19">
        <f t="shared" si="18"/>
        <v>871.59146743049462</v>
      </c>
      <c r="K33" s="19">
        <f t="shared" si="18"/>
        <v>815.99060868541414</v>
      </c>
      <c r="L33" s="19">
        <f t="shared" si="18"/>
        <v>528.20089799116988</v>
      </c>
      <c r="M33" s="19">
        <f t="shared" si="18"/>
        <v>709.89157893041283</v>
      </c>
      <c r="N33" s="19">
        <f t="shared" si="18"/>
        <v>667.24087342251653</v>
      </c>
      <c r="O33" s="19">
        <f t="shared" si="18"/>
        <v>565.03927112473912</v>
      </c>
      <c r="P33" s="19">
        <f t="shared" si="18"/>
        <v>626.71875642176565</v>
      </c>
      <c r="Q33" s="19">
        <f t="shared" si="18"/>
        <v>715.61409416127856</v>
      </c>
      <c r="R33" s="19">
        <f t="shared" si="18"/>
        <v>796.65923392534648</v>
      </c>
      <c r="S33" s="19">
        <f t="shared" si="18"/>
        <v>785.59165719657108</v>
      </c>
      <c r="T33" s="19">
        <f t="shared" si="18"/>
        <v>901.36847495948166</v>
      </c>
      <c r="U33" s="19">
        <f t="shared" si="18"/>
        <v>976.48601311910704</v>
      </c>
      <c r="V33" s="19">
        <f t="shared" si="18"/>
        <v>1010.8880944360303</v>
      </c>
      <c r="W33" s="19">
        <f t="shared" si="18"/>
        <v>445.44331718071021</v>
      </c>
      <c r="X33" s="19">
        <f t="shared" si="18"/>
        <v>459.88937243517881</v>
      </c>
      <c r="Y33" s="19">
        <f t="shared" ref="Y33:Z33" si="19">SUM(Y34:Y50)</f>
        <v>883.93763279515736</v>
      </c>
      <c r="Z33" s="19">
        <f t="shared" si="19"/>
        <v>1013.0620025908158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664.00800866924408</v>
      </c>
      <c r="D40" s="8">
        <v>793.28452251396504</v>
      </c>
      <c r="E40" s="8">
        <v>813.80150664305495</v>
      </c>
      <c r="F40" s="8">
        <v>689.92133476969275</v>
      </c>
      <c r="G40" s="8">
        <v>635.87747421972028</v>
      </c>
      <c r="H40" s="8">
        <v>724.92096352946089</v>
      </c>
      <c r="I40" s="8">
        <v>738.05202101411692</v>
      </c>
      <c r="J40" s="8">
        <v>871.59146743049462</v>
      </c>
      <c r="K40" s="8">
        <v>815.99060868541414</v>
      </c>
      <c r="L40" s="8">
        <v>528.20089799116988</v>
      </c>
      <c r="M40" s="8">
        <v>709.89157893041283</v>
      </c>
      <c r="N40" s="8">
        <v>667.24087342251653</v>
      </c>
      <c r="O40" s="8">
        <v>565.03927112473912</v>
      </c>
      <c r="P40" s="8">
        <v>626.71875642176565</v>
      </c>
      <c r="Q40" s="8">
        <v>715.61409416127856</v>
      </c>
      <c r="R40" s="8">
        <v>796.65923392534648</v>
      </c>
      <c r="S40" s="8">
        <v>785.59165719657108</v>
      </c>
      <c r="T40" s="8">
        <v>901.36847495948166</v>
      </c>
      <c r="U40" s="8">
        <v>976.48601311910704</v>
      </c>
      <c r="V40" s="8">
        <v>1010.8880944360303</v>
      </c>
      <c r="W40" s="8">
        <v>445.44331718071021</v>
      </c>
      <c r="X40" s="8">
        <v>459.88937243517881</v>
      </c>
      <c r="Y40" s="8">
        <v>883.93763279515736</v>
      </c>
      <c r="Z40" s="8">
        <v>1013.0620025908158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314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13.221449558626064</v>
      </c>
      <c r="D2" s="21">
        <f t="shared" ref="D2:X2" si="0">SUM(D3,D17,D22,D25,D26,D51,D52)</f>
        <v>14.283091567170972</v>
      </c>
      <c r="E2" s="21">
        <f t="shared" si="0"/>
        <v>11.33886086665512</v>
      </c>
      <c r="F2" s="21">
        <f t="shared" si="0"/>
        <v>11.295549765101981</v>
      </c>
      <c r="G2" s="21">
        <f t="shared" si="0"/>
        <v>11.15918303278823</v>
      </c>
      <c r="H2" s="21">
        <f t="shared" si="0"/>
        <v>21.088043847121185</v>
      </c>
      <c r="I2" s="21">
        <f t="shared" si="0"/>
        <v>31.703710211567131</v>
      </c>
      <c r="J2" s="21">
        <f t="shared" si="0"/>
        <v>33.676305901540182</v>
      </c>
      <c r="K2" s="21">
        <f t="shared" si="0"/>
        <v>30.961664314562864</v>
      </c>
      <c r="L2" s="21">
        <f t="shared" si="0"/>
        <v>21.079959552277554</v>
      </c>
      <c r="M2" s="21">
        <f t="shared" si="0"/>
        <v>30.057011367940344</v>
      </c>
      <c r="N2" s="21">
        <f t="shared" si="0"/>
        <v>26.21797438676299</v>
      </c>
      <c r="O2" s="21">
        <f t="shared" si="0"/>
        <v>20.299033693724219</v>
      </c>
      <c r="P2" s="21">
        <f t="shared" si="0"/>
        <v>20.415754304366768</v>
      </c>
      <c r="Q2" s="21">
        <f t="shared" si="0"/>
        <v>24.94011986666445</v>
      </c>
      <c r="R2" s="21">
        <f t="shared" si="0"/>
        <v>28.93053460565509</v>
      </c>
      <c r="S2" s="21">
        <f t="shared" si="0"/>
        <v>24.90826874794546</v>
      </c>
      <c r="T2" s="21">
        <f t="shared" si="0"/>
        <v>28.500089334094191</v>
      </c>
      <c r="U2" s="21">
        <f t="shared" si="0"/>
        <v>30.902644471130667</v>
      </c>
      <c r="V2" s="21">
        <f t="shared" si="0"/>
        <v>29.639265715385132</v>
      </c>
      <c r="W2" s="21">
        <f t="shared" si="0"/>
        <v>24.647853933392579</v>
      </c>
      <c r="X2" s="21">
        <f t="shared" si="0"/>
        <v>32.402443482050138</v>
      </c>
      <c r="Y2" s="21">
        <f t="shared" ref="Y2:Z2" si="1">SUM(Y3,Y17,Y22,Y25,Y26,Y51,Y52)</f>
        <v>29.786745942817838</v>
      </c>
      <c r="Z2" s="21">
        <f t="shared" si="1"/>
        <v>32.512474957440283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13.221449558626064</v>
      </c>
      <c r="D26" s="27">
        <f t="shared" si="14"/>
        <v>14.283091567170972</v>
      </c>
      <c r="E26" s="27">
        <f t="shared" si="14"/>
        <v>11.33886086665512</v>
      </c>
      <c r="F26" s="27">
        <f t="shared" si="14"/>
        <v>11.295549765101981</v>
      </c>
      <c r="G26" s="27">
        <f t="shared" si="14"/>
        <v>11.15918303278823</v>
      </c>
      <c r="H26" s="27">
        <f t="shared" si="14"/>
        <v>21.088043847121185</v>
      </c>
      <c r="I26" s="27">
        <f t="shared" si="14"/>
        <v>31.703710211567131</v>
      </c>
      <c r="J26" s="27">
        <f t="shared" si="14"/>
        <v>33.676305901540182</v>
      </c>
      <c r="K26" s="27">
        <f t="shared" si="14"/>
        <v>30.961664314562864</v>
      </c>
      <c r="L26" s="27">
        <f t="shared" si="14"/>
        <v>21.079959552277554</v>
      </c>
      <c r="M26" s="27">
        <f t="shared" si="14"/>
        <v>30.057011367940344</v>
      </c>
      <c r="N26" s="27">
        <f t="shared" si="14"/>
        <v>26.21797438676299</v>
      </c>
      <c r="O26" s="27">
        <f t="shared" si="14"/>
        <v>20.299033693724219</v>
      </c>
      <c r="P26" s="27">
        <f t="shared" si="14"/>
        <v>20.415754304366768</v>
      </c>
      <c r="Q26" s="27">
        <f t="shared" si="14"/>
        <v>24.94011986666445</v>
      </c>
      <c r="R26" s="27">
        <f t="shared" si="14"/>
        <v>28.93053460565509</v>
      </c>
      <c r="S26" s="27">
        <f t="shared" si="14"/>
        <v>24.90826874794546</v>
      </c>
      <c r="T26" s="27">
        <f t="shared" si="14"/>
        <v>28.500089334094191</v>
      </c>
      <c r="U26" s="27">
        <f t="shared" si="14"/>
        <v>30.902644471130667</v>
      </c>
      <c r="V26" s="27">
        <f t="shared" si="14"/>
        <v>29.639265715385132</v>
      </c>
      <c r="W26" s="27">
        <f t="shared" si="14"/>
        <v>24.647853933392579</v>
      </c>
      <c r="X26" s="27">
        <f t="shared" si="14"/>
        <v>32.402443482050138</v>
      </c>
      <c r="Y26" s="27">
        <f t="shared" ref="Y26:Z26" si="15">SUM(Y27,Y33)</f>
        <v>29.786745942817838</v>
      </c>
      <c r="Z26" s="27">
        <f t="shared" si="15"/>
        <v>32.512474957440283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13.221449558626064</v>
      </c>
      <c r="D33" s="19">
        <f t="shared" si="18"/>
        <v>14.283091567170972</v>
      </c>
      <c r="E33" s="19">
        <f t="shared" si="18"/>
        <v>11.33886086665512</v>
      </c>
      <c r="F33" s="19">
        <f t="shared" si="18"/>
        <v>11.295549765101981</v>
      </c>
      <c r="G33" s="19">
        <f t="shared" si="18"/>
        <v>11.15918303278823</v>
      </c>
      <c r="H33" s="19">
        <f t="shared" si="18"/>
        <v>21.088043847121185</v>
      </c>
      <c r="I33" s="19">
        <f t="shared" si="18"/>
        <v>31.703710211567131</v>
      </c>
      <c r="J33" s="19">
        <f t="shared" si="18"/>
        <v>33.676305901540182</v>
      </c>
      <c r="K33" s="19">
        <f t="shared" si="18"/>
        <v>30.961664314562864</v>
      </c>
      <c r="L33" s="19">
        <f t="shared" si="18"/>
        <v>21.079959552277554</v>
      </c>
      <c r="M33" s="19">
        <f t="shared" si="18"/>
        <v>30.057011367940344</v>
      </c>
      <c r="N33" s="19">
        <f t="shared" si="18"/>
        <v>26.21797438676299</v>
      </c>
      <c r="O33" s="19">
        <f t="shared" si="18"/>
        <v>20.299033693724219</v>
      </c>
      <c r="P33" s="19">
        <f t="shared" si="18"/>
        <v>20.415754304366768</v>
      </c>
      <c r="Q33" s="19">
        <f t="shared" si="18"/>
        <v>24.94011986666445</v>
      </c>
      <c r="R33" s="19">
        <f t="shared" si="18"/>
        <v>28.93053460565509</v>
      </c>
      <c r="S33" s="19">
        <f t="shared" si="18"/>
        <v>24.90826874794546</v>
      </c>
      <c r="T33" s="19">
        <f t="shared" si="18"/>
        <v>28.500089334094191</v>
      </c>
      <c r="U33" s="19">
        <f t="shared" si="18"/>
        <v>30.902644471130667</v>
      </c>
      <c r="V33" s="19">
        <f t="shared" si="18"/>
        <v>29.639265715385132</v>
      </c>
      <c r="W33" s="19">
        <f t="shared" si="18"/>
        <v>24.647853933392579</v>
      </c>
      <c r="X33" s="19">
        <f t="shared" si="18"/>
        <v>32.402443482050138</v>
      </c>
      <c r="Y33" s="19">
        <f t="shared" ref="Y33:Z33" si="19">SUM(Y34:Y50)</f>
        <v>29.786745942817838</v>
      </c>
      <c r="Z33" s="19">
        <f t="shared" si="19"/>
        <v>32.512474957440283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13.221449558626064</v>
      </c>
      <c r="D40" s="8">
        <v>14.283091567170972</v>
      </c>
      <c r="E40" s="8">
        <v>11.33886086665512</v>
      </c>
      <c r="F40" s="8">
        <v>11.295549765101981</v>
      </c>
      <c r="G40" s="8">
        <v>11.15918303278823</v>
      </c>
      <c r="H40" s="8">
        <v>21.088043847121185</v>
      </c>
      <c r="I40" s="8">
        <v>31.703710211567131</v>
      </c>
      <c r="J40" s="8">
        <v>33.676305901540182</v>
      </c>
      <c r="K40" s="8">
        <v>30.961664314562864</v>
      </c>
      <c r="L40" s="8">
        <v>21.079959552277554</v>
      </c>
      <c r="M40" s="8">
        <v>30.057011367940344</v>
      </c>
      <c r="N40" s="8">
        <v>26.21797438676299</v>
      </c>
      <c r="O40" s="8">
        <v>20.299033693724219</v>
      </c>
      <c r="P40" s="8">
        <v>20.415754304366768</v>
      </c>
      <c r="Q40" s="8">
        <v>24.94011986666445</v>
      </c>
      <c r="R40" s="8">
        <v>28.93053460565509</v>
      </c>
      <c r="S40" s="8">
        <v>24.90826874794546</v>
      </c>
      <c r="T40" s="8">
        <v>28.500089334094191</v>
      </c>
      <c r="U40" s="8">
        <v>30.902644471130667</v>
      </c>
      <c r="V40" s="8">
        <v>29.639265715385132</v>
      </c>
      <c r="W40" s="8">
        <v>24.647853933392579</v>
      </c>
      <c r="X40" s="8">
        <v>32.402443482050138</v>
      </c>
      <c r="Y40" s="8">
        <v>29.786745942817838</v>
      </c>
      <c r="Z40" s="8">
        <v>32.512474957440283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315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17.807567332149247</v>
      </c>
      <c r="D2" s="21">
        <f t="shared" ref="D2:X2" si="0">SUM(D3,D17,D22,D25,D26,D51,D52)</f>
        <v>19.318476303743093</v>
      </c>
      <c r="E2" s="21">
        <f t="shared" si="0"/>
        <v>21.085468462495498</v>
      </c>
      <c r="F2" s="21">
        <f t="shared" si="0"/>
        <v>24.724567757837718</v>
      </c>
      <c r="G2" s="21">
        <f t="shared" si="0"/>
        <v>39.363621859699826</v>
      </c>
      <c r="H2" s="21">
        <f t="shared" si="0"/>
        <v>34.617791354695584</v>
      </c>
      <c r="I2" s="21">
        <f t="shared" si="0"/>
        <v>36.695623653419261</v>
      </c>
      <c r="J2" s="21">
        <f t="shared" si="0"/>
        <v>35.138037375184304</v>
      </c>
      <c r="K2" s="21">
        <f t="shared" si="0"/>
        <v>32.693337334386285</v>
      </c>
      <c r="L2" s="21">
        <f t="shared" si="0"/>
        <v>17.467130149776313</v>
      </c>
      <c r="M2" s="21">
        <f t="shared" si="0"/>
        <v>30.554092688251718</v>
      </c>
      <c r="N2" s="21">
        <f t="shared" si="0"/>
        <v>23.252072984545368</v>
      </c>
      <c r="O2" s="21">
        <f t="shared" si="0"/>
        <v>28.401629197409314</v>
      </c>
      <c r="P2" s="21">
        <f t="shared" si="0"/>
        <v>32.420649493569307</v>
      </c>
      <c r="Q2" s="21">
        <f t="shared" si="0"/>
        <v>31.761656790698098</v>
      </c>
      <c r="R2" s="21">
        <f t="shared" si="0"/>
        <v>36.078129490475504</v>
      </c>
      <c r="S2" s="21">
        <f t="shared" si="0"/>
        <v>31.579610011688125</v>
      </c>
      <c r="T2" s="21">
        <f t="shared" si="0"/>
        <v>43.262328562431847</v>
      </c>
      <c r="U2" s="21">
        <f t="shared" si="0"/>
        <v>33.736243432816032</v>
      </c>
      <c r="V2" s="21">
        <f t="shared" si="0"/>
        <v>29.650080697657046</v>
      </c>
      <c r="W2" s="21">
        <f t="shared" si="0"/>
        <v>55.932645067356503</v>
      </c>
      <c r="X2" s="21">
        <f t="shared" si="0"/>
        <v>68.979504116582348</v>
      </c>
      <c r="Y2" s="21">
        <f t="shared" ref="Y2:Z2" si="1">SUM(Y3,Y17,Y22,Y25,Y26,Y51,Y52)</f>
        <v>49.71501981579874</v>
      </c>
      <c r="Z2" s="21">
        <f t="shared" si="1"/>
        <v>43.823712399039742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17.807567332149247</v>
      </c>
      <c r="D26" s="27">
        <f t="shared" si="14"/>
        <v>19.318476303743093</v>
      </c>
      <c r="E26" s="27">
        <f t="shared" si="14"/>
        <v>21.085468462495498</v>
      </c>
      <c r="F26" s="27">
        <f t="shared" si="14"/>
        <v>24.724567757837718</v>
      </c>
      <c r="G26" s="27">
        <f t="shared" si="14"/>
        <v>39.363621859699826</v>
      </c>
      <c r="H26" s="27">
        <f t="shared" si="14"/>
        <v>34.617791354695584</v>
      </c>
      <c r="I26" s="27">
        <f t="shared" si="14"/>
        <v>36.695623653419261</v>
      </c>
      <c r="J26" s="27">
        <f t="shared" si="14"/>
        <v>35.138037375184304</v>
      </c>
      <c r="K26" s="27">
        <f t="shared" si="14"/>
        <v>32.693337334386285</v>
      </c>
      <c r="L26" s="27">
        <f t="shared" si="14"/>
        <v>17.467130149776313</v>
      </c>
      <c r="M26" s="27">
        <f t="shared" si="14"/>
        <v>30.554092688251718</v>
      </c>
      <c r="N26" s="27">
        <f t="shared" si="14"/>
        <v>23.252072984545368</v>
      </c>
      <c r="O26" s="27">
        <f t="shared" si="14"/>
        <v>28.401629197409314</v>
      </c>
      <c r="P26" s="27">
        <f t="shared" si="14"/>
        <v>32.420649493569307</v>
      </c>
      <c r="Q26" s="27">
        <f t="shared" si="14"/>
        <v>31.761656790698098</v>
      </c>
      <c r="R26" s="27">
        <f t="shared" si="14"/>
        <v>36.078129490475504</v>
      </c>
      <c r="S26" s="27">
        <f t="shared" si="14"/>
        <v>31.579610011688125</v>
      </c>
      <c r="T26" s="27">
        <f t="shared" si="14"/>
        <v>43.262328562431847</v>
      </c>
      <c r="U26" s="27">
        <f t="shared" si="14"/>
        <v>33.736243432816032</v>
      </c>
      <c r="V26" s="27">
        <f t="shared" si="14"/>
        <v>29.650080697657046</v>
      </c>
      <c r="W26" s="27">
        <f t="shared" si="14"/>
        <v>55.932645067356503</v>
      </c>
      <c r="X26" s="27">
        <f t="shared" si="14"/>
        <v>68.979504116582348</v>
      </c>
      <c r="Y26" s="27">
        <f t="shared" ref="Y26:Z26" si="15">SUM(Y27,Y33)</f>
        <v>49.71501981579874</v>
      </c>
      <c r="Z26" s="27">
        <f t="shared" si="15"/>
        <v>43.823712399039742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17.807567332149247</v>
      </c>
      <c r="D33" s="19">
        <f t="shared" si="18"/>
        <v>19.318476303743093</v>
      </c>
      <c r="E33" s="19">
        <f t="shared" si="18"/>
        <v>21.085468462495498</v>
      </c>
      <c r="F33" s="19">
        <f t="shared" si="18"/>
        <v>24.724567757837718</v>
      </c>
      <c r="G33" s="19">
        <f t="shared" si="18"/>
        <v>39.363621859699826</v>
      </c>
      <c r="H33" s="19">
        <f t="shared" si="18"/>
        <v>34.617791354695584</v>
      </c>
      <c r="I33" s="19">
        <f t="shared" si="18"/>
        <v>36.695623653419261</v>
      </c>
      <c r="J33" s="19">
        <f t="shared" si="18"/>
        <v>35.138037375184304</v>
      </c>
      <c r="K33" s="19">
        <f t="shared" si="18"/>
        <v>32.693337334386285</v>
      </c>
      <c r="L33" s="19">
        <f t="shared" si="18"/>
        <v>17.467130149776313</v>
      </c>
      <c r="M33" s="19">
        <f t="shared" si="18"/>
        <v>30.554092688251718</v>
      </c>
      <c r="N33" s="19">
        <f t="shared" si="18"/>
        <v>23.252072984545368</v>
      </c>
      <c r="O33" s="19">
        <f t="shared" si="18"/>
        <v>28.401629197409314</v>
      </c>
      <c r="P33" s="19">
        <f t="shared" si="18"/>
        <v>32.420649493569307</v>
      </c>
      <c r="Q33" s="19">
        <f t="shared" si="18"/>
        <v>31.761656790698098</v>
      </c>
      <c r="R33" s="19">
        <f t="shared" si="18"/>
        <v>36.078129490475504</v>
      </c>
      <c r="S33" s="19">
        <f t="shared" si="18"/>
        <v>31.579610011688125</v>
      </c>
      <c r="T33" s="19">
        <f t="shared" si="18"/>
        <v>43.262328562431847</v>
      </c>
      <c r="U33" s="19">
        <f t="shared" si="18"/>
        <v>33.736243432816032</v>
      </c>
      <c r="V33" s="19">
        <f t="shared" si="18"/>
        <v>29.650080697657046</v>
      </c>
      <c r="W33" s="19">
        <f t="shared" si="18"/>
        <v>55.932645067356503</v>
      </c>
      <c r="X33" s="19">
        <f t="shared" si="18"/>
        <v>68.979504116582348</v>
      </c>
      <c r="Y33" s="19">
        <f t="shared" ref="Y33:Z33" si="19">SUM(Y34:Y50)</f>
        <v>49.71501981579874</v>
      </c>
      <c r="Z33" s="19">
        <f t="shared" si="19"/>
        <v>43.823712399039742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17.807567332149247</v>
      </c>
      <c r="D40" s="8">
        <v>19.318476303743093</v>
      </c>
      <c r="E40" s="8">
        <v>21.085468462495498</v>
      </c>
      <c r="F40" s="8">
        <v>24.724567757837718</v>
      </c>
      <c r="G40" s="8">
        <v>39.363621859699826</v>
      </c>
      <c r="H40" s="8">
        <v>34.617791354695584</v>
      </c>
      <c r="I40" s="8">
        <v>36.695623653419261</v>
      </c>
      <c r="J40" s="8">
        <v>35.138037375184304</v>
      </c>
      <c r="K40" s="8">
        <v>32.693337334386285</v>
      </c>
      <c r="L40" s="8">
        <v>17.467130149776313</v>
      </c>
      <c r="M40" s="8">
        <v>30.554092688251718</v>
      </c>
      <c r="N40" s="8">
        <v>23.252072984545368</v>
      </c>
      <c r="O40" s="8">
        <v>28.401629197409314</v>
      </c>
      <c r="P40" s="8">
        <v>32.420649493569307</v>
      </c>
      <c r="Q40" s="8">
        <v>31.761656790698098</v>
      </c>
      <c r="R40" s="8">
        <v>36.078129490475504</v>
      </c>
      <c r="S40" s="8">
        <v>31.579610011688125</v>
      </c>
      <c r="T40" s="8">
        <v>43.262328562431847</v>
      </c>
      <c r="U40" s="8">
        <v>33.736243432816032</v>
      </c>
      <c r="V40" s="8">
        <v>29.650080697657046</v>
      </c>
      <c r="W40" s="8">
        <v>55.932645067356503</v>
      </c>
      <c r="X40" s="8">
        <v>68.979504116582348</v>
      </c>
      <c r="Y40" s="8">
        <v>49.71501981579874</v>
      </c>
      <c r="Z40" s="8">
        <v>43.823712399039742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41426.898169398679</v>
      </c>
      <c r="D2" s="21">
        <f t="shared" ref="D2:X2" si="0">SUM(D3,D17,D22,D25,D26,D51,D52)</f>
        <v>43606.590608640414</v>
      </c>
      <c r="E2" s="21">
        <f t="shared" si="0"/>
        <v>42709.177229491201</v>
      </c>
      <c r="F2" s="21">
        <f t="shared" si="0"/>
        <v>42500.304278163159</v>
      </c>
      <c r="G2" s="21">
        <f t="shared" si="0"/>
        <v>43221.12300428567</v>
      </c>
      <c r="H2" s="21">
        <f t="shared" si="0"/>
        <v>45101.776767714546</v>
      </c>
      <c r="I2" s="21">
        <f t="shared" si="0"/>
        <v>45689.533932431448</v>
      </c>
      <c r="J2" s="21">
        <f t="shared" si="0"/>
        <v>44886.666548353809</v>
      </c>
      <c r="K2" s="21">
        <f t="shared" si="0"/>
        <v>44576.680849031094</v>
      </c>
      <c r="L2" s="21">
        <f t="shared" si="0"/>
        <v>40014.426666408996</v>
      </c>
      <c r="M2" s="21">
        <f t="shared" si="0"/>
        <v>39876.52981162427</v>
      </c>
      <c r="N2" s="21">
        <f t="shared" si="0"/>
        <v>36118.183941108662</v>
      </c>
      <c r="O2" s="21">
        <f t="shared" si="0"/>
        <v>36473.879409886707</v>
      </c>
      <c r="P2" s="21">
        <f t="shared" si="0"/>
        <v>35368.946421074739</v>
      </c>
      <c r="Q2" s="21">
        <f t="shared" si="0"/>
        <v>34821.243985140594</v>
      </c>
      <c r="R2" s="21">
        <f t="shared" si="0"/>
        <v>36075.984462152373</v>
      </c>
      <c r="S2" s="21">
        <f t="shared" si="0"/>
        <v>37942.758651640979</v>
      </c>
      <c r="T2" s="21">
        <f t="shared" si="0"/>
        <v>36610.792217565846</v>
      </c>
      <c r="U2" s="21">
        <f t="shared" si="0"/>
        <v>36218.560139918845</v>
      </c>
      <c r="V2" s="21">
        <f t="shared" si="0"/>
        <v>34561.193432347405</v>
      </c>
      <c r="W2" s="21">
        <f t="shared" si="0"/>
        <v>32512.168224104906</v>
      </c>
      <c r="X2" s="21">
        <f t="shared" si="0"/>
        <v>34298.881136761105</v>
      </c>
      <c r="Y2" s="21">
        <f t="shared" ref="Y2:Z2" si="1">SUM(Y3,Y17,Y22,Y25,Y26,Y51,Y52)</f>
        <v>33564.529925594026</v>
      </c>
      <c r="Z2" s="21">
        <f t="shared" si="1"/>
        <v>30714.626711000543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7126.9584095460004</v>
      </c>
      <c r="D3" s="24">
        <f t="shared" si="2"/>
        <v>7471.1155503023983</v>
      </c>
      <c r="E3" s="24">
        <f t="shared" si="2"/>
        <v>7205.5891162056005</v>
      </c>
      <c r="F3" s="24">
        <f t="shared" si="2"/>
        <v>6942.2162388780016</v>
      </c>
      <c r="G3" s="24">
        <f t="shared" si="2"/>
        <v>7148.5976949684009</v>
      </c>
      <c r="H3" s="24">
        <f t="shared" si="2"/>
        <v>7513.4634799296018</v>
      </c>
      <c r="I3" s="24">
        <f t="shared" si="2"/>
        <v>6469.1259538188024</v>
      </c>
      <c r="J3" s="24">
        <f t="shared" si="2"/>
        <v>6267.6671519328011</v>
      </c>
      <c r="K3" s="24">
        <f t="shared" si="2"/>
        <v>5543.7506891111998</v>
      </c>
      <c r="L3" s="24">
        <f t="shared" si="2"/>
        <v>4488.8819633820012</v>
      </c>
      <c r="M3" s="24">
        <f t="shared" si="2"/>
        <v>4842.769128840001</v>
      </c>
      <c r="N3" s="24">
        <f t="shared" si="2"/>
        <v>4846.0527083028001</v>
      </c>
      <c r="O3" s="24">
        <f t="shared" si="2"/>
        <v>5878.8813137436</v>
      </c>
      <c r="P3" s="24">
        <f t="shared" si="2"/>
        <v>5146.5448626180005</v>
      </c>
      <c r="Q3" s="24">
        <f t="shared" si="2"/>
        <v>5022.0387540383999</v>
      </c>
      <c r="R3" s="24">
        <f t="shared" si="2"/>
        <v>5813.8689694283994</v>
      </c>
      <c r="S3" s="24">
        <f t="shared" si="2"/>
        <v>5762.5850773632001</v>
      </c>
      <c r="T3" s="24">
        <f t="shared" si="2"/>
        <v>4557.126181629601</v>
      </c>
      <c r="U3" s="24">
        <f t="shared" si="2"/>
        <v>3125.3222854896003</v>
      </c>
      <c r="V3" s="24">
        <f t="shared" si="2"/>
        <v>1566.0915559236003</v>
      </c>
      <c r="W3" s="24">
        <f t="shared" si="2"/>
        <v>1767.5588137715999</v>
      </c>
      <c r="X3" s="24">
        <f t="shared" si="2"/>
        <v>3643.0678760063997</v>
      </c>
      <c r="Y3" s="24">
        <f t="shared" ref="Y3:Z3" si="3">SUM(Y4,Y8,Y11)</f>
        <v>2918.7463583052004</v>
      </c>
      <c r="Z3" s="24">
        <f t="shared" si="3"/>
        <v>1750.7639879628002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7057.4035475460005</v>
      </c>
      <c r="D4" s="19">
        <f t="shared" si="4"/>
        <v>7386.6586323023985</v>
      </c>
      <c r="E4" s="19">
        <f t="shared" si="4"/>
        <v>7101.2568232056001</v>
      </c>
      <c r="F4" s="19">
        <f t="shared" si="4"/>
        <v>6863.0011548780012</v>
      </c>
      <c r="G4" s="19">
        <f t="shared" si="4"/>
        <v>7086.771501968401</v>
      </c>
      <c r="H4" s="19">
        <f t="shared" si="4"/>
        <v>7414.5544879296021</v>
      </c>
      <c r="I4" s="19">
        <f t="shared" si="4"/>
        <v>6451.2986638188022</v>
      </c>
      <c r="J4" s="19">
        <f t="shared" si="4"/>
        <v>6240.9097199328007</v>
      </c>
      <c r="K4" s="19">
        <f t="shared" si="4"/>
        <v>5501.1694751112</v>
      </c>
      <c r="L4" s="19">
        <f t="shared" si="4"/>
        <v>4440.3404183820012</v>
      </c>
      <c r="M4" s="19">
        <f t="shared" si="4"/>
        <v>4800.3967598400013</v>
      </c>
      <c r="N4" s="19">
        <f t="shared" si="4"/>
        <v>4803.1703363028</v>
      </c>
      <c r="O4" s="19">
        <f t="shared" si="4"/>
        <v>5830.2432437436</v>
      </c>
      <c r="P4" s="19">
        <f t="shared" si="4"/>
        <v>5075.9215566180001</v>
      </c>
      <c r="Q4" s="19">
        <f t="shared" si="4"/>
        <v>4970.3073210384</v>
      </c>
      <c r="R4" s="19">
        <f t="shared" si="4"/>
        <v>5740.9581964283998</v>
      </c>
      <c r="S4" s="19">
        <f t="shared" si="4"/>
        <v>5695.5921643632</v>
      </c>
      <c r="T4" s="19">
        <f t="shared" si="4"/>
        <v>4498.6730986296006</v>
      </c>
      <c r="U4" s="19">
        <f t="shared" si="4"/>
        <v>3077.0011684896003</v>
      </c>
      <c r="V4" s="19">
        <f t="shared" si="4"/>
        <v>1529.0614069236003</v>
      </c>
      <c r="W4" s="19">
        <f t="shared" si="4"/>
        <v>1738.1892397715999</v>
      </c>
      <c r="X4" s="19">
        <f t="shared" si="4"/>
        <v>3591.2360570063997</v>
      </c>
      <c r="Y4" s="19">
        <f t="shared" ref="Y4:Z4" si="5">SUM(Y5:Y7)</f>
        <v>2885.5126253052003</v>
      </c>
      <c r="Z4" s="19">
        <f t="shared" si="5"/>
        <v>1718.6703029628002</v>
      </c>
    </row>
    <row r="5" spans="1:26" ht="11.25" customHeight="1" x14ac:dyDescent="0.2">
      <c r="A5" s="28" t="s">
        <v>4</v>
      </c>
      <c r="B5" s="7" t="s">
        <v>5</v>
      </c>
      <c r="C5" s="8">
        <f>TI_EHG_E!C5+NRG_E!C5+FC_E!C5</f>
        <v>149.03428722599998</v>
      </c>
      <c r="D5" s="8">
        <f>TI_EHG_E!D5+NRG_E!D5+FC_E!D5</f>
        <v>163.40282814240007</v>
      </c>
      <c r="E5" s="8">
        <f>TI_EHG_E!E5+NRG_E!E5+FC_E!E5</f>
        <v>127.41830848560005</v>
      </c>
      <c r="F5" s="8">
        <f>TI_EHG_E!F5+NRG_E!F5+FC_E!F5</f>
        <v>122.10057175800003</v>
      </c>
      <c r="G5" s="8">
        <f>TI_EHG_E!G5+NRG_E!G5+FC_E!G5</f>
        <v>148.48506732840005</v>
      </c>
      <c r="H5" s="8">
        <f>TI_EHG_E!H5+NRG_E!H5+FC_E!H5</f>
        <v>154.28832576959996</v>
      </c>
      <c r="I5" s="8">
        <f>TI_EHG_E!I5+NRG_E!I5+FC_E!I5</f>
        <v>140.43715565880004</v>
      </c>
      <c r="J5" s="8">
        <f>TI_EHG_E!J5+NRG_E!J5+FC_E!J5</f>
        <v>162.94561673280006</v>
      </c>
      <c r="K5" s="8">
        <f>TI_EHG_E!K5+NRG_E!K5+FC_E!K5</f>
        <v>125.51160951120002</v>
      </c>
      <c r="L5" s="8">
        <f>TI_EHG_E!L5+NRG_E!L5+FC_E!L5</f>
        <v>130.90507630200008</v>
      </c>
      <c r="M5" s="8">
        <f>TI_EHG_E!M5+NRG_E!M5+FC_E!M5</f>
        <v>120.38956776000006</v>
      </c>
      <c r="N5" s="8">
        <f>TI_EHG_E!N5+NRG_E!N5+FC_E!N5</f>
        <v>105.73226174280003</v>
      </c>
      <c r="O5" s="8">
        <f>TI_EHG_E!O5+NRG_E!O5+FC_E!O5</f>
        <v>153.45847998360006</v>
      </c>
      <c r="P5" s="8">
        <f>TI_EHG_E!P5+NRG_E!P5+FC_E!P5</f>
        <v>166.38850357799998</v>
      </c>
      <c r="Q5" s="8">
        <f>TI_EHG_E!Q5+NRG_E!Q5+FC_E!Q5</f>
        <v>250.00404807839996</v>
      </c>
      <c r="R5" s="8">
        <f>TI_EHG_E!R5+NRG_E!R5+FC_E!R5</f>
        <v>211.45779978840008</v>
      </c>
      <c r="S5" s="8">
        <f>TI_EHG_E!S5+NRG_E!S5+FC_E!S5</f>
        <v>276.93280924319993</v>
      </c>
      <c r="T5" s="8">
        <f>TI_EHG_E!T5+NRG_E!T5+FC_E!T5</f>
        <v>222.00303414960004</v>
      </c>
      <c r="U5" s="8">
        <f>TI_EHG_E!U5+NRG_E!U5+FC_E!U5</f>
        <v>195.55059384960015</v>
      </c>
      <c r="V5" s="8">
        <f>TI_EHG_E!V5+NRG_E!V5+FC_E!V5</f>
        <v>212.96320020360011</v>
      </c>
      <c r="W5" s="8">
        <f>TI_EHG_E!W5+NRG_E!W5+FC_E!W5</f>
        <v>189.52226849159999</v>
      </c>
      <c r="X5" s="8">
        <f>TI_EHG_E!X5+NRG_E!X5+FC_E!X5</f>
        <v>167.32380524639998</v>
      </c>
      <c r="Y5" s="8">
        <f>TI_EHG_E!Y5+NRG_E!Y5+FC_E!Y5</f>
        <v>193.95353882519998</v>
      </c>
      <c r="Z5" s="8">
        <f>TI_EHG_E!Z5+NRG_E!Z5+FC_E!Z5</f>
        <v>174.11933984279997</v>
      </c>
    </row>
    <row r="6" spans="1:26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  <c r="Y6" s="8">
        <f>TI_EHG_E!Y6+NRG_E!Y6+FC_E!Y6</f>
        <v>0</v>
      </c>
      <c r="Z6" s="8">
        <f>TI_EHG_E!Z6+NRG_E!Z6+FC_E!Z6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TI_EHG_E!C7+NRG_E!C7+FC_E!C7</f>
        <v>6908.3692603200006</v>
      </c>
      <c r="D7" s="8">
        <f>TI_EHG_E!D7+NRG_E!D7+FC_E!D7</f>
        <v>7223.2558041599987</v>
      </c>
      <c r="E7" s="8">
        <f>TI_EHG_E!E7+NRG_E!E7+FC_E!E7</f>
        <v>6973.8385147199997</v>
      </c>
      <c r="F7" s="8">
        <f>TI_EHG_E!F7+NRG_E!F7+FC_E!F7</f>
        <v>6740.9005831200011</v>
      </c>
      <c r="G7" s="8">
        <f>TI_EHG_E!G7+NRG_E!G7+FC_E!G7</f>
        <v>6938.2864346400011</v>
      </c>
      <c r="H7" s="8">
        <f>TI_EHG_E!H7+NRG_E!H7+FC_E!H7</f>
        <v>7260.2661621600018</v>
      </c>
      <c r="I7" s="8">
        <f>TI_EHG_E!I7+NRG_E!I7+FC_E!I7</f>
        <v>6310.8615081600019</v>
      </c>
      <c r="J7" s="8">
        <f>TI_EHG_E!J7+NRG_E!J7+FC_E!J7</f>
        <v>6077.9641032000009</v>
      </c>
      <c r="K7" s="8">
        <f>TI_EHG_E!K7+NRG_E!K7+FC_E!K7</f>
        <v>5375.6578656000002</v>
      </c>
      <c r="L7" s="8">
        <f>TI_EHG_E!L7+NRG_E!L7+FC_E!L7</f>
        <v>4309.4353420800007</v>
      </c>
      <c r="M7" s="8">
        <f>TI_EHG_E!M7+NRG_E!M7+FC_E!M7</f>
        <v>4680.007192080001</v>
      </c>
      <c r="N7" s="8">
        <f>TI_EHG_E!N7+NRG_E!N7+FC_E!N7</f>
        <v>4697.4380745600001</v>
      </c>
      <c r="O7" s="8">
        <f>TI_EHG_E!O7+NRG_E!O7+FC_E!O7</f>
        <v>5676.7847637599998</v>
      </c>
      <c r="P7" s="8">
        <f>TI_EHG_E!P7+NRG_E!P7+FC_E!P7</f>
        <v>4909.5330530399997</v>
      </c>
      <c r="Q7" s="8">
        <f>TI_EHG_E!Q7+NRG_E!Q7+FC_E!Q7</f>
        <v>4720.30327296</v>
      </c>
      <c r="R7" s="8">
        <f>TI_EHG_E!R7+NRG_E!R7+FC_E!R7</f>
        <v>5529.50039664</v>
      </c>
      <c r="S7" s="8">
        <f>TI_EHG_E!S7+NRG_E!S7+FC_E!S7</f>
        <v>5418.6593551200003</v>
      </c>
      <c r="T7" s="8">
        <f>TI_EHG_E!T7+NRG_E!T7+FC_E!T7</f>
        <v>4276.6700644800003</v>
      </c>
      <c r="U7" s="8">
        <f>TI_EHG_E!U7+NRG_E!U7+FC_E!U7</f>
        <v>2881.45057464</v>
      </c>
      <c r="V7" s="8">
        <f>TI_EHG_E!V7+NRG_E!V7+FC_E!V7</f>
        <v>1316.0982067200002</v>
      </c>
      <c r="W7" s="8">
        <f>TI_EHG_E!W7+NRG_E!W7+FC_E!W7</f>
        <v>1548.6669712799999</v>
      </c>
      <c r="X7" s="8">
        <f>TI_EHG_E!X7+NRG_E!X7+FC_E!X7</f>
        <v>3423.9122517599999</v>
      </c>
      <c r="Y7" s="8">
        <f>TI_EHG_E!Y7+NRG_E!Y7+FC_E!Y7</f>
        <v>2691.5590864800001</v>
      </c>
      <c r="Z7" s="8">
        <f>TI_EHG_E!Z7+NRG_E!Z7+FC_E!Z7</f>
        <v>1544.5509631200002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0</v>
      </c>
      <c r="D8" s="19">
        <f t="shared" ref="D8:X8" si="7">SUM(D9:D10)</f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  <c r="Y8" s="19">
        <f t="shared" ref="Y8:Z8" si="8">SUM(Y9:Y10)</f>
        <v>0</v>
      </c>
      <c r="Z8" s="19">
        <f t="shared" si="8"/>
        <v>0</v>
      </c>
    </row>
    <row r="9" spans="1:26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  <c r="Y9" s="8">
        <f>TI_EHG_E!Y9+NRG_E!Y9+FC_E!Y9</f>
        <v>0</v>
      </c>
      <c r="Z9" s="8">
        <f>TI_EHG_E!Z9+NRG_E!Z9+FC_E!Z9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TI_EHG_E!C10+NRG_E!C10+FC_E!C10</f>
        <v>0</v>
      </c>
      <c r="D10" s="8">
        <f>TI_EHG_E!D10+NRG_E!D10+FC_E!D10</f>
        <v>0</v>
      </c>
      <c r="E10" s="8">
        <f>TI_EHG_E!E10+NRG_E!E10+FC_E!E10</f>
        <v>0</v>
      </c>
      <c r="F10" s="8">
        <f>TI_EHG_E!F10+NRG_E!F10+FC_E!F10</f>
        <v>0</v>
      </c>
      <c r="G10" s="8">
        <f>TI_EHG_E!G10+NRG_E!G10+FC_E!G10</f>
        <v>0</v>
      </c>
      <c r="H10" s="8">
        <f>TI_EHG_E!H10+NRG_E!H10+FC_E!H10</f>
        <v>0</v>
      </c>
      <c r="I10" s="8">
        <f>TI_EHG_E!I10+NRG_E!I10+FC_E!I10</f>
        <v>0</v>
      </c>
      <c r="J10" s="8">
        <f>TI_EHG_E!J10+NRG_E!J10+FC_E!J10</f>
        <v>0</v>
      </c>
      <c r="K10" s="8">
        <f>TI_EHG_E!K10+NRG_E!K10+FC_E!K10</f>
        <v>0</v>
      </c>
      <c r="L10" s="8">
        <f>TI_EHG_E!L10+NRG_E!L10+FC_E!L10</f>
        <v>0</v>
      </c>
      <c r="M10" s="8">
        <f>TI_EHG_E!M10+NRG_E!M10+FC_E!M10</f>
        <v>0</v>
      </c>
      <c r="N10" s="8">
        <f>TI_EHG_E!N10+NRG_E!N10+FC_E!N10</f>
        <v>0</v>
      </c>
      <c r="O10" s="8">
        <f>TI_EHG_E!O10+NRG_E!O10+FC_E!O10</f>
        <v>0</v>
      </c>
      <c r="P10" s="8">
        <f>TI_EHG_E!P10+NRG_E!P10+FC_E!P10</f>
        <v>0</v>
      </c>
      <c r="Q10" s="8">
        <f>TI_EHG_E!Q10+NRG_E!Q10+FC_E!Q10</f>
        <v>0</v>
      </c>
      <c r="R10" s="8">
        <f>TI_EHG_E!R10+NRG_E!R10+FC_E!R10</f>
        <v>0</v>
      </c>
      <c r="S10" s="8">
        <f>TI_EHG_E!S10+NRG_E!S10+FC_E!S10</f>
        <v>0</v>
      </c>
      <c r="T10" s="8">
        <f>TI_EHG_E!T10+NRG_E!T10+FC_E!T10</f>
        <v>0</v>
      </c>
      <c r="U10" s="8">
        <f>TI_EHG_E!U10+NRG_E!U10+FC_E!U10</f>
        <v>0</v>
      </c>
      <c r="V10" s="8">
        <f>TI_EHG_E!V10+NRG_E!V10+FC_E!V10</f>
        <v>0</v>
      </c>
      <c r="W10" s="8">
        <f>TI_EHG_E!W10+NRG_E!W10+FC_E!W10</f>
        <v>0</v>
      </c>
      <c r="X10" s="8">
        <f>TI_EHG_E!X10+NRG_E!X10+FC_E!X10</f>
        <v>0</v>
      </c>
      <c r="Y10" s="8">
        <f>TI_EHG_E!Y10+NRG_E!Y10+FC_E!Y10</f>
        <v>0</v>
      </c>
      <c r="Z10" s="8">
        <f>TI_EHG_E!Z10+NRG_E!Z10+FC_E!Z10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69.554862000000014</v>
      </c>
      <c r="D11" s="19">
        <f t="shared" ref="D11:X11" si="10">SUM(D12:D16)</f>
        <v>84.456918000000002</v>
      </c>
      <c r="E11" s="19">
        <f t="shared" si="10"/>
        <v>104.33229300000005</v>
      </c>
      <c r="F11" s="19">
        <f t="shared" si="10"/>
        <v>79.215084000000033</v>
      </c>
      <c r="G11" s="19">
        <f t="shared" si="10"/>
        <v>61.826193000000018</v>
      </c>
      <c r="H11" s="19">
        <f t="shared" si="10"/>
        <v>98.908991999999984</v>
      </c>
      <c r="I11" s="19">
        <f t="shared" si="10"/>
        <v>17.827289999999998</v>
      </c>
      <c r="J11" s="19">
        <f t="shared" si="10"/>
        <v>26.757432000000009</v>
      </c>
      <c r="K11" s="19">
        <f t="shared" si="10"/>
        <v>42.581214000000003</v>
      </c>
      <c r="L11" s="19">
        <f t="shared" si="10"/>
        <v>48.541545000000028</v>
      </c>
      <c r="M11" s="19">
        <f t="shared" si="10"/>
        <v>42.372368999999992</v>
      </c>
      <c r="N11" s="19">
        <f t="shared" si="10"/>
        <v>42.882371999999989</v>
      </c>
      <c r="O11" s="19">
        <f t="shared" si="10"/>
        <v>48.638070000000013</v>
      </c>
      <c r="P11" s="19">
        <f t="shared" si="10"/>
        <v>70.623305999999985</v>
      </c>
      <c r="Q11" s="19">
        <f t="shared" si="10"/>
        <v>51.731432999999981</v>
      </c>
      <c r="R11" s="19">
        <f t="shared" si="10"/>
        <v>72.910773000000006</v>
      </c>
      <c r="S11" s="19">
        <f t="shared" si="10"/>
        <v>66.992912999999973</v>
      </c>
      <c r="T11" s="19">
        <f t="shared" si="10"/>
        <v>58.453083000000021</v>
      </c>
      <c r="U11" s="19">
        <f t="shared" si="10"/>
        <v>48.321117000000022</v>
      </c>
      <c r="V11" s="19">
        <f t="shared" si="10"/>
        <v>37.030149000000023</v>
      </c>
      <c r="W11" s="19">
        <f t="shared" si="10"/>
        <v>29.369574</v>
      </c>
      <c r="X11" s="19">
        <f t="shared" si="10"/>
        <v>51.831818999999996</v>
      </c>
      <c r="Y11" s="19">
        <f t="shared" ref="Y11:Z11" si="11">SUM(Y12:Y16)</f>
        <v>33.233732999999994</v>
      </c>
      <c r="Z11" s="19">
        <f t="shared" si="11"/>
        <v>32.093684999999994</v>
      </c>
    </row>
    <row r="12" spans="1:26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  <c r="Y12" s="8">
        <f>TI_EHG_E!Y12+NRG_E!Y12+FC_E!Y12</f>
        <v>0</v>
      </c>
      <c r="Z12" s="8">
        <f>TI_EHG_E!Z12+NRG_E!Z12+FC_E!Z12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TI_EHG_E!C13+NRG_E!C13+FC_E!C13</f>
        <v>0</v>
      </c>
      <c r="D13" s="8">
        <f>TI_EHG_E!D13+NRG_E!D13+FC_E!D13</f>
        <v>0</v>
      </c>
      <c r="E13" s="8">
        <f>TI_EHG_E!E13+NRG_E!E13+FC_E!E13</f>
        <v>0</v>
      </c>
      <c r="F13" s="8">
        <f>TI_EHG_E!F13+NRG_E!F13+FC_E!F13</f>
        <v>0</v>
      </c>
      <c r="G13" s="8">
        <f>TI_EHG_E!G13+NRG_E!G13+FC_E!G13</f>
        <v>0</v>
      </c>
      <c r="H13" s="8">
        <f>TI_EHG_E!H13+NRG_E!H13+FC_E!H13</f>
        <v>0</v>
      </c>
      <c r="I13" s="8">
        <f>TI_EHG_E!I13+NRG_E!I13+FC_E!I13</f>
        <v>0</v>
      </c>
      <c r="J13" s="8">
        <f>TI_EHG_E!J13+NRG_E!J13+FC_E!J13</f>
        <v>0</v>
      </c>
      <c r="K13" s="8">
        <f>TI_EHG_E!K13+NRG_E!K13+FC_E!K13</f>
        <v>0</v>
      </c>
      <c r="L13" s="8">
        <f>TI_EHG_E!L13+NRG_E!L13+FC_E!L13</f>
        <v>0</v>
      </c>
      <c r="M13" s="8">
        <f>TI_EHG_E!M13+NRG_E!M13+FC_E!M13</f>
        <v>0</v>
      </c>
      <c r="N13" s="8">
        <f>TI_EHG_E!N13+NRG_E!N13+FC_E!N13</f>
        <v>0</v>
      </c>
      <c r="O13" s="8">
        <f>TI_EHG_E!O13+NRG_E!O13+FC_E!O13</f>
        <v>0</v>
      </c>
      <c r="P13" s="8">
        <f>TI_EHG_E!P13+NRG_E!P13+FC_E!P13</f>
        <v>0</v>
      </c>
      <c r="Q13" s="8">
        <f>TI_EHG_E!Q13+NRG_E!Q13+FC_E!Q13</f>
        <v>0</v>
      </c>
      <c r="R13" s="8">
        <f>TI_EHG_E!R13+NRG_E!R13+FC_E!R13</f>
        <v>0</v>
      </c>
      <c r="S13" s="8">
        <f>TI_EHG_E!S13+NRG_E!S13+FC_E!S13</f>
        <v>0</v>
      </c>
      <c r="T13" s="8">
        <f>TI_EHG_E!T13+NRG_E!T13+FC_E!T13</f>
        <v>0</v>
      </c>
      <c r="U13" s="8">
        <f>TI_EHG_E!U13+NRG_E!U13+FC_E!U13</f>
        <v>0</v>
      </c>
      <c r="V13" s="8">
        <f>TI_EHG_E!V13+NRG_E!V13+FC_E!V13</f>
        <v>0</v>
      </c>
      <c r="W13" s="8">
        <f>TI_EHG_E!W13+NRG_E!W13+FC_E!W13</f>
        <v>0</v>
      </c>
      <c r="X13" s="8">
        <f>TI_EHG_E!X13+NRG_E!X13+FC_E!X13</f>
        <v>0</v>
      </c>
      <c r="Y13" s="8">
        <f>TI_EHG_E!Y13+NRG_E!Y13+FC_E!Y13</f>
        <v>0</v>
      </c>
      <c r="Z13" s="8">
        <f>TI_EHG_E!Z13+NRG_E!Z13+FC_E!Z13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  <c r="Y14" s="8">
        <f>TI_EHG_E!Y14+NRG_E!Y14+FC_E!Y14</f>
        <v>0</v>
      </c>
      <c r="Z14" s="8">
        <f>TI_EHG_E!Z14+NRG_E!Z14+FC_E!Z14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  <c r="Y15" s="8">
        <f>TI_EHG_E!Y15+NRG_E!Y15+FC_E!Y15</f>
        <v>0</v>
      </c>
      <c r="Z15" s="8">
        <f>TI_EHG_E!Z15+NRG_E!Z15+FC_E!Z15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TI_EHG_E!C16+NRG_E!C16+FC_E!C16</f>
        <v>69.554862000000014</v>
      </c>
      <c r="D16" s="8">
        <f>TI_EHG_E!D16+NRG_E!D16+FC_E!D16</f>
        <v>84.456918000000002</v>
      </c>
      <c r="E16" s="8">
        <f>TI_EHG_E!E16+NRG_E!E16+FC_E!E16</f>
        <v>104.33229300000005</v>
      </c>
      <c r="F16" s="8">
        <f>TI_EHG_E!F16+NRG_E!F16+FC_E!F16</f>
        <v>79.215084000000033</v>
      </c>
      <c r="G16" s="8">
        <f>TI_EHG_E!G16+NRG_E!G16+FC_E!G16</f>
        <v>61.826193000000018</v>
      </c>
      <c r="H16" s="8">
        <f>TI_EHG_E!H16+NRG_E!H16+FC_E!H16</f>
        <v>98.908991999999984</v>
      </c>
      <c r="I16" s="8">
        <f>TI_EHG_E!I16+NRG_E!I16+FC_E!I16</f>
        <v>17.827289999999998</v>
      </c>
      <c r="J16" s="8">
        <f>TI_EHG_E!J16+NRG_E!J16+FC_E!J16</f>
        <v>26.757432000000009</v>
      </c>
      <c r="K16" s="8">
        <f>TI_EHG_E!K16+NRG_E!K16+FC_E!K16</f>
        <v>42.581214000000003</v>
      </c>
      <c r="L16" s="8">
        <f>TI_EHG_E!L16+NRG_E!L16+FC_E!L16</f>
        <v>48.541545000000028</v>
      </c>
      <c r="M16" s="8">
        <f>TI_EHG_E!M16+NRG_E!M16+FC_E!M16</f>
        <v>42.372368999999992</v>
      </c>
      <c r="N16" s="8">
        <f>TI_EHG_E!N16+NRG_E!N16+FC_E!N16</f>
        <v>42.882371999999989</v>
      </c>
      <c r="O16" s="8">
        <f>TI_EHG_E!O16+NRG_E!O16+FC_E!O16</f>
        <v>48.638070000000013</v>
      </c>
      <c r="P16" s="8">
        <f>TI_EHG_E!P16+NRG_E!P16+FC_E!P16</f>
        <v>70.623305999999985</v>
      </c>
      <c r="Q16" s="8">
        <f>TI_EHG_E!Q16+NRG_E!Q16+FC_E!Q16</f>
        <v>51.731432999999981</v>
      </c>
      <c r="R16" s="8">
        <f>TI_EHG_E!R16+NRG_E!R16+FC_E!R16</f>
        <v>72.910773000000006</v>
      </c>
      <c r="S16" s="8">
        <f>TI_EHG_E!S16+NRG_E!S16+FC_E!S16</f>
        <v>66.992912999999973</v>
      </c>
      <c r="T16" s="8">
        <f>TI_EHG_E!T16+NRG_E!T16+FC_E!T16</f>
        <v>58.453083000000021</v>
      </c>
      <c r="U16" s="8">
        <f>TI_EHG_E!U16+NRG_E!U16+FC_E!U16</f>
        <v>48.321117000000022</v>
      </c>
      <c r="V16" s="8">
        <f>TI_EHG_E!V16+NRG_E!V16+FC_E!V16</f>
        <v>37.030149000000023</v>
      </c>
      <c r="W16" s="8">
        <f>TI_EHG_E!W16+NRG_E!W16+FC_E!W16</f>
        <v>29.369574</v>
      </c>
      <c r="X16" s="8">
        <f>TI_EHG_E!X16+NRG_E!X16+FC_E!X16</f>
        <v>51.831818999999996</v>
      </c>
      <c r="Y16" s="8">
        <f>TI_EHG_E!Y16+NRG_E!Y16+FC_E!Y16</f>
        <v>33.233732999999994</v>
      </c>
      <c r="Z16" s="8">
        <f>TI_EHG_E!Z16+NRG_E!Z16+FC_E!Z16</f>
        <v>32.093684999999994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0</v>
      </c>
      <c r="D17" s="27">
        <f t="shared" ref="D17:X17" si="13">SUM(D18:D21)</f>
        <v>0</v>
      </c>
      <c r="E17" s="27">
        <f t="shared" si="13"/>
        <v>0</v>
      </c>
      <c r="F17" s="27">
        <f t="shared" si="13"/>
        <v>0</v>
      </c>
      <c r="G17" s="27">
        <f t="shared" si="13"/>
        <v>0</v>
      </c>
      <c r="H17" s="27">
        <f t="shared" si="13"/>
        <v>0</v>
      </c>
      <c r="I17" s="27">
        <f t="shared" si="13"/>
        <v>0</v>
      </c>
      <c r="J17" s="27">
        <f t="shared" si="13"/>
        <v>0</v>
      </c>
      <c r="K17" s="27">
        <f t="shared" si="13"/>
        <v>0</v>
      </c>
      <c r="L17" s="27">
        <f t="shared" si="13"/>
        <v>0</v>
      </c>
      <c r="M17" s="27">
        <f t="shared" si="13"/>
        <v>0</v>
      </c>
      <c r="N17" s="27">
        <f t="shared" si="13"/>
        <v>0</v>
      </c>
      <c r="O17" s="27">
        <f t="shared" si="13"/>
        <v>0</v>
      </c>
      <c r="P17" s="27">
        <f t="shared" si="13"/>
        <v>0</v>
      </c>
      <c r="Q17" s="27">
        <f t="shared" si="13"/>
        <v>0</v>
      </c>
      <c r="R17" s="27">
        <f t="shared" si="13"/>
        <v>0</v>
      </c>
      <c r="S17" s="27">
        <f t="shared" si="13"/>
        <v>0</v>
      </c>
      <c r="T17" s="27">
        <f t="shared" si="13"/>
        <v>0</v>
      </c>
      <c r="U17" s="27">
        <f t="shared" si="13"/>
        <v>0</v>
      </c>
      <c r="V17" s="27">
        <f t="shared" si="13"/>
        <v>0</v>
      </c>
      <c r="W17" s="27">
        <f t="shared" si="13"/>
        <v>0</v>
      </c>
      <c r="X17" s="27">
        <f t="shared" si="13"/>
        <v>0</v>
      </c>
      <c r="Y17" s="27">
        <f t="shared" ref="Y17:Z17" si="14">SUM(Y18:Y21)</f>
        <v>0</v>
      </c>
      <c r="Z17" s="27">
        <f t="shared" si="14"/>
        <v>0</v>
      </c>
    </row>
    <row r="18" spans="1:26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  <c r="Y18" s="8">
        <f>TI_EHG_E!Y18+NRG_E!Y18+FC_E!Y18</f>
        <v>0</v>
      </c>
      <c r="Z18" s="8">
        <f>TI_EHG_E!Z18+NRG_E!Z18+FC_E!Z18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TI_EHG_E!C19+NRG_E!C19+FC_E!C19</f>
        <v>0</v>
      </c>
      <c r="D19" s="8">
        <f>TI_EHG_E!D19+NRG_E!D19+FC_E!D19</f>
        <v>0</v>
      </c>
      <c r="E19" s="8">
        <f>TI_EHG_E!E19+NRG_E!E19+FC_E!E19</f>
        <v>0</v>
      </c>
      <c r="F19" s="8">
        <f>TI_EHG_E!F19+NRG_E!F19+FC_E!F19</f>
        <v>0</v>
      </c>
      <c r="G19" s="8">
        <f>TI_EHG_E!G19+NRG_E!G19+FC_E!G19</f>
        <v>0</v>
      </c>
      <c r="H19" s="8">
        <f>TI_EHG_E!H19+NRG_E!H19+FC_E!H19</f>
        <v>0</v>
      </c>
      <c r="I19" s="8">
        <f>TI_EHG_E!I19+NRG_E!I19+FC_E!I19</f>
        <v>0</v>
      </c>
      <c r="J19" s="8">
        <f>TI_EHG_E!J19+NRG_E!J19+FC_E!J19</f>
        <v>0</v>
      </c>
      <c r="K19" s="8">
        <f>TI_EHG_E!K19+NRG_E!K19+FC_E!K19</f>
        <v>0</v>
      </c>
      <c r="L19" s="8">
        <f>TI_EHG_E!L19+NRG_E!L19+FC_E!L19</f>
        <v>0</v>
      </c>
      <c r="M19" s="8">
        <f>TI_EHG_E!M19+NRG_E!M19+FC_E!M19</f>
        <v>0</v>
      </c>
      <c r="N19" s="8">
        <f>TI_EHG_E!N19+NRG_E!N19+FC_E!N19</f>
        <v>0</v>
      </c>
      <c r="O19" s="8">
        <f>TI_EHG_E!O19+NRG_E!O19+FC_E!O19</f>
        <v>0</v>
      </c>
      <c r="P19" s="8">
        <f>TI_EHG_E!P19+NRG_E!P19+FC_E!P19</f>
        <v>0</v>
      </c>
      <c r="Q19" s="8">
        <f>TI_EHG_E!Q19+NRG_E!Q19+FC_E!Q19</f>
        <v>0</v>
      </c>
      <c r="R19" s="8">
        <f>TI_EHG_E!R19+NRG_E!R19+FC_E!R19</f>
        <v>0</v>
      </c>
      <c r="S19" s="8">
        <f>TI_EHG_E!S19+NRG_E!S19+FC_E!S19</f>
        <v>0</v>
      </c>
      <c r="T19" s="8">
        <f>TI_EHG_E!T19+NRG_E!T19+FC_E!T19</f>
        <v>0</v>
      </c>
      <c r="U19" s="8">
        <f>TI_EHG_E!U19+NRG_E!U19+FC_E!U19</f>
        <v>0</v>
      </c>
      <c r="V19" s="8">
        <f>TI_EHG_E!V19+NRG_E!V19+FC_E!V19</f>
        <v>0</v>
      </c>
      <c r="W19" s="8">
        <f>TI_EHG_E!W19+NRG_E!W19+FC_E!W19</f>
        <v>0</v>
      </c>
      <c r="X19" s="8">
        <f>TI_EHG_E!X19+NRG_E!X19+FC_E!X19</f>
        <v>0</v>
      </c>
      <c r="Y19" s="8">
        <f>TI_EHG_E!Y19+NRG_E!Y19+FC_E!Y19</f>
        <v>0</v>
      </c>
      <c r="Z19" s="8">
        <f>TI_EHG_E!Z19+NRG_E!Z19+FC_E!Z19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TI_EHG_E!C20+NRG_E!C20+FC_E!C20</f>
        <v>0</v>
      </c>
      <c r="D20" s="8">
        <f>TI_EHG_E!D20+NRG_E!D20+FC_E!D20</f>
        <v>0</v>
      </c>
      <c r="E20" s="8">
        <f>TI_EHG_E!E20+NRG_E!E20+FC_E!E20</f>
        <v>0</v>
      </c>
      <c r="F20" s="8">
        <f>TI_EHG_E!F20+NRG_E!F20+FC_E!F20</f>
        <v>0</v>
      </c>
      <c r="G20" s="8">
        <f>TI_EHG_E!G20+NRG_E!G20+FC_E!G20</f>
        <v>0</v>
      </c>
      <c r="H20" s="8">
        <f>TI_EHG_E!H20+NRG_E!H20+FC_E!H20</f>
        <v>0</v>
      </c>
      <c r="I20" s="8">
        <f>TI_EHG_E!I20+NRG_E!I20+FC_E!I20</f>
        <v>0</v>
      </c>
      <c r="J20" s="8">
        <f>TI_EHG_E!J20+NRG_E!J20+FC_E!J20</f>
        <v>0</v>
      </c>
      <c r="K20" s="8">
        <f>TI_EHG_E!K20+NRG_E!K20+FC_E!K20</f>
        <v>0</v>
      </c>
      <c r="L20" s="8">
        <f>TI_EHG_E!L20+NRG_E!L20+FC_E!L20</f>
        <v>0</v>
      </c>
      <c r="M20" s="8">
        <f>TI_EHG_E!M20+NRG_E!M20+FC_E!M20</f>
        <v>0</v>
      </c>
      <c r="N20" s="8">
        <f>TI_EHG_E!N20+NRG_E!N20+FC_E!N20</f>
        <v>0</v>
      </c>
      <c r="O20" s="8">
        <f>TI_EHG_E!O20+NRG_E!O20+FC_E!O20</f>
        <v>0</v>
      </c>
      <c r="P20" s="8">
        <f>TI_EHG_E!P20+NRG_E!P20+FC_E!P20</f>
        <v>0</v>
      </c>
      <c r="Q20" s="8">
        <f>TI_EHG_E!Q20+NRG_E!Q20+FC_E!Q20</f>
        <v>0</v>
      </c>
      <c r="R20" s="8">
        <f>TI_EHG_E!R20+NRG_E!R20+FC_E!R20</f>
        <v>0</v>
      </c>
      <c r="S20" s="8">
        <f>TI_EHG_E!S20+NRG_E!S20+FC_E!S20</f>
        <v>0</v>
      </c>
      <c r="T20" s="8">
        <f>TI_EHG_E!T20+NRG_E!T20+FC_E!T20</f>
        <v>0</v>
      </c>
      <c r="U20" s="8">
        <f>TI_EHG_E!U20+NRG_E!U20+FC_E!U20</f>
        <v>0</v>
      </c>
      <c r="V20" s="8">
        <f>TI_EHG_E!V20+NRG_E!V20+FC_E!V20</f>
        <v>0</v>
      </c>
      <c r="W20" s="8">
        <f>TI_EHG_E!W20+NRG_E!W20+FC_E!W20</f>
        <v>0</v>
      </c>
      <c r="X20" s="8">
        <f>TI_EHG_E!X20+NRG_E!X20+FC_E!X20</f>
        <v>0</v>
      </c>
      <c r="Y20" s="8">
        <f>TI_EHG_E!Y20+NRG_E!Y20+FC_E!Y20</f>
        <v>0</v>
      </c>
      <c r="Z20" s="8">
        <f>TI_EHG_E!Z20+NRG_E!Z20+FC_E!Z20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  <c r="Y21" s="8">
        <f>TI_EHG_E!Y21+NRG_E!Y21+FC_E!Y21</f>
        <v>0</v>
      </c>
      <c r="Z21" s="8">
        <f>TI_EHG_E!Z21+NRG_E!Z21+FC_E!Z21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3649.1745790926789</v>
      </c>
      <c r="D22" s="27">
        <f t="shared" ref="D22:X22" si="16">SUM(D23:D24)</f>
        <v>3912.6653461780129</v>
      </c>
      <c r="E22" s="27">
        <f t="shared" si="16"/>
        <v>3974.1289169256006</v>
      </c>
      <c r="F22" s="27">
        <f t="shared" si="16"/>
        <v>3747.391167165154</v>
      </c>
      <c r="G22" s="27">
        <f t="shared" si="16"/>
        <v>3164.1363523972614</v>
      </c>
      <c r="H22" s="27">
        <f t="shared" si="16"/>
        <v>3818.4462115049469</v>
      </c>
      <c r="I22" s="27">
        <f t="shared" si="16"/>
        <v>3635.0531860926485</v>
      </c>
      <c r="J22" s="27">
        <f t="shared" si="16"/>
        <v>3514.9348646610083</v>
      </c>
      <c r="K22" s="27">
        <f t="shared" si="16"/>
        <v>4212.4540110398957</v>
      </c>
      <c r="L22" s="27">
        <f t="shared" si="16"/>
        <v>4192.7698652423906</v>
      </c>
      <c r="M22" s="27">
        <f t="shared" si="16"/>
        <v>3656.5422294508071</v>
      </c>
      <c r="N22" s="27">
        <f t="shared" si="16"/>
        <v>3522.0806566784313</v>
      </c>
      <c r="O22" s="27">
        <f t="shared" si="16"/>
        <v>3828.583603219789</v>
      </c>
      <c r="P22" s="27">
        <f t="shared" si="16"/>
        <v>3669.621592815341</v>
      </c>
      <c r="Q22" s="27">
        <f t="shared" si="16"/>
        <v>3728.704405903386</v>
      </c>
      <c r="R22" s="27">
        <f t="shared" si="16"/>
        <v>3645.8489407200032</v>
      </c>
      <c r="S22" s="27">
        <f t="shared" si="16"/>
        <v>3552.6141637202313</v>
      </c>
      <c r="T22" s="27">
        <f t="shared" si="16"/>
        <v>3368.7179762706342</v>
      </c>
      <c r="U22" s="27">
        <f t="shared" si="16"/>
        <v>3200.630010070146</v>
      </c>
      <c r="V22" s="27">
        <f t="shared" si="16"/>
        <v>2948.6428419205913</v>
      </c>
      <c r="W22" s="27">
        <f t="shared" si="16"/>
        <v>1972.3339269971543</v>
      </c>
      <c r="X22" s="27">
        <f t="shared" si="16"/>
        <v>1274.9553576329549</v>
      </c>
      <c r="Y22" s="27">
        <f t="shared" ref="Y22:Z22" si="17">SUM(Y23:Y24)</f>
        <v>1121.2030768404859</v>
      </c>
      <c r="Z22" s="27">
        <f t="shared" si="17"/>
        <v>871.30678050584572</v>
      </c>
    </row>
    <row r="23" spans="1:26" ht="11.25" customHeight="1" x14ac:dyDescent="0.2">
      <c r="A23" s="29" t="s">
        <v>36</v>
      </c>
      <c r="B23" s="7" t="s">
        <v>37</v>
      </c>
      <c r="C23" s="8">
        <f>TI_EHG_E!C23+NRG_E!C23+FC_E!C23</f>
        <v>3091.2714481360454</v>
      </c>
      <c r="D23" s="8">
        <f>TI_EHG_E!D23+NRG_E!D23+FC_E!D23</f>
        <v>3403.8510386522166</v>
      </c>
      <c r="E23" s="8">
        <f>TI_EHG_E!E23+NRG_E!E23+FC_E!E23</f>
        <v>3453.2775172995548</v>
      </c>
      <c r="F23" s="8">
        <f>TI_EHG_E!F23+NRG_E!F23+FC_E!F23</f>
        <v>3321.5266106287545</v>
      </c>
      <c r="G23" s="8">
        <f>TI_EHG_E!G23+NRG_E!G23+FC_E!G23</f>
        <v>2725.309750941909</v>
      </c>
      <c r="H23" s="8">
        <f>TI_EHG_E!H23+NRG_E!H23+FC_E!H23</f>
        <v>3386.5210733783351</v>
      </c>
      <c r="I23" s="8">
        <f>TI_EHG_E!I23+NRG_E!I23+FC_E!I23</f>
        <v>3220.1487771385609</v>
      </c>
      <c r="J23" s="8">
        <f>TI_EHG_E!J23+NRG_E!J23+FC_E!J23</f>
        <v>3120.2795966566182</v>
      </c>
      <c r="K23" s="8">
        <f>TI_EHG_E!K23+NRG_E!K23+FC_E!K23</f>
        <v>3711.0194940798501</v>
      </c>
      <c r="L23" s="8">
        <f>TI_EHG_E!L23+NRG_E!L23+FC_E!L23</f>
        <v>3699.1653509536773</v>
      </c>
      <c r="M23" s="8">
        <f>TI_EHG_E!M23+NRG_E!M23+FC_E!M23</f>
        <v>3240.6514894859097</v>
      </c>
      <c r="N23" s="8">
        <f>TI_EHG_E!N23+NRG_E!N23+FC_E!N23</f>
        <v>3150.4835665023425</v>
      </c>
      <c r="O23" s="8">
        <f>TI_EHG_E!O23+NRG_E!O23+FC_E!O23</f>
        <v>3413.5419547547344</v>
      </c>
      <c r="P23" s="8">
        <f>TI_EHG_E!P23+NRG_E!P23+FC_E!P23</f>
        <v>3231.062456065888</v>
      </c>
      <c r="Q23" s="8">
        <f>TI_EHG_E!Q23+NRG_E!Q23+FC_E!Q23</f>
        <v>3379.7290834490423</v>
      </c>
      <c r="R23" s="8">
        <f>TI_EHG_E!R23+NRG_E!R23+FC_E!R23</f>
        <v>3300.809365154551</v>
      </c>
      <c r="S23" s="8">
        <f>TI_EHG_E!S23+NRG_E!S23+FC_E!S23</f>
        <v>3220.2411154485362</v>
      </c>
      <c r="T23" s="8">
        <f>TI_EHG_E!T23+NRG_E!T23+FC_E!T23</f>
        <v>3077.0447897672861</v>
      </c>
      <c r="U23" s="8">
        <f>TI_EHG_E!U23+NRG_E!U23+FC_E!U23</f>
        <v>2880.4412608650241</v>
      </c>
      <c r="V23" s="8">
        <f>TI_EHG_E!V23+NRG_E!V23+FC_E!V23</f>
        <v>2688.4842881222171</v>
      </c>
      <c r="W23" s="8">
        <f>TI_EHG_E!W23+NRG_E!W23+FC_E!W23</f>
        <v>1682.3107354517647</v>
      </c>
      <c r="X23" s="8">
        <f>TI_EHG_E!X23+NRG_E!X23+FC_E!X23</f>
        <v>1027.394906967711</v>
      </c>
      <c r="Y23" s="8">
        <f>TI_EHG_E!Y23+NRG_E!Y23+FC_E!Y23</f>
        <v>961.8766560742946</v>
      </c>
      <c r="Z23" s="8">
        <f>TI_EHG_E!Z23+NRG_E!Z23+FC_E!Z23</f>
        <v>814.05088936697132</v>
      </c>
    </row>
    <row r="24" spans="1:26" ht="11.25" customHeight="1" x14ac:dyDescent="0.2">
      <c r="A24" s="29" t="s">
        <v>38</v>
      </c>
      <c r="B24" s="7" t="s">
        <v>39</v>
      </c>
      <c r="C24" s="8">
        <f>TI_EHG_E!C24+NRG_E!C24+FC_E!C24</f>
        <v>557.90313095663339</v>
      </c>
      <c r="D24" s="8">
        <f>TI_EHG_E!D24+NRG_E!D24+FC_E!D24</f>
        <v>508.81430752579627</v>
      </c>
      <c r="E24" s="8">
        <f>TI_EHG_E!E24+NRG_E!E24+FC_E!E24</f>
        <v>520.85139962604603</v>
      </c>
      <c r="F24" s="8">
        <f>TI_EHG_E!F24+NRG_E!F24+FC_E!F24</f>
        <v>425.8645565363995</v>
      </c>
      <c r="G24" s="8">
        <f>TI_EHG_E!G24+NRG_E!G24+FC_E!G24</f>
        <v>438.8266014553526</v>
      </c>
      <c r="H24" s="8">
        <f>TI_EHG_E!H24+NRG_E!H24+FC_E!H24</f>
        <v>431.92513812661178</v>
      </c>
      <c r="I24" s="8">
        <f>TI_EHG_E!I24+NRG_E!I24+FC_E!I24</f>
        <v>414.90440895408756</v>
      </c>
      <c r="J24" s="8">
        <f>TI_EHG_E!J24+NRG_E!J24+FC_E!J24</f>
        <v>394.65526800439011</v>
      </c>
      <c r="K24" s="8">
        <f>TI_EHG_E!K24+NRG_E!K24+FC_E!K24</f>
        <v>501.43451696004547</v>
      </c>
      <c r="L24" s="8">
        <f>TI_EHG_E!L24+NRG_E!L24+FC_E!L24</f>
        <v>493.60451428871352</v>
      </c>
      <c r="M24" s="8">
        <f>TI_EHG_E!M24+NRG_E!M24+FC_E!M24</f>
        <v>415.89073996489742</v>
      </c>
      <c r="N24" s="8">
        <f>TI_EHG_E!N24+NRG_E!N24+FC_E!N24</f>
        <v>371.59709017608873</v>
      </c>
      <c r="O24" s="8">
        <f>TI_EHG_E!O24+NRG_E!O24+FC_E!O24</f>
        <v>415.04164846505461</v>
      </c>
      <c r="P24" s="8">
        <f>TI_EHG_E!P24+NRG_E!P24+FC_E!P24</f>
        <v>438.55913674945322</v>
      </c>
      <c r="Q24" s="8">
        <f>TI_EHG_E!Q24+NRG_E!Q24+FC_E!Q24</f>
        <v>348.97532245434365</v>
      </c>
      <c r="R24" s="8">
        <f>TI_EHG_E!R24+NRG_E!R24+FC_E!R24</f>
        <v>345.03957556545237</v>
      </c>
      <c r="S24" s="8">
        <f>TI_EHG_E!S24+NRG_E!S24+FC_E!S24</f>
        <v>332.37304827169498</v>
      </c>
      <c r="T24" s="8">
        <f>TI_EHG_E!T24+NRG_E!T24+FC_E!T24</f>
        <v>291.67318650334789</v>
      </c>
      <c r="U24" s="8">
        <f>TI_EHG_E!U24+NRG_E!U24+FC_E!U24</f>
        <v>320.18874920512184</v>
      </c>
      <c r="V24" s="8">
        <f>TI_EHG_E!V24+NRG_E!V24+FC_E!V24</f>
        <v>260.15855379837444</v>
      </c>
      <c r="W24" s="8">
        <f>TI_EHG_E!W24+NRG_E!W24+FC_E!W24</f>
        <v>290.02319154538975</v>
      </c>
      <c r="X24" s="8">
        <f>TI_EHG_E!X24+NRG_E!X24+FC_E!X24</f>
        <v>247.56045066524399</v>
      </c>
      <c r="Y24" s="8">
        <f>TI_EHG_E!Y24+NRG_E!Y24+FC_E!Y24</f>
        <v>159.32642076619121</v>
      </c>
      <c r="Z24" s="8">
        <f>TI_EHG_E!Z24+NRG_E!Z24+FC_E!Z24</f>
        <v>57.255891138874354</v>
      </c>
    </row>
    <row r="25" spans="1:26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  <c r="Y25" s="27">
        <f>TI_EHG_E!Y25+NRG_E!Y25+FC_E!Y25</f>
        <v>0</v>
      </c>
      <c r="Z25" s="27">
        <f>TI_EHG_E!Z25+NRG_E!Z25+FC_E!Z25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23545.408258799998</v>
      </c>
      <c r="D26" s="27">
        <f t="shared" ref="D26:X26" si="19">SUM(D27,D33)</f>
        <v>24975.12127824</v>
      </c>
      <c r="E26" s="27">
        <f t="shared" si="19"/>
        <v>23868.762764399999</v>
      </c>
      <c r="F26" s="27">
        <f t="shared" si="19"/>
        <v>23287.883488200001</v>
      </c>
      <c r="G26" s="27">
        <f t="shared" si="19"/>
        <v>24459.351561000003</v>
      </c>
      <c r="H26" s="27">
        <f t="shared" si="19"/>
        <v>25769.76272712</v>
      </c>
      <c r="I26" s="27">
        <f t="shared" si="19"/>
        <v>26488.631272679995</v>
      </c>
      <c r="J26" s="27">
        <f t="shared" si="19"/>
        <v>25284.339560879998</v>
      </c>
      <c r="K26" s="27">
        <f t="shared" si="19"/>
        <v>24580.591574399998</v>
      </c>
      <c r="L26" s="27">
        <f t="shared" si="19"/>
        <v>21411.340058879996</v>
      </c>
      <c r="M26" s="27">
        <f t="shared" si="19"/>
        <v>20544.221002679998</v>
      </c>
      <c r="N26" s="27">
        <f t="shared" si="19"/>
        <v>18325.121257440002</v>
      </c>
      <c r="O26" s="27">
        <f t="shared" si="19"/>
        <v>17486.840634479999</v>
      </c>
      <c r="P26" s="27">
        <f t="shared" si="19"/>
        <v>17494.190151840001</v>
      </c>
      <c r="Q26" s="27">
        <f t="shared" si="19"/>
        <v>17337.739015799998</v>
      </c>
      <c r="R26" s="27">
        <f t="shared" si="19"/>
        <v>17809.946662320002</v>
      </c>
      <c r="S26" s="27">
        <f t="shared" si="19"/>
        <v>18612.747222479997</v>
      </c>
      <c r="T26" s="27">
        <f t="shared" si="19"/>
        <v>18208.146351960004</v>
      </c>
      <c r="U26" s="27">
        <f t="shared" si="19"/>
        <v>18816.19154172</v>
      </c>
      <c r="V26" s="27">
        <f t="shared" si="19"/>
        <v>18808.079650200001</v>
      </c>
      <c r="W26" s="27">
        <f t="shared" si="19"/>
        <v>17487.343051920001</v>
      </c>
      <c r="X26" s="27">
        <f t="shared" si="19"/>
        <v>18622.349580239999</v>
      </c>
      <c r="Y26" s="27">
        <f t="shared" ref="Y26:Z26" si="20">SUM(Y27,Y33)</f>
        <v>18478.91915568</v>
      </c>
      <c r="Z26" s="27">
        <f t="shared" si="20"/>
        <v>17725.299327000001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X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  <c r="Y28" s="8">
        <f>TI_EHG_E!Y28+NRG_E!Y28+FC_E!Y28</f>
        <v>0</v>
      </c>
      <c r="Z28" s="8">
        <f>TI_EHG_E!Z28+NRG_E!Z28+FC_E!Z28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  <c r="Y29" s="8">
        <f>TI_EHG_E!Y29+NRG_E!Y29+FC_E!Y29</f>
        <v>0</v>
      </c>
      <c r="Z29" s="8">
        <f>TI_EHG_E!Z29+NRG_E!Z29+FC_E!Z29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  <c r="Y30" s="8">
        <f>TI_EHG_E!Y30+NRG_E!Y30+FC_E!Y30</f>
        <v>0</v>
      </c>
      <c r="Z30" s="8">
        <f>TI_EHG_E!Z30+NRG_E!Z30+FC_E!Z30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  <c r="Y31" s="8">
        <f>TI_EHG_E!Y31+NRG_E!Y31+FC_E!Y31</f>
        <v>0</v>
      </c>
      <c r="Z31" s="8">
        <f>TI_EHG_E!Z31+NRG_E!Z31+FC_E!Z31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  <c r="Y32" s="8">
        <f>TI_EHG_E!Y32+NRG_E!Y32+FC_E!Y32</f>
        <v>0</v>
      </c>
      <c r="Z32" s="8">
        <f>TI_EHG_E!Z32+NRG_E!Z32+FC_E!Z32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23545.408258799998</v>
      </c>
      <c r="D33" s="19">
        <f t="shared" ref="D33:X33" si="25">SUM(D34:D50)</f>
        <v>24975.12127824</v>
      </c>
      <c r="E33" s="19">
        <f t="shared" si="25"/>
        <v>23868.762764399999</v>
      </c>
      <c r="F33" s="19">
        <f t="shared" si="25"/>
        <v>23287.883488200001</v>
      </c>
      <c r="G33" s="19">
        <f t="shared" si="25"/>
        <v>24459.351561000003</v>
      </c>
      <c r="H33" s="19">
        <f t="shared" si="25"/>
        <v>25769.76272712</v>
      </c>
      <c r="I33" s="19">
        <f t="shared" si="25"/>
        <v>26488.631272679995</v>
      </c>
      <c r="J33" s="19">
        <f t="shared" si="25"/>
        <v>25284.339560879998</v>
      </c>
      <c r="K33" s="19">
        <f t="shared" si="25"/>
        <v>24580.591574399998</v>
      </c>
      <c r="L33" s="19">
        <f t="shared" si="25"/>
        <v>21411.340058879996</v>
      </c>
      <c r="M33" s="19">
        <f t="shared" si="25"/>
        <v>20544.221002679998</v>
      </c>
      <c r="N33" s="19">
        <f t="shared" si="25"/>
        <v>18325.121257440002</v>
      </c>
      <c r="O33" s="19">
        <f t="shared" si="25"/>
        <v>17486.840634479999</v>
      </c>
      <c r="P33" s="19">
        <f t="shared" si="25"/>
        <v>17494.190151840001</v>
      </c>
      <c r="Q33" s="19">
        <f t="shared" si="25"/>
        <v>17337.739015799998</v>
      </c>
      <c r="R33" s="19">
        <f t="shared" si="25"/>
        <v>17809.946662320002</v>
      </c>
      <c r="S33" s="19">
        <f t="shared" si="25"/>
        <v>18612.747222479997</v>
      </c>
      <c r="T33" s="19">
        <f t="shared" si="25"/>
        <v>18208.146351960004</v>
      </c>
      <c r="U33" s="19">
        <f t="shared" si="25"/>
        <v>18816.19154172</v>
      </c>
      <c r="V33" s="19">
        <f t="shared" si="25"/>
        <v>18808.079650200001</v>
      </c>
      <c r="W33" s="19">
        <f t="shared" si="25"/>
        <v>17487.343051920001</v>
      </c>
      <c r="X33" s="19">
        <f t="shared" si="25"/>
        <v>18622.349580239999</v>
      </c>
      <c r="Y33" s="19">
        <f t="shared" ref="Y33:Z33" si="26">SUM(Y34:Y50)</f>
        <v>18478.91915568</v>
      </c>
      <c r="Z33" s="19">
        <f t="shared" si="26"/>
        <v>17725.299327000001</v>
      </c>
    </row>
    <row r="34" spans="1:26" ht="11.25" customHeight="1" x14ac:dyDescent="0.2">
      <c r="A34" s="28" t="s">
        <v>54</v>
      </c>
      <c r="B34" s="7" t="s">
        <v>55</v>
      </c>
      <c r="C34" s="8">
        <f>TI_EHG_E!C34+NRG_E!C34+FC_E!C34</f>
        <v>171.11969280000002</v>
      </c>
      <c r="D34" s="8">
        <f>TI_EHG_E!D34+NRG_E!D34+FC_E!D34</f>
        <v>214.57861632000001</v>
      </c>
      <c r="E34" s="8">
        <f>TI_EHG_E!E34+NRG_E!E34+FC_E!E34</f>
        <v>239.02428672000002</v>
      </c>
      <c r="F34" s="8">
        <f>TI_EHG_E!F34+NRG_E!F34+FC_E!F34</f>
        <v>252.60512256000001</v>
      </c>
      <c r="G34" s="8">
        <f>TI_EHG_E!G34+NRG_E!G34+FC_E!G34</f>
        <v>236.30807808000003</v>
      </c>
      <c r="H34" s="8">
        <f>TI_EHG_E!H34+NRG_E!H34+FC_E!H34</f>
        <v>262.79811072000001</v>
      </c>
      <c r="I34" s="8">
        <f>TI_EHG_E!I34+NRG_E!I34+FC_E!I34</f>
        <v>256.39006463999999</v>
      </c>
      <c r="J34" s="8">
        <f>TI_EHG_E!J34+NRG_E!J34+FC_E!J34</f>
        <v>244.18920960000003</v>
      </c>
      <c r="K34" s="8">
        <f>TI_EHG_E!K34+NRG_E!K34+FC_E!K34</f>
        <v>248.88819455999999</v>
      </c>
      <c r="L34" s="8">
        <f>TI_EHG_E!L34+NRG_E!L34+FC_E!L34</f>
        <v>221.97452544000004</v>
      </c>
      <c r="M34" s="8">
        <f>TI_EHG_E!M34+NRG_E!M34+FC_E!M34</f>
        <v>241.74630144000002</v>
      </c>
      <c r="N34" s="8">
        <f>TI_EHG_E!N34+NRG_E!N34+FC_E!N34</f>
        <v>147.15302399999999</v>
      </c>
      <c r="O34" s="8">
        <f>TI_EHG_E!O34+NRG_E!O34+FC_E!O34</f>
        <v>173.96114688</v>
      </c>
      <c r="P34" s="8">
        <f>TI_EHG_E!P34+NRG_E!P34+FC_E!P34</f>
        <v>166.60919808</v>
      </c>
      <c r="Q34" s="8">
        <f>TI_EHG_E!Q34+NRG_E!Q34+FC_E!Q34</f>
        <v>163.2866688</v>
      </c>
      <c r="R34" s="8">
        <f>TI_EHG_E!R34+NRG_E!R34+FC_E!R34</f>
        <v>240.85859328000001</v>
      </c>
      <c r="S34" s="8">
        <f>TI_EHG_E!S34+NRG_E!S34+FC_E!S34</f>
        <v>207.84936960000002</v>
      </c>
      <c r="T34" s="8">
        <f>TI_EHG_E!T34+NRG_E!T34+FC_E!T34</f>
        <v>217.18575360000003</v>
      </c>
      <c r="U34" s="8">
        <f>TI_EHG_E!U34+NRG_E!U34+FC_E!U34</f>
        <v>217.08705024000005</v>
      </c>
      <c r="V34" s="8">
        <f>TI_EHG_E!V34+NRG_E!V34+FC_E!V34</f>
        <v>181.81304064000003</v>
      </c>
      <c r="W34" s="8">
        <f>TI_EHG_E!W34+NRG_E!W34+FC_E!W34</f>
        <v>204.68090880000003</v>
      </c>
      <c r="X34" s="8">
        <f>TI_EHG_E!X34+NRG_E!X34+FC_E!X34</f>
        <v>203.04089856000004</v>
      </c>
      <c r="Y34" s="8">
        <f>TI_EHG_E!Y34+NRG_E!Y34+FC_E!Y34</f>
        <v>242.20518912000003</v>
      </c>
      <c r="Z34" s="8">
        <f>TI_EHG_E!Z34+NRG_E!Z34+FC_E!Z34</f>
        <v>256.15014912000009</v>
      </c>
    </row>
    <row r="35" spans="1:26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  <c r="Y35" s="8">
        <f>TI_EHG_E!Y35+NRG_E!Y35+FC_E!Y35</f>
        <v>0</v>
      </c>
      <c r="Z35" s="8">
        <f>TI_EHG_E!Z35+NRG_E!Z35+FC_E!Z35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TI_EHG_E!C36+NRG_E!C36+FC_E!C36</f>
        <v>414.07678871999997</v>
      </c>
      <c r="D36" s="8">
        <f>TI_EHG_E!D36+NRG_E!D36+FC_E!D36</f>
        <v>424.47049452000005</v>
      </c>
      <c r="E36" s="8">
        <f>TI_EHG_E!E36+NRG_E!E36+FC_E!E36</f>
        <v>403.16879268000008</v>
      </c>
      <c r="F36" s="8">
        <f>TI_EHG_E!F36+NRG_E!F36+FC_E!F36</f>
        <v>396.80694971999998</v>
      </c>
      <c r="G36" s="8">
        <f>TI_EHG_E!G36+NRG_E!G36+FC_E!G36</f>
        <v>411.44650308000007</v>
      </c>
      <c r="H36" s="8">
        <f>TI_EHG_E!H36+NRG_E!H36+FC_E!H36</f>
        <v>460.84335371999998</v>
      </c>
      <c r="I36" s="8">
        <f>TI_EHG_E!I36+NRG_E!I36+FC_E!I36</f>
        <v>465.40790676000017</v>
      </c>
      <c r="J36" s="8">
        <f>TI_EHG_E!J36+NRG_E!J36+FC_E!J36</f>
        <v>458.18012987999992</v>
      </c>
      <c r="K36" s="8">
        <f>TI_EHG_E!K36+NRG_E!K36+FC_E!K36</f>
        <v>443.04991092</v>
      </c>
      <c r="L36" s="8">
        <f>TI_EHG_E!L36+NRG_E!L36+FC_E!L36</f>
        <v>313.25045976000001</v>
      </c>
      <c r="M36" s="8">
        <f>TI_EHG_E!M36+NRG_E!M36+FC_E!M36</f>
        <v>395.08962012000029</v>
      </c>
      <c r="N36" s="8">
        <f>TI_EHG_E!N36+NRG_E!N36+FC_E!N36</f>
        <v>380.56273812000012</v>
      </c>
      <c r="O36" s="8">
        <f>TI_EHG_E!O36+NRG_E!O36+FC_E!O36</f>
        <v>363.8644336800001</v>
      </c>
      <c r="P36" s="8">
        <f>TI_EHG_E!P36+NRG_E!P36+FC_E!P36</f>
        <v>445.66452252000016</v>
      </c>
      <c r="Q36" s="8">
        <f>TI_EHG_E!Q36+NRG_E!Q36+FC_E!Q36</f>
        <v>398.46112884000007</v>
      </c>
      <c r="R36" s="8">
        <f>TI_EHG_E!R36+NRG_E!R36+FC_E!R36</f>
        <v>405.68277240000009</v>
      </c>
      <c r="S36" s="8">
        <f>TI_EHG_E!S36+NRG_E!S36+FC_E!S36</f>
        <v>434.98868399999998</v>
      </c>
      <c r="T36" s="8">
        <f>TI_EHG_E!T36+NRG_E!T36+FC_E!T36</f>
        <v>442.82297808000004</v>
      </c>
      <c r="U36" s="8">
        <f>TI_EHG_E!U36+NRG_E!U36+FC_E!U36</f>
        <v>480.72507840000003</v>
      </c>
      <c r="V36" s="8">
        <f>TI_EHG_E!V36+NRG_E!V36+FC_E!V36</f>
        <v>477.95531652000011</v>
      </c>
      <c r="W36" s="8">
        <f>TI_EHG_E!W36+NRG_E!W36+FC_E!W36</f>
        <v>460.61346779999997</v>
      </c>
      <c r="X36" s="8">
        <f>TI_EHG_E!X36+NRG_E!X36+FC_E!X36</f>
        <v>471.70296468000026</v>
      </c>
      <c r="Y36" s="8">
        <f>TI_EHG_E!Y36+NRG_E!Y36+FC_E!Y36</f>
        <v>485.1199429200002</v>
      </c>
      <c r="Z36" s="8">
        <f>TI_EHG_E!Z36+NRG_E!Z36+FC_E!Z36</f>
        <v>550.24898652000013</v>
      </c>
    </row>
    <row r="37" spans="1:26" ht="11.25" customHeight="1" x14ac:dyDescent="0.2">
      <c r="A37" s="28" t="s">
        <v>60</v>
      </c>
      <c r="B37" s="7" t="s">
        <v>61</v>
      </c>
      <c r="C37" s="8">
        <f>TI_EHG_E!C37+NRG_E!C37+FC_E!C37</f>
        <v>4613.3963845199996</v>
      </c>
      <c r="D37" s="8">
        <f>TI_EHG_E!D37+NRG_E!D37+FC_E!D37</f>
        <v>4792.6175774399999</v>
      </c>
      <c r="E37" s="8">
        <f>TI_EHG_E!E37+NRG_E!E37+FC_E!E37</f>
        <v>4897.6780960799988</v>
      </c>
      <c r="F37" s="8">
        <f>TI_EHG_E!F37+NRG_E!F37+FC_E!F37</f>
        <v>4891.4979775200009</v>
      </c>
      <c r="G37" s="8">
        <f>TI_EHG_E!G37+NRG_E!G37+FC_E!G37</f>
        <v>5027.4588394800021</v>
      </c>
      <c r="H37" s="8">
        <f>TI_EHG_E!H37+NRG_E!H37+FC_E!H37</f>
        <v>5290.1103855599986</v>
      </c>
      <c r="I37" s="8">
        <f>TI_EHG_E!I37+NRG_E!I37+FC_E!I37</f>
        <v>5799.9631813199994</v>
      </c>
      <c r="J37" s="8">
        <f>TI_EHG_E!J37+NRG_E!J37+FC_E!J37</f>
        <v>5626.9223564399981</v>
      </c>
      <c r="K37" s="8">
        <f>TI_EHG_E!K37+NRG_E!K37+FC_E!K37</f>
        <v>5271.5702793599994</v>
      </c>
      <c r="L37" s="8">
        <f>TI_EHG_E!L37+NRG_E!L37+FC_E!L37</f>
        <v>4783.3473995999984</v>
      </c>
      <c r="M37" s="8">
        <f>TI_EHG_E!M37+NRG_E!M37+FC_E!M37</f>
        <v>4431.0853818000005</v>
      </c>
      <c r="N37" s="8">
        <f>TI_EHG_E!N37+NRG_E!N37+FC_E!N37</f>
        <v>3942.8627515200019</v>
      </c>
      <c r="O37" s="8">
        <f>TI_EHG_E!O37+NRG_E!O37+FC_E!O37</f>
        <v>3720.38147712</v>
      </c>
      <c r="P37" s="8">
        <f>TI_EHG_E!P37+NRG_E!P37+FC_E!P37</f>
        <v>3442.2798841199988</v>
      </c>
      <c r="Q37" s="8">
        <f>TI_EHG_E!Q37+NRG_E!Q37+FC_E!Q37</f>
        <v>3420.6497186400002</v>
      </c>
      <c r="R37" s="8">
        <f>TI_EHG_E!R37+NRG_E!R37+FC_E!R37</f>
        <v>2960.2371229199998</v>
      </c>
      <c r="S37" s="8">
        <f>TI_EHG_E!S37+NRG_E!S37+FC_E!S37</f>
        <v>2910.7966734000015</v>
      </c>
      <c r="T37" s="8">
        <f>TI_EHG_E!T37+NRG_E!T37+FC_E!T37</f>
        <v>2623.7774178000009</v>
      </c>
      <c r="U37" s="8">
        <f>TI_EHG_E!U37+NRG_E!U37+FC_E!U37</f>
        <v>2391.5077956</v>
      </c>
      <c r="V37" s="8">
        <f>TI_EHG_E!V37+NRG_E!V37+FC_E!V37</f>
        <v>2265.8200210800001</v>
      </c>
      <c r="W37" s="8">
        <f>TI_EHG_E!W37+NRG_E!W37+FC_E!W37</f>
        <v>1678.28164812</v>
      </c>
      <c r="X37" s="8">
        <f>TI_EHG_E!X37+NRG_E!X37+FC_E!X37</f>
        <v>1777.84911612</v>
      </c>
      <c r="Y37" s="8">
        <f>TI_EHG_E!Y37+NRG_E!Y37+FC_E!Y37</f>
        <v>2024.7345241200001</v>
      </c>
      <c r="Z37" s="8">
        <f>TI_EHG_E!Z37+NRG_E!Z37+FC_E!Z37</f>
        <v>2157.1709821199997</v>
      </c>
    </row>
    <row r="38" spans="1:26" ht="11.25" customHeight="1" x14ac:dyDescent="0.2">
      <c r="A38" s="28" t="s">
        <v>62</v>
      </c>
      <c r="B38" s="7" t="s">
        <v>63</v>
      </c>
      <c r="C38" s="8">
        <f>TI_EHG_E!C38+NRG_E!C38+FC_E!C38</f>
        <v>3.1212719999999998</v>
      </c>
      <c r="D38" s="8">
        <f>TI_EHG_E!D38+NRG_E!D38+FC_E!D38</f>
        <v>3.1212719999999998</v>
      </c>
      <c r="E38" s="8">
        <f>TI_EHG_E!E38+NRG_E!E38+FC_E!E38</f>
        <v>3.1212720000000003</v>
      </c>
      <c r="F38" s="8">
        <f>TI_EHG_E!F38+NRG_E!F38+FC_E!F38</f>
        <v>3.1212719999999994</v>
      </c>
      <c r="G38" s="8">
        <f>TI_EHG_E!G38+NRG_E!G38+FC_E!G38</f>
        <v>3.1212719999999998</v>
      </c>
      <c r="H38" s="8">
        <f>TI_EHG_E!H38+NRG_E!H38+FC_E!H38</f>
        <v>6.2425440000000014</v>
      </c>
      <c r="I38" s="8">
        <f>TI_EHG_E!I38+NRG_E!I38+FC_E!I38</f>
        <v>3.1212719999999994</v>
      </c>
      <c r="J38" s="8">
        <f>TI_EHG_E!J38+NRG_E!J38+FC_E!J38</f>
        <v>3.1212719999999998</v>
      </c>
      <c r="K38" s="8">
        <f>TI_EHG_E!K38+NRG_E!K38+FC_E!K38</f>
        <v>0</v>
      </c>
      <c r="L38" s="8">
        <f>TI_EHG_E!L38+NRG_E!L38+FC_E!L38</f>
        <v>0</v>
      </c>
      <c r="M38" s="8">
        <f>TI_EHG_E!M38+NRG_E!M38+FC_E!M38</f>
        <v>0</v>
      </c>
      <c r="N38" s="8">
        <f>TI_EHG_E!N38+NRG_E!N38+FC_E!N38</f>
        <v>0</v>
      </c>
      <c r="O38" s="8">
        <f>TI_EHG_E!O38+NRG_E!O38+FC_E!O38</f>
        <v>0</v>
      </c>
      <c r="P38" s="8">
        <f>TI_EHG_E!P38+NRG_E!P38+FC_E!P38</f>
        <v>0</v>
      </c>
      <c r="Q38" s="8">
        <f>TI_EHG_E!Q38+NRG_E!Q38+FC_E!Q38</f>
        <v>0</v>
      </c>
      <c r="R38" s="8">
        <f>TI_EHG_E!R38+NRG_E!R38+FC_E!R38</f>
        <v>0</v>
      </c>
      <c r="S38" s="8">
        <f>TI_EHG_E!S38+NRG_E!S38+FC_E!S38</f>
        <v>0</v>
      </c>
      <c r="T38" s="8">
        <f>TI_EHG_E!T38+NRG_E!T38+FC_E!T38</f>
        <v>0</v>
      </c>
      <c r="U38" s="8">
        <f>TI_EHG_E!U38+NRG_E!U38+FC_E!U38</f>
        <v>0</v>
      </c>
      <c r="V38" s="8">
        <f>TI_EHG_E!V38+NRG_E!V38+FC_E!V38</f>
        <v>0</v>
      </c>
      <c r="W38" s="8">
        <f>TI_EHG_E!W38+NRG_E!W38+FC_E!W38</f>
        <v>0</v>
      </c>
      <c r="X38" s="8">
        <f>TI_EHG_E!X38+NRG_E!X38+FC_E!X38</f>
        <v>0</v>
      </c>
      <c r="Y38" s="8">
        <f>TI_EHG_E!Y38+NRG_E!Y38+FC_E!Y38</f>
        <v>0</v>
      </c>
      <c r="Z38" s="8">
        <f>TI_EHG_E!Z38+NRG_E!Z38+FC_E!Z38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  <c r="Y39" s="8">
        <f>TI_EHG_E!Y39+NRG_E!Y39+FC_E!Y39</f>
        <v>0</v>
      </c>
      <c r="Z39" s="8">
        <f>TI_EHG_E!Z39+NRG_E!Z39+FC_E!Z39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TI_EHG_E!C40+NRG_E!C40+FC_E!C40</f>
        <v>95.123700000000014</v>
      </c>
      <c r="D40" s="8">
        <f>TI_EHG_E!D40+NRG_E!D40+FC_E!D40</f>
        <v>114.14844000000002</v>
      </c>
      <c r="E40" s="8">
        <f>TI_EHG_E!E40+NRG_E!E40+FC_E!E40</f>
        <v>120.49001999999999</v>
      </c>
      <c r="F40" s="8">
        <f>TI_EHG_E!F40+NRG_E!F40+FC_E!F40</f>
        <v>114.14844000000001</v>
      </c>
      <c r="G40" s="8">
        <f>TI_EHG_E!G40+NRG_E!G40+FC_E!G40</f>
        <v>110.97764999999997</v>
      </c>
      <c r="H40" s="8">
        <f>TI_EHG_E!H40+NRG_E!H40+FC_E!H40</f>
        <v>130.00239000000002</v>
      </c>
      <c r="I40" s="8">
        <f>TI_EHG_E!I40+NRG_E!I40+FC_E!I40</f>
        <v>164.88108000000003</v>
      </c>
      <c r="J40" s="8">
        <f>TI_EHG_E!J40+NRG_E!J40+FC_E!J40</f>
        <v>155.36871000000002</v>
      </c>
      <c r="K40" s="8">
        <f>TI_EHG_E!K40+NRG_E!K40+FC_E!K40</f>
        <v>123.66080999999998</v>
      </c>
      <c r="L40" s="8">
        <f>TI_EHG_E!L40+NRG_E!L40+FC_E!L40</f>
        <v>91.952910000000031</v>
      </c>
      <c r="M40" s="8">
        <f>TI_EHG_E!M40+NRG_E!M40+FC_E!M40</f>
        <v>79.269750000000002</v>
      </c>
      <c r="N40" s="8">
        <f>TI_EHG_E!N40+NRG_E!N40+FC_E!N40</f>
        <v>19.024740000000001</v>
      </c>
      <c r="O40" s="8">
        <f>TI_EHG_E!O40+NRG_E!O40+FC_E!O40</f>
        <v>19.024740000000005</v>
      </c>
      <c r="P40" s="8">
        <f>TI_EHG_E!P40+NRG_E!P40+FC_E!P40</f>
        <v>19.024740000000001</v>
      </c>
      <c r="Q40" s="8">
        <f>TI_EHG_E!Q40+NRG_E!Q40+FC_E!Q40</f>
        <v>19.024740000000001</v>
      </c>
      <c r="R40" s="8">
        <f>TI_EHG_E!R40+NRG_E!R40+FC_E!R40</f>
        <v>19.024740000000001</v>
      </c>
      <c r="S40" s="8">
        <f>TI_EHG_E!S40+NRG_E!S40+FC_E!S40</f>
        <v>9.5123700000000007</v>
      </c>
      <c r="T40" s="8">
        <f>TI_EHG_E!T40+NRG_E!T40+FC_E!T40</f>
        <v>15.127644960000003</v>
      </c>
      <c r="U40" s="8">
        <f>TI_EHG_E!U40+NRG_E!U40+FC_E!U40</f>
        <v>14.705994599999999</v>
      </c>
      <c r="V40" s="8">
        <f>TI_EHG_E!V40+NRG_E!V40+FC_E!V40</f>
        <v>15.733330560000001</v>
      </c>
      <c r="W40" s="8">
        <f>TI_EHG_E!W40+NRG_E!W40+FC_E!W40</f>
        <v>11.452893480000002</v>
      </c>
      <c r="X40" s="8">
        <f>TI_EHG_E!X40+NRG_E!X40+FC_E!X40</f>
        <v>17.125372080000005</v>
      </c>
      <c r="Y40" s="8">
        <f>TI_EHG_E!Y40+NRG_E!Y40+FC_E!Y40</f>
        <v>39.098558519999997</v>
      </c>
      <c r="Z40" s="8">
        <f>TI_EHG_E!Z40+NRG_E!Z40+FC_E!Z40</f>
        <v>21.072940920000001</v>
      </c>
    </row>
    <row r="41" spans="1:26" ht="11.25" customHeight="1" x14ac:dyDescent="0.2">
      <c r="A41" s="28" t="s">
        <v>68</v>
      </c>
      <c r="B41" s="7" t="s">
        <v>69</v>
      </c>
      <c r="C41" s="8">
        <f>TI_EHG_E!C41+NRG_E!C41+FC_E!C41</f>
        <v>1986.0547302000004</v>
      </c>
      <c r="D41" s="8">
        <f>TI_EHG_E!D41+NRG_E!D41+FC_E!D41</f>
        <v>2246.6281816800006</v>
      </c>
      <c r="E41" s="8">
        <f>TI_EHG_E!E41+NRG_E!E41+FC_E!E41</f>
        <v>2310.1853083200003</v>
      </c>
      <c r="F41" s="8">
        <f>TI_EHG_E!F41+NRG_E!F41+FC_E!F41</f>
        <v>2504.0217837600003</v>
      </c>
      <c r="G41" s="8">
        <f>TI_EHG_E!G41+NRG_E!G41+FC_E!G41</f>
        <v>2694.6926460000009</v>
      </c>
      <c r="H41" s="8">
        <f>TI_EHG_E!H41+NRG_E!H41+FC_E!H41</f>
        <v>2767.2677582399997</v>
      </c>
      <c r="I41" s="8">
        <f>TI_EHG_E!I41+NRG_E!I41+FC_E!I41</f>
        <v>2756.8422007199988</v>
      </c>
      <c r="J41" s="8">
        <f>TI_EHG_E!J41+NRG_E!J41+FC_E!J41</f>
        <v>2747.782800720001</v>
      </c>
      <c r="K41" s="8">
        <f>TI_EHG_E!K41+NRG_E!K41+FC_E!K41</f>
        <v>3056.8701157199998</v>
      </c>
      <c r="L41" s="8">
        <f>TI_EHG_E!L41+NRG_E!L41+FC_E!L41</f>
        <v>3186.1865797199998</v>
      </c>
      <c r="M41" s="8">
        <f>TI_EHG_E!M41+NRG_E!M41+FC_E!M41</f>
        <v>3379.6350540000003</v>
      </c>
      <c r="N41" s="8">
        <f>TI_EHG_E!N41+NRG_E!N41+FC_E!N41</f>
        <v>2671.2728028000001</v>
      </c>
      <c r="O41" s="8">
        <f>TI_EHG_E!O41+NRG_E!O41+FC_E!O41</f>
        <v>2282.97164724</v>
      </c>
      <c r="P41" s="8">
        <f>TI_EHG_E!P41+NRG_E!P41+FC_E!P41</f>
        <v>2361.67997328</v>
      </c>
      <c r="Q41" s="8">
        <f>TI_EHG_E!Q41+NRG_E!Q41+FC_E!Q41</f>
        <v>2237.8995792000014</v>
      </c>
      <c r="R41" s="8">
        <f>TI_EHG_E!R41+NRG_E!R41+FC_E!R41</f>
        <v>2590.8517324800009</v>
      </c>
      <c r="S41" s="8">
        <f>TI_EHG_E!S41+NRG_E!S41+FC_E!S41</f>
        <v>2726.86361076</v>
      </c>
      <c r="T41" s="8">
        <f>TI_EHG_E!T41+NRG_E!T41+FC_E!T41</f>
        <v>2585.0035015200006</v>
      </c>
      <c r="U41" s="8">
        <f>TI_EHG_E!U41+NRG_E!U41+FC_E!U41</f>
        <v>2812.6108317600006</v>
      </c>
      <c r="V41" s="8">
        <f>TI_EHG_E!V41+NRG_E!V41+FC_E!V41</f>
        <v>2740.9256114400014</v>
      </c>
      <c r="W41" s="8">
        <f>TI_EHG_E!W41+NRG_E!W41+FC_E!W41</f>
        <v>3221.0670816000038</v>
      </c>
      <c r="X41" s="8">
        <f>TI_EHG_E!X41+NRG_E!X41+FC_E!X41</f>
        <v>2841.168907799999</v>
      </c>
      <c r="Y41" s="8">
        <f>TI_EHG_E!Y41+NRG_E!Y41+FC_E!Y41</f>
        <v>2372.5820552399991</v>
      </c>
      <c r="Z41" s="8">
        <f>TI_EHG_E!Z41+NRG_E!Z41+FC_E!Z41</f>
        <v>2364.3512020799994</v>
      </c>
    </row>
    <row r="42" spans="1:26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  <c r="Y42" s="8">
        <f>TI_EHG_E!Y42+NRG_E!Y42+FC_E!Y42</f>
        <v>0</v>
      </c>
      <c r="Z42" s="8">
        <f>TI_EHG_E!Z42+NRG_E!Z42+FC_E!Z42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TI_EHG_E!C43+NRG_E!C43+FC_E!C43</f>
        <v>9706.9359722399968</v>
      </c>
      <c r="D43" s="8">
        <f>TI_EHG_E!D43+NRG_E!D43+FC_E!D43</f>
        <v>10045.658216879998</v>
      </c>
      <c r="E43" s="8">
        <f>TI_EHG_E!E43+NRG_E!E43+FC_E!E43</f>
        <v>10140.914745</v>
      </c>
      <c r="F43" s="8">
        <f>TI_EHG_E!F43+NRG_E!F43+FC_E!F43</f>
        <v>10377.953412840001</v>
      </c>
      <c r="G43" s="8">
        <f>TI_EHG_E!G43+NRG_E!G43+FC_E!G43</f>
        <v>10789.442983799998</v>
      </c>
      <c r="H43" s="8">
        <f>TI_EHG_E!H43+NRG_E!H43+FC_E!H43</f>
        <v>11565.03007764</v>
      </c>
      <c r="I43" s="8">
        <f>TI_EHG_E!I43+NRG_E!I43+FC_E!I43</f>
        <v>11938.318816319997</v>
      </c>
      <c r="J43" s="8">
        <f>TI_EHG_E!J43+NRG_E!J43+FC_E!J43</f>
        <v>12156.583715639999</v>
      </c>
      <c r="K43" s="8">
        <f>TI_EHG_E!K43+NRG_E!K43+FC_E!K43</f>
        <v>12011.342498999998</v>
      </c>
      <c r="L43" s="8">
        <f>TI_EHG_E!L43+NRG_E!L43+FC_E!L43</f>
        <v>10644.012100799999</v>
      </c>
      <c r="M43" s="8">
        <f>TI_EHG_E!M43+NRG_E!M43+FC_E!M43</f>
        <v>10066.89631428</v>
      </c>
      <c r="N43" s="8">
        <f>TI_EHG_E!N43+NRG_E!N43+FC_E!N43</f>
        <v>9856.1876587200004</v>
      </c>
      <c r="O43" s="8">
        <f>TI_EHG_E!O43+NRG_E!O43+FC_E!O43</f>
        <v>9704.5959535199981</v>
      </c>
      <c r="P43" s="8">
        <f>TI_EHG_E!P43+NRG_E!P43+FC_E!P43</f>
        <v>9750.4954794000005</v>
      </c>
      <c r="Q43" s="8">
        <f>TI_EHG_E!Q43+NRG_E!Q43+FC_E!Q43</f>
        <v>9904.8900319199984</v>
      </c>
      <c r="R43" s="8">
        <f>TI_EHG_E!R43+NRG_E!R43+FC_E!R43</f>
        <v>10516.940441280001</v>
      </c>
      <c r="S43" s="8">
        <f>TI_EHG_E!S43+NRG_E!S43+FC_E!S43</f>
        <v>11253.823059959999</v>
      </c>
      <c r="T43" s="8">
        <f>TI_EHG_E!T43+NRG_E!T43+FC_E!T43</f>
        <v>11374.457000400003</v>
      </c>
      <c r="U43" s="8">
        <f>TI_EHG_E!U43+NRG_E!U43+FC_E!U43</f>
        <v>11898.625195079998</v>
      </c>
      <c r="V43" s="8">
        <f>TI_EHG_E!V43+NRG_E!V43+FC_E!V43</f>
        <v>12035.210049720001</v>
      </c>
      <c r="W43" s="8">
        <f>TI_EHG_E!W43+NRG_E!W43+FC_E!W43</f>
        <v>10733.5114146</v>
      </c>
      <c r="X43" s="8">
        <f>TI_EHG_E!X43+NRG_E!X43+FC_E!X43</f>
        <v>11340.6131592</v>
      </c>
      <c r="Y43" s="8">
        <f>TI_EHG_E!Y43+NRG_E!Y43+FC_E!Y43</f>
        <v>11848.67518536</v>
      </c>
      <c r="Z43" s="8">
        <f>TI_EHG_E!Z43+NRG_E!Z43+FC_E!Z43</f>
        <v>11549.904252120001</v>
      </c>
    </row>
    <row r="44" spans="1:26" ht="11.25" customHeight="1" x14ac:dyDescent="0.2">
      <c r="A44" s="28" t="s">
        <v>74</v>
      </c>
      <c r="B44" s="7" t="s">
        <v>75</v>
      </c>
      <c r="C44" s="8">
        <f>TI_EHG_E!C44+NRG_E!C44+FC_E!C44</f>
        <v>5626.9082656800001</v>
      </c>
      <c r="D44" s="8">
        <f>TI_EHG_E!D44+NRG_E!D44+FC_E!D44</f>
        <v>5914.1576844000019</v>
      </c>
      <c r="E44" s="8">
        <f>TI_EHG_E!E44+NRG_E!E44+FC_E!E44</f>
        <v>4714.0914276000012</v>
      </c>
      <c r="F44" s="8">
        <f>TI_EHG_E!F44+NRG_E!F44+FC_E!F44</f>
        <v>3622.5415188000006</v>
      </c>
      <c r="G44" s="8">
        <f>TI_EHG_E!G44+NRG_E!G44+FC_E!G44</f>
        <v>4133.207554560001</v>
      </c>
      <c r="H44" s="8">
        <f>TI_EHG_E!H44+NRG_E!H44+FC_E!H44</f>
        <v>4082.2685402400011</v>
      </c>
      <c r="I44" s="8">
        <f>TI_EHG_E!I44+NRG_E!I44+FC_E!I44</f>
        <v>3977.2315699200003</v>
      </c>
      <c r="J44" s="8">
        <f>TI_EHG_E!J44+NRG_E!J44+FC_E!J44</f>
        <v>2722.1149656000007</v>
      </c>
      <c r="K44" s="8">
        <f>TI_EHG_E!K44+NRG_E!K44+FC_E!K44</f>
        <v>2369.6049938400006</v>
      </c>
      <c r="L44" s="8">
        <f>TI_EHG_E!L44+NRG_E!L44+FC_E!L44</f>
        <v>1562.3425605600005</v>
      </c>
      <c r="M44" s="8">
        <f>TI_EHG_E!M44+NRG_E!M44+FC_E!M44</f>
        <v>1437.9771693600001</v>
      </c>
      <c r="N44" s="8">
        <f>TI_EHG_E!N44+NRG_E!N44+FC_E!N44</f>
        <v>765.24352127999998</v>
      </c>
      <c r="O44" s="8">
        <f>TI_EHG_E!O44+NRG_E!O44+FC_E!O44</f>
        <v>559.95215760000008</v>
      </c>
      <c r="P44" s="8">
        <f>TI_EHG_E!P44+NRG_E!P44+FC_E!P44</f>
        <v>634.00213080000003</v>
      </c>
      <c r="Q44" s="8">
        <f>TI_EHG_E!Q44+NRG_E!Q44+FC_E!Q44</f>
        <v>458.93624112000009</v>
      </c>
      <c r="R44" s="8">
        <f>TI_EHG_E!R44+NRG_E!R44+FC_E!R44</f>
        <v>334.72967472000005</v>
      </c>
      <c r="S44" s="8">
        <f>TI_EHG_E!S44+NRG_E!S44+FC_E!S44</f>
        <v>272.46645216000002</v>
      </c>
      <c r="T44" s="8">
        <f>TI_EHG_E!T44+NRG_E!T44+FC_E!T44</f>
        <v>187.07220864000001</v>
      </c>
      <c r="U44" s="8">
        <f>TI_EHG_E!U44+NRG_E!U44+FC_E!U44</f>
        <v>186.60966624000002</v>
      </c>
      <c r="V44" s="8">
        <f>TI_EHG_E!V44+NRG_E!V44+FC_E!V44</f>
        <v>311.53122288000003</v>
      </c>
      <c r="W44" s="8">
        <f>TI_EHG_E!W44+NRG_E!W44+FC_E!W44</f>
        <v>405.94281408000006</v>
      </c>
      <c r="X44" s="8">
        <f>TI_EHG_E!X44+NRG_E!X44+FC_E!X44</f>
        <v>1154.8284955200002</v>
      </c>
      <c r="Y44" s="8">
        <f>TI_EHG_E!Y44+NRG_E!Y44+FC_E!Y44</f>
        <v>812.65160951999985</v>
      </c>
      <c r="Z44" s="8">
        <f>TI_EHG_E!Z44+NRG_E!Z44+FC_E!Z44</f>
        <v>207.92980584000006</v>
      </c>
    </row>
    <row r="45" spans="1:26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  <c r="Y45" s="8">
        <f>TI_EHG_E!Y45+NRG_E!Y45+FC_E!Y45</f>
        <v>0</v>
      </c>
      <c r="Z45" s="8">
        <f>TI_EHG_E!Z45+NRG_E!Z45+FC_E!Z45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  <c r="Y46" s="8">
        <f>TI_EHG_E!Y46+NRG_E!Y46+FC_E!Y46</f>
        <v>0</v>
      </c>
      <c r="Z46" s="8">
        <f>TI_EHG_E!Z46+NRG_E!Z46+FC_E!Z46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  <c r="Y47" s="8">
        <f>TI_EHG_E!Y47+NRG_E!Y47+FC_E!Y47</f>
        <v>0</v>
      </c>
      <c r="Z47" s="8">
        <f>TI_EHG_E!Z47+NRG_E!Z47+FC_E!Z47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TI_EHG_E!C48+NRG_E!C48+FC_E!C48</f>
        <v>898.25849099999982</v>
      </c>
      <c r="D48" s="8">
        <f>TI_EHG_E!D48+NRG_E!D48+FC_E!D48</f>
        <v>1219.7407950000002</v>
      </c>
      <c r="E48" s="8">
        <f>TI_EHG_E!E48+NRG_E!E48+FC_E!E48</f>
        <v>1040.0888159999997</v>
      </c>
      <c r="F48" s="8">
        <f>TI_EHG_E!F48+NRG_E!F48+FC_E!F48</f>
        <v>1125.187011</v>
      </c>
      <c r="G48" s="8">
        <f>TI_EHG_E!G48+NRG_E!G48+FC_E!G48</f>
        <v>1052.6960340000001</v>
      </c>
      <c r="H48" s="8">
        <f>TI_EHG_E!H48+NRG_E!H48+FC_E!H48</f>
        <v>1205.1995670000001</v>
      </c>
      <c r="I48" s="8">
        <f>TI_EHG_E!I48+NRG_E!I48+FC_E!I48</f>
        <v>1126.4751809999996</v>
      </c>
      <c r="J48" s="8">
        <f>TI_EHG_E!J48+NRG_E!J48+FC_E!J48</f>
        <v>1170.0764010000003</v>
      </c>
      <c r="K48" s="8">
        <f>TI_EHG_E!K48+NRG_E!K48+FC_E!K48</f>
        <v>1055.604771</v>
      </c>
      <c r="L48" s="8">
        <f>TI_EHG_E!L48+NRG_E!L48+FC_E!L48</f>
        <v>608.27352300000018</v>
      </c>
      <c r="M48" s="8">
        <f>TI_EHG_E!M48+NRG_E!M48+FC_E!M48</f>
        <v>448.31650500000001</v>
      </c>
      <c r="N48" s="8">
        <f>TI_EHG_E!N48+NRG_E!N48+FC_E!N48</f>
        <v>389.33481599999999</v>
      </c>
      <c r="O48" s="8">
        <f>TI_EHG_E!O48+NRG_E!O48+FC_E!O48</f>
        <v>481.08375900000004</v>
      </c>
      <c r="P48" s="8">
        <f>TI_EHG_E!P48+NRG_E!P48+FC_E!P48</f>
        <v>503.30065499999995</v>
      </c>
      <c r="Q48" s="8">
        <f>TI_EHG_E!Q48+NRG_E!Q48+FC_E!Q48</f>
        <v>566.68247999999994</v>
      </c>
      <c r="R48" s="8">
        <f>TI_EHG_E!R48+NRG_E!R48+FC_E!R48</f>
        <v>607.98008700000014</v>
      </c>
      <c r="S48" s="8">
        <f>TI_EHG_E!S48+NRG_E!S48+FC_E!S48</f>
        <v>631.96532100000013</v>
      </c>
      <c r="T48" s="8">
        <f>TI_EHG_E!T48+NRG_E!T48+FC_E!T48</f>
        <v>623.8351080000001</v>
      </c>
      <c r="U48" s="8">
        <f>TI_EHG_E!U48+NRG_E!U48+FC_E!U48</f>
        <v>688.86873900000012</v>
      </c>
      <c r="V48" s="8">
        <f>TI_EHG_E!V48+NRG_E!V48+FC_E!V48</f>
        <v>644.14361699999995</v>
      </c>
      <c r="W48" s="8">
        <f>TI_EHG_E!W48+NRG_E!W48+FC_E!W48</f>
        <v>638.49041099999999</v>
      </c>
      <c r="X48" s="8">
        <f>TI_EHG_E!X48+NRG_E!X48+FC_E!X48</f>
        <v>714.76832699999977</v>
      </c>
      <c r="Y48" s="8">
        <f>TI_EHG_E!Y48+NRG_E!Y48+FC_E!Y48</f>
        <v>601.00326000000007</v>
      </c>
      <c r="Z48" s="8">
        <f>TI_EHG_E!Z48+NRG_E!Z48+FC_E!Z48</f>
        <v>550.48734000000013</v>
      </c>
    </row>
    <row r="49" spans="1:26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  <c r="Y49" s="8">
        <f>TI_EHG_E!Y49+NRG_E!Y49+FC_E!Y49</f>
        <v>0</v>
      </c>
      <c r="Z49" s="8">
        <f>TI_EHG_E!Z49+NRG_E!Z49+FC_E!Z49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TI_EHG_E!C50+NRG_E!C50+FC_E!C50</f>
        <v>30.412961639999999</v>
      </c>
      <c r="D50" s="8">
        <f>TI_EHG_E!D50+NRG_E!D50+FC_E!D50</f>
        <v>0</v>
      </c>
      <c r="E50" s="8">
        <f>TI_EHG_E!E50+NRG_E!E50+FC_E!E50</f>
        <v>0</v>
      </c>
      <c r="F50" s="8">
        <f>TI_EHG_E!F50+NRG_E!F50+FC_E!F50</f>
        <v>0</v>
      </c>
      <c r="G50" s="8">
        <f>TI_EHG_E!G50+NRG_E!G50+FC_E!G50</f>
        <v>0</v>
      </c>
      <c r="H50" s="8">
        <f>TI_EHG_E!H50+NRG_E!H50+FC_E!H50</f>
        <v>0</v>
      </c>
      <c r="I50" s="8">
        <f>TI_EHG_E!I50+NRG_E!I50+FC_E!I50</f>
        <v>0</v>
      </c>
      <c r="J50" s="8">
        <f>TI_EHG_E!J50+NRG_E!J50+FC_E!J50</f>
        <v>0</v>
      </c>
      <c r="K50" s="8">
        <f>TI_EHG_E!K50+NRG_E!K50+FC_E!K50</f>
        <v>0</v>
      </c>
      <c r="L50" s="8">
        <f>TI_EHG_E!L50+NRG_E!L50+FC_E!L50</f>
        <v>0</v>
      </c>
      <c r="M50" s="8">
        <f>TI_EHG_E!M50+NRG_E!M50+FC_E!M50</f>
        <v>64.204906680000008</v>
      </c>
      <c r="N50" s="8">
        <f>TI_EHG_E!N50+NRG_E!N50+FC_E!N50</f>
        <v>153.47920499999998</v>
      </c>
      <c r="O50" s="8">
        <f>TI_EHG_E!O50+NRG_E!O50+FC_E!O50</f>
        <v>181.00531943999997</v>
      </c>
      <c r="P50" s="8">
        <f>TI_EHG_E!P50+NRG_E!P50+FC_E!P50</f>
        <v>171.13356863999999</v>
      </c>
      <c r="Q50" s="8">
        <f>TI_EHG_E!Q50+NRG_E!Q50+FC_E!Q50</f>
        <v>167.90842728000001</v>
      </c>
      <c r="R50" s="8">
        <f>TI_EHG_E!R50+NRG_E!R50+FC_E!R50</f>
        <v>133.64149823999998</v>
      </c>
      <c r="S50" s="8">
        <f>TI_EHG_E!S50+NRG_E!S50+FC_E!S50</f>
        <v>164.48168160000003</v>
      </c>
      <c r="T50" s="8">
        <f>TI_EHG_E!T50+NRG_E!T50+FC_E!T50</f>
        <v>138.86473895999998</v>
      </c>
      <c r="U50" s="8">
        <f>TI_EHG_E!U50+NRG_E!U50+FC_E!U50</f>
        <v>125.45119080000001</v>
      </c>
      <c r="V50" s="8">
        <f>TI_EHG_E!V50+NRG_E!V50+FC_E!V50</f>
        <v>134.94744035999997</v>
      </c>
      <c r="W50" s="8">
        <f>TI_EHG_E!W50+NRG_E!W50+FC_E!W50</f>
        <v>133.30241244000001</v>
      </c>
      <c r="X50" s="8">
        <f>TI_EHG_E!X50+NRG_E!X50+FC_E!X50</f>
        <v>101.25233928</v>
      </c>
      <c r="Y50" s="8">
        <f>TI_EHG_E!Y50+NRG_E!Y50+FC_E!Y50</f>
        <v>52.848830879999987</v>
      </c>
      <c r="Z50" s="8">
        <f>TI_EHG_E!Z50+NRG_E!Z50+FC_E!Z50</f>
        <v>67.983668279999989</v>
      </c>
    </row>
    <row r="51" spans="1:26" ht="11.25" customHeight="1" x14ac:dyDescent="0.2">
      <c r="A51" s="25" t="s">
        <v>88</v>
      </c>
      <c r="B51" s="26" t="s">
        <v>89</v>
      </c>
      <c r="C51" s="27">
        <f>TI_EHG_E!C51+NRG_E!C51+FC_E!C51</f>
        <v>7105.3569219600004</v>
      </c>
      <c r="D51" s="27">
        <f>TI_EHG_E!D51+NRG_E!D51+FC_E!D51</f>
        <v>7247.6884339200005</v>
      </c>
      <c r="E51" s="27">
        <f>TI_EHG_E!E51+NRG_E!E51+FC_E!E51</f>
        <v>7660.6964319600002</v>
      </c>
      <c r="F51" s="27">
        <f>TI_EHG_E!F51+NRG_E!F51+FC_E!F51</f>
        <v>8522.81338392</v>
      </c>
      <c r="G51" s="27">
        <f>TI_EHG_E!G51+NRG_E!G51+FC_E!G51</f>
        <v>8449.0373959200006</v>
      </c>
      <c r="H51" s="27">
        <f>TI_EHG_E!H51+NRG_E!H51+FC_E!H51</f>
        <v>8000.1043491600003</v>
      </c>
      <c r="I51" s="27">
        <f>TI_EHG_E!I51+NRG_E!I51+FC_E!I51</f>
        <v>9096.7235198399994</v>
      </c>
      <c r="J51" s="27">
        <f>TI_EHG_E!J51+NRG_E!J51+FC_E!J51</f>
        <v>9819.7249708800009</v>
      </c>
      <c r="K51" s="27">
        <f>TI_EHG_E!K51+NRG_E!K51+FC_E!K51</f>
        <v>10239.884574480002</v>
      </c>
      <c r="L51" s="27">
        <f>TI_EHG_E!L51+NRG_E!L51+FC_E!L51</f>
        <v>9892.1280348</v>
      </c>
      <c r="M51" s="27">
        <f>TI_EHG_E!M51+NRG_E!M51+FC_E!M51</f>
        <v>10816.290330120002</v>
      </c>
      <c r="N51" s="27">
        <f>TI_EHG_E!N51+NRG_E!N51+FC_E!N51</f>
        <v>9386.1738035999988</v>
      </c>
      <c r="O51" s="27">
        <f>TI_EHG_E!O51+NRG_E!O51+FC_E!O51</f>
        <v>9128.0152022399998</v>
      </c>
      <c r="P51" s="27">
        <f>TI_EHG_E!P51+NRG_E!P51+FC_E!P51</f>
        <v>8742.2253533999992</v>
      </c>
      <c r="Q51" s="27">
        <f>TI_EHG_E!Q51+NRG_E!Q51+FC_E!Q51</f>
        <v>8420.2346685599987</v>
      </c>
      <c r="R51" s="27">
        <f>TI_EHG_E!R51+NRG_E!R51+FC_E!R51</f>
        <v>8472.2605743599997</v>
      </c>
      <c r="S51" s="27">
        <f>TI_EHG_E!S51+NRG_E!S51+FC_E!S51</f>
        <v>9693.6128665200013</v>
      </c>
      <c r="T51" s="27">
        <f>TI_EHG_E!T51+NRG_E!T51+FC_E!T51</f>
        <v>9949.6999641600014</v>
      </c>
      <c r="U51" s="27">
        <f>TI_EHG_E!U51+NRG_E!U51+FC_E!U51</f>
        <v>10365.952449600001</v>
      </c>
      <c r="V51" s="27">
        <f>TI_EHG_E!V51+NRG_E!V51+FC_E!V51</f>
        <v>10534.157259120002</v>
      </c>
      <c r="W51" s="27">
        <f>TI_EHG_E!W51+NRG_E!W51+FC_E!W51</f>
        <v>10608.097869263749</v>
      </c>
      <c r="X51" s="27">
        <f>TI_EHG_E!X51+NRG_E!X51+FC_E!X51</f>
        <v>10051.138750908769</v>
      </c>
      <c r="Y51" s="27">
        <f>TI_EHG_E!Y51+NRG_E!Y51+FC_E!Y51</f>
        <v>10309.292953756189</v>
      </c>
      <c r="Z51" s="27">
        <f>TI_EHG_E!Z51+NRG_E!Z51+FC_E!Z51</f>
        <v>9552.6409925702828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0</v>
      </c>
      <c r="D52" s="27">
        <f t="shared" ref="D52:X52" si="28">SUM(D53:D54)</f>
        <v>0</v>
      </c>
      <c r="E52" s="27">
        <f t="shared" si="28"/>
        <v>0</v>
      </c>
      <c r="F52" s="27">
        <f t="shared" si="28"/>
        <v>0</v>
      </c>
      <c r="G52" s="27">
        <f t="shared" si="28"/>
        <v>0</v>
      </c>
      <c r="H52" s="27">
        <f t="shared" si="28"/>
        <v>0</v>
      </c>
      <c r="I52" s="27">
        <f t="shared" si="28"/>
        <v>0</v>
      </c>
      <c r="J52" s="27">
        <f t="shared" si="28"/>
        <v>0</v>
      </c>
      <c r="K52" s="27">
        <f t="shared" si="28"/>
        <v>0</v>
      </c>
      <c r="L52" s="27">
        <f t="shared" si="28"/>
        <v>29.306744104604405</v>
      </c>
      <c r="M52" s="27">
        <f t="shared" si="28"/>
        <v>16.707120533459999</v>
      </c>
      <c r="N52" s="27">
        <f t="shared" si="28"/>
        <v>38.755515087434738</v>
      </c>
      <c r="O52" s="27">
        <f t="shared" si="28"/>
        <v>151.55865620332244</v>
      </c>
      <c r="P52" s="27">
        <f t="shared" si="28"/>
        <v>316.36446040139373</v>
      </c>
      <c r="Q52" s="27">
        <f t="shared" si="28"/>
        <v>312.5271408388096</v>
      </c>
      <c r="R52" s="27">
        <f t="shared" si="28"/>
        <v>334.05931532396846</v>
      </c>
      <c r="S52" s="27">
        <f t="shared" si="28"/>
        <v>321.19932155754987</v>
      </c>
      <c r="T52" s="27">
        <f t="shared" si="28"/>
        <v>527.10174354560127</v>
      </c>
      <c r="U52" s="27">
        <f t="shared" si="28"/>
        <v>710.46385303909119</v>
      </c>
      <c r="V52" s="27">
        <f t="shared" si="28"/>
        <v>704.22212518321021</v>
      </c>
      <c r="W52" s="27">
        <f t="shared" si="28"/>
        <v>676.83456215239858</v>
      </c>
      <c r="X52" s="27">
        <f t="shared" si="28"/>
        <v>707.36957197298511</v>
      </c>
      <c r="Y52" s="27">
        <f t="shared" ref="Y52:Z52" si="29">SUM(Y53:Y54)</f>
        <v>736.36838101215039</v>
      </c>
      <c r="Z52" s="27">
        <f t="shared" si="29"/>
        <v>814.6156229616123</v>
      </c>
    </row>
    <row r="53" spans="1:26" ht="11.25" customHeight="1" x14ac:dyDescent="0.2">
      <c r="A53" s="29" t="s">
        <v>116</v>
      </c>
      <c r="B53" s="7" t="s">
        <v>117</v>
      </c>
      <c r="C53" s="8">
        <f>TI_EHG_E!C53+NRG_E!C53+FC_E!C53</f>
        <v>0</v>
      </c>
      <c r="D53" s="8">
        <f>TI_EHG_E!D53+NRG_E!D53+FC_E!D53</f>
        <v>0</v>
      </c>
      <c r="E53" s="8">
        <f>TI_EHG_E!E53+NRG_E!E53+FC_E!E53</f>
        <v>0</v>
      </c>
      <c r="F53" s="8">
        <f>TI_EHG_E!F53+NRG_E!F53+FC_E!F53</f>
        <v>0</v>
      </c>
      <c r="G53" s="8">
        <f>TI_EHG_E!G53+NRG_E!G53+FC_E!G53</f>
        <v>0</v>
      </c>
      <c r="H53" s="8">
        <f>TI_EHG_E!H53+NRG_E!H53+FC_E!H53</f>
        <v>0</v>
      </c>
      <c r="I53" s="8">
        <f>TI_EHG_E!I53+NRG_E!I53+FC_E!I53</f>
        <v>0</v>
      </c>
      <c r="J53" s="8">
        <f>TI_EHG_E!J53+NRG_E!J53+FC_E!J53</f>
        <v>0</v>
      </c>
      <c r="K53" s="8">
        <f>TI_EHG_E!K53+NRG_E!K53+FC_E!K53</f>
        <v>0</v>
      </c>
      <c r="L53" s="8">
        <f>TI_EHG_E!L53+NRG_E!L53+FC_E!L53</f>
        <v>0</v>
      </c>
      <c r="M53" s="8">
        <f>TI_EHG_E!M53+NRG_E!M53+FC_E!M53</f>
        <v>0</v>
      </c>
      <c r="N53" s="8">
        <f>TI_EHG_E!N53+NRG_E!N53+FC_E!N53</f>
        <v>0</v>
      </c>
      <c r="O53" s="8">
        <f>TI_EHG_E!O53+NRG_E!O53+FC_E!O53</f>
        <v>1.8888011999999998</v>
      </c>
      <c r="P53" s="8">
        <f>TI_EHG_E!P53+NRG_E!P53+FC_E!P53</f>
        <v>0.55186560000000007</v>
      </c>
      <c r="Q53" s="8">
        <f>TI_EHG_E!Q53+NRG_E!Q53+FC_E!Q53</f>
        <v>0</v>
      </c>
      <c r="R53" s="8">
        <f>TI_EHG_E!R53+NRG_E!R53+FC_E!R53</f>
        <v>0</v>
      </c>
      <c r="S53" s="8">
        <f>TI_EHG_E!S53+NRG_E!S53+FC_E!S53</f>
        <v>0</v>
      </c>
      <c r="T53" s="8">
        <f>TI_EHG_E!T53+NRG_E!T53+FC_E!T53</f>
        <v>0</v>
      </c>
      <c r="U53" s="8">
        <f>TI_EHG_E!U53+NRG_E!U53+FC_E!U53</f>
        <v>0</v>
      </c>
      <c r="V53" s="8">
        <f>TI_EHG_E!V53+NRG_E!V53+FC_E!V53</f>
        <v>0</v>
      </c>
      <c r="W53" s="8">
        <f>TI_EHG_E!W53+NRG_E!W53+FC_E!W53</f>
        <v>0</v>
      </c>
      <c r="X53" s="8">
        <f>TI_EHG_E!X53+NRG_E!X53+FC_E!X53</f>
        <v>0</v>
      </c>
      <c r="Y53" s="8">
        <f>TI_EHG_E!Y53+NRG_E!Y53+FC_E!Y53</f>
        <v>0</v>
      </c>
      <c r="Z53" s="8">
        <f>TI_EHG_E!Z53+NRG_E!Z53+FC_E!Z53</f>
        <v>0.24247079999999999</v>
      </c>
    </row>
    <row r="54" spans="1:26" ht="11.25" customHeight="1" x14ac:dyDescent="0.2">
      <c r="A54" s="43" t="s">
        <v>118</v>
      </c>
      <c r="B54" s="44" t="s">
        <v>119</v>
      </c>
      <c r="C54" s="45">
        <f>TI_EHG_E!C54+NRG_E!C54+FC_E!C54</f>
        <v>0</v>
      </c>
      <c r="D54" s="45">
        <f>TI_EHG_E!D54+NRG_E!D54+FC_E!D54</f>
        <v>0</v>
      </c>
      <c r="E54" s="45">
        <f>TI_EHG_E!E54+NRG_E!E54+FC_E!E54</f>
        <v>0</v>
      </c>
      <c r="F54" s="45">
        <f>TI_EHG_E!F54+NRG_E!F54+FC_E!F54</f>
        <v>0</v>
      </c>
      <c r="G54" s="45">
        <f>TI_EHG_E!G54+NRG_E!G54+FC_E!G54</f>
        <v>0</v>
      </c>
      <c r="H54" s="45">
        <f>TI_EHG_E!H54+NRG_E!H54+FC_E!H54</f>
        <v>0</v>
      </c>
      <c r="I54" s="45">
        <f>TI_EHG_E!I54+NRG_E!I54+FC_E!I54</f>
        <v>0</v>
      </c>
      <c r="J54" s="45">
        <f>TI_EHG_E!J54+NRG_E!J54+FC_E!J54</f>
        <v>0</v>
      </c>
      <c r="K54" s="45">
        <f>TI_EHG_E!K54+NRG_E!K54+FC_E!K54</f>
        <v>0</v>
      </c>
      <c r="L54" s="45">
        <f>TI_EHG_E!L54+NRG_E!L54+FC_E!L54</f>
        <v>29.306744104604405</v>
      </c>
      <c r="M54" s="45">
        <f>TI_EHG_E!M54+NRG_E!M54+FC_E!M54</f>
        <v>16.707120533459999</v>
      </c>
      <c r="N54" s="45">
        <f>TI_EHG_E!N54+NRG_E!N54+FC_E!N54</f>
        <v>38.755515087434738</v>
      </c>
      <c r="O54" s="45">
        <f>TI_EHG_E!O54+NRG_E!O54+FC_E!O54</f>
        <v>149.66985500332245</v>
      </c>
      <c r="P54" s="45">
        <f>TI_EHG_E!P54+NRG_E!P54+FC_E!P54</f>
        <v>315.81259480139374</v>
      </c>
      <c r="Q54" s="45">
        <f>TI_EHG_E!Q54+NRG_E!Q54+FC_E!Q54</f>
        <v>312.5271408388096</v>
      </c>
      <c r="R54" s="45">
        <f>TI_EHG_E!R54+NRG_E!R54+FC_E!R54</f>
        <v>334.05931532396846</v>
      </c>
      <c r="S54" s="45">
        <f>TI_EHG_E!S54+NRG_E!S54+FC_E!S54</f>
        <v>321.19932155754987</v>
      </c>
      <c r="T54" s="45">
        <f>TI_EHG_E!T54+NRG_E!T54+FC_E!T54</f>
        <v>527.10174354560127</v>
      </c>
      <c r="U54" s="45">
        <f>TI_EHG_E!U54+NRG_E!U54+FC_E!U54</f>
        <v>710.46385303909119</v>
      </c>
      <c r="V54" s="45">
        <f>TI_EHG_E!V54+NRG_E!V54+FC_E!V54</f>
        <v>704.22212518321021</v>
      </c>
      <c r="W54" s="45">
        <f>TI_EHG_E!W54+NRG_E!W54+FC_E!W54</f>
        <v>676.83456215239858</v>
      </c>
      <c r="X54" s="45">
        <f>TI_EHG_E!X54+NRG_E!X54+FC_E!X54</f>
        <v>707.36957197298511</v>
      </c>
      <c r="Y54" s="45">
        <f>TI_EHG_E!Y54+NRG_E!Y54+FC_E!Y54</f>
        <v>736.36838101215039</v>
      </c>
      <c r="Z54" s="45">
        <f>TI_EHG_E!Z54+NRG_E!Z54+FC_E!Z54</f>
        <v>814.37315216161232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594.62018783999997</v>
      </c>
      <c r="D61" s="49">
        <f t="shared" si="30"/>
        <v>652.89809592000006</v>
      </c>
      <c r="E61" s="49">
        <f t="shared" si="30"/>
        <v>641.62950768000007</v>
      </c>
      <c r="F61" s="49">
        <f t="shared" si="30"/>
        <v>615.99324023999998</v>
      </c>
      <c r="G61" s="49">
        <f t="shared" si="30"/>
        <v>730.44747719999987</v>
      </c>
      <c r="H61" s="49">
        <f t="shared" si="30"/>
        <v>916.40538647999995</v>
      </c>
      <c r="I61" s="49">
        <f t="shared" si="30"/>
        <v>946.32399143999976</v>
      </c>
      <c r="J61" s="49">
        <f t="shared" si="30"/>
        <v>1026.0877283999998</v>
      </c>
      <c r="K61" s="49">
        <f t="shared" si="30"/>
        <v>1101.9277152</v>
      </c>
      <c r="L61" s="49">
        <f t="shared" si="30"/>
        <v>1246.95294552</v>
      </c>
      <c r="M61" s="49">
        <f t="shared" si="30"/>
        <v>1394.6472172799999</v>
      </c>
      <c r="N61" s="49">
        <f t="shared" si="30"/>
        <v>1363.4943249599999</v>
      </c>
      <c r="O61" s="49">
        <f t="shared" si="30"/>
        <v>1490.56976304</v>
      </c>
      <c r="P61" s="49">
        <f t="shared" si="30"/>
        <v>1647.3758695199999</v>
      </c>
      <c r="Q61" s="49">
        <f t="shared" si="30"/>
        <v>1866.9290587199996</v>
      </c>
      <c r="R61" s="49">
        <f t="shared" si="30"/>
        <v>1841.0907254399999</v>
      </c>
      <c r="S61" s="49">
        <f t="shared" si="30"/>
        <v>2044.9433231999999</v>
      </c>
      <c r="T61" s="49">
        <f t="shared" si="30"/>
        <v>2325.9280867199996</v>
      </c>
      <c r="U61" s="49">
        <f t="shared" si="30"/>
        <v>2462.3362627199995</v>
      </c>
      <c r="V61" s="49">
        <f t="shared" si="30"/>
        <v>2479.8041092799999</v>
      </c>
      <c r="W61" s="49">
        <f t="shared" si="30"/>
        <v>2547.0014079978482</v>
      </c>
      <c r="X61" s="49">
        <f t="shared" si="30"/>
        <v>2525.8937786765991</v>
      </c>
      <c r="Y61" s="49">
        <f t="shared" ref="Y61:Z61" si="31">SUM(Y62:Y72)</f>
        <v>2702.9677330218938</v>
      </c>
      <c r="Z61" s="49">
        <f t="shared" si="31"/>
        <v>2732.0802382672146</v>
      </c>
    </row>
    <row r="62" spans="1:26" ht="11.25" customHeight="1" x14ac:dyDescent="0.2">
      <c r="A62" s="50" t="s">
        <v>92</v>
      </c>
      <c r="B62" s="51" t="s">
        <v>93</v>
      </c>
      <c r="C62" s="52">
        <f>TI_EHG_E!C62+NRG_E!C62+FC_E!C62</f>
        <v>530.84747519999996</v>
      </c>
      <c r="D62" s="52">
        <f>TI_EHG_E!D62+NRG_E!D62+FC_E!D62</f>
        <v>588.19703040000013</v>
      </c>
      <c r="E62" s="52">
        <f>TI_EHG_E!E62+NRG_E!E62+FC_E!E62</f>
        <v>587.52086400000007</v>
      </c>
      <c r="F62" s="52">
        <f>TI_EHG_E!F62+NRG_E!F62+FC_E!F62</f>
        <v>558.00823679999996</v>
      </c>
      <c r="G62" s="52">
        <f>TI_EHG_E!G62+NRG_E!G62+FC_E!G62</f>
        <v>662.25196799999992</v>
      </c>
      <c r="H62" s="52">
        <f>TI_EHG_E!H62+NRG_E!H62+FC_E!H62</f>
        <v>834.81632639999987</v>
      </c>
      <c r="I62" s="52">
        <f>TI_EHG_E!I62+NRG_E!I62+FC_E!I62</f>
        <v>858.27167999999983</v>
      </c>
      <c r="J62" s="52">
        <f>TI_EHG_E!J62+NRG_E!J62+FC_E!J62</f>
        <v>855.07107839999992</v>
      </c>
      <c r="K62" s="52">
        <f>TI_EHG_E!K62+NRG_E!K62+FC_E!K62</f>
        <v>823.12191359999997</v>
      </c>
      <c r="L62" s="52">
        <f>TI_EHG_E!L62+NRG_E!L62+FC_E!L62</f>
        <v>869.09155199999998</v>
      </c>
      <c r="M62" s="52">
        <f>TI_EHG_E!M62+NRG_E!M62+FC_E!M62</f>
        <v>959.82526080000002</v>
      </c>
      <c r="N62" s="52">
        <f>TI_EHG_E!N62+NRG_E!N62+FC_E!N62</f>
        <v>913.71490559999995</v>
      </c>
      <c r="O62" s="52">
        <f>TI_EHG_E!O62+NRG_E!O62+FC_E!O62</f>
        <v>924.24366719999989</v>
      </c>
      <c r="P62" s="52">
        <f>TI_EHG_E!P62+NRG_E!P62+FC_E!P62</f>
        <v>1029.4058879999998</v>
      </c>
      <c r="Q62" s="52">
        <f>TI_EHG_E!Q62+NRG_E!Q62+FC_E!Q62</f>
        <v>1192.2595775999998</v>
      </c>
      <c r="R62" s="52">
        <f>TI_EHG_E!R62+NRG_E!R62+FC_E!R62</f>
        <v>1113.0404544</v>
      </c>
      <c r="S62" s="52">
        <f>TI_EHG_E!S62+NRG_E!S62+FC_E!S62</f>
        <v>1316.6399231999999</v>
      </c>
      <c r="T62" s="52">
        <f>TI_EHG_E!T62+NRG_E!T62+FC_E!T62</f>
        <v>1329.2411327999998</v>
      </c>
      <c r="U62" s="52">
        <f>TI_EHG_E!U62+NRG_E!U62+FC_E!U62</f>
        <v>1302.7444415999996</v>
      </c>
      <c r="V62" s="52">
        <f>TI_EHG_E!V62+NRG_E!V62+FC_E!V62</f>
        <v>1230.328512</v>
      </c>
      <c r="W62" s="52">
        <f>TI_EHG_E!W62+NRG_E!W62+FC_E!W62</f>
        <v>1303.1911871999998</v>
      </c>
      <c r="X62" s="52">
        <f>TI_EHG_E!X62+NRG_E!X62+FC_E!X62</f>
        <v>1269.4163328</v>
      </c>
      <c r="Y62" s="52">
        <f>TI_EHG_E!Y62+NRG_E!Y62+FC_E!Y62</f>
        <v>1276.3598400000003</v>
      </c>
      <c r="Z62" s="52">
        <f>TI_EHG_E!Z62+NRG_E!Z62+FC_E!Z62</f>
        <v>1073.2772735999999</v>
      </c>
    </row>
    <row r="63" spans="1:26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0</v>
      </c>
      <c r="M63" s="52">
        <f>TI_EHG_E!M63+NRG_E!M63+FC_E!M63</f>
        <v>0</v>
      </c>
      <c r="N63" s="52">
        <f>TI_EHG_E!N63+NRG_E!N63+FC_E!N63</f>
        <v>0</v>
      </c>
      <c r="O63" s="52">
        <f>TI_EHG_E!O63+NRG_E!O63+FC_E!O63</f>
        <v>0</v>
      </c>
      <c r="P63" s="52">
        <f>TI_EHG_E!P63+NRG_E!P63+FC_E!P63</f>
        <v>0</v>
      </c>
      <c r="Q63" s="52">
        <f>TI_EHG_E!Q63+NRG_E!Q63+FC_E!Q63</f>
        <v>0</v>
      </c>
      <c r="R63" s="52">
        <f>TI_EHG_E!R63+NRG_E!R63+FC_E!R63</f>
        <v>0</v>
      </c>
      <c r="S63" s="52">
        <f>TI_EHG_E!S63+NRG_E!S63+FC_E!S63</f>
        <v>0</v>
      </c>
      <c r="T63" s="52">
        <f>TI_EHG_E!T63+NRG_E!T63+FC_E!T63</f>
        <v>0</v>
      </c>
      <c r="U63" s="52">
        <f>TI_EHG_E!U63+NRG_E!U63+FC_E!U63</f>
        <v>0</v>
      </c>
      <c r="V63" s="52">
        <f>TI_EHG_E!V63+NRG_E!V63+FC_E!V63</f>
        <v>0</v>
      </c>
      <c r="W63" s="52">
        <f>TI_EHG_E!W63+NRG_E!W63+FC_E!W63</f>
        <v>0</v>
      </c>
      <c r="X63" s="52">
        <f>TI_EHG_E!X63+NRG_E!X63+FC_E!X63</f>
        <v>0</v>
      </c>
      <c r="Y63" s="52">
        <f>TI_EHG_E!Y63+NRG_E!Y63+FC_E!Y63</f>
        <v>0</v>
      </c>
      <c r="Z63" s="52">
        <f>TI_EHG_E!Z63+NRG_E!Z63+FC_E!Z63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TI_EHG_E!C64+NRG_E!C64+FC_E!C64</f>
        <v>63.772712640000016</v>
      </c>
      <c r="D64" s="52">
        <f>TI_EHG_E!D64+NRG_E!D64+FC_E!D64</f>
        <v>64.701065519999986</v>
      </c>
      <c r="E64" s="52">
        <f>TI_EHG_E!E64+NRG_E!E64+FC_E!E64</f>
        <v>54.10864368</v>
      </c>
      <c r="F64" s="52">
        <f>TI_EHG_E!F64+NRG_E!F64+FC_E!F64</f>
        <v>57.985003439999986</v>
      </c>
      <c r="G64" s="52">
        <f>TI_EHG_E!G64+NRG_E!G64+FC_E!G64</f>
        <v>68.195509200000004</v>
      </c>
      <c r="H64" s="52">
        <f>TI_EHG_E!H64+NRG_E!H64+FC_E!H64</f>
        <v>78.354123119999997</v>
      </c>
      <c r="I64" s="52">
        <f>TI_EHG_E!I64+NRG_E!I64+FC_E!I64</f>
        <v>80.126308080000001</v>
      </c>
      <c r="J64" s="52">
        <f>TI_EHG_E!J64+NRG_E!J64+FC_E!J64</f>
        <v>107.09198136000003</v>
      </c>
      <c r="K64" s="52">
        <f>TI_EHG_E!K64+NRG_E!K64+FC_E!K64</f>
        <v>113.24136096000001</v>
      </c>
      <c r="L64" s="52">
        <f>TI_EHG_E!L64+NRG_E!L64+FC_E!L64</f>
        <v>126.874566</v>
      </c>
      <c r="M64" s="52">
        <f>TI_EHG_E!M64+NRG_E!M64+FC_E!M64</f>
        <v>133.52242176000001</v>
      </c>
      <c r="N64" s="52">
        <f>TI_EHG_E!N64+NRG_E!N64+FC_E!N64</f>
        <v>131.58434016000001</v>
      </c>
      <c r="O64" s="52">
        <f>TI_EHG_E!O64+NRG_E!O64+FC_E!O64</f>
        <v>127.81825056000001</v>
      </c>
      <c r="P64" s="52">
        <f>TI_EHG_E!P64+NRG_E!P64+FC_E!P64</f>
        <v>112.56657048</v>
      </c>
      <c r="Q64" s="52">
        <f>TI_EHG_E!Q64+NRG_E!Q64+FC_E!Q64</f>
        <v>119.40155136</v>
      </c>
      <c r="R64" s="52">
        <f>TI_EHG_E!R64+NRG_E!R64+FC_E!R64</f>
        <v>126.53550000000001</v>
      </c>
      <c r="S64" s="52">
        <f>TI_EHG_E!S64+NRG_E!S64+FC_E!S64</f>
        <v>127.09373040000001</v>
      </c>
      <c r="T64" s="52">
        <f>TI_EHG_E!T64+NRG_E!T64+FC_E!T64</f>
        <v>126.76940640000001</v>
      </c>
      <c r="U64" s="52">
        <f>TI_EHG_E!U64+NRG_E!U64+FC_E!U64</f>
        <v>115.11025344000004</v>
      </c>
      <c r="V64" s="52">
        <f>TI_EHG_E!V64+NRG_E!V64+FC_E!V64</f>
        <v>115.75654272</v>
      </c>
      <c r="W64" s="52">
        <f>TI_EHG_E!W64+NRG_E!W64+FC_E!W64</f>
        <v>114.93037695784899</v>
      </c>
      <c r="X64" s="52">
        <f>TI_EHG_E!X64+NRG_E!X64+FC_E!X64</f>
        <v>118.95896283659934</v>
      </c>
      <c r="Y64" s="52">
        <f>TI_EHG_E!Y64+NRG_E!Y64+FC_E!Y64</f>
        <v>121.02279942189369</v>
      </c>
      <c r="Z64" s="52">
        <f>TI_EHG_E!Z64+NRG_E!Z64+FC_E!Z64</f>
        <v>117.87718642721427</v>
      </c>
    </row>
    <row r="65" spans="1:26" ht="11.25" customHeight="1" x14ac:dyDescent="0.2">
      <c r="A65" s="50" t="s">
        <v>98</v>
      </c>
      <c r="B65" s="51" t="s">
        <v>99</v>
      </c>
      <c r="C65" s="52">
        <f>TI_EHG_E!C65+NRG_E!C65+FC_E!C65</f>
        <v>0</v>
      </c>
      <c r="D65" s="52">
        <f>TI_EHG_E!D65+NRG_E!D65+FC_E!D65</f>
        <v>0</v>
      </c>
      <c r="E65" s="52">
        <f>TI_EHG_E!E65+NRG_E!E65+FC_E!E65</f>
        <v>0</v>
      </c>
      <c r="F65" s="52">
        <f>TI_EHG_E!F65+NRG_E!F65+FC_E!F65</f>
        <v>0</v>
      </c>
      <c r="G65" s="52">
        <f>TI_EHG_E!G65+NRG_E!G65+FC_E!G65</f>
        <v>0</v>
      </c>
      <c r="H65" s="52">
        <f>TI_EHG_E!H65+NRG_E!H65+FC_E!H65</f>
        <v>0</v>
      </c>
      <c r="I65" s="52">
        <f>TI_EHG_E!I65+NRG_E!I65+FC_E!I65</f>
        <v>0</v>
      </c>
      <c r="J65" s="52">
        <f>TI_EHG_E!J65+NRG_E!J65+FC_E!J65</f>
        <v>0</v>
      </c>
      <c r="K65" s="52">
        <f>TI_EHG_E!K65+NRG_E!K65+FC_E!K65</f>
        <v>0</v>
      </c>
      <c r="L65" s="52">
        <f>TI_EHG_E!L65+NRG_E!L65+FC_E!L65</f>
        <v>21.377159999999996</v>
      </c>
      <c r="M65" s="52">
        <f>TI_EHG_E!M65+NRG_E!M65+FC_E!M65</f>
        <v>26.655119999999997</v>
      </c>
      <c r="N65" s="52">
        <f>TI_EHG_E!N65+NRG_E!N65+FC_E!N65</f>
        <v>44.526599999999988</v>
      </c>
      <c r="O65" s="52">
        <f>TI_EHG_E!O65+NRG_E!O65+FC_E!O65</f>
        <v>185.77367999999996</v>
      </c>
      <c r="P65" s="52">
        <f>TI_EHG_E!P65+NRG_E!P65+FC_E!P65</f>
        <v>204.06311999999997</v>
      </c>
      <c r="Q65" s="52">
        <f>TI_EHG_E!Q65+NRG_E!Q65+FC_E!Q65</f>
        <v>216.11771999999996</v>
      </c>
      <c r="R65" s="52">
        <f>TI_EHG_E!R65+NRG_E!R65+FC_E!R65</f>
        <v>238.49351999999999</v>
      </c>
      <c r="S65" s="52">
        <f>TI_EHG_E!S65+NRG_E!S65+FC_E!S65</f>
        <v>267.62399999999997</v>
      </c>
      <c r="T65" s="52">
        <f>TI_EHG_E!T65+NRG_E!T65+FC_E!T65</f>
        <v>393.52031999999997</v>
      </c>
      <c r="U65" s="52">
        <f>TI_EHG_E!U65+NRG_E!U65+FC_E!U65</f>
        <v>586.26432</v>
      </c>
      <c r="V65" s="52">
        <f>TI_EHG_E!V65+NRG_E!V65+FC_E!V65</f>
        <v>572.78988000000004</v>
      </c>
      <c r="W65" s="52">
        <f>TI_EHG_E!W65+NRG_E!W65+FC_E!W65</f>
        <v>607.09895999999992</v>
      </c>
      <c r="X65" s="52">
        <f>TI_EHG_E!X65+NRG_E!X65+FC_E!X65</f>
        <v>602.0960399999999</v>
      </c>
      <c r="Y65" s="52">
        <f>TI_EHG_E!Y65+NRG_E!Y65+FC_E!Y65</f>
        <v>635.21640000000002</v>
      </c>
      <c r="Z65" s="52">
        <f>TI_EHG_E!Z65+NRG_E!Z65+FC_E!Z65</f>
        <v>645.90263999999991</v>
      </c>
    </row>
    <row r="66" spans="1:26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  <c r="Y66" s="52">
        <f>TI_EHG_E!Y66+NRG_E!Y66+FC_E!Y66</f>
        <v>0</v>
      </c>
      <c r="Z66" s="52">
        <f>TI_EHG_E!Z66+NRG_E!Z66+FC_E!Z66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2.6252640000000001E-2</v>
      </c>
      <c r="I67" s="52">
        <f>TI_EHG_E!I67+NRG_E!I67+FC_E!I67</f>
        <v>1.9118548799999999</v>
      </c>
      <c r="J67" s="52">
        <f>TI_EHG_E!J67+NRG_E!J67+FC_E!J67</f>
        <v>10.407260160000002</v>
      </c>
      <c r="K67" s="52">
        <f>TI_EHG_E!K67+NRG_E!K67+FC_E!K67</f>
        <v>53.70805871999999</v>
      </c>
      <c r="L67" s="52">
        <f>TI_EHG_E!L67+NRG_E!L67+FC_E!L67</f>
        <v>67.616350559999987</v>
      </c>
      <c r="M67" s="52">
        <f>TI_EHG_E!M67+NRG_E!M67+FC_E!M67</f>
        <v>89.404767360000008</v>
      </c>
      <c r="N67" s="52">
        <f>TI_EHG_E!N67+NRG_E!N67+FC_E!N67</f>
        <v>70.0818048</v>
      </c>
      <c r="O67" s="52">
        <f>TI_EHG_E!O67+NRG_E!O67+FC_E!O67</f>
        <v>84.907409760000007</v>
      </c>
      <c r="P67" s="52">
        <f>TI_EHG_E!P67+NRG_E!P67+FC_E!P67</f>
        <v>82.136354400000002</v>
      </c>
      <c r="Q67" s="52">
        <f>TI_EHG_E!Q67+NRG_E!Q67+FC_E!Q67</f>
        <v>73.51503839999998</v>
      </c>
      <c r="R67" s="52">
        <f>TI_EHG_E!R67+NRG_E!R67+FC_E!R67</f>
        <v>71.556285599999981</v>
      </c>
      <c r="S67" s="52">
        <f>TI_EHG_E!S67+NRG_E!S67+FC_E!S67</f>
        <v>79.34261472</v>
      </c>
      <c r="T67" s="52">
        <f>TI_EHG_E!T67+NRG_E!T67+FC_E!T67</f>
        <v>87.770476799999997</v>
      </c>
      <c r="U67" s="52">
        <f>TI_EHG_E!U67+NRG_E!U67+FC_E!U67</f>
        <v>80.854817759999989</v>
      </c>
      <c r="V67" s="52">
        <f>TI_EHG_E!V67+NRG_E!V67+FC_E!V67</f>
        <v>77.6466432</v>
      </c>
      <c r="W67" s="52">
        <f>TI_EHG_E!W67+NRG_E!W67+FC_E!W67</f>
        <v>57.62174112000001</v>
      </c>
      <c r="X67" s="52">
        <f>TI_EHG_E!X67+NRG_E!X67+FC_E!X67</f>
        <v>60.255925919999996</v>
      </c>
      <c r="Y67" s="52">
        <f>TI_EHG_E!Y67+NRG_E!Y67+FC_E!Y67</f>
        <v>69.023543039999979</v>
      </c>
      <c r="Z67" s="52">
        <f>TI_EHG_E!Z67+NRG_E!Z67+FC_E!Z67</f>
        <v>97.172235360000002</v>
      </c>
    </row>
    <row r="68" spans="1:26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0.93923280000000009</v>
      </c>
      <c r="I68" s="52">
        <f>TI_EHG_E!I68+NRG_E!I68+FC_E!I68</f>
        <v>3.9083299199999999</v>
      </c>
      <c r="J68" s="52">
        <f>TI_EHG_E!J68+NRG_E!J68+FC_E!J68</f>
        <v>4.6576771199999998</v>
      </c>
      <c r="K68" s="52">
        <f>TI_EHG_E!K68+NRG_E!K68+FC_E!K68</f>
        <v>7.916827679999999</v>
      </c>
      <c r="L68" s="52">
        <f>TI_EHG_E!L68+NRG_E!L68+FC_E!L68</f>
        <v>3.9478363200000017</v>
      </c>
      <c r="M68" s="52">
        <f>TI_EHG_E!M68+NRG_E!M68+FC_E!M68</f>
        <v>6.9482836799999994</v>
      </c>
      <c r="N68" s="52">
        <f>TI_EHG_E!N68+NRG_E!N68+FC_E!N68</f>
        <v>1.3485700799999998</v>
      </c>
      <c r="O68" s="52">
        <f>TI_EHG_E!O68+NRG_E!O68+FC_E!O68</f>
        <v>1.1795846399999999</v>
      </c>
      <c r="P68" s="52">
        <f>TI_EHG_E!P68+NRG_E!P68+FC_E!P68</f>
        <v>0.79191215999999987</v>
      </c>
      <c r="Q68" s="52">
        <f>TI_EHG_E!Q68+NRG_E!Q68+FC_E!Q68</f>
        <v>0</v>
      </c>
      <c r="R68" s="52">
        <f>TI_EHG_E!R68+NRG_E!R68+FC_E!R68</f>
        <v>0</v>
      </c>
      <c r="S68" s="52">
        <f>TI_EHG_E!S68+NRG_E!S68+FC_E!S68</f>
        <v>0</v>
      </c>
      <c r="T68" s="52">
        <f>TI_EHG_E!T68+NRG_E!T68+FC_E!T68</f>
        <v>0</v>
      </c>
      <c r="U68" s="52">
        <f>TI_EHG_E!U68+NRG_E!U68+FC_E!U68</f>
        <v>0</v>
      </c>
      <c r="V68" s="52">
        <f>TI_EHG_E!V68+NRG_E!V68+FC_E!V68</f>
        <v>0</v>
      </c>
      <c r="W68" s="52">
        <f>TI_EHG_E!W68+NRG_E!W68+FC_E!W68</f>
        <v>0</v>
      </c>
      <c r="X68" s="52">
        <f>TI_EHG_E!X68+NRG_E!X68+FC_E!X68</f>
        <v>0</v>
      </c>
      <c r="Y68" s="52">
        <f>TI_EHG_E!Y68+NRG_E!Y68+FC_E!Y68</f>
        <v>0</v>
      </c>
      <c r="Z68" s="52">
        <f>TI_EHG_E!Z68+NRG_E!Z68+FC_E!Z68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2.2694515199999996</v>
      </c>
      <c r="I69" s="52">
        <f>TI_EHG_E!I69+NRG_E!I69+FC_E!I69</f>
        <v>2.1058185600000003</v>
      </c>
      <c r="J69" s="52">
        <f>TI_EHG_E!J69+NRG_E!J69+FC_E!J69</f>
        <v>48.859731359999984</v>
      </c>
      <c r="K69" s="52">
        <f>TI_EHG_E!K69+NRG_E!K69+FC_E!K69</f>
        <v>103.93955424000001</v>
      </c>
      <c r="L69" s="52">
        <f>TI_EHG_E!L69+NRG_E!L69+FC_E!L69</f>
        <v>158.04548063999999</v>
      </c>
      <c r="M69" s="52">
        <f>TI_EHG_E!M69+NRG_E!M69+FC_E!M69</f>
        <v>178.29136368000002</v>
      </c>
      <c r="N69" s="52">
        <f>TI_EHG_E!N69+NRG_E!N69+FC_E!N69</f>
        <v>202.23810432000002</v>
      </c>
      <c r="O69" s="52">
        <f>TI_EHG_E!O69+NRG_E!O69+FC_E!O69</f>
        <v>166.64717087999998</v>
      </c>
      <c r="P69" s="52">
        <f>TI_EHG_E!P69+NRG_E!P69+FC_E!P69</f>
        <v>218.41202448000001</v>
      </c>
      <c r="Q69" s="52">
        <f>TI_EHG_E!Q69+NRG_E!Q69+FC_E!Q69</f>
        <v>265.63517135999996</v>
      </c>
      <c r="R69" s="52">
        <f>TI_EHG_E!R69+NRG_E!R69+FC_E!R69</f>
        <v>291.46496543999996</v>
      </c>
      <c r="S69" s="52">
        <f>TI_EHG_E!S69+NRG_E!S69+FC_E!S69</f>
        <v>254.24305487999999</v>
      </c>
      <c r="T69" s="52">
        <f>TI_EHG_E!T69+NRG_E!T69+FC_E!T69</f>
        <v>388.62675072000002</v>
      </c>
      <c r="U69" s="52">
        <f>TI_EHG_E!U69+NRG_E!U69+FC_E!U69</f>
        <v>376.55920223999993</v>
      </c>
      <c r="V69" s="52">
        <f>TI_EHG_E!V69+NRG_E!V69+FC_E!V69</f>
        <v>480.14957088</v>
      </c>
      <c r="W69" s="52">
        <f>TI_EHG_E!W69+NRG_E!W69+FC_E!W69</f>
        <v>459.86418143999987</v>
      </c>
      <c r="X69" s="52">
        <f>TI_EHG_E!X69+NRG_E!X69+FC_E!X69</f>
        <v>468.63868031999993</v>
      </c>
      <c r="Y69" s="52">
        <f>TI_EHG_E!Y69+NRG_E!Y69+FC_E!Y69</f>
        <v>594.51728544000002</v>
      </c>
      <c r="Z69" s="52">
        <f>TI_EHG_E!Z69+NRG_E!Z69+FC_E!Z69</f>
        <v>796.84765632000028</v>
      </c>
    </row>
    <row r="70" spans="1:26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  <c r="Y70" s="52">
        <f>TI_EHG_E!Y70+NRG_E!Y70+FC_E!Y70</f>
        <v>0</v>
      </c>
      <c r="Z70" s="52">
        <f>TI_EHG_E!Z70+NRG_E!Z70+FC_E!Z70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  <c r="Y71" s="52">
        <f>TI_EHG_E!Y71+NRG_E!Y71+FC_E!Y71</f>
        <v>0</v>
      </c>
      <c r="Z71" s="52">
        <f>TI_EHG_E!Z71+NRG_E!Z71+FC_E!Z71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0</v>
      </c>
      <c r="M72" s="55">
        <f>TI_EHG_E!M72+NRG_E!M72+FC_E!M72</f>
        <v>0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0.80322767999999989</v>
      </c>
      <c r="V72" s="55">
        <f>TI_EHG_E!V72+NRG_E!V72+FC_E!V72</f>
        <v>3.1329604799999995</v>
      </c>
      <c r="W72" s="55">
        <f>TI_EHG_E!W72+NRG_E!W72+FC_E!W72</f>
        <v>4.2949612799999972</v>
      </c>
      <c r="X72" s="55">
        <f>TI_EHG_E!X72+NRG_E!X72+FC_E!X72</f>
        <v>6.5278368000000011</v>
      </c>
      <c r="Y72" s="55">
        <f>TI_EHG_E!Y72+NRG_E!Y72+FC_E!Y72</f>
        <v>6.8278651199999985</v>
      </c>
      <c r="Z72" s="55">
        <f>TI_EHG_E!Z72+NRG_E!Z72+FC_E!Z72</f>
        <v>1.0032465599999998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15552.396765228736</v>
      </c>
      <c r="D2" s="21">
        <f t="shared" ref="D2:X2" si="0">SUM(D3,D17,D22,D25,D26,D51,D52)</f>
        <v>16853.857143816225</v>
      </c>
      <c r="E2" s="21">
        <f t="shared" si="0"/>
        <v>16151.972171574125</v>
      </c>
      <c r="F2" s="21">
        <f t="shared" si="0"/>
        <v>15131.948353777032</v>
      </c>
      <c r="G2" s="21">
        <f t="shared" si="0"/>
        <v>14905.254508655482</v>
      </c>
      <c r="H2" s="21">
        <f t="shared" si="0"/>
        <v>15384.379329139876</v>
      </c>
      <c r="I2" s="21">
        <f t="shared" si="0"/>
        <v>14893.853079298697</v>
      </c>
      <c r="J2" s="21">
        <f t="shared" si="0"/>
        <v>14497.040362501215</v>
      </c>
      <c r="K2" s="21">
        <f t="shared" si="0"/>
        <v>14433.83567613535</v>
      </c>
      <c r="L2" s="21">
        <f t="shared" si="0"/>
        <v>12971.893046313504</v>
      </c>
      <c r="M2" s="21">
        <f t="shared" si="0"/>
        <v>13313.755812785306</v>
      </c>
      <c r="N2" s="21">
        <f t="shared" si="0"/>
        <v>11941.025858909961</v>
      </c>
      <c r="O2" s="21">
        <f t="shared" si="0"/>
        <v>12845.281050006766</v>
      </c>
      <c r="P2" s="21">
        <f t="shared" si="0"/>
        <v>11513.394271788597</v>
      </c>
      <c r="Q2" s="21">
        <f t="shared" si="0"/>
        <v>11337.897736308778</v>
      </c>
      <c r="R2" s="21">
        <f t="shared" si="0"/>
        <v>11944.886635838642</v>
      </c>
      <c r="S2" s="21">
        <f t="shared" si="0"/>
        <v>12733.067471353797</v>
      </c>
      <c r="T2" s="21">
        <f t="shared" si="0"/>
        <v>11865.582514513319</v>
      </c>
      <c r="U2" s="21">
        <f t="shared" si="0"/>
        <v>10486.128045640951</v>
      </c>
      <c r="V2" s="21">
        <f t="shared" si="0"/>
        <v>9227.6375718146173</v>
      </c>
      <c r="W2" s="21">
        <f t="shared" si="0"/>
        <v>8593.7471338919204</v>
      </c>
      <c r="X2" s="21">
        <f t="shared" si="0"/>
        <v>10134.472838131589</v>
      </c>
      <c r="Y2" s="21">
        <f t="shared" ref="Y2:Z2" si="1">SUM(Y3,Y17,Y22,Y25,Y26,Y51,Y52)</f>
        <v>9877.0353292825857</v>
      </c>
      <c r="Z2" s="21">
        <f t="shared" si="1"/>
        <v>7728.4909686990759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5665.9157913600011</v>
      </c>
      <c r="D3" s="24">
        <f t="shared" ref="D3:X3" si="3">SUM(D4,D8,D11)</f>
        <v>6009.2428413599982</v>
      </c>
      <c r="E3" s="24">
        <f t="shared" si="3"/>
        <v>5816.0111407199993</v>
      </c>
      <c r="F3" s="24">
        <f t="shared" si="3"/>
        <v>5256.231306480001</v>
      </c>
      <c r="G3" s="24">
        <f t="shared" si="3"/>
        <v>5405.70785832</v>
      </c>
      <c r="H3" s="24">
        <f t="shared" si="3"/>
        <v>5636.2026124800022</v>
      </c>
      <c r="I3" s="24">
        <f t="shared" si="3"/>
        <v>4820.154783840002</v>
      </c>
      <c r="J3" s="24">
        <f t="shared" si="3"/>
        <v>4640.0850460800011</v>
      </c>
      <c r="K3" s="24">
        <f t="shared" si="3"/>
        <v>3926.4395227199998</v>
      </c>
      <c r="L3" s="24">
        <f t="shared" si="3"/>
        <v>3069.2145844800002</v>
      </c>
      <c r="M3" s="24">
        <f t="shared" si="3"/>
        <v>3435.9261868800004</v>
      </c>
      <c r="N3" s="24">
        <f t="shared" si="3"/>
        <v>3616.4114078399998</v>
      </c>
      <c r="O3" s="24">
        <f t="shared" si="3"/>
        <v>4594.8654892799996</v>
      </c>
      <c r="P3" s="24">
        <f t="shared" si="3"/>
        <v>3843.3534400799999</v>
      </c>
      <c r="Q3" s="24">
        <f t="shared" si="3"/>
        <v>3724.5691771200004</v>
      </c>
      <c r="R3" s="24">
        <f t="shared" si="3"/>
        <v>4458.0700296000005</v>
      </c>
      <c r="S3" s="24">
        <f t="shared" si="3"/>
        <v>4367.0247192000006</v>
      </c>
      <c r="T3" s="24">
        <f t="shared" si="3"/>
        <v>3435.5740478399998</v>
      </c>
      <c r="U3" s="24">
        <f t="shared" si="3"/>
        <v>1937.3198328000001</v>
      </c>
      <c r="V3" s="24">
        <f t="shared" si="3"/>
        <v>585.65592360000005</v>
      </c>
      <c r="W3" s="24">
        <f t="shared" si="3"/>
        <v>771.13818144000004</v>
      </c>
      <c r="X3" s="24">
        <f t="shared" si="3"/>
        <v>2664.6173848799999</v>
      </c>
      <c r="Y3" s="24">
        <f t="shared" ref="Y3:Z3" si="4">SUM(Y4,Y8,Y11)</f>
        <v>2234.4924888</v>
      </c>
      <c r="Z3" s="24">
        <f t="shared" si="4"/>
        <v>1246.1437771200001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5665.9157913600011</v>
      </c>
      <c r="D4" s="19">
        <f t="shared" ref="D4:X4" si="6">SUM(D5:D7)</f>
        <v>6009.2428413599982</v>
      </c>
      <c r="E4" s="19">
        <f t="shared" si="6"/>
        <v>5816.0111407199993</v>
      </c>
      <c r="F4" s="19">
        <f t="shared" si="6"/>
        <v>5256.231306480001</v>
      </c>
      <c r="G4" s="19">
        <f t="shared" si="6"/>
        <v>5405.70785832</v>
      </c>
      <c r="H4" s="19">
        <f t="shared" si="6"/>
        <v>5636.2026124800022</v>
      </c>
      <c r="I4" s="19">
        <f t="shared" si="6"/>
        <v>4820.154783840002</v>
      </c>
      <c r="J4" s="19">
        <f t="shared" si="6"/>
        <v>4640.0850460800011</v>
      </c>
      <c r="K4" s="19">
        <f t="shared" si="6"/>
        <v>3926.4395227199998</v>
      </c>
      <c r="L4" s="19">
        <f t="shared" si="6"/>
        <v>3069.2145844800002</v>
      </c>
      <c r="M4" s="19">
        <f t="shared" si="6"/>
        <v>3435.9261868800004</v>
      </c>
      <c r="N4" s="19">
        <f t="shared" si="6"/>
        <v>3616.4114078399998</v>
      </c>
      <c r="O4" s="19">
        <f t="shared" si="6"/>
        <v>4594.8654892799996</v>
      </c>
      <c r="P4" s="19">
        <f t="shared" si="6"/>
        <v>3843.3534400799999</v>
      </c>
      <c r="Q4" s="19">
        <f t="shared" si="6"/>
        <v>3724.5691771200004</v>
      </c>
      <c r="R4" s="19">
        <f t="shared" si="6"/>
        <v>4458.0700296000005</v>
      </c>
      <c r="S4" s="19">
        <f t="shared" si="6"/>
        <v>4367.0247192000006</v>
      </c>
      <c r="T4" s="19">
        <f t="shared" si="6"/>
        <v>3435.5740478399998</v>
      </c>
      <c r="U4" s="19">
        <f t="shared" si="6"/>
        <v>1937.3198328000001</v>
      </c>
      <c r="V4" s="19">
        <f t="shared" si="6"/>
        <v>585.65592360000005</v>
      </c>
      <c r="W4" s="19">
        <f t="shared" si="6"/>
        <v>771.13818144000004</v>
      </c>
      <c r="X4" s="19">
        <f t="shared" si="6"/>
        <v>2664.6173848799999</v>
      </c>
      <c r="Y4" s="19">
        <f t="shared" ref="Y4:Z4" si="7">SUM(Y5:Y7)</f>
        <v>2234.4924888</v>
      </c>
      <c r="Z4" s="19">
        <f t="shared" si="7"/>
        <v>1246.1437771200001</v>
      </c>
    </row>
    <row r="5" spans="1:26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  <c r="Y5" s="8">
        <f>TI_EHG_E_E!Y5+TI_EHG_CHP_E!Y5+TI_EHG_H_E!Y5</f>
        <v>0</v>
      </c>
      <c r="Z5" s="8">
        <f>TI_EHG_E_E!Z5+TI_EHG_CHP_E!Z5+TI_EHG_H_E!Z5</f>
        <v>0</v>
      </c>
    </row>
    <row r="6" spans="1:26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  <c r="Y6" s="8">
        <f>TI_EHG_E_E!Y6+TI_EHG_CHP_E!Y6+TI_EHG_H_E!Y6</f>
        <v>0</v>
      </c>
      <c r="Z6" s="8">
        <f>TI_EHG_E_E!Z6+TI_EHG_CHP_E!Z6+TI_EHG_H_E!Z6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TI_EHG_E_E!C7+TI_EHG_CHP_E!C7+TI_EHG_H_E!C7</f>
        <v>5665.9157913600011</v>
      </c>
      <c r="D7" s="8">
        <f>TI_EHG_E_E!D7+TI_EHG_CHP_E!D7+TI_EHG_H_E!D7</f>
        <v>6009.2428413599982</v>
      </c>
      <c r="E7" s="8">
        <f>TI_EHG_E_E!E7+TI_EHG_CHP_E!E7+TI_EHG_H_E!E7</f>
        <v>5816.0111407199993</v>
      </c>
      <c r="F7" s="8">
        <f>TI_EHG_E_E!F7+TI_EHG_CHP_E!F7+TI_EHG_H_E!F7</f>
        <v>5256.231306480001</v>
      </c>
      <c r="G7" s="8">
        <f>TI_EHG_E_E!G7+TI_EHG_CHP_E!G7+TI_EHG_H_E!G7</f>
        <v>5405.70785832</v>
      </c>
      <c r="H7" s="8">
        <f>TI_EHG_E_E!H7+TI_EHG_CHP_E!H7+TI_EHG_H_E!H7</f>
        <v>5636.2026124800022</v>
      </c>
      <c r="I7" s="8">
        <f>TI_EHG_E_E!I7+TI_EHG_CHP_E!I7+TI_EHG_H_E!I7</f>
        <v>4820.154783840002</v>
      </c>
      <c r="J7" s="8">
        <f>TI_EHG_E_E!J7+TI_EHG_CHP_E!J7+TI_EHG_H_E!J7</f>
        <v>4640.0850460800011</v>
      </c>
      <c r="K7" s="8">
        <f>TI_EHG_E_E!K7+TI_EHG_CHP_E!K7+TI_EHG_H_E!K7</f>
        <v>3926.4395227199998</v>
      </c>
      <c r="L7" s="8">
        <f>TI_EHG_E_E!L7+TI_EHG_CHP_E!L7+TI_EHG_H_E!L7</f>
        <v>3069.2145844800002</v>
      </c>
      <c r="M7" s="8">
        <f>TI_EHG_E_E!M7+TI_EHG_CHP_E!M7+TI_EHG_H_E!M7</f>
        <v>3435.9261868800004</v>
      </c>
      <c r="N7" s="8">
        <f>TI_EHG_E_E!N7+TI_EHG_CHP_E!N7+TI_EHG_H_E!N7</f>
        <v>3616.4114078399998</v>
      </c>
      <c r="O7" s="8">
        <f>TI_EHG_E_E!O7+TI_EHG_CHP_E!O7+TI_EHG_H_E!O7</f>
        <v>4594.8654892799996</v>
      </c>
      <c r="P7" s="8">
        <f>TI_EHG_E_E!P7+TI_EHG_CHP_E!P7+TI_EHG_H_E!P7</f>
        <v>3843.3534400799999</v>
      </c>
      <c r="Q7" s="8">
        <f>TI_EHG_E_E!Q7+TI_EHG_CHP_E!Q7+TI_EHG_H_E!Q7</f>
        <v>3724.5691771200004</v>
      </c>
      <c r="R7" s="8">
        <f>TI_EHG_E_E!R7+TI_EHG_CHP_E!R7+TI_EHG_H_E!R7</f>
        <v>4458.0700296000005</v>
      </c>
      <c r="S7" s="8">
        <f>TI_EHG_E_E!S7+TI_EHG_CHP_E!S7+TI_EHG_H_E!S7</f>
        <v>4367.0247192000006</v>
      </c>
      <c r="T7" s="8">
        <f>TI_EHG_E_E!T7+TI_EHG_CHP_E!T7+TI_EHG_H_E!T7</f>
        <v>3435.5740478399998</v>
      </c>
      <c r="U7" s="8">
        <f>TI_EHG_E_E!U7+TI_EHG_CHP_E!U7+TI_EHG_H_E!U7</f>
        <v>1937.3198328000001</v>
      </c>
      <c r="V7" s="8">
        <f>TI_EHG_E_E!V7+TI_EHG_CHP_E!V7+TI_EHG_H_E!V7</f>
        <v>585.65592360000005</v>
      </c>
      <c r="W7" s="8">
        <f>TI_EHG_E_E!W7+TI_EHG_CHP_E!W7+TI_EHG_H_E!W7</f>
        <v>771.13818144000004</v>
      </c>
      <c r="X7" s="8">
        <f>TI_EHG_E_E!X7+TI_EHG_CHP_E!X7+TI_EHG_H_E!X7</f>
        <v>2664.6173848799999</v>
      </c>
      <c r="Y7" s="8">
        <f>TI_EHG_E_E!Y7+TI_EHG_CHP_E!Y7+TI_EHG_H_E!Y7</f>
        <v>2234.4924888</v>
      </c>
      <c r="Z7" s="8">
        <f>TI_EHG_E_E!Z7+TI_EHG_CHP_E!Z7+TI_EHG_H_E!Z7</f>
        <v>1246.1437771200001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  <c r="Y9" s="8">
        <f>TI_EHG_E_E!Y9+TI_EHG_CHP_E!Y9+TI_EHG_H_E!Y9</f>
        <v>0</v>
      </c>
      <c r="Z9" s="8">
        <f>TI_EHG_E_E!Z9+TI_EHG_CHP_E!Z9+TI_EHG_H_E!Z9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TI_EHG_E_E!C10+TI_EHG_CHP_E!C10+TI_EHG_H_E!C10</f>
        <v>0</v>
      </c>
      <c r="D10" s="8">
        <f>TI_EHG_E_E!D10+TI_EHG_CHP_E!D10+TI_EHG_H_E!D10</f>
        <v>0</v>
      </c>
      <c r="E10" s="8">
        <f>TI_EHG_E_E!E10+TI_EHG_CHP_E!E10+TI_EHG_H_E!E10</f>
        <v>0</v>
      </c>
      <c r="F10" s="8">
        <f>TI_EHG_E_E!F10+TI_EHG_CHP_E!F10+TI_EHG_H_E!F10</f>
        <v>0</v>
      </c>
      <c r="G10" s="8">
        <f>TI_EHG_E_E!G10+TI_EHG_CHP_E!G10+TI_EHG_H_E!G10</f>
        <v>0</v>
      </c>
      <c r="H10" s="8">
        <f>TI_EHG_E_E!H10+TI_EHG_CHP_E!H10+TI_EHG_H_E!H10</f>
        <v>0</v>
      </c>
      <c r="I10" s="8">
        <f>TI_EHG_E_E!I10+TI_EHG_CHP_E!I10+TI_EHG_H_E!I10</f>
        <v>0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  <c r="Y10" s="8">
        <f>TI_EHG_E_E!Y10+TI_EHG_CHP_E!Y10+TI_EHG_H_E!Y10</f>
        <v>0</v>
      </c>
      <c r="Z10" s="8">
        <f>TI_EHG_E_E!Z10+TI_EHG_CHP_E!Z10+TI_EHG_H_E!Z10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  <c r="Y12" s="8">
        <f>TI_EHG_E_E!Y12+TI_EHG_CHP_E!Y12+TI_EHG_H_E!Y12</f>
        <v>0</v>
      </c>
      <c r="Z12" s="8">
        <f>TI_EHG_E_E!Z12+TI_EHG_CHP_E!Z12+TI_EHG_H_E!Z12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  <c r="Y13" s="8">
        <f>TI_EHG_E_E!Y13+TI_EHG_CHP_E!Y13+TI_EHG_H_E!Y13</f>
        <v>0</v>
      </c>
      <c r="Z13" s="8">
        <f>TI_EHG_E_E!Z13+TI_EHG_CHP_E!Z13+TI_EHG_H_E!Z13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  <c r="Y14" s="8">
        <f>TI_EHG_E_E!Y14+TI_EHG_CHP_E!Y14+TI_EHG_H_E!Y14</f>
        <v>0</v>
      </c>
      <c r="Z14" s="8">
        <f>TI_EHG_E_E!Z14+TI_EHG_CHP_E!Z14+TI_EHG_H_E!Z14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  <c r="Y15" s="8">
        <f>TI_EHG_E_E!Y15+TI_EHG_CHP_E!Y15+TI_EHG_H_E!Y15</f>
        <v>0</v>
      </c>
      <c r="Z15" s="8">
        <f>TI_EHG_E_E!Z15+TI_EHG_CHP_E!Z15+TI_EHG_H_E!Z15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  <c r="Y16" s="8">
        <f>TI_EHG_E_E!Y16+TI_EHG_CHP_E!Y16+TI_EHG_H_E!Y16</f>
        <v>0</v>
      </c>
      <c r="Z16" s="8">
        <f>TI_EHG_E_E!Z16+TI_EHG_CHP_E!Z16+TI_EHG_H_E!Z16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  <c r="Y18" s="8">
        <f>TI_EHG_E_E!Y18+TI_EHG_CHP_E!Y18+TI_EHG_H_E!Y18</f>
        <v>0</v>
      </c>
      <c r="Z18" s="8">
        <f>TI_EHG_E_E!Z18+TI_EHG_CHP_E!Z18+TI_EHG_H_E!Z18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TI_EHG_E_E!C19+TI_EHG_CHP_E!C19+TI_EHG_H_E!C19</f>
        <v>0</v>
      </c>
      <c r="D19" s="8">
        <f>TI_EHG_E_E!D19+TI_EHG_CHP_E!D19+TI_EHG_H_E!D19</f>
        <v>0</v>
      </c>
      <c r="E19" s="8">
        <f>TI_EHG_E_E!E19+TI_EHG_CHP_E!E19+TI_EHG_H_E!E19</f>
        <v>0</v>
      </c>
      <c r="F19" s="8">
        <f>TI_EHG_E_E!F19+TI_EHG_CHP_E!F19+TI_EHG_H_E!F19</f>
        <v>0</v>
      </c>
      <c r="G19" s="8">
        <f>TI_EHG_E_E!G19+TI_EHG_CHP_E!G19+TI_EHG_H_E!G19</f>
        <v>0</v>
      </c>
      <c r="H19" s="8">
        <f>TI_EHG_E_E!H19+TI_EHG_CHP_E!H19+TI_EHG_H_E!H19</f>
        <v>0</v>
      </c>
      <c r="I19" s="8">
        <f>TI_EHG_E_E!I19+TI_EHG_CHP_E!I19+TI_EHG_H_E!I19</f>
        <v>0</v>
      </c>
      <c r="J19" s="8">
        <f>TI_EHG_E_E!J19+TI_EHG_CHP_E!J19+TI_EHG_H_E!J19</f>
        <v>0</v>
      </c>
      <c r="K19" s="8">
        <f>TI_EHG_E_E!K19+TI_EHG_CHP_E!K19+TI_EHG_H_E!K19</f>
        <v>0</v>
      </c>
      <c r="L19" s="8">
        <f>TI_EHG_E_E!L19+TI_EHG_CHP_E!L19+TI_EHG_H_E!L19</f>
        <v>0</v>
      </c>
      <c r="M19" s="8">
        <f>TI_EHG_E_E!M19+TI_EHG_CHP_E!M19+TI_EHG_H_E!M19</f>
        <v>0</v>
      </c>
      <c r="N19" s="8">
        <f>TI_EHG_E_E!N19+TI_EHG_CHP_E!N19+TI_EHG_H_E!N19</f>
        <v>0</v>
      </c>
      <c r="O19" s="8">
        <f>TI_EHG_E_E!O19+TI_EHG_CHP_E!O19+TI_EHG_H_E!O19</f>
        <v>0</v>
      </c>
      <c r="P19" s="8">
        <f>TI_EHG_E_E!P19+TI_EHG_CHP_E!P19+TI_EHG_H_E!P19</f>
        <v>0</v>
      </c>
      <c r="Q19" s="8">
        <f>TI_EHG_E_E!Q19+TI_EHG_CHP_E!Q19+TI_EHG_H_E!Q19</f>
        <v>0</v>
      </c>
      <c r="R19" s="8">
        <f>TI_EHG_E_E!R19+TI_EHG_CHP_E!R19+TI_EHG_H_E!R19</f>
        <v>0</v>
      </c>
      <c r="S19" s="8">
        <f>TI_EHG_E_E!S19+TI_EHG_CHP_E!S19+TI_EHG_H_E!S19</f>
        <v>0</v>
      </c>
      <c r="T19" s="8">
        <f>TI_EHG_E_E!T19+TI_EHG_CHP_E!T19+TI_EHG_H_E!T19</f>
        <v>0</v>
      </c>
      <c r="U19" s="8">
        <f>TI_EHG_E_E!U19+TI_EHG_CHP_E!U19+TI_EHG_H_E!U19</f>
        <v>0</v>
      </c>
      <c r="V19" s="8">
        <f>TI_EHG_E_E!V19+TI_EHG_CHP_E!V19+TI_EHG_H_E!V19</f>
        <v>0</v>
      </c>
      <c r="W19" s="8">
        <f>TI_EHG_E_E!W19+TI_EHG_CHP_E!W19+TI_EHG_H_E!W19</f>
        <v>0</v>
      </c>
      <c r="X19" s="8">
        <f>TI_EHG_E_E!X19+TI_EHG_CHP_E!X19+TI_EHG_H_E!X19</f>
        <v>0</v>
      </c>
      <c r="Y19" s="8">
        <f>TI_EHG_E_E!Y19+TI_EHG_CHP_E!Y19+TI_EHG_H_E!Y19</f>
        <v>0</v>
      </c>
      <c r="Z19" s="8">
        <f>TI_EHG_E_E!Z19+TI_EHG_CHP_E!Z19+TI_EHG_H_E!Z19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TI_EHG_E_E!C20+TI_EHG_CHP_E!C20+TI_EHG_H_E!C20</f>
        <v>0</v>
      </c>
      <c r="D20" s="8">
        <f>TI_EHG_E_E!D20+TI_EHG_CHP_E!D20+TI_EHG_H_E!D20</f>
        <v>0</v>
      </c>
      <c r="E20" s="8">
        <f>TI_EHG_E_E!E20+TI_EHG_CHP_E!E20+TI_EHG_H_E!E20</f>
        <v>0</v>
      </c>
      <c r="F20" s="8">
        <f>TI_EHG_E_E!F20+TI_EHG_CHP_E!F20+TI_EHG_H_E!F20</f>
        <v>0</v>
      </c>
      <c r="G20" s="8">
        <f>TI_EHG_E_E!G20+TI_EHG_CHP_E!G20+TI_EHG_H_E!G20</f>
        <v>0</v>
      </c>
      <c r="H20" s="8">
        <f>TI_EHG_E_E!H20+TI_EHG_CHP_E!H20+TI_EHG_H_E!H20</f>
        <v>0</v>
      </c>
      <c r="I20" s="8">
        <f>TI_EHG_E_E!I20+TI_EHG_CHP_E!I20+TI_EHG_H_E!I20</f>
        <v>0</v>
      </c>
      <c r="J20" s="8">
        <f>TI_EHG_E_E!J20+TI_EHG_CHP_E!J20+TI_EHG_H_E!J20</f>
        <v>0</v>
      </c>
      <c r="K20" s="8">
        <f>TI_EHG_E_E!K20+TI_EHG_CHP_E!K20+TI_EHG_H_E!K20</f>
        <v>0</v>
      </c>
      <c r="L20" s="8">
        <f>TI_EHG_E_E!L20+TI_EHG_CHP_E!L20+TI_EHG_H_E!L20</f>
        <v>0</v>
      </c>
      <c r="M20" s="8">
        <f>TI_EHG_E_E!M20+TI_EHG_CHP_E!M20+TI_EHG_H_E!M20</f>
        <v>0</v>
      </c>
      <c r="N20" s="8">
        <f>TI_EHG_E_E!N20+TI_EHG_CHP_E!N20+TI_EHG_H_E!N20</f>
        <v>0</v>
      </c>
      <c r="O20" s="8">
        <f>TI_EHG_E_E!O20+TI_EHG_CHP_E!O20+TI_EHG_H_E!O20</f>
        <v>0</v>
      </c>
      <c r="P20" s="8">
        <f>TI_EHG_E_E!P20+TI_EHG_CHP_E!P20+TI_EHG_H_E!P20</f>
        <v>0</v>
      </c>
      <c r="Q20" s="8">
        <f>TI_EHG_E_E!Q20+TI_EHG_CHP_E!Q20+TI_EHG_H_E!Q20</f>
        <v>0</v>
      </c>
      <c r="R20" s="8">
        <f>TI_EHG_E_E!R20+TI_EHG_CHP_E!R20+TI_EHG_H_E!R20</f>
        <v>0</v>
      </c>
      <c r="S20" s="8">
        <f>TI_EHG_E_E!S20+TI_EHG_CHP_E!S20+TI_EHG_H_E!S20</f>
        <v>0</v>
      </c>
      <c r="T20" s="8">
        <f>TI_EHG_E_E!T20+TI_EHG_CHP_E!T20+TI_EHG_H_E!T20</f>
        <v>0</v>
      </c>
      <c r="U20" s="8">
        <f>TI_EHG_E_E!U20+TI_EHG_CHP_E!U20+TI_EHG_H_E!U20</f>
        <v>0</v>
      </c>
      <c r="V20" s="8">
        <f>TI_EHG_E_E!V20+TI_EHG_CHP_E!V20+TI_EHG_H_E!V20</f>
        <v>0</v>
      </c>
      <c r="W20" s="8">
        <f>TI_EHG_E_E!W20+TI_EHG_CHP_E!W20+TI_EHG_H_E!W20</f>
        <v>0</v>
      </c>
      <c r="X20" s="8">
        <f>TI_EHG_E_E!X20+TI_EHG_CHP_E!X20+TI_EHG_H_E!X20</f>
        <v>0</v>
      </c>
      <c r="Y20" s="8">
        <f>TI_EHG_E_E!Y20+TI_EHG_CHP_E!Y20+TI_EHG_H_E!Y20</f>
        <v>0</v>
      </c>
      <c r="Z20" s="8">
        <f>TI_EHG_E_E!Z20+TI_EHG_CHP_E!Z20+TI_EHG_H_E!Z20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  <c r="Y21" s="8">
        <f>TI_EHG_E_E!Y21+TI_EHG_CHP_E!Y21+TI_EHG_H_E!Y21</f>
        <v>0</v>
      </c>
      <c r="Z21" s="8">
        <f>TI_EHG_E_E!Z21+TI_EHG_CHP_E!Z21+TI_EHG_H_E!Z21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2247.9982465087342</v>
      </c>
      <c r="D22" s="27">
        <f t="shared" ref="D22:X22" si="18">SUM(D23:D24)</f>
        <v>2514.2626425362268</v>
      </c>
      <c r="E22" s="27">
        <f t="shared" si="18"/>
        <v>2543.8385208541245</v>
      </c>
      <c r="F22" s="27">
        <f t="shared" si="18"/>
        <v>2335.5016968970313</v>
      </c>
      <c r="G22" s="27">
        <f t="shared" si="18"/>
        <v>1665.3310798554821</v>
      </c>
      <c r="H22" s="27">
        <f t="shared" si="18"/>
        <v>2384.9602507398731</v>
      </c>
      <c r="I22" s="27">
        <f t="shared" si="18"/>
        <v>2189.2420462186951</v>
      </c>
      <c r="J22" s="27">
        <f t="shared" si="18"/>
        <v>2140.6411287012147</v>
      </c>
      <c r="K22" s="27">
        <f t="shared" si="18"/>
        <v>2758.1734001753471</v>
      </c>
      <c r="L22" s="27">
        <f t="shared" si="18"/>
        <v>2740.6631997935056</v>
      </c>
      <c r="M22" s="27">
        <f t="shared" si="18"/>
        <v>2344.0778220653046</v>
      </c>
      <c r="N22" s="27">
        <f t="shared" si="18"/>
        <v>2288.5977055499634</v>
      </c>
      <c r="O22" s="27">
        <f t="shared" si="18"/>
        <v>2686.8769044123769</v>
      </c>
      <c r="P22" s="27">
        <f t="shared" si="18"/>
        <v>2488.4995816341334</v>
      </c>
      <c r="Q22" s="27">
        <f t="shared" si="18"/>
        <v>2671.3009573263598</v>
      </c>
      <c r="R22" s="27">
        <f t="shared" si="18"/>
        <v>2635.632179942721</v>
      </c>
      <c r="S22" s="27">
        <f t="shared" si="18"/>
        <v>2525.697830854539</v>
      </c>
      <c r="T22" s="27">
        <f t="shared" si="18"/>
        <v>2364.8065505947561</v>
      </c>
      <c r="U22" s="27">
        <f t="shared" si="18"/>
        <v>2213.251078915634</v>
      </c>
      <c r="V22" s="27">
        <f t="shared" si="18"/>
        <v>2035.7282134015936</v>
      </c>
      <c r="W22" s="27">
        <f t="shared" si="18"/>
        <v>1018.0686124092282</v>
      </c>
      <c r="X22" s="27">
        <f t="shared" si="18"/>
        <v>349.3676277331698</v>
      </c>
      <c r="Y22" s="27">
        <f t="shared" ref="Y22:Z22" si="19">SUM(Y23:Y24)</f>
        <v>279.86379792598257</v>
      </c>
      <c r="Z22" s="27">
        <f t="shared" si="19"/>
        <v>178.10591276403304</v>
      </c>
    </row>
    <row r="23" spans="1:26" ht="11.25" customHeight="1" x14ac:dyDescent="0.2">
      <c r="A23" s="29" t="s">
        <v>36</v>
      </c>
      <c r="B23" s="7" t="s">
        <v>37</v>
      </c>
      <c r="C23" s="8">
        <f>TI_EHG_E_E!C23+TI_EHG_CHP_E!C23+TI_EHG_H_E!C23</f>
        <v>2247.9982465087342</v>
      </c>
      <c r="D23" s="8">
        <f>TI_EHG_E_E!D23+TI_EHG_CHP_E!D23+TI_EHG_H_E!D23</f>
        <v>2514.2626425362268</v>
      </c>
      <c r="E23" s="8">
        <f>TI_EHG_E_E!E23+TI_EHG_CHP_E!E23+TI_EHG_H_E!E23</f>
        <v>2543.8385208541245</v>
      </c>
      <c r="F23" s="8">
        <f>TI_EHG_E_E!F23+TI_EHG_CHP_E!F23+TI_EHG_H_E!F23</f>
        <v>2335.5016968970313</v>
      </c>
      <c r="G23" s="8">
        <f>TI_EHG_E_E!G23+TI_EHG_CHP_E!G23+TI_EHG_H_E!G23</f>
        <v>1665.3310798554821</v>
      </c>
      <c r="H23" s="8">
        <f>TI_EHG_E_E!H23+TI_EHG_CHP_E!H23+TI_EHG_H_E!H23</f>
        <v>2384.9602507398731</v>
      </c>
      <c r="I23" s="8">
        <f>TI_EHG_E_E!I23+TI_EHG_CHP_E!I23+TI_EHG_H_E!I23</f>
        <v>2189.2420462186951</v>
      </c>
      <c r="J23" s="8">
        <f>TI_EHG_E_E!J23+TI_EHG_CHP_E!J23+TI_EHG_H_E!J23</f>
        <v>2140.6411287012147</v>
      </c>
      <c r="K23" s="8">
        <f>TI_EHG_E_E!K23+TI_EHG_CHP_E!K23+TI_EHG_H_E!K23</f>
        <v>2758.1734001753471</v>
      </c>
      <c r="L23" s="8">
        <f>TI_EHG_E_E!L23+TI_EHG_CHP_E!L23+TI_EHG_H_E!L23</f>
        <v>2740.6631997935056</v>
      </c>
      <c r="M23" s="8">
        <f>TI_EHG_E_E!M23+TI_EHG_CHP_E!M23+TI_EHG_H_E!M23</f>
        <v>2344.0778220653046</v>
      </c>
      <c r="N23" s="8">
        <f>TI_EHG_E_E!N23+TI_EHG_CHP_E!N23+TI_EHG_H_E!N23</f>
        <v>2288.5977055499634</v>
      </c>
      <c r="O23" s="8">
        <f>TI_EHG_E_E!O23+TI_EHG_CHP_E!O23+TI_EHG_H_E!O23</f>
        <v>2686.8769044123769</v>
      </c>
      <c r="P23" s="8">
        <f>TI_EHG_E_E!P23+TI_EHG_CHP_E!P23+TI_EHG_H_E!P23</f>
        <v>2488.4995816341334</v>
      </c>
      <c r="Q23" s="8">
        <f>TI_EHG_E_E!Q23+TI_EHG_CHP_E!Q23+TI_EHG_H_E!Q23</f>
        <v>2671.3009573263598</v>
      </c>
      <c r="R23" s="8">
        <f>TI_EHG_E_E!R23+TI_EHG_CHP_E!R23+TI_EHG_H_E!R23</f>
        <v>2635.632179942721</v>
      </c>
      <c r="S23" s="8">
        <f>TI_EHG_E_E!S23+TI_EHG_CHP_E!S23+TI_EHG_H_E!S23</f>
        <v>2525.697830854539</v>
      </c>
      <c r="T23" s="8">
        <f>TI_EHG_E_E!T23+TI_EHG_CHP_E!T23+TI_EHG_H_E!T23</f>
        <v>2364.8065505947561</v>
      </c>
      <c r="U23" s="8">
        <f>TI_EHG_E_E!U23+TI_EHG_CHP_E!U23+TI_EHG_H_E!U23</f>
        <v>2213.251078915634</v>
      </c>
      <c r="V23" s="8">
        <f>TI_EHG_E_E!V23+TI_EHG_CHP_E!V23+TI_EHG_H_E!V23</f>
        <v>2035.7282134015936</v>
      </c>
      <c r="W23" s="8">
        <f>TI_EHG_E_E!W23+TI_EHG_CHP_E!W23+TI_EHG_H_E!W23</f>
        <v>1018.0686124092282</v>
      </c>
      <c r="X23" s="8">
        <f>TI_EHG_E_E!X23+TI_EHG_CHP_E!X23+TI_EHG_H_E!X23</f>
        <v>349.3676277331698</v>
      </c>
      <c r="Y23" s="8">
        <f>TI_EHG_E_E!Y23+TI_EHG_CHP_E!Y23+TI_EHG_H_E!Y23</f>
        <v>279.86379792598257</v>
      </c>
      <c r="Z23" s="8">
        <f>TI_EHG_E_E!Z23+TI_EHG_CHP_E!Z23+TI_EHG_H_E!Z23</f>
        <v>178.10591276403304</v>
      </c>
    </row>
    <row r="24" spans="1:26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  <c r="Y24" s="8">
        <f>TI_EHG_E_E!Y24+TI_EHG_CHP_E!Y24+TI_EHG_H_E!Y24</f>
        <v>0</v>
      </c>
      <c r="Z24" s="8">
        <f>TI_EHG_E_E!Z24+TI_EHG_CHP_E!Z24+TI_EHG_H_E!Z24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  <c r="Y25" s="27">
        <f>TI_EHG_E_E!Y25+TI_EHG_CHP_E!Y25+TI_EHG_H_E!Y25</f>
        <v>0</v>
      </c>
      <c r="Z25" s="27">
        <f>TI_EHG_E_E!Z25+TI_EHG_CHP_E!Z25+TI_EHG_H_E!Z25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3352.8915273600005</v>
      </c>
      <c r="D26" s="27">
        <f t="shared" ref="D26:X26" si="21">SUM(D27,D33)</f>
        <v>3981.597469920001</v>
      </c>
      <c r="E26" s="27">
        <f t="shared" si="21"/>
        <v>2942.9114400000008</v>
      </c>
      <c r="F26" s="27">
        <f t="shared" si="21"/>
        <v>2017.4676804000001</v>
      </c>
      <c r="G26" s="27">
        <f t="shared" si="21"/>
        <v>2557.0512604800001</v>
      </c>
      <c r="H26" s="27">
        <f t="shared" si="21"/>
        <v>2572.3072087200007</v>
      </c>
      <c r="I26" s="27">
        <f t="shared" si="21"/>
        <v>2232.5828277600003</v>
      </c>
      <c r="J26" s="27">
        <f t="shared" si="21"/>
        <v>1300.8758511600004</v>
      </c>
      <c r="K26" s="27">
        <f t="shared" si="21"/>
        <v>1161.0134935200001</v>
      </c>
      <c r="L26" s="27">
        <f t="shared" si="21"/>
        <v>695.30332068000007</v>
      </c>
      <c r="M26" s="27">
        <f t="shared" si="21"/>
        <v>443.44130579999995</v>
      </c>
      <c r="N26" s="27">
        <f t="shared" si="21"/>
        <v>173.26295280000005</v>
      </c>
      <c r="O26" s="27">
        <f t="shared" si="21"/>
        <v>174.83523803999998</v>
      </c>
      <c r="P26" s="27">
        <f t="shared" si="21"/>
        <v>138.12563880000002</v>
      </c>
      <c r="Q26" s="27">
        <f t="shared" si="21"/>
        <v>193.46898600000006</v>
      </c>
      <c r="R26" s="27">
        <f t="shared" si="21"/>
        <v>273.2472396</v>
      </c>
      <c r="S26" s="27">
        <f t="shared" si="21"/>
        <v>219.49253208000002</v>
      </c>
      <c r="T26" s="27">
        <f t="shared" si="21"/>
        <v>110.32051248</v>
      </c>
      <c r="U26" s="27">
        <f t="shared" si="21"/>
        <v>113.23798884000001</v>
      </c>
      <c r="V26" s="27">
        <f t="shared" si="21"/>
        <v>255.39983388000002</v>
      </c>
      <c r="W26" s="27">
        <f t="shared" si="21"/>
        <v>347.14551348000009</v>
      </c>
      <c r="X26" s="27">
        <f t="shared" si="21"/>
        <v>1181.1462123600002</v>
      </c>
      <c r="Y26" s="27">
        <f t="shared" ref="Y26:Z26" si="22">SUM(Y27,Y33)</f>
        <v>832.09032539999987</v>
      </c>
      <c r="Z26" s="27">
        <f t="shared" si="22"/>
        <v>182.83531284000003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  <c r="Y28" s="8">
        <f>TI_EHG_E_E!Y28+TI_EHG_CHP_E!Y28+TI_EHG_H_E!Y28</f>
        <v>0</v>
      </c>
      <c r="Z28" s="8">
        <f>TI_EHG_E_E!Z28+TI_EHG_CHP_E!Z28+TI_EHG_H_E!Z28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  <c r="Y29" s="8">
        <f>TI_EHG_E_E!Y29+TI_EHG_CHP_E!Y29+TI_EHG_H_E!Y29</f>
        <v>0</v>
      </c>
      <c r="Z29" s="8">
        <f>TI_EHG_E_E!Z29+TI_EHG_CHP_E!Z29+TI_EHG_H_E!Z29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  <c r="Y30" s="8">
        <f>TI_EHG_E_E!Y30+TI_EHG_CHP_E!Y30+TI_EHG_H_E!Y30</f>
        <v>0</v>
      </c>
      <c r="Z30" s="8">
        <f>TI_EHG_E_E!Z30+TI_EHG_CHP_E!Z30+TI_EHG_H_E!Z30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  <c r="Y31" s="8">
        <f>TI_EHG_E_E!Y31+TI_EHG_CHP_E!Y31+TI_EHG_H_E!Y31</f>
        <v>0</v>
      </c>
      <c r="Z31" s="8">
        <f>TI_EHG_E_E!Z31+TI_EHG_CHP_E!Z31+TI_EHG_H_E!Z31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  <c r="Y32" s="8">
        <f>TI_EHG_E_E!Y32+TI_EHG_CHP_E!Y32+TI_EHG_H_E!Y32</f>
        <v>0</v>
      </c>
      <c r="Z32" s="8">
        <f>TI_EHG_E_E!Z32+TI_EHG_CHP_E!Z32+TI_EHG_H_E!Z32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3352.8915273600005</v>
      </c>
      <c r="D33" s="19">
        <f t="shared" ref="D33:X33" si="27">SUM(D34:D50)</f>
        <v>3981.597469920001</v>
      </c>
      <c r="E33" s="19">
        <f t="shared" si="27"/>
        <v>2942.9114400000008</v>
      </c>
      <c r="F33" s="19">
        <f t="shared" si="27"/>
        <v>2017.4676804000001</v>
      </c>
      <c r="G33" s="19">
        <f t="shared" si="27"/>
        <v>2557.0512604800001</v>
      </c>
      <c r="H33" s="19">
        <f t="shared" si="27"/>
        <v>2572.3072087200007</v>
      </c>
      <c r="I33" s="19">
        <f t="shared" si="27"/>
        <v>2232.5828277600003</v>
      </c>
      <c r="J33" s="19">
        <f t="shared" si="27"/>
        <v>1300.8758511600004</v>
      </c>
      <c r="K33" s="19">
        <f t="shared" si="27"/>
        <v>1161.0134935200001</v>
      </c>
      <c r="L33" s="19">
        <f t="shared" si="27"/>
        <v>695.30332068000007</v>
      </c>
      <c r="M33" s="19">
        <f t="shared" si="27"/>
        <v>443.44130579999995</v>
      </c>
      <c r="N33" s="19">
        <f t="shared" si="27"/>
        <v>173.26295280000005</v>
      </c>
      <c r="O33" s="19">
        <f t="shared" si="27"/>
        <v>174.83523803999998</v>
      </c>
      <c r="P33" s="19">
        <f t="shared" si="27"/>
        <v>138.12563880000002</v>
      </c>
      <c r="Q33" s="19">
        <f t="shared" si="27"/>
        <v>193.46898600000006</v>
      </c>
      <c r="R33" s="19">
        <f t="shared" si="27"/>
        <v>273.2472396</v>
      </c>
      <c r="S33" s="19">
        <f t="shared" si="27"/>
        <v>219.49253208000002</v>
      </c>
      <c r="T33" s="19">
        <f t="shared" si="27"/>
        <v>110.32051248</v>
      </c>
      <c r="U33" s="19">
        <f t="shared" si="27"/>
        <v>113.23798884000001</v>
      </c>
      <c r="V33" s="19">
        <f t="shared" si="27"/>
        <v>255.39983388000002</v>
      </c>
      <c r="W33" s="19">
        <f t="shared" si="27"/>
        <v>347.14551348000009</v>
      </c>
      <c r="X33" s="19">
        <f t="shared" si="27"/>
        <v>1181.1462123600002</v>
      </c>
      <c r="Y33" s="19">
        <f t="shared" ref="Y33:Z33" si="28">SUM(Y34:Y50)</f>
        <v>832.09032539999987</v>
      </c>
      <c r="Z33" s="19">
        <f t="shared" si="28"/>
        <v>182.83531284000003</v>
      </c>
    </row>
    <row r="34" spans="1:26" ht="11.25" customHeight="1" x14ac:dyDescent="0.2">
      <c r="A34" s="28" t="s">
        <v>54</v>
      </c>
      <c r="B34" s="7" t="s">
        <v>55</v>
      </c>
      <c r="C34" s="8">
        <f>TI_EHG_E_E!C34+TI_EHG_CHP_E!C34+TI_EHG_H_E!C34</f>
        <v>29.878087680000004</v>
      </c>
      <c r="D34" s="8">
        <f>TI_EHG_E_E!D34+TI_EHG_CHP_E!D34+TI_EHG_H_E!D34</f>
        <v>29.878087680000004</v>
      </c>
      <c r="E34" s="8">
        <f>TI_EHG_E_E!E34+TI_EHG_CHP_E!E34+TI_EHG_H_E!E34</f>
        <v>19.013253119999998</v>
      </c>
      <c r="F34" s="8">
        <f>TI_EHG_E_E!F34+TI_EHG_CHP_E!F34+TI_EHG_H_E!F34</f>
        <v>19.013253119999998</v>
      </c>
      <c r="G34" s="8">
        <f>TI_EHG_E_E!G34+TI_EHG_CHP_E!G34+TI_EHG_H_E!G34</f>
        <v>19.013253119999998</v>
      </c>
      <c r="H34" s="8">
        <f>TI_EHG_E_E!H34+TI_EHG_CHP_E!H34+TI_EHG_H_E!H34</f>
        <v>20.215319040000004</v>
      </c>
      <c r="I34" s="8">
        <f>TI_EHG_E_E!I34+TI_EHG_CHP_E!I34+TI_EHG_H_E!I34</f>
        <v>17.481070079999999</v>
      </c>
      <c r="J34" s="8">
        <f>TI_EHG_E_E!J34+TI_EHG_CHP_E!J34+TI_EHG_H_E!J34</f>
        <v>20.349066239999999</v>
      </c>
      <c r="K34" s="8">
        <f>TI_EHG_E_E!K34+TI_EHG_CHP_E!K34+TI_EHG_H_E!K34</f>
        <v>14.640445440000001</v>
      </c>
      <c r="L34" s="8">
        <f>TI_EHG_E_E!L34+TI_EHG_CHP_E!L34+TI_EHG_H_E!L34</f>
        <v>14.798246399999998</v>
      </c>
      <c r="M34" s="8">
        <f>TI_EHG_E_E!M34+TI_EHG_CHP_E!M34+TI_EHG_H_E!M34</f>
        <v>17.633687040000005</v>
      </c>
      <c r="N34" s="8">
        <f>TI_EHG_E_E!N34+TI_EHG_CHP_E!N34+TI_EHG_H_E!N34</f>
        <v>14.630906880000003</v>
      </c>
      <c r="O34" s="8">
        <f>TI_EHG_E_E!O34+TI_EHG_CHP_E!O34+TI_EHG_H_E!O34</f>
        <v>21.223296000000001</v>
      </c>
      <c r="P34" s="8">
        <f>TI_EHG_E_E!P34+TI_EHG_CHP_E!P34+TI_EHG_H_E!P34</f>
        <v>12.188413440000001</v>
      </c>
      <c r="Q34" s="8">
        <f>TI_EHG_E_E!Q34+TI_EHG_CHP_E!Q34+TI_EHG_H_E!Q34</f>
        <v>11.599096320000001</v>
      </c>
      <c r="R34" s="8">
        <f>TI_EHG_E_E!R34+TI_EHG_CHP_E!R34+TI_EHG_H_E!R34</f>
        <v>20.322731520000001</v>
      </c>
      <c r="S34" s="8">
        <f>TI_EHG_E_E!S34+TI_EHG_CHP_E!S34+TI_EHG_H_E!S34</f>
        <v>11.131499520000002</v>
      </c>
      <c r="T34" s="8">
        <f>TI_EHG_E_E!T34+TI_EHG_CHP_E!T34+TI_EHG_H_E!T34</f>
        <v>0.82259712000000018</v>
      </c>
      <c r="U34" s="8">
        <f>TI_EHG_E_E!U34+TI_EHG_CHP_E!U34+TI_EHG_H_E!U34</f>
        <v>0</v>
      </c>
      <c r="V34" s="8">
        <f>TI_EHG_E_E!V34+TI_EHG_CHP_E!V34+TI_EHG_H_E!V34</f>
        <v>0</v>
      </c>
      <c r="W34" s="8">
        <f>TI_EHG_E_E!W34+TI_EHG_CHP_E!W34+TI_EHG_H_E!W34</f>
        <v>0</v>
      </c>
      <c r="X34" s="8">
        <f>TI_EHG_E_E!X34+TI_EHG_CHP_E!X34+TI_EHG_H_E!X34</f>
        <v>0</v>
      </c>
      <c r="Y34" s="8">
        <f>TI_EHG_E_E!Y34+TI_EHG_CHP_E!Y34+TI_EHG_H_E!Y34</f>
        <v>0</v>
      </c>
      <c r="Z34" s="8">
        <f>TI_EHG_E_E!Z34+TI_EHG_CHP_E!Z34+TI_EHG_H_E!Z34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  <c r="Y35" s="8">
        <f>TI_EHG_E_E!Y35+TI_EHG_CHP_E!Y35+TI_EHG_H_E!Y35</f>
        <v>0</v>
      </c>
      <c r="Z35" s="8">
        <f>TI_EHG_E_E!Z35+TI_EHG_CHP_E!Z35+TI_EHG_H_E!Z35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1.2230294400000001</v>
      </c>
      <c r="N36" s="8">
        <f>TI_EHG_E_E!N36+TI_EHG_CHP_E!N36+TI_EHG_H_E!N36</f>
        <v>1.15442712</v>
      </c>
      <c r="O36" s="8">
        <f>TI_EHG_E_E!O36+TI_EHG_CHP_E!O36+TI_EHG_H_E!O36</f>
        <v>1.2973107600000005</v>
      </c>
      <c r="P36" s="8">
        <f>TI_EHG_E_E!P36+TI_EHG_CHP_E!P36+TI_EHG_H_E!P36</f>
        <v>1.6157890800000003</v>
      </c>
      <c r="Q36" s="8">
        <f>TI_EHG_E_E!Q36+TI_EHG_CHP_E!Q36+TI_EHG_H_E!Q36</f>
        <v>1.37181924</v>
      </c>
      <c r="R36" s="8">
        <f>TI_EHG_E_E!R36+TI_EHG_CHP_E!R36+TI_EHG_H_E!R36</f>
        <v>1.6841642400000001</v>
      </c>
      <c r="S36" s="8">
        <f>TI_EHG_E_E!S36+TI_EHG_CHP_E!S36+TI_EHG_H_E!S36</f>
        <v>1.6662186000000001</v>
      </c>
      <c r="T36" s="8">
        <f>TI_EHG_E_E!T36+TI_EHG_CHP_E!T36+TI_EHG_H_E!T36</f>
        <v>1.7286876000000002</v>
      </c>
      <c r="U36" s="8">
        <f>TI_EHG_E_E!U36+TI_EHG_CHP_E!U36+TI_EHG_H_E!U36</f>
        <v>1.6782580800000002</v>
      </c>
      <c r="V36" s="8">
        <f>TI_EHG_E_E!V36+TI_EHG_CHP_E!V36+TI_EHG_H_E!V36</f>
        <v>1.68711732</v>
      </c>
      <c r="W36" s="8">
        <f>TI_EHG_E_E!W36+TI_EHG_CHP_E!W36+TI_EHG_H_E!W36</f>
        <v>1.1367086399999999</v>
      </c>
      <c r="X36" s="8">
        <f>TI_EHG_E_E!X36+TI_EHG_CHP_E!X36+TI_EHG_H_E!X36</f>
        <v>1.2050838000000001</v>
      </c>
      <c r="Y36" s="8">
        <f>TI_EHG_E_E!Y36+TI_EHG_CHP_E!Y36+TI_EHG_H_E!Y36</f>
        <v>1.5680854799999999</v>
      </c>
      <c r="Z36" s="8">
        <f>TI_EHG_E_E!Z36+TI_EHG_CHP_E!Z36+TI_EHG_H_E!Z36</f>
        <v>1.7080160400000002</v>
      </c>
    </row>
    <row r="37" spans="1:26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  <c r="Y37" s="8">
        <f>TI_EHG_E_E!Y37+TI_EHG_CHP_E!Y37+TI_EHG_H_E!Y37</f>
        <v>0</v>
      </c>
      <c r="Z37" s="8">
        <f>TI_EHG_E_E!Z37+TI_EHG_CHP_E!Z37+TI_EHG_H_E!Z37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  <c r="Y38" s="8">
        <f>TI_EHG_E_E!Y38+TI_EHG_CHP_E!Y38+TI_EHG_H_E!Y38</f>
        <v>0</v>
      </c>
      <c r="Z38" s="8">
        <f>TI_EHG_E_E!Z38+TI_EHG_CHP_E!Z38+TI_EHG_H_E!Z38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  <c r="Y39" s="8">
        <f>TI_EHG_E_E!Y39+TI_EHG_CHP_E!Y39+TI_EHG_H_E!Y39</f>
        <v>0</v>
      </c>
      <c r="Z39" s="8">
        <f>TI_EHG_E_E!Z39+TI_EHG_CHP_E!Z39+TI_EHG_H_E!Z39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  <c r="Y40" s="8">
        <f>TI_EHG_E_E!Y40+TI_EHG_CHP_E!Y40+TI_EHG_H_E!Y40</f>
        <v>0</v>
      </c>
      <c r="Z40" s="8">
        <f>TI_EHG_E_E!Z40+TI_EHG_CHP_E!Z40+TI_EHG_H_E!Z40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  <c r="Y41" s="8">
        <f>TI_EHG_E_E!Y41+TI_EHG_CHP_E!Y41+TI_EHG_H_E!Y41</f>
        <v>0</v>
      </c>
      <c r="Z41" s="8">
        <f>TI_EHG_E_E!Z41+TI_EHG_CHP_E!Z41+TI_EHG_H_E!Z41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  <c r="Y42" s="8">
        <f>TI_EHG_E_E!Y42+TI_EHG_CHP_E!Y42+TI_EHG_H_E!Y42</f>
        <v>0</v>
      </c>
      <c r="Z42" s="8">
        <f>TI_EHG_E_E!Z42+TI_EHG_CHP_E!Z42+TI_EHG_H_E!Z42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TI_EHG_E_E!C43+TI_EHG_CHP_E!C43+TI_EHG_H_E!C43</f>
        <v>89.855438399999997</v>
      </c>
      <c r="D43" s="8">
        <f>TI_EHG_E_E!D43+TI_EHG_CHP_E!D43+TI_EHG_H_E!D43</f>
        <v>80.228069999999988</v>
      </c>
      <c r="E43" s="8">
        <f>TI_EHG_E_E!E43+TI_EHG_CHP_E!E43+TI_EHG_H_E!E43</f>
        <v>60.973333200000013</v>
      </c>
      <c r="F43" s="8">
        <f>TI_EHG_E_E!F43+TI_EHG_CHP_E!F43+TI_EHG_H_E!F43</f>
        <v>86.646315599999994</v>
      </c>
      <c r="G43" s="8">
        <f>TI_EHG_E_E!G43+TI_EHG_CHP_E!G43+TI_EHG_H_E!G43</f>
        <v>121.94666640000003</v>
      </c>
      <c r="H43" s="8">
        <f>TI_EHG_E_E!H43+TI_EHG_CHP_E!H43+TI_EHG_H_E!H43</f>
        <v>212.47273944</v>
      </c>
      <c r="I43" s="8">
        <f>TI_EHG_E_E!I43+TI_EHG_CHP_E!I43+TI_EHG_H_E!I43</f>
        <v>168.82866935999999</v>
      </c>
      <c r="J43" s="8">
        <f>TI_EHG_E_E!J43+TI_EHG_CHP_E!J43+TI_EHG_H_E!J43</f>
        <v>43.117752600000003</v>
      </c>
      <c r="K43" s="8">
        <f>TI_EHG_E_E!K43+TI_EHG_CHP_E!K43+TI_EHG_H_E!K43</f>
        <v>34.045511760000011</v>
      </c>
      <c r="L43" s="8">
        <f>TI_EHG_E_E!L43+TI_EHG_CHP_E!L43+TI_EHG_H_E!L43</f>
        <v>26.468727479999998</v>
      </c>
      <c r="M43" s="8">
        <f>TI_EHG_E_E!M43+TI_EHG_CHP_E!M43+TI_EHG_H_E!M43</f>
        <v>81.620823959999996</v>
      </c>
      <c r="N43" s="8">
        <f>TI_EHG_E_E!N43+TI_EHG_CHP_E!N43+TI_EHG_H_E!N43</f>
        <v>24.206335920000001</v>
      </c>
      <c r="O43" s="8">
        <f>TI_EHG_E_E!O43+TI_EHG_CHP_E!O43+TI_EHG_H_E!O43</f>
        <v>22.643655839999997</v>
      </c>
      <c r="P43" s="8">
        <f>TI_EHG_E_E!P43+TI_EHG_CHP_E!P43+TI_EHG_H_E!P43</f>
        <v>13.982225400000001</v>
      </c>
      <c r="Q43" s="8">
        <f>TI_EHG_E_E!Q43+TI_EHG_CHP_E!Q43+TI_EHG_H_E!Q43</f>
        <v>23.410590840000001</v>
      </c>
      <c r="R43" s="8">
        <f>TI_EHG_E_E!R43+TI_EHG_CHP_E!R43+TI_EHG_H_E!R43</f>
        <v>59.06066400000001</v>
      </c>
      <c r="S43" s="8">
        <f>TI_EHG_E_E!S43+TI_EHG_CHP_E!S43+TI_EHG_H_E!S43</f>
        <v>33.862781160000011</v>
      </c>
      <c r="T43" s="8">
        <f>TI_EHG_E_E!T43+TI_EHG_CHP_E!T43+TI_EHG_H_E!T43</f>
        <v>22.820250960000003</v>
      </c>
      <c r="U43" s="8">
        <f>TI_EHG_E_E!U43+TI_EHG_CHP_E!U43+TI_EHG_H_E!U43</f>
        <v>25.538268600000002</v>
      </c>
      <c r="V43" s="8">
        <f>TI_EHG_E_E!V43+TI_EHG_CHP_E!V43+TI_EHG_H_E!V43</f>
        <v>38.413440000000001</v>
      </c>
      <c r="W43" s="8">
        <f>TI_EHG_E_E!W43+TI_EHG_CHP_E!W43+TI_EHG_H_E!W43</f>
        <v>35.486816040000015</v>
      </c>
      <c r="X43" s="8">
        <f>TI_EHG_E_E!X43+TI_EHG_CHP_E!X43+TI_EHG_H_E!X43</f>
        <v>95.028981840000014</v>
      </c>
      <c r="Y43" s="8">
        <f>TI_EHG_E_E!Y43+TI_EHG_CHP_E!Y43+TI_EHG_H_E!Y43</f>
        <v>87.949704959999991</v>
      </c>
      <c r="Z43" s="8">
        <f>TI_EHG_E_E!Z43+TI_EHG_CHP_E!Z43+TI_EHG_H_E!Z43</f>
        <v>27.701425439999998</v>
      </c>
    </row>
    <row r="44" spans="1:26" ht="11.25" customHeight="1" x14ac:dyDescent="0.2">
      <c r="A44" s="28" t="s">
        <v>74</v>
      </c>
      <c r="B44" s="7" t="s">
        <v>75</v>
      </c>
      <c r="C44" s="8">
        <f>TI_EHG_E_E!C44+TI_EHG_CHP_E!C44+TI_EHG_H_E!C44</f>
        <v>3233.1580012800005</v>
      </c>
      <c r="D44" s="8">
        <f>TI_EHG_E_E!D44+TI_EHG_CHP_E!D44+TI_EHG_H_E!D44</f>
        <v>3871.4913122400012</v>
      </c>
      <c r="E44" s="8">
        <f>TI_EHG_E_E!E44+TI_EHG_CHP_E!E44+TI_EHG_H_E!E44</f>
        <v>2862.9248536800005</v>
      </c>
      <c r="F44" s="8">
        <f>TI_EHG_E_E!F44+TI_EHG_CHP_E!F44+TI_EHG_H_E!F44</f>
        <v>1911.8081116800001</v>
      </c>
      <c r="G44" s="8">
        <f>TI_EHG_E_E!G44+TI_EHG_CHP_E!G44+TI_EHG_H_E!G44</f>
        <v>2416.0913409600003</v>
      </c>
      <c r="H44" s="8">
        <f>TI_EHG_E_E!H44+TI_EHG_CHP_E!H44+TI_EHG_H_E!H44</f>
        <v>2339.6191502400006</v>
      </c>
      <c r="I44" s="8">
        <f>TI_EHG_E_E!I44+TI_EHG_CHP_E!I44+TI_EHG_H_E!I44</f>
        <v>2046.2730883200002</v>
      </c>
      <c r="J44" s="8">
        <f>TI_EHG_E_E!J44+TI_EHG_CHP_E!J44+TI_EHG_H_E!J44</f>
        <v>1237.4090323200003</v>
      </c>
      <c r="K44" s="8">
        <f>TI_EHG_E_E!K44+TI_EHG_CHP_E!K44+TI_EHG_H_E!K44</f>
        <v>1112.32753632</v>
      </c>
      <c r="L44" s="8">
        <f>TI_EHG_E_E!L44+TI_EHG_CHP_E!L44+TI_EHG_H_E!L44</f>
        <v>654.03634680000005</v>
      </c>
      <c r="M44" s="8">
        <f>TI_EHG_E_E!M44+TI_EHG_CHP_E!M44+TI_EHG_H_E!M44</f>
        <v>342.96376535999997</v>
      </c>
      <c r="N44" s="8">
        <f>TI_EHG_E_E!N44+TI_EHG_CHP_E!N44+TI_EHG_H_E!N44</f>
        <v>133.27128288000003</v>
      </c>
      <c r="O44" s="8">
        <f>TI_EHG_E_E!O44+TI_EHG_CHP_E!O44+TI_EHG_H_E!O44</f>
        <v>129.67097543999998</v>
      </c>
      <c r="P44" s="8">
        <f>TI_EHG_E_E!P44+TI_EHG_CHP_E!P44+TI_EHG_H_E!P44</f>
        <v>110.33921088000001</v>
      </c>
      <c r="Q44" s="8">
        <f>TI_EHG_E_E!Q44+TI_EHG_CHP_E!Q44+TI_EHG_H_E!Q44</f>
        <v>157.08747960000005</v>
      </c>
      <c r="R44" s="8">
        <f>TI_EHG_E_E!R44+TI_EHG_CHP_E!R44+TI_EHG_H_E!R44</f>
        <v>192.17967984000001</v>
      </c>
      <c r="S44" s="8">
        <f>TI_EHG_E_E!S44+TI_EHG_CHP_E!S44+TI_EHG_H_E!S44</f>
        <v>172.83203280000001</v>
      </c>
      <c r="T44" s="8">
        <f>TI_EHG_E_E!T44+TI_EHG_CHP_E!T44+TI_EHG_H_E!T44</f>
        <v>84.948976799999997</v>
      </c>
      <c r="U44" s="8">
        <f>TI_EHG_E_E!U44+TI_EHG_CHP_E!U44+TI_EHG_H_E!U44</f>
        <v>86.021462160000013</v>
      </c>
      <c r="V44" s="8">
        <f>TI_EHG_E_E!V44+TI_EHG_CHP_E!V44+TI_EHG_H_E!V44</f>
        <v>215.29927656000001</v>
      </c>
      <c r="W44" s="8">
        <f>TI_EHG_E_E!W44+TI_EHG_CHP_E!W44+TI_EHG_H_E!W44</f>
        <v>310.52198880000009</v>
      </c>
      <c r="X44" s="8">
        <f>TI_EHG_E_E!X44+TI_EHG_CHP_E!X44+TI_EHG_H_E!X44</f>
        <v>1084.9121467200002</v>
      </c>
      <c r="Y44" s="8">
        <f>TI_EHG_E_E!Y44+TI_EHG_CHP_E!Y44+TI_EHG_H_E!Y44</f>
        <v>742.57253495999987</v>
      </c>
      <c r="Z44" s="8">
        <f>TI_EHG_E_E!Z44+TI_EHG_CHP_E!Z44+TI_EHG_H_E!Z44</f>
        <v>153.42587136000003</v>
      </c>
    </row>
    <row r="45" spans="1:26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  <c r="Y45" s="8">
        <f>TI_EHG_E_E!Y45+TI_EHG_CHP_E!Y45+TI_EHG_H_E!Y45</f>
        <v>0</v>
      </c>
      <c r="Z45" s="8">
        <f>TI_EHG_E_E!Z45+TI_EHG_CHP_E!Z45+TI_EHG_H_E!Z45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  <c r="Y46" s="8">
        <f>TI_EHG_E_E!Y46+TI_EHG_CHP_E!Y46+TI_EHG_H_E!Y46</f>
        <v>0</v>
      </c>
      <c r="Z46" s="8">
        <f>TI_EHG_E_E!Z46+TI_EHG_CHP_E!Z46+TI_EHG_H_E!Z46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  <c r="Y47" s="8">
        <f>TI_EHG_E_E!Y47+TI_EHG_CHP_E!Y47+TI_EHG_H_E!Y47</f>
        <v>0</v>
      </c>
      <c r="Z47" s="8">
        <f>TI_EHG_E_E!Z47+TI_EHG_CHP_E!Z47+TI_EHG_H_E!Z47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  <c r="Y48" s="8">
        <f>TI_EHG_E_E!Y48+TI_EHG_CHP_E!Y48+TI_EHG_H_E!Y48</f>
        <v>0</v>
      </c>
      <c r="Z48" s="8">
        <f>TI_EHG_E_E!Z48+TI_EHG_CHP_E!Z48+TI_EHG_H_E!Z48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  <c r="Y49" s="8">
        <f>TI_EHG_E_E!Y49+TI_EHG_CHP_E!Y49+TI_EHG_H_E!Y49</f>
        <v>0</v>
      </c>
      <c r="Z49" s="8">
        <f>TI_EHG_E_E!Z49+TI_EHG_CHP_E!Z49+TI_EHG_H_E!Z49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  <c r="Y50" s="8">
        <f>TI_EHG_E_E!Y50+TI_EHG_CHP_E!Y50+TI_EHG_H_E!Y50</f>
        <v>0</v>
      </c>
      <c r="Z50" s="8">
        <f>TI_EHG_E_E!Z50+TI_EHG_CHP_E!Z50+TI_EHG_H_E!Z50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TI_EHG_E_E!C51+TI_EHG_CHP_E!C51+TI_EHG_H_E!C51</f>
        <v>4285.5911999999998</v>
      </c>
      <c r="D51" s="27">
        <f>TI_EHG_E_E!D51+TI_EHG_CHP_E!D51+TI_EHG_H_E!D51</f>
        <v>4348.7541899999997</v>
      </c>
      <c r="E51" s="27">
        <f>TI_EHG_E_E!E51+TI_EHG_CHP_E!E51+TI_EHG_H_E!E51</f>
        <v>4849.2110700000003</v>
      </c>
      <c r="F51" s="27">
        <f>TI_EHG_E_E!F51+TI_EHG_CHP_E!F51+TI_EHG_H_E!F51</f>
        <v>5522.7476700000007</v>
      </c>
      <c r="G51" s="27">
        <f>TI_EHG_E_E!G51+TI_EHG_CHP_E!G51+TI_EHG_H_E!G51</f>
        <v>5277.164310000001</v>
      </c>
      <c r="H51" s="27">
        <f>TI_EHG_E_E!H51+TI_EHG_CHP_E!H51+TI_EHG_H_E!H51</f>
        <v>4790.9092572</v>
      </c>
      <c r="I51" s="27">
        <f>TI_EHG_E_E!I51+TI_EHG_CHP_E!I51+TI_EHG_H_E!I51</f>
        <v>5651.8734214799988</v>
      </c>
      <c r="J51" s="27">
        <f>TI_EHG_E_E!J51+TI_EHG_CHP_E!J51+TI_EHG_H_E!J51</f>
        <v>6415.4383365599997</v>
      </c>
      <c r="K51" s="27">
        <f>TI_EHG_E_E!K51+TI_EHG_CHP_E!K51+TI_EHG_H_E!K51</f>
        <v>6588.2092597200017</v>
      </c>
      <c r="L51" s="27">
        <f>TI_EHG_E_E!L51+TI_EHG_CHP_E!L51+TI_EHG_H_E!L51</f>
        <v>6466.7119413599985</v>
      </c>
      <c r="M51" s="27">
        <f>TI_EHG_E_E!M51+TI_EHG_CHP_E!M51+TI_EHG_H_E!M51</f>
        <v>7090.3104980400012</v>
      </c>
      <c r="N51" s="27">
        <f>TI_EHG_E_E!N51+TI_EHG_CHP_E!N51+TI_EHG_H_E!N51</f>
        <v>5862.7537927199992</v>
      </c>
      <c r="O51" s="27">
        <f>TI_EHG_E_E!O51+TI_EHG_CHP_E!O51+TI_EHG_H_E!O51</f>
        <v>5328.1872824400016</v>
      </c>
      <c r="P51" s="27">
        <f>TI_EHG_E_E!P51+TI_EHG_CHP_E!P51+TI_EHG_H_E!P51</f>
        <v>4925.6305124399987</v>
      </c>
      <c r="Q51" s="27">
        <f>TI_EHG_E_E!Q51+TI_EHG_CHP_E!Q51+TI_EHG_H_E!Q51</f>
        <v>4632.6188660399994</v>
      </c>
      <c r="R51" s="27">
        <f>TI_EHG_E_E!R51+TI_EHG_CHP_E!R51+TI_EHG_H_E!R51</f>
        <v>4457.4444169200005</v>
      </c>
      <c r="S51" s="27">
        <f>TI_EHG_E_E!S51+TI_EHG_CHP_E!S51+TI_EHG_H_E!S51</f>
        <v>5500.6302225599993</v>
      </c>
      <c r="T51" s="27">
        <f>TI_EHG_E_E!T51+TI_EHG_CHP_E!T51+TI_EHG_H_E!T51</f>
        <v>5692.4009366400005</v>
      </c>
      <c r="U51" s="27">
        <f>TI_EHG_E_E!U51+TI_EHG_CHP_E!U51+TI_EHG_H_E!U51</f>
        <v>5779.1780996400003</v>
      </c>
      <c r="V51" s="27">
        <f>TI_EHG_E_E!V51+TI_EHG_CHP_E!V51+TI_EHG_H_E!V51</f>
        <v>5921.2692792000007</v>
      </c>
      <c r="W51" s="27">
        <f>TI_EHG_E_E!W51+TI_EHG_CHP_E!W51+TI_EHG_H_E!W51</f>
        <v>6027.7932158145477</v>
      </c>
      <c r="X51" s="27">
        <f>TI_EHG_E_E!X51+TI_EHG_CHP_E!X51+TI_EHG_H_E!X51</f>
        <v>5498.7789791811838</v>
      </c>
      <c r="Y51" s="27">
        <f>TI_EHG_E_E!Y51+TI_EHG_CHP_E!Y51+TI_EHG_H_E!Y51</f>
        <v>6083.9345252265939</v>
      </c>
      <c r="Z51" s="27">
        <f>TI_EHG_E_E!Z51+TI_EHG_CHP_E!Z51+TI_EHG_H_E!Z51</f>
        <v>5668.6494323295692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60.516135834387924</v>
      </c>
      <c r="P52" s="27">
        <f t="shared" si="30"/>
        <v>117.78509883446385</v>
      </c>
      <c r="Q52" s="27">
        <f t="shared" si="30"/>
        <v>115.93974982241913</v>
      </c>
      <c r="R52" s="27">
        <f t="shared" si="30"/>
        <v>120.49276977591973</v>
      </c>
      <c r="S52" s="27">
        <f t="shared" si="30"/>
        <v>120.22216665925748</v>
      </c>
      <c r="T52" s="27">
        <f t="shared" si="30"/>
        <v>262.4804669585622</v>
      </c>
      <c r="U52" s="27">
        <f t="shared" si="30"/>
        <v>443.14104544531841</v>
      </c>
      <c r="V52" s="27">
        <f t="shared" si="30"/>
        <v>429.58432173302356</v>
      </c>
      <c r="W52" s="27">
        <f t="shared" si="30"/>
        <v>429.60161074814403</v>
      </c>
      <c r="X52" s="27">
        <f t="shared" si="30"/>
        <v>440.56263397723598</v>
      </c>
      <c r="Y52" s="27">
        <f t="shared" ref="Y52:Z52" si="31">SUM(Y53:Y54)</f>
        <v>446.65419193000804</v>
      </c>
      <c r="Z52" s="27">
        <f t="shared" si="31"/>
        <v>452.75653364547372</v>
      </c>
    </row>
    <row r="53" spans="1:26" ht="11.25" customHeight="1" x14ac:dyDescent="0.2">
      <c r="A53" s="29" t="s">
        <v>116</v>
      </c>
      <c r="B53" s="7" t="s">
        <v>117</v>
      </c>
      <c r="C53" s="8">
        <f>TI_EHG_E_E!C53+TI_EHG_CHP_E!C53+TI_EHG_H_E!C53</f>
        <v>0</v>
      </c>
      <c r="D53" s="8">
        <f>TI_EHG_E_E!D53+TI_EHG_CHP_E!D53+TI_EHG_H_E!D53</f>
        <v>0</v>
      </c>
      <c r="E53" s="8">
        <f>TI_EHG_E_E!E53+TI_EHG_CHP_E!E53+TI_EHG_H_E!E53</f>
        <v>0</v>
      </c>
      <c r="F53" s="8">
        <f>TI_EHG_E_E!F53+TI_EHG_CHP_E!F53+TI_EHG_H_E!F53</f>
        <v>0</v>
      </c>
      <c r="G53" s="8">
        <f>TI_EHG_E_E!G53+TI_EHG_CHP_E!G53+TI_EHG_H_E!G53</f>
        <v>0</v>
      </c>
      <c r="H53" s="8">
        <f>TI_EHG_E_E!H53+TI_EHG_CHP_E!H53+TI_EHG_H_E!H53</f>
        <v>0</v>
      </c>
      <c r="I53" s="8">
        <f>TI_EHG_E_E!I53+TI_EHG_CHP_E!I53+TI_EHG_H_E!I53</f>
        <v>0</v>
      </c>
      <c r="J53" s="8">
        <f>TI_EHG_E_E!J53+TI_EHG_CHP_E!J53+TI_EHG_H_E!J53</f>
        <v>0</v>
      </c>
      <c r="K53" s="8">
        <f>TI_EHG_E_E!K53+TI_EHG_CHP_E!K53+TI_EHG_H_E!K53</f>
        <v>0</v>
      </c>
      <c r="L53" s="8">
        <f>TI_EHG_E_E!L53+TI_EHG_CHP_E!L53+TI_EHG_H_E!L53</f>
        <v>0</v>
      </c>
      <c r="M53" s="8">
        <f>TI_EHG_E_E!M53+TI_EHG_CHP_E!M53+TI_EHG_H_E!M53</f>
        <v>0</v>
      </c>
      <c r="N53" s="8">
        <f>TI_EHG_E_E!N53+TI_EHG_CHP_E!N53+TI_EHG_H_E!N53</f>
        <v>0</v>
      </c>
      <c r="O53" s="8">
        <f>TI_EHG_E_E!O53+TI_EHG_CHP_E!O53+TI_EHG_H_E!O53</f>
        <v>0</v>
      </c>
      <c r="P53" s="8">
        <f>TI_EHG_E_E!P53+TI_EHG_CHP_E!P53+TI_EHG_H_E!P53</f>
        <v>0</v>
      </c>
      <c r="Q53" s="8">
        <f>TI_EHG_E_E!Q53+TI_EHG_CHP_E!Q53+TI_EHG_H_E!Q53</f>
        <v>0</v>
      </c>
      <c r="R53" s="8">
        <f>TI_EHG_E_E!R53+TI_EHG_CHP_E!R53+TI_EHG_H_E!R53</f>
        <v>0</v>
      </c>
      <c r="S53" s="8">
        <f>TI_EHG_E_E!S53+TI_EHG_CHP_E!S53+TI_EHG_H_E!S53</f>
        <v>0</v>
      </c>
      <c r="T53" s="8">
        <f>TI_EHG_E_E!T53+TI_EHG_CHP_E!T53+TI_EHG_H_E!T53</f>
        <v>0</v>
      </c>
      <c r="U53" s="8">
        <f>TI_EHG_E_E!U53+TI_EHG_CHP_E!U53+TI_EHG_H_E!U53</f>
        <v>0</v>
      </c>
      <c r="V53" s="8">
        <f>TI_EHG_E_E!V53+TI_EHG_CHP_E!V53+TI_EHG_H_E!V53</f>
        <v>0</v>
      </c>
      <c r="W53" s="8">
        <f>TI_EHG_E_E!W53+TI_EHG_CHP_E!W53+TI_EHG_H_E!W53</f>
        <v>0</v>
      </c>
      <c r="X53" s="8">
        <f>TI_EHG_E_E!X53+TI_EHG_CHP_E!X53+TI_EHG_H_E!X53</f>
        <v>0</v>
      </c>
      <c r="Y53" s="8">
        <f>TI_EHG_E_E!Y53+TI_EHG_CHP_E!Y53+TI_EHG_H_E!Y53</f>
        <v>0</v>
      </c>
      <c r="Z53" s="8">
        <f>TI_EHG_E_E!Z53+TI_EHG_CHP_E!Z53+TI_EHG_H_E!Z53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TI_EHG_E_E!C54+TI_EHG_CHP_E!C54+TI_EHG_H_E!C54</f>
        <v>0</v>
      </c>
      <c r="D54" s="45">
        <f>TI_EHG_E_E!D54+TI_EHG_CHP_E!D54+TI_EHG_H_E!D54</f>
        <v>0</v>
      </c>
      <c r="E54" s="45">
        <f>TI_EHG_E_E!E54+TI_EHG_CHP_E!E54+TI_EHG_H_E!E54</f>
        <v>0</v>
      </c>
      <c r="F54" s="45">
        <f>TI_EHG_E_E!F54+TI_EHG_CHP_E!F54+TI_EHG_H_E!F54</f>
        <v>0</v>
      </c>
      <c r="G54" s="45">
        <f>TI_EHG_E_E!G54+TI_EHG_CHP_E!G54+TI_EHG_H_E!G54</f>
        <v>0</v>
      </c>
      <c r="H54" s="45">
        <f>TI_EHG_E_E!H54+TI_EHG_CHP_E!H54+TI_EHG_H_E!H54</f>
        <v>0</v>
      </c>
      <c r="I54" s="45">
        <f>TI_EHG_E_E!I54+TI_EHG_CHP_E!I54+TI_EHG_H_E!I54</f>
        <v>0</v>
      </c>
      <c r="J54" s="45">
        <f>TI_EHG_E_E!J54+TI_EHG_CHP_E!J54+TI_EHG_H_E!J54</f>
        <v>0</v>
      </c>
      <c r="K54" s="45">
        <f>TI_EHG_E_E!K54+TI_EHG_CHP_E!K54+TI_EHG_H_E!K54</f>
        <v>0</v>
      </c>
      <c r="L54" s="45">
        <f>TI_EHG_E_E!L54+TI_EHG_CHP_E!L54+TI_EHG_H_E!L54</f>
        <v>0</v>
      </c>
      <c r="M54" s="45">
        <f>TI_EHG_E_E!M54+TI_EHG_CHP_E!M54+TI_EHG_H_E!M54</f>
        <v>0</v>
      </c>
      <c r="N54" s="45">
        <f>TI_EHG_E_E!N54+TI_EHG_CHP_E!N54+TI_EHG_H_E!N54</f>
        <v>0</v>
      </c>
      <c r="O54" s="45">
        <f>TI_EHG_E_E!O54+TI_EHG_CHP_E!O54+TI_EHG_H_E!O54</f>
        <v>60.516135834387924</v>
      </c>
      <c r="P54" s="45">
        <f>TI_EHG_E_E!P54+TI_EHG_CHP_E!P54+TI_EHG_H_E!P54</f>
        <v>117.78509883446385</v>
      </c>
      <c r="Q54" s="45">
        <f>TI_EHG_E_E!Q54+TI_EHG_CHP_E!Q54+TI_EHG_H_E!Q54</f>
        <v>115.93974982241913</v>
      </c>
      <c r="R54" s="45">
        <f>TI_EHG_E_E!R54+TI_EHG_CHP_E!R54+TI_EHG_H_E!R54</f>
        <v>120.49276977591973</v>
      </c>
      <c r="S54" s="45">
        <f>TI_EHG_E_E!S54+TI_EHG_CHP_E!S54+TI_EHG_H_E!S54</f>
        <v>120.22216665925748</v>
      </c>
      <c r="T54" s="45">
        <f>TI_EHG_E_E!T54+TI_EHG_CHP_E!T54+TI_EHG_H_E!T54</f>
        <v>262.4804669585622</v>
      </c>
      <c r="U54" s="45">
        <f>TI_EHG_E_E!U54+TI_EHG_CHP_E!U54+TI_EHG_H_E!U54</f>
        <v>443.14104544531841</v>
      </c>
      <c r="V54" s="45">
        <f>TI_EHG_E_E!V54+TI_EHG_CHP_E!V54+TI_EHG_H_E!V54</f>
        <v>429.58432173302356</v>
      </c>
      <c r="W54" s="45">
        <f>TI_EHG_E_E!W54+TI_EHG_CHP_E!W54+TI_EHG_H_E!W54</f>
        <v>429.60161074814403</v>
      </c>
      <c r="X54" s="45">
        <f>TI_EHG_E_E!X54+TI_EHG_CHP_E!X54+TI_EHG_H_E!X54</f>
        <v>440.56263397723598</v>
      </c>
      <c r="Y54" s="45">
        <f>TI_EHG_E_E!Y54+TI_EHG_CHP_E!Y54+TI_EHG_H_E!Y54</f>
        <v>446.65419193000804</v>
      </c>
      <c r="Z54" s="45">
        <f>TI_EHG_E_E!Z54+TI_EHG_CHP_E!Z54+TI_EHG_H_E!Z54</f>
        <v>452.75653364547372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53.944712640000013</v>
      </c>
      <c r="D61" s="49">
        <f t="shared" si="32"/>
        <v>54.87306551999999</v>
      </c>
      <c r="E61" s="49">
        <f t="shared" si="32"/>
        <v>44.280643679999997</v>
      </c>
      <c r="F61" s="49">
        <f t="shared" si="32"/>
        <v>42.314847119999989</v>
      </c>
      <c r="G61" s="49">
        <f t="shared" si="32"/>
        <v>62.529465600000009</v>
      </c>
      <c r="H61" s="49">
        <f t="shared" si="32"/>
        <v>73.990576799999999</v>
      </c>
      <c r="I61" s="49">
        <f t="shared" si="32"/>
        <v>77.615536320000004</v>
      </c>
      <c r="J61" s="49">
        <f t="shared" si="32"/>
        <v>105.45794784000003</v>
      </c>
      <c r="K61" s="49">
        <f t="shared" si="32"/>
        <v>129.76837776000002</v>
      </c>
      <c r="L61" s="49">
        <f t="shared" si="32"/>
        <v>171.41559119999999</v>
      </c>
      <c r="M61" s="49">
        <f t="shared" si="32"/>
        <v>228.63217608000002</v>
      </c>
      <c r="N61" s="49">
        <f t="shared" si="32"/>
        <v>252.8751456</v>
      </c>
      <c r="O61" s="49">
        <f t="shared" si="32"/>
        <v>400.89203712</v>
      </c>
      <c r="P61" s="49">
        <f t="shared" si="32"/>
        <v>443.65546655999992</v>
      </c>
      <c r="Q61" s="49">
        <f t="shared" si="32"/>
        <v>479.91515832000005</v>
      </c>
      <c r="R61" s="49">
        <f t="shared" si="32"/>
        <v>415.41533135999998</v>
      </c>
      <c r="S61" s="49">
        <f t="shared" si="32"/>
        <v>626.12633447999997</v>
      </c>
      <c r="T61" s="49">
        <f t="shared" si="32"/>
        <v>726.77106575999983</v>
      </c>
      <c r="U61" s="49">
        <f t="shared" si="32"/>
        <v>865.19758679999995</v>
      </c>
      <c r="V61" s="49">
        <f t="shared" si="32"/>
        <v>857.08170791999987</v>
      </c>
      <c r="W61" s="49">
        <f t="shared" si="32"/>
        <v>972.44092010477073</v>
      </c>
      <c r="X61" s="49">
        <f t="shared" si="32"/>
        <v>973.16472633275089</v>
      </c>
      <c r="Y61" s="49">
        <f t="shared" ref="Y61:Z61" si="33">SUM(Y62:Y72)</f>
        <v>1006.1460796224608</v>
      </c>
      <c r="Z61" s="49">
        <f t="shared" si="33"/>
        <v>860.74477631025945</v>
      </c>
    </row>
    <row r="62" spans="1:26" ht="11.25" customHeight="1" x14ac:dyDescent="0.2">
      <c r="A62" s="50" t="s">
        <v>92</v>
      </c>
      <c r="B62" s="51" t="s">
        <v>93</v>
      </c>
      <c r="C62" s="52">
        <f>TI_EHG_E_E!C62+TI_EHG_CHP_E!C62+TI_EHG_H_E!C62</f>
        <v>0</v>
      </c>
      <c r="D62" s="52">
        <f>TI_EHG_E_E!D62+TI_EHG_CHP_E!D62+TI_EHG_H_E!D62</f>
        <v>0</v>
      </c>
      <c r="E62" s="52">
        <f>TI_EHG_E_E!E62+TI_EHG_CHP_E!E62+TI_EHG_H_E!E62</f>
        <v>0</v>
      </c>
      <c r="F62" s="52">
        <f>TI_EHG_E_E!F62+TI_EHG_CHP_E!F62+TI_EHG_H_E!F62</f>
        <v>0</v>
      </c>
      <c r="G62" s="52">
        <f>TI_EHG_E_E!G62+TI_EHG_CHP_E!G62+TI_EHG_H_E!G62</f>
        <v>11.423865599999999</v>
      </c>
      <c r="H62" s="52">
        <f>TI_EHG_E_E!H62+TI_EHG_CHP_E!H62+TI_EHG_H_E!H62</f>
        <v>11.458944000000002</v>
      </c>
      <c r="I62" s="52">
        <f>TI_EHG_E_E!I62+TI_EHG_CHP_E!I62+TI_EHG_H_E!I62</f>
        <v>11.458944000000002</v>
      </c>
      <c r="J62" s="52">
        <f>TI_EHG_E_E!J62+TI_EHG_CHP_E!J62+TI_EHG_H_E!J62</f>
        <v>10.219910399999996</v>
      </c>
      <c r="K62" s="52">
        <f>TI_EHG_E_E!K62+TI_EHG_CHP_E!K62+TI_EHG_H_E!K62</f>
        <v>28.1889216</v>
      </c>
      <c r="L62" s="52">
        <f>TI_EHG_E_E!L62+TI_EHG_CHP_E!L62+TI_EHG_H_E!L62</f>
        <v>62.519385600000007</v>
      </c>
      <c r="M62" s="52">
        <f>TI_EHG_E_E!M62+TI_EHG_CHP_E!M62+TI_EHG_H_E!M62</f>
        <v>114.25921920000002</v>
      </c>
      <c r="N62" s="52">
        <f>TI_EHG_E_E!N62+TI_EHG_CHP_E!N62+TI_EHG_H_E!N62</f>
        <v>142.9037568</v>
      </c>
      <c r="O62" s="52">
        <f>TI_EHG_E_E!O62+TI_EHG_CHP_E!O62+TI_EHG_H_E!O62</f>
        <v>190.0995264</v>
      </c>
      <c r="P62" s="52">
        <f>TI_EHG_E_E!P62+TI_EHG_CHP_E!P62+TI_EHG_H_E!P62</f>
        <v>238.55448959999998</v>
      </c>
      <c r="Q62" s="52">
        <f>TI_EHG_E_E!Q62+TI_EHG_CHP_E!Q62+TI_EHG_H_E!Q62</f>
        <v>272.28257280000003</v>
      </c>
      <c r="R62" s="52">
        <f>TI_EHG_E_E!R62+TI_EHG_CHP_E!R62+TI_EHG_H_E!R62</f>
        <v>200.95447679999998</v>
      </c>
      <c r="S62" s="52">
        <f>TI_EHG_E_E!S62+TI_EHG_CHP_E!S62+TI_EHG_H_E!S62</f>
        <v>411.59018879999996</v>
      </c>
      <c r="T62" s="52">
        <f>TI_EHG_E_E!T62+TI_EHG_CHP_E!T62+TI_EHG_H_E!T62</f>
        <v>398.81116799999995</v>
      </c>
      <c r="U62" s="52">
        <f>TI_EHG_E_E!U62+TI_EHG_CHP_E!U62+TI_EHG_H_E!U62</f>
        <v>356.58322559999993</v>
      </c>
      <c r="V62" s="52">
        <f>TI_EHG_E_E!V62+TI_EHG_CHP_E!V62+TI_EHG_H_E!V62</f>
        <v>360.98133119999994</v>
      </c>
      <c r="W62" s="52">
        <f>TI_EHG_E_E!W62+TI_EHG_CHP_E!W62+TI_EHG_H_E!W62</f>
        <v>459.81452159999986</v>
      </c>
      <c r="X62" s="52">
        <f>TI_EHG_E_E!X62+TI_EHG_CHP_E!X62+TI_EHG_H_E!X62</f>
        <v>476.18686079999992</v>
      </c>
      <c r="Y62" s="52">
        <f>TI_EHG_E_E!Y62+TI_EHG_CHP_E!Y62+TI_EHG_H_E!Y62</f>
        <v>509.33151360000016</v>
      </c>
      <c r="Z62" s="52">
        <f>TI_EHG_E_E!Z62+TI_EHG_CHP_E!Z62+TI_EHG_H_E!Z62</f>
        <v>374.30588159999996</v>
      </c>
    </row>
    <row r="63" spans="1:26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  <c r="Y63" s="52">
        <f>TI_EHG_E_E!Y63+TI_EHG_CHP_E!Y63+TI_EHG_H_E!Y63</f>
        <v>0</v>
      </c>
      <c r="Z63" s="52">
        <f>TI_EHG_E_E!Z63+TI_EHG_CHP_E!Z63+TI_EHG_H_E!Z63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TI_EHG_E_E!C64+TI_EHG_CHP_E!C64+TI_EHG_H_E!C64</f>
        <v>53.944712640000013</v>
      </c>
      <c r="D64" s="52">
        <f>TI_EHG_E_E!D64+TI_EHG_CHP_E!D64+TI_EHG_H_E!D64</f>
        <v>54.87306551999999</v>
      </c>
      <c r="E64" s="52">
        <f>TI_EHG_E_E!E64+TI_EHG_CHP_E!E64+TI_EHG_H_E!E64</f>
        <v>44.280643679999997</v>
      </c>
      <c r="F64" s="52">
        <f>TI_EHG_E_E!F64+TI_EHG_CHP_E!F64+TI_EHG_H_E!F64</f>
        <v>42.314847119999989</v>
      </c>
      <c r="G64" s="52">
        <f>TI_EHG_E_E!G64+TI_EHG_CHP_E!G64+TI_EHG_H_E!G64</f>
        <v>51.10560000000001</v>
      </c>
      <c r="H64" s="52">
        <f>TI_EHG_E_E!H64+TI_EHG_CHP_E!H64+TI_EHG_H_E!H64</f>
        <v>62.531632799999997</v>
      </c>
      <c r="I64" s="52">
        <f>TI_EHG_E_E!I64+TI_EHG_CHP_E!I64+TI_EHG_H_E!I64</f>
        <v>66.156592320000001</v>
      </c>
      <c r="J64" s="52">
        <f>TI_EHG_E_E!J64+TI_EHG_CHP_E!J64+TI_EHG_H_E!J64</f>
        <v>95.238037440000028</v>
      </c>
      <c r="K64" s="52">
        <f>TI_EHG_E_E!K64+TI_EHG_CHP_E!K64+TI_EHG_H_E!K64</f>
        <v>101.57945616000001</v>
      </c>
      <c r="L64" s="52">
        <f>TI_EHG_E_E!L64+TI_EHG_CHP_E!L64+TI_EHG_H_E!L64</f>
        <v>108.8962056</v>
      </c>
      <c r="M64" s="52">
        <f>TI_EHG_E_E!M64+TI_EHG_CHP_E!M64+TI_EHG_H_E!M64</f>
        <v>114.37295688</v>
      </c>
      <c r="N64" s="52">
        <f>TI_EHG_E_E!N64+TI_EHG_CHP_E!N64+TI_EHG_H_E!N64</f>
        <v>109.9713888</v>
      </c>
      <c r="O64" s="52">
        <f>TI_EHG_E_E!O64+TI_EHG_CHP_E!O64+TI_EHG_H_E!O64</f>
        <v>107.75655072000001</v>
      </c>
      <c r="P64" s="52">
        <f>TI_EHG_E_E!P64+TI_EHG_CHP_E!P64+TI_EHG_H_E!P64</f>
        <v>96.356856960000002</v>
      </c>
      <c r="Q64" s="52">
        <f>TI_EHG_E_E!Q64+TI_EHG_CHP_E!Q64+TI_EHG_H_E!Q64</f>
        <v>100.76982552</v>
      </c>
      <c r="R64" s="52">
        <f>TI_EHG_E_E!R64+TI_EHG_CHP_E!R64+TI_EHG_H_E!R64</f>
        <v>106.32441456000002</v>
      </c>
      <c r="S64" s="52">
        <f>TI_EHG_E_E!S64+TI_EHG_CHP_E!S64+TI_EHG_H_E!S64</f>
        <v>105.81866568000001</v>
      </c>
      <c r="T64" s="52">
        <f>TI_EHG_E_E!T64+TI_EHG_CHP_E!T64+TI_EHG_H_E!T64</f>
        <v>104.50033776000001</v>
      </c>
      <c r="U64" s="52">
        <f>TI_EHG_E_E!U64+TI_EHG_CHP_E!U64+TI_EHG_H_E!U64</f>
        <v>92.755681200000026</v>
      </c>
      <c r="V64" s="52">
        <f>TI_EHG_E_E!V64+TI_EHG_CHP_E!V64+TI_EHG_H_E!V64</f>
        <v>92.469096719999996</v>
      </c>
      <c r="W64" s="52">
        <f>TI_EHG_E_E!W64+TI_EHG_CHP_E!W64+TI_EHG_H_E!W64</f>
        <v>87.089118504770823</v>
      </c>
      <c r="X64" s="52">
        <f>TI_EHG_E_E!X64+TI_EHG_CHP_E!X64+TI_EHG_H_E!X64</f>
        <v>90.203425532750941</v>
      </c>
      <c r="Y64" s="52">
        <f>TI_EHG_E_E!Y64+TI_EHG_CHP_E!Y64+TI_EHG_H_E!Y64</f>
        <v>87.370726022460559</v>
      </c>
      <c r="Z64" s="52">
        <f>TI_EHG_E_E!Z64+TI_EHG_CHP_E!Z64+TI_EHG_H_E!Z64</f>
        <v>85.756374710259507</v>
      </c>
    </row>
    <row r="65" spans="1:26" ht="11.25" customHeight="1" x14ac:dyDescent="0.2">
      <c r="A65" s="50" t="s">
        <v>98</v>
      </c>
      <c r="B65" s="51" t="s">
        <v>99</v>
      </c>
      <c r="C65" s="52">
        <f>TI_EHG_E_E!C65+TI_EHG_CHP_E!C65+TI_EHG_H_E!C65</f>
        <v>0</v>
      </c>
      <c r="D65" s="52">
        <f>TI_EHG_E_E!D65+TI_EHG_CHP_E!D65+TI_EHG_H_E!D65</f>
        <v>0</v>
      </c>
      <c r="E65" s="52">
        <f>TI_EHG_E_E!E65+TI_EHG_CHP_E!E65+TI_EHG_H_E!E65</f>
        <v>0</v>
      </c>
      <c r="F65" s="52">
        <f>TI_EHG_E_E!F65+TI_EHG_CHP_E!F65+TI_EHG_H_E!F65</f>
        <v>0</v>
      </c>
      <c r="G65" s="52">
        <f>TI_EHG_E_E!G65+TI_EHG_CHP_E!G65+TI_EHG_H_E!G65</f>
        <v>0</v>
      </c>
      <c r="H65" s="52">
        <f>TI_EHG_E_E!H65+TI_EHG_CHP_E!H65+TI_EHG_H_E!H65</f>
        <v>0</v>
      </c>
      <c r="I65" s="52">
        <f>TI_EHG_E_E!I65+TI_EHG_CHP_E!I65+TI_EHG_H_E!I65</f>
        <v>0</v>
      </c>
      <c r="J65" s="52">
        <f>TI_EHG_E_E!J65+TI_EHG_CHP_E!J65+TI_EHG_H_E!J65</f>
        <v>0</v>
      </c>
      <c r="K65" s="52">
        <f>TI_EHG_E_E!K65+TI_EHG_CHP_E!K65+TI_EHG_H_E!K65</f>
        <v>0</v>
      </c>
      <c r="L65" s="52">
        <f>TI_EHG_E_E!L65+TI_EHG_CHP_E!L65+TI_EHG_H_E!L65</f>
        <v>0</v>
      </c>
      <c r="M65" s="52">
        <f>TI_EHG_E_E!M65+TI_EHG_CHP_E!M65+TI_EHG_H_E!M65</f>
        <v>0</v>
      </c>
      <c r="N65" s="52">
        <f>TI_EHG_E_E!N65+TI_EHG_CHP_E!N65+TI_EHG_H_E!N65</f>
        <v>0</v>
      </c>
      <c r="O65" s="52">
        <f>TI_EHG_E_E!O65+TI_EHG_CHP_E!O65+TI_EHG_H_E!O65</f>
        <v>103.03595999999997</v>
      </c>
      <c r="P65" s="52">
        <f>TI_EHG_E_E!P65+TI_EHG_CHP_E!P65+TI_EHG_H_E!P65</f>
        <v>108.74411999999998</v>
      </c>
      <c r="Q65" s="52">
        <f>TI_EHG_E_E!Q65+TI_EHG_CHP_E!Q65+TI_EHG_H_E!Q65</f>
        <v>106.86276000000001</v>
      </c>
      <c r="R65" s="52">
        <f>TI_EHG_E_E!R65+TI_EHG_CHP_E!R65+TI_EHG_H_E!R65</f>
        <v>108.13644000000001</v>
      </c>
      <c r="S65" s="52">
        <f>TI_EHG_E_E!S65+TI_EHG_CHP_E!S65+TI_EHG_H_E!S65</f>
        <v>108.71748000000001</v>
      </c>
      <c r="T65" s="52">
        <f>TI_EHG_E_E!T65+TI_EHG_CHP_E!T65+TI_EHG_H_E!T65</f>
        <v>223.45955999999995</v>
      </c>
      <c r="U65" s="52">
        <f>TI_EHG_E_E!U65+TI_EHG_CHP_E!U65+TI_EHG_H_E!U65</f>
        <v>415.85867999999994</v>
      </c>
      <c r="V65" s="52">
        <f>TI_EHG_E_E!V65+TI_EHG_CHP_E!V65+TI_EHG_H_E!V65</f>
        <v>403.63128</v>
      </c>
      <c r="W65" s="52">
        <f>TI_EHG_E_E!W65+TI_EHG_CHP_E!W65+TI_EHG_H_E!W65</f>
        <v>425.53728000000001</v>
      </c>
      <c r="X65" s="52">
        <f>TI_EHG_E_E!X65+TI_EHG_CHP_E!X65+TI_EHG_H_E!X65</f>
        <v>406.77443999999997</v>
      </c>
      <c r="Y65" s="52">
        <f>TI_EHG_E_E!Y65+TI_EHG_CHP_E!Y65+TI_EHG_H_E!Y65</f>
        <v>409.44383999999997</v>
      </c>
      <c r="Z65" s="52">
        <f>TI_EHG_E_E!Z65+TI_EHG_CHP_E!Z65+TI_EHG_H_E!Z65</f>
        <v>400.68251999999995</v>
      </c>
    </row>
    <row r="66" spans="1:26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  <c r="Y66" s="52">
        <f>TI_EHG_E_E!Y66+TI_EHG_CHP_E!Y66+TI_EHG_H_E!Y66</f>
        <v>0</v>
      </c>
      <c r="Z66" s="52">
        <f>TI_EHG_E_E!Z66+TI_EHG_CHP_E!Z66+TI_EHG_H_E!Z66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  <c r="Y67" s="52">
        <f>TI_EHG_E_E!Y67+TI_EHG_CHP_E!Y67+TI_EHG_H_E!Y67</f>
        <v>0</v>
      </c>
      <c r="Z67" s="52">
        <f>TI_EHG_E_E!Z67+TI_EHG_CHP_E!Z67+TI_EHG_H_E!Z67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  <c r="Y68" s="52">
        <f>TI_EHG_E_E!Y68+TI_EHG_CHP_E!Y68+TI_EHG_H_E!Y68</f>
        <v>0</v>
      </c>
      <c r="Z68" s="52">
        <f>TI_EHG_E_E!Z68+TI_EHG_CHP_E!Z68+TI_EHG_H_E!Z68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  <c r="Y69" s="52">
        <f>TI_EHG_E_E!Y69+TI_EHG_CHP_E!Y69+TI_EHG_H_E!Y69</f>
        <v>0</v>
      </c>
      <c r="Z69" s="52">
        <f>TI_EHG_E_E!Z69+TI_EHG_CHP_E!Z69+TI_EHG_H_E!Z69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  <c r="Y70" s="52">
        <f>TI_EHG_E_E!Y70+TI_EHG_CHP_E!Y70+TI_EHG_H_E!Y70</f>
        <v>0</v>
      </c>
      <c r="Z70" s="52">
        <f>TI_EHG_E_E!Z70+TI_EHG_CHP_E!Z70+TI_EHG_H_E!Z70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  <c r="Y71" s="52">
        <f>TI_EHG_E_E!Y71+TI_EHG_CHP_E!Y71+TI_EHG_H_E!Y71</f>
        <v>0</v>
      </c>
      <c r="Z71" s="52">
        <f>TI_EHG_E_E!Z71+TI_EHG_CHP_E!Z71+TI_EHG_H_E!Z71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  <c r="Y72" s="55">
        <f>TI_EHG_E_E!Y72+TI_EHG_CHP_E!Y72+TI_EHG_H_E!Y72</f>
        <v>0</v>
      </c>
      <c r="Z72" s="55">
        <f>TI_EHG_E_E!Z72+TI_EHG_CHP_E!Z72+TI_EHG_H_E!Z72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15209.385911814872</v>
      </c>
      <c r="D2" s="21">
        <f t="shared" ref="D2:X2" si="0">SUM(D3,D17,D22,D25,D26,D51,D52)</f>
        <v>16500.76351577021</v>
      </c>
      <c r="E2" s="21">
        <f t="shared" si="0"/>
        <v>15768.479073605631</v>
      </c>
      <c r="F2" s="21">
        <f t="shared" si="0"/>
        <v>14820.653786483481</v>
      </c>
      <c r="G2" s="21">
        <f t="shared" si="0"/>
        <v>14597.347015230833</v>
      </c>
      <c r="H2" s="21">
        <f t="shared" si="0"/>
        <v>15082.375609868941</v>
      </c>
      <c r="I2" s="21">
        <f t="shared" si="0"/>
        <v>14383.054749313193</v>
      </c>
      <c r="J2" s="21">
        <f t="shared" si="0"/>
        <v>13870.049549444004</v>
      </c>
      <c r="K2" s="21">
        <f t="shared" si="0"/>
        <v>13814.108378004777</v>
      </c>
      <c r="L2" s="21">
        <f t="shared" si="0"/>
        <v>12309.674071831489</v>
      </c>
      <c r="M2" s="21">
        <f t="shared" si="0"/>
        <v>12620.88038608171</v>
      </c>
      <c r="N2" s="21">
        <f t="shared" si="0"/>
        <v>11292.379165927046</v>
      </c>
      <c r="O2" s="21">
        <f t="shared" si="0"/>
        <v>12111.888988920762</v>
      </c>
      <c r="P2" s="21">
        <f t="shared" si="0"/>
        <v>10793.936476053508</v>
      </c>
      <c r="Q2" s="21">
        <f t="shared" si="0"/>
        <v>10656.354705459607</v>
      </c>
      <c r="R2" s="21">
        <f t="shared" si="0"/>
        <v>11217.100766794849</v>
      </c>
      <c r="S2" s="21">
        <f t="shared" si="0"/>
        <v>12006.508428675908</v>
      </c>
      <c r="T2" s="21">
        <f t="shared" si="0"/>
        <v>11141.504783245571</v>
      </c>
      <c r="U2" s="21">
        <f t="shared" si="0"/>
        <v>9792.6292620506101</v>
      </c>
      <c r="V2" s="21">
        <f t="shared" si="0"/>
        <v>8575.6237181618835</v>
      </c>
      <c r="W2" s="21">
        <f t="shared" si="0"/>
        <v>7897.6314890533749</v>
      </c>
      <c r="X2" s="21">
        <f t="shared" si="0"/>
        <v>9490.7833667950254</v>
      </c>
      <c r="Y2" s="21">
        <f t="shared" ref="Y2:Z2" si="1">SUM(Y3,Y17,Y22,Y25,Y26,Y51,Y52)</f>
        <v>9260.5055758311228</v>
      </c>
      <c r="Z2" s="21">
        <f t="shared" si="1"/>
        <v>7149.2264194374675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5650.3161000000009</v>
      </c>
      <c r="D3" s="24">
        <f t="shared" si="2"/>
        <v>5995.3619563199982</v>
      </c>
      <c r="E3" s="24">
        <f t="shared" si="2"/>
        <v>5803.0783747199994</v>
      </c>
      <c r="F3" s="24">
        <f t="shared" si="2"/>
        <v>5240.3796007200008</v>
      </c>
      <c r="G3" s="24">
        <f t="shared" si="2"/>
        <v>5392.5404464800004</v>
      </c>
      <c r="H3" s="24">
        <f t="shared" si="2"/>
        <v>5610.4947597600021</v>
      </c>
      <c r="I3" s="24">
        <f t="shared" si="2"/>
        <v>4820.154783840002</v>
      </c>
      <c r="J3" s="24">
        <f t="shared" si="2"/>
        <v>4640.0850460800011</v>
      </c>
      <c r="K3" s="24">
        <f t="shared" si="2"/>
        <v>3926.4395227199998</v>
      </c>
      <c r="L3" s="24">
        <f t="shared" si="2"/>
        <v>3069.2145844800002</v>
      </c>
      <c r="M3" s="24">
        <f t="shared" si="2"/>
        <v>3435.9261868800004</v>
      </c>
      <c r="N3" s="24">
        <f t="shared" si="2"/>
        <v>3616.4114078399998</v>
      </c>
      <c r="O3" s="24">
        <f t="shared" si="2"/>
        <v>4594.8654892799996</v>
      </c>
      <c r="P3" s="24">
        <f t="shared" si="2"/>
        <v>3843.3534400799999</v>
      </c>
      <c r="Q3" s="24">
        <f t="shared" si="2"/>
        <v>3724.5691771200004</v>
      </c>
      <c r="R3" s="24">
        <f t="shared" si="2"/>
        <v>4458.0700296000005</v>
      </c>
      <c r="S3" s="24">
        <f t="shared" si="2"/>
        <v>4367.0247192000006</v>
      </c>
      <c r="T3" s="24">
        <f t="shared" si="2"/>
        <v>3435.5740478399998</v>
      </c>
      <c r="U3" s="24">
        <f t="shared" si="2"/>
        <v>1937.3198328000001</v>
      </c>
      <c r="V3" s="24">
        <f t="shared" si="2"/>
        <v>585.65592360000005</v>
      </c>
      <c r="W3" s="24">
        <f t="shared" si="2"/>
        <v>771.13818144000004</v>
      </c>
      <c r="X3" s="24">
        <f t="shared" si="2"/>
        <v>2664.6173848799999</v>
      </c>
      <c r="Y3" s="24">
        <f t="shared" ref="Y3:Z3" si="3">SUM(Y4,Y8,Y11)</f>
        <v>2234.4924888</v>
      </c>
      <c r="Z3" s="24">
        <f t="shared" si="3"/>
        <v>1246.1437771200001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5650.3161000000009</v>
      </c>
      <c r="D4" s="19">
        <f t="shared" si="4"/>
        <v>5995.3619563199982</v>
      </c>
      <c r="E4" s="19">
        <f t="shared" si="4"/>
        <v>5803.0783747199994</v>
      </c>
      <c r="F4" s="19">
        <f t="shared" si="4"/>
        <v>5240.3796007200008</v>
      </c>
      <c r="G4" s="19">
        <f t="shared" si="4"/>
        <v>5392.5404464800004</v>
      </c>
      <c r="H4" s="19">
        <f t="shared" si="4"/>
        <v>5610.4947597600021</v>
      </c>
      <c r="I4" s="19">
        <f t="shared" si="4"/>
        <v>4820.154783840002</v>
      </c>
      <c r="J4" s="19">
        <f t="shared" si="4"/>
        <v>4640.0850460800011</v>
      </c>
      <c r="K4" s="19">
        <f t="shared" si="4"/>
        <v>3926.4395227199998</v>
      </c>
      <c r="L4" s="19">
        <f t="shared" si="4"/>
        <v>3069.2145844800002</v>
      </c>
      <c r="M4" s="19">
        <f t="shared" si="4"/>
        <v>3435.9261868800004</v>
      </c>
      <c r="N4" s="19">
        <f t="shared" si="4"/>
        <v>3616.4114078399998</v>
      </c>
      <c r="O4" s="19">
        <f t="shared" si="4"/>
        <v>4594.8654892799996</v>
      </c>
      <c r="P4" s="19">
        <f t="shared" si="4"/>
        <v>3843.3534400799999</v>
      </c>
      <c r="Q4" s="19">
        <f t="shared" si="4"/>
        <v>3724.5691771200004</v>
      </c>
      <c r="R4" s="19">
        <f t="shared" si="4"/>
        <v>4458.0700296000005</v>
      </c>
      <c r="S4" s="19">
        <f t="shared" si="4"/>
        <v>4367.0247192000006</v>
      </c>
      <c r="T4" s="19">
        <f t="shared" si="4"/>
        <v>3435.5740478399998</v>
      </c>
      <c r="U4" s="19">
        <f t="shared" si="4"/>
        <v>1937.3198328000001</v>
      </c>
      <c r="V4" s="19">
        <f t="shared" si="4"/>
        <v>585.65592360000005</v>
      </c>
      <c r="W4" s="19">
        <f t="shared" si="4"/>
        <v>771.13818144000004</v>
      </c>
      <c r="X4" s="19">
        <f t="shared" si="4"/>
        <v>2664.6173848799999</v>
      </c>
      <c r="Y4" s="19">
        <f t="shared" ref="Y4:Z4" si="5">SUM(Y5:Y7)</f>
        <v>2234.4924888</v>
      </c>
      <c r="Z4" s="19">
        <f t="shared" si="5"/>
        <v>1246.1437771200001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5650.3161000000009</v>
      </c>
      <c r="D7" s="8">
        <v>5995.3619563199982</v>
      </c>
      <c r="E7" s="8">
        <v>5803.0783747199994</v>
      </c>
      <c r="F7" s="8">
        <v>5240.3796007200008</v>
      </c>
      <c r="G7" s="8">
        <v>5392.5404464800004</v>
      </c>
      <c r="H7" s="8">
        <v>5610.4947597600021</v>
      </c>
      <c r="I7" s="8">
        <v>4820.154783840002</v>
      </c>
      <c r="J7" s="8">
        <v>4640.0850460800011</v>
      </c>
      <c r="K7" s="8">
        <v>3926.4395227199998</v>
      </c>
      <c r="L7" s="8">
        <v>3069.2145844800002</v>
      </c>
      <c r="M7" s="8">
        <v>3435.9261868800004</v>
      </c>
      <c r="N7" s="8">
        <v>3616.4114078399998</v>
      </c>
      <c r="O7" s="8">
        <v>4594.8654892799996</v>
      </c>
      <c r="P7" s="8">
        <v>3843.3534400799999</v>
      </c>
      <c r="Q7" s="8">
        <v>3724.5691771200004</v>
      </c>
      <c r="R7" s="8">
        <v>4458.0700296000005</v>
      </c>
      <c r="S7" s="8">
        <v>4367.0247192000006</v>
      </c>
      <c r="T7" s="8">
        <v>3435.5740478399998</v>
      </c>
      <c r="U7" s="8">
        <v>1937.3198328000001</v>
      </c>
      <c r="V7" s="8">
        <v>585.65592360000005</v>
      </c>
      <c r="W7" s="8">
        <v>771.13818144000004</v>
      </c>
      <c r="X7" s="8">
        <v>2664.6173848799999</v>
      </c>
      <c r="Y7" s="8">
        <v>2234.4924888</v>
      </c>
      <c r="Z7" s="8">
        <v>1246.1437771200001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2150.8599821348703</v>
      </c>
      <c r="D22" s="27">
        <f t="shared" si="12"/>
        <v>2416.9859872102129</v>
      </c>
      <c r="E22" s="27">
        <f t="shared" si="12"/>
        <v>2423.9900520056317</v>
      </c>
      <c r="F22" s="27">
        <f t="shared" si="12"/>
        <v>2264.869328483479</v>
      </c>
      <c r="G22" s="27">
        <f t="shared" si="12"/>
        <v>1610.34653139083</v>
      </c>
      <c r="H22" s="27">
        <f t="shared" si="12"/>
        <v>2328.9857104289385</v>
      </c>
      <c r="I22" s="27">
        <f t="shared" si="12"/>
        <v>2127.3628461131902</v>
      </c>
      <c r="J22" s="27">
        <f t="shared" si="12"/>
        <v>2085.840540764003</v>
      </c>
      <c r="K22" s="27">
        <f t="shared" si="12"/>
        <v>2699.8645691647762</v>
      </c>
      <c r="L22" s="27">
        <f t="shared" si="12"/>
        <v>2665.6593153914896</v>
      </c>
      <c r="M22" s="27">
        <f t="shared" si="12"/>
        <v>2271.6230246817063</v>
      </c>
      <c r="N22" s="27">
        <f t="shared" si="12"/>
        <v>2235.6501474070483</v>
      </c>
      <c r="O22" s="27">
        <f t="shared" si="12"/>
        <v>2629.0190768463735</v>
      </c>
      <c r="P22" s="27">
        <f t="shared" si="12"/>
        <v>2419.0155452990457</v>
      </c>
      <c r="Q22" s="27">
        <f t="shared" si="12"/>
        <v>2616.6036305971875</v>
      </c>
      <c r="R22" s="27">
        <f t="shared" si="12"/>
        <v>2590.0067252989288</v>
      </c>
      <c r="S22" s="27">
        <f t="shared" si="12"/>
        <v>2464.3341550566515</v>
      </c>
      <c r="T22" s="27">
        <f t="shared" si="12"/>
        <v>2314.5004248070086</v>
      </c>
      <c r="U22" s="27">
        <f t="shared" si="12"/>
        <v>2172.7848768052918</v>
      </c>
      <c r="V22" s="27">
        <f t="shared" si="12"/>
        <v>2003.3136479888581</v>
      </c>
      <c r="W22" s="27">
        <f t="shared" si="12"/>
        <v>981.56271440843682</v>
      </c>
      <c r="X22" s="27">
        <f t="shared" si="12"/>
        <v>312.48249235864256</v>
      </c>
      <c r="Y22" s="27">
        <f t="shared" ref="Y22:Z22" si="13">SUM(Y23:Y24)</f>
        <v>242.48915314341608</v>
      </c>
      <c r="Z22" s="27">
        <f t="shared" si="13"/>
        <v>159.95527755765636</v>
      </c>
    </row>
    <row r="23" spans="1:26" ht="11.25" customHeight="1" x14ac:dyDescent="0.2">
      <c r="A23" s="29" t="s">
        <v>36</v>
      </c>
      <c r="B23" s="7" t="s">
        <v>37</v>
      </c>
      <c r="C23" s="8">
        <v>2150.8599821348703</v>
      </c>
      <c r="D23" s="8">
        <v>2416.9859872102129</v>
      </c>
      <c r="E23" s="8">
        <v>2423.9900520056317</v>
      </c>
      <c r="F23" s="8">
        <v>2264.869328483479</v>
      </c>
      <c r="G23" s="8">
        <v>1610.34653139083</v>
      </c>
      <c r="H23" s="8">
        <v>2328.9857104289385</v>
      </c>
      <c r="I23" s="8">
        <v>2127.3628461131902</v>
      </c>
      <c r="J23" s="8">
        <v>2085.840540764003</v>
      </c>
      <c r="K23" s="8">
        <v>2699.8645691647762</v>
      </c>
      <c r="L23" s="8">
        <v>2665.6593153914896</v>
      </c>
      <c r="M23" s="8">
        <v>2271.6230246817063</v>
      </c>
      <c r="N23" s="8">
        <v>2235.6501474070483</v>
      </c>
      <c r="O23" s="8">
        <v>2629.0190768463735</v>
      </c>
      <c r="P23" s="8">
        <v>2419.0155452990457</v>
      </c>
      <c r="Q23" s="8">
        <v>2616.6036305971875</v>
      </c>
      <c r="R23" s="8">
        <v>2590.0067252989288</v>
      </c>
      <c r="S23" s="8">
        <v>2464.3341550566515</v>
      </c>
      <c r="T23" s="8">
        <v>2314.5004248070086</v>
      </c>
      <c r="U23" s="8">
        <v>2172.7848768052918</v>
      </c>
      <c r="V23" s="8">
        <v>2003.3136479888581</v>
      </c>
      <c r="W23" s="8">
        <v>981.56271440843682</v>
      </c>
      <c r="X23" s="8">
        <v>312.48249235864256</v>
      </c>
      <c r="Y23" s="8">
        <v>242.48915314341608</v>
      </c>
      <c r="Z23" s="8">
        <v>159.95527755765636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3323.0134396800004</v>
      </c>
      <c r="D26" s="27">
        <f t="shared" si="14"/>
        <v>3951.7193822400013</v>
      </c>
      <c r="E26" s="27">
        <f t="shared" si="14"/>
        <v>2923.8981868800006</v>
      </c>
      <c r="F26" s="27">
        <f t="shared" si="14"/>
        <v>1998.4544272800001</v>
      </c>
      <c r="G26" s="27">
        <f t="shared" si="14"/>
        <v>2538.0380073600004</v>
      </c>
      <c r="H26" s="27">
        <f t="shared" si="14"/>
        <v>2552.0918896800008</v>
      </c>
      <c r="I26" s="27">
        <f t="shared" si="14"/>
        <v>2215.10175768</v>
      </c>
      <c r="J26" s="27">
        <f t="shared" si="14"/>
        <v>1280.5267849200002</v>
      </c>
      <c r="K26" s="27">
        <f t="shared" si="14"/>
        <v>1146.37304808</v>
      </c>
      <c r="L26" s="27">
        <f t="shared" si="14"/>
        <v>680.50507428000003</v>
      </c>
      <c r="M26" s="27">
        <f t="shared" si="14"/>
        <v>424.58458931999996</v>
      </c>
      <c r="N26" s="27">
        <f t="shared" si="14"/>
        <v>157.47761880000002</v>
      </c>
      <c r="O26" s="27">
        <f t="shared" si="14"/>
        <v>152.31463127999999</v>
      </c>
      <c r="P26" s="27">
        <f t="shared" si="14"/>
        <v>124.32143628000001</v>
      </c>
      <c r="Q26" s="27">
        <f t="shared" si="14"/>
        <v>180.49807044000005</v>
      </c>
      <c r="R26" s="27">
        <f t="shared" si="14"/>
        <v>251.24034384000001</v>
      </c>
      <c r="S26" s="27">
        <f t="shared" si="14"/>
        <v>206.69481396000003</v>
      </c>
      <c r="T26" s="27">
        <f t="shared" si="14"/>
        <v>107.76922776000001</v>
      </c>
      <c r="U26" s="27">
        <f t="shared" si="14"/>
        <v>111.55973076000001</v>
      </c>
      <c r="V26" s="27">
        <f t="shared" si="14"/>
        <v>253.71271656000002</v>
      </c>
      <c r="W26" s="27">
        <f t="shared" si="14"/>
        <v>346.0088048400001</v>
      </c>
      <c r="X26" s="27">
        <f t="shared" si="14"/>
        <v>1179.9411285600002</v>
      </c>
      <c r="Y26" s="27">
        <f t="shared" ref="Y26:Z26" si="15">SUM(Y27,Y33)</f>
        <v>830.52223991999983</v>
      </c>
      <c r="Z26" s="27">
        <f t="shared" si="15"/>
        <v>181.12729680000004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3323.0134396800004</v>
      </c>
      <c r="D33" s="19">
        <f t="shared" si="18"/>
        <v>3951.7193822400013</v>
      </c>
      <c r="E33" s="19">
        <f t="shared" si="18"/>
        <v>2923.8981868800006</v>
      </c>
      <c r="F33" s="19">
        <f t="shared" si="18"/>
        <v>1998.4544272800001</v>
      </c>
      <c r="G33" s="19">
        <f t="shared" si="18"/>
        <v>2538.0380073600004</v>
      </c>
      <c r="H33" s="19">
        <f t="shared" si="18"/>
        <v>2552.0918896800008</v>
      </c>
      <c r="I33" s="19">
        <f t="shared" si="18"/>
        <v>2215.10175768</v>
      </c>
      <c r="J33" s="19">
        <f t="shared" si="18"/>
        <v>1280.5267849200002</v>
      </c>
      <c r="K33" s="19">
        <f t="shared" si="18"/>
        <v>1146.37304808</v>
      </c>
      <c r="L33" s="19">
        <f t="shared" si="18"/>
        <v>680.50507428000003</v>
      </c>
      <c r="M33" s="19">
        <f t="shared" si="18"/>
        <v>424.58458931999996</v>
      </c>
      <c r="N33" s="19">
        <f t="shared" si="18"/>
        <v>157.47761880000002</v>
      </c>
      <c r="O33" s="19">
        <f t="shared" si="18"/>
        <v>152.31463127999999</v>
      </c>
      <c r="P33" s="19">
        <f t="shared" si="18"/>
        <v>124.32143628000001</v>
      </c>
      <c r="Q33" s="19">
        <f t="shared" si="18"/>
        <v>180.49807044000005</v>
      </c>
      <c r="R33" s="19">
        <f t="shared" si="18"/>
        <v>251.24034384000001</v>
      </c>
      <c r="S33" s="19">
        <f t="shared" si="18"/>
        <v>206.69481396000003</v>
      </c>
      <c r="T33" s="19">
        <f t="shared" si="18"/>
        <v>107.76922776000001</v>
      </c>
      <c r="U33" s="19">
        <f t="shared" si="18"/>
        <v>111.55973076000001</v>
      </c>
      <c r="V33" s="19">
        <f t="shared" si="18"/>
        <v>253.71271656000002</v>
      </c>
      <c r="W33" s="19">
        <f t="shared" si="18"/>
        <v>346.0088048400001</v>
      </c>
      <c r="X33" s="19">
        <f t="shared" si="18"/>
        <v>1179.9411285600002</v>
      </c>
      <c r="Y33" s="19">
        <f t="shared" ref="Y33:Z33" si="19">SUM(Y34:Y50)</f>
        <v>830.52223991999983</v>
      </c>
      <c r="Z33" s="19">
        <f t="shared" si="19"/>
        <v>181.12729680000004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89.855438399999997</v>
      </c>
      <c r="D43" s="8">
        <v>80.228069999999988</v>
      </c>
      <c r="E43" s="8">
        <v>60.973333200000013</v>
      </c>
      <c r="F43" s="8">
        <v>86.646315599999994</v>
      </c>
      <c r="G43" s="8">
        <v>121.94666640000003</v>
      </c>
      <c r="H43" s="8">
        <v>212.47273944</v>
      </c>
      <c r="I43" s="8">
        <v>168.82866935999999</v>
      </c>
      <c r="J43" s="8">
        <v>43.117752600000003</v>
      </c>
      <c r="K43" s="8">
        <v>34.045511760000011</v>
      </c>
      <c r="L43" s="8">
        <v>26.468727479999998</v>
      </c>
      <c r="M43" s="8">
        <v>81.620823959999996</v>
      </c>
      <c r="N43" s="8">
        <v>24.206335920000001</v>
      </c>
      <c r="O43" s="8">
        <v>22.643655839999997</v>
      </c>
      <c r="P43" s="8">
        <v>13.982225400000001</v>
      </c>
      <c r="Q43" s="8">
        <v>23.410590840000001</v>
      </c>
      <c r="R43" s="8">
        <v>59.06066400000001</v>
      </c>
      <c r="S43" s="8">
        <v>33.862781160000011</v>
      </c>
      <c r="T43" s="8">
        <v>22.820250960000003</v>
      </c>
      <c r="U43" s="8">
        <v>25.538268600000002</v>
      </c>
      <c r="V43" s="8">
        <v>38.413440000000001</v>
      </c>
      <c r="W43" s="8">
        <v>35.486816040000015</v>
      </c>
      <c r="X43" s="8">
        <v>95.028981840000014</v>
      </c>
      <c r="Y43" s="8">
        <v>87.949704959999991</v>
      </c>
      <c r="Z43" s="8">
        <v>27.701425439999998</v>
      </c>
    </row>
    <row r="44" spans="1:26" ht="11.25" customHeight="1" x14ac:dyDescent="0.2">
      <c r="A44" s="28" t="s">
        <v>74</v>
      </c>
      <c r="B44" s="7" t="s">
        <v>75</v>
      </c>
      <c r="C44" s="8">
        <v>3233.1580012800005</v>
      </c>
      <c r="D44" s="8">
        <v>3871.4913122400012</v>
      </c>
      <c r="E44" s="8">
        <v>2862.9248536800005</v>
      </c>
      <c r="F44" s="8">
        <v>1911.8081116800001</v>
      </c>
      <c r="G44" s="8">
        <v>2416.0913409600003</v>
      </c>
      <c r="H44" s="8">
        <v>2339.6191502400006</v>
      </c>
      <c r="I44" s="8">
        <v>2046.2730883200002</v>
      </c>
      <c r="J44" s="8">
        <v>1237.4090323200003</v>
      </c>
      <c r="K44" s="8">
        <v>1112.32753632</v>
      </c>
      <c r="L44" s="8">
        <v>654.03634680000005</v>
      </c>
      <c r="M44" s="8">
        <v>342.96376535999997</v>
      </c>
      <c r="N44" s="8">
        <v>133.27128288000003</v>
      </c>
      <c r="O44" s="8">
        <v>129.67097543999998</v>
      </c>
      <c r="P44" s="8">
        <v>110.33921088000001</v>
      </c>
      <c r="Q44" s="8">
        <v>157.08747960000005</v>
      </c>
      <c r="R44" s="8">
        <v>192.17967984000001</v>
      </c>
      <c r="S44" s="8">
        <v>172.83203280000001</v>
      </c>
      <c r="T44" s="8">
        <v>84.948976799999997</v>
      </c>
      <c r="U44" s="8">
        <v>86.021462160000013</v>
      </c>
      <c r="V44" s="8">
        <v>215.29927656000001</v>
      </c>
      <c r="W44" s="8">
        <v>310.52198880000009</v>
      </c>
      <c r="X44" s="8">
        <v>1084.9121467200002</v>
      </c>
      <c r="Y44" s="8">
        <v>742.57253495999987</v>
      </c>
      <c r="Z44" s="8">
        <v>153.42587136000003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4085.1963900000001</v>
      </c>
      <c r="D51" s="27">
        <v>4136.6961899999997</v>
      </c>
      <c r="E51" s="27">
        <v>4617.5124599999999</v>
      </c>
      <c r="F51" s="27">
        <v>5316.9504300000008</v>
      </c>
      <c r="G51" s="27">
        <v>5056.4220300000006</v>
      </c>
      <c r="H51" s="27">
        <v>4590.8032499999999</v>
      </c>
      <c r="I51" s="27">
        <v>5220.435361679999</v>
      </c>
      <c r="J51" s="27">
        <v>5863.5971776799997</v>
      </c>
      <c r="K51" s="27">
        <v>6041.4312380400015</v>
      </c>
      <c r="L51" s="27">
        <v>5894.2950976799984</v>
      </c>
      <c r="M51" s="27">
        <v>6488.7465852000014</v>
      </c>
      <c r="N51" s="27">
        <v>5282.8399918799996</v>
      </c>
      <c r="O51" s="27">
        <v>4675.1736556800015</v>
      </c>
      <c r="P51" s="27">
        <v>4289.4609555599991</v>
      </c>
      <c r="Q51" s="27">
        <v>4018.7440774799993</v>
      </c>
      <c r="R51" s="27">
        <v>3797.2908982800004</v>
      </c>
      <c r="S51" s="27">
        <v>4848.232573799999</v>
      </c>
      <c r="T51" s="27">
        <v>5021.18061588</v>
      </c>
      <c r="U51" s="27">
        <v>5127.8237762400004</v>
      </c>
      <c r="V51" s="27">
        <v>5303.3571082800008</v>
      </c>
      <c r="W51" s="27">
        <v>5369.3201776167944</v>
      </c>
      <c r="X51" s="27">
        <v>4893.1797270191464</v>
      </c>
      <c r="Y51" s="27">
        <v>5506.3475020376973</v>
      </c>
      <c r="Z51" s="27">
        <v>5109.243534314337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60.516135834387924</v>
      </c>
      <c r="P52" s="27">
        <f t="shared" si="20"/>
        <v>117.78509883446385</v>
      </c>
      <c r="Q52" s="27">
        <f t="shared" si="20"/>
        <v>115.93974982241913</v>
      </c>
      <c r="R52" s="27">
        <f t="shared" si="20"/>
        <v>120.49276977591973</v>
      </c>
      <c r="S52" s="27">
        <f t="shared" si="20"/>
        <v>120.22216665925748</v>
      </c>
      <c r="T52" s="27">
        <f t="shared" si="20"/>
        <v>262.4804669585622</v>
      </c>
      <c r="U52" s="27">
        <f t="shared" si="20"/>
        <v>443.14104544531841</v>
      </c>
      <c r="V52" s="27">
        <f t="shared" si="20"/>
        <v>429.58432173302356</v>
      </c>
      <c r="W52" s="27">
        <f t="shared" si="20"/>
        <v>429.60161074814403</v>
      </c>
      <c r="X52" s="27">
        <f t="shared" si="20"/>
        <v>440.56263397723598</v>
      </c>
      <c r="Y52" s="27">
        <f t="shared" ref="Y52:Z52" si="21">SUM(Y53:Y54)</f>
        <v>446.65419193000804</v>
      </c>
      <c r="Z52" s="27">
        <f t="shared" si="21"/>
        <v>452.75653364547372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60.516135834387924</v>
      </c>
      <c r="P54" s="45">
        <v>117.78509883446385</v>
      </c>
      <c r="Q54" s="45">
        <v>115.93974982241913</v>
      </c>
      <c r="R54" s="45">
        <v>120.49276977591973</v>
      </c>
      <c r="S54" s="45">
        <v>120.22216665925748</v>
      </c>
      <c r="T54" s="45">
        <v>262.4804669585622</v>
      </c>
      <c r="U54" s="45">
        <v>443.14104544531841</v>
      </c>
      <c r="V54" s="45">
        <v>429.58432173302356</v>
      </c>
      <c r="W54" s="45">
        <v>429.60161074814403</v>
      </c>
      <c r="X54" s="45">
        <v>440.56263397723598</v>
      </c>
      <c r="Y54" s="45">
        <v>446.65419193000804</v>
      </c>
      <c r="Z54" s="45">
        <v>452.75653364547372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53.944712640000013</v>
      </c>
      <c r="D61" s="49">
        <f t="shared" si="22"/>
        <v>54.87306551999999</v>
      </c>
      <c r="E61" s="49">
        <f t="shared" si="22"/>
        <v>43.843887359999997</v>
      </c>
      <c r="F61" s="49">
        <f t="shared" si="22"/>
        <v>37.510134479999991</v>
      </c>
      <c r="G61" s="49">
        <f t="shared" si="22"/>
        <v>45.590912640000006</v>
      </c>
      <c r="H61" s="49">
        <f t="shared" si="22"/>
        <v>57.016945440000001</v>
      </c>
      <c r="I61" s="49">
        <f t="shared" si="22"/>
        <v>58.10293944</v>
      </c>
      <c r="J61" s="49">
        <f t="shared" si="22"/>
        <v>83.59180200000003</v>
      </c>
      <c r="K61" s="49">
        <f t="shared" si="22"/>
        <v>106.03959912000001</v>
      </c>
      <c r="L61" s="49">
        <f t="shared" si="22"/>
        <v>143.74248840000001</v>
      </c>
      <c r="M61" s="49">
        <f t="shared" si="22"/>
        <v>196.52012856000002</v>
      </c>
      <c r="N61" s="49">
        <f t="shared" si="22"/>
        <v>226.59578928000002</v>
      </c>
      <c r="O61" s="49">
        <f t="shared" si="22"/>
        <v>371.37147696</v>
      </c>
      <c r="P61" s="49">
        <f t="shared" si="22"/>
        <v>415.69358688</v>
      </c>
      <c r="Q61" s="49">
        <f t="shared" si="22"/>
        <v>454.25820671999998</v>
      </c>
      <c r="R61" s="49">
        <f t="shared" si="22"/>
        <v>392.71899672000001</v>
      </c>
      <c r="S61" s="49">
        <f t="shared" si="22"/>
        <v>597.36320063999995</v>
      </c>
      <c r="T61" s="49">
        <f t="shared" si="22"/>
        <v>697.83525143999987</v>
      </c>
      <c r="U61" s="49">
        <f t="shared" si="22"/>
        <v>832.40596079999989</v>
      </c>
      <c r="V61" s="49">
        <f t="shared" si="22"/>
        <v>822.94108559999995</v>
      </c>
      <c r="W61" s="49">
        <f t="shared" si="22"/>
        <v>935.53795717466937</v>
      </c>
      <c r="X61" s="49">
        <f t="shared" si="22"/>
        <v>928.06349240147165</v>
      </c>
      <c r="Y61" s="49">
        <f t="shared" ref="Y61:Z61" si="23">SUM(Y62:Y72)</f>
        <v>957.74223551753653</v>
      </c>
      <c r="Z61" s="49">
        <f t="shared" si="23"/>
        <v>813.98263425321261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0.41448960000000001</v>
      </c>
      <c r="K62" s="52">
        <v>16.463865600000002</v>
      </c>
      <c r="L62" s="52">
        <v>47.376000000000005</v>
      </c>
      <c r="M62" s="52">
        <v>95.560819200000012</v>
      </c>
      <c r="N62" s="52">
        <v>126.57859200000001</v>
      </c>
      <c r="O62" s="52">
        <v>170.0661312</v>
      </c>
      <c r="P62" s="52">
        <v>220.54798079999998</v>
      </c>
      <c r="Q62" s="52">
        <v>258.07622400000002</v>
      </c>
      <c r="R62" s="52">
        <v>189.15523199999998</v>
      </c>
      <c r="S62" s="52">
        <v>397.96001279999996</v>
      </c>
      <c r="T62" s="52">
        <v>385.23985919999996</v>
      </c>
      <c r="U62" s="52">
        <v>339.87905279999995</v>
      </c>
      <c r="V62" s="52">
        <v>346.67498879999994</v>
      </c>
      <c r="W62" s="52">
        <v>442.92487679999988</v>
      </c>
      <c r="X62" s="52">
        <v>453.64031999999992</v>
      </c>
      <c r="Y62" s="52">
        <v>485.54916480000014</v>
      </c>
      <c r="Z62" s="52">
        <v>351.72305279999995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53.944712640000013</v>
      </c>
      <c r="D64" s="52">
        <v>54.87306551999999</v>
      </c>
      <c r="E64" s="52">
        <v>43.843887359999997</v>
      </c>
      <c r="F64" s="52">
        <v>37.510134479999991</v>
      </c>
      <c r="G64" s="52">
        <v>45.590912640000006</v>
      </c>
      <c r="H64" s="52">
        <v>57.016945440000001</v>
      </c>
      <c r="I64" s="52">
        <v>58.10293944</v>
      </c>
      <c r="J64" s="52">
        <v>83.177312400000034</v>
      </c>
      <c r="K64" s="52">
        <v>89.57573352</v>
      </c>
      <c r="L64" s="52">
        <v>96.366488400000009</v>
      </c>
      <c r="M64" s="52">
        <v>100.95930936000001</v>
      </c>
      <c r="N64" s="52">
        <v>100.01719728</v>
      </c>
      <c r="O64" s="52">
        <v>98.269385760000006</v>
      </c>
      <c r="P64" s="52">
        <v>86.401486079999998</v>
      </c>
      <c r="Q64" s="52">
        <v>89.319222719999999</v>
      </c>
      <c r="R64" s="52">
        <v>95.427324720000016</v>
      </c>
      <c r="S64" s="52">
        <v>90.685707840000006</v>
      </c>
      <c r="T64" s="52">
        <v>89.135832240000013</v>
      </c>
      <c r="U64" s="52">
        <v>76.668228000000028</v>
      </c>
      <c r="V64" s="52">
        <v>72.634816799999996</v>
      </c>
      <c r="W64" s="52">
        <v>67.075800374669441</v>
      </c>
      <c r="X64" s="52">
        <v>67.648732401471705</v>
      </c>
      <c r="Y64" s="52">
        <v>62.749230717536406</v>
      </c>
      <c r="Z64" s="52">
        <v>61.577061453212657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103.03595999999997</v>
      </c>
      <c r="P65" s="52">
        <v>108.74411999999998</v>
      </c>
      <c r="Q65" s="52">
        <v>106.86276000000001</v>
      </c>
      <c r="R65" s="52">
        <v>108.13644000000001</v>
      </c>
      <c r="S65" s="52">
        <v>108.71748000000001</v>
      </c>
      <c r="T65" s="52">
        <v>223.45955999999995</v>
      </c>
      <c r="U65" s="52">
        <v>415.85867999999994</v>
      </c>
      <c r="V65" s="52">
        <v>403.63128</v>
      </c>
      <c r="W65" s="52">
        <v>425.53728000000001</v>
      </c>
      <c r="X65" s="52">
        <v>406.77443999999997</v>
      </c>
      <c r="Y65" s="52">
        <v>409.44383999999997</v>
      </c>
      <c r="Z65" s="52">
        <v>400.68251999999995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343.01085341386391</v>
      </c>
      <c r="D2" s="21">
        <f t="shared" ref="D2:X2" si="0">SUM(D3,D17,D22,D25,D26,D51,D52)</f>
        <v>353.09362804601415</v>
      </c>
      <c r="E2" s="21">
        <f t="shared" si="0"/>
        <v>383.49309796849263</v>
      </c>
      <c r="F2" s="21">
        <f t="shared" si="0"/>
        <v>311.29456729355218</v>
      </c>
      <c r="G2" s="21">
        <f t="shared" si="0"/>
        <v>307.90749342465216</v>
      </c>
      <c r="H2" s="21">
        <f t="shared" si="0"/>
        <v>302.00371927093454</v>
      </c>
      <c r="I2" s="21">
        <f t="shared" si="0"/>
        <v>510.79832998550501</v>
      </c>
      <c r="J2" s="21">
        <f t="shared" si="0"/>
        <v>626.99081305721199</v>
      </c>
      <c r="K2" s="21">
        <f t="shared" si="0"/>
        <v>619.72729813057106</v>
      </c>
      <c r="L2" s="21">
        <f t="shared" si="0"/>
        <v>662.21897448201582</v>
      </c>
      <c r="M2" s="21">
        <f t="shared" si="0"/>
        <v>692.87542670359801</v>
      </c>
      <c r="N2" s="21">
        <f t="shared" si="0"/>
        <v>648.64669298291494</v>
      </c>
      <c r="O2" s="21">
        <f t="shared" si="0"/>
        <v>733.39206108600331</v>
      </c>
      <c r="P2" s="21">
        <f t="shared" si="0"/>
        <v>719.45779573508753</v>
      </c>
      <c r="Q2" s="21">
        <f t="shared" si="0"/>
        <v>681.54303084917262</v>
      </c>
      <c r="R2" s="21">
        <f t="shared" si="0"/>
        <v>727.78586904379222</v>
      </c>
      <c r="S2" s="21">
        <f t="shared" si="0"/>
        <v>726.55904267788731</v>
      </c>
      <c r="T2" s="21">
        <f t="shared" si="0"/>
        <v>724.07773126774737</v>
      </c>
      <c r="U2" s="21">
        <f t="shared" si="0"/>
        <v>693.49878359034255</v>
      </c>
      <c r="V2" s="21">
        <f t="shared" si="0"/>
        <v>652.01385365273563</v>
      </c>
      <c r="W2" s="21">
        <f t="shared" si="0"/>
        <v>696.11564483854443</v>
      </c>
      <c r="X2" s="21">
        <f t="shared" si="0"/>
        <v>643.68947133656445</v>
      </c>
      <c r="Y2" s="21">
        <f t="shared" ref="Y2:Z2" si="1">SUM(Y3,Y17,Y22,Y25,Y26,Y51,Y52)</f>
        <v>616.52975345146308</v>
      </c>
      <c r="Z2" s="21">
        <f t="shared" si="1"/>
        <v>579.26454926160875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15.599691360000001</v>
      </c>
      <c r="D3" s="24">
        <f t="shared" si="2"/>
        <v>13.880885039999999</v>
      </c>
      <c r="E3" s="24">
        <f t="shared" si="2"/>
        <v>12.932766000000003</v>
      </c>
      <c r="F3" s="24">
        <f t="shared" si="2"/>
        <v>15.851705760000002</v>
      </c>
      <c r="G3" s="24">
        <f t="shared" si="2"/>
        <v>13.167411840000002</v>
      </c>
      <c r="H3" s="24">
        <f t="shared" si="2"/>
        <v>25.707852719999998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15.599691360000001</v>
      </c>
      <c r="D4" s="19">
        <f t="shared" si="4"/>
        <v>13.880885039999999</v>
      </c>
      <c r="E4" s="19">
        <f t="shared" si="4"/>
        <v>12.932766000000003</v>
      </c>
      <c r="F4" s="19">
        <f t="shared" si="4"/>
        <v>15.851705760000002</v>
      </c>
      <c r="G4" s="19">
        <f t="shared" si="4"/>
        <v>13.167411840000002</v>
      </c>
      <c r="H4" s="19">
        <f t="shared" si="4"/>
        <v>25.707852719999998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15.599691360000001</v>
      </c>
      <c r="D7" s="8">
        <v>13.880885039999999</v>
      </c>
      <c r="E7" s="8">
        <v>12.932766000000003</v>
      </c>
      <c r="F7" s="8">
        <v>15.851705760000002</v>
      </c>
      <c r="G7" s="8">
        <v>13.167411840000002</v>
      </c>
      <c r="H7" s="8">
        <v>25.707852719999998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97.138264373863919</v>
      </c>
      <c r="D22" s="27">
        <f t="shared" si="12"/>
        <v>97.276655326014151</v>
      </c>
      <c r="E22" s="27">
        <f t="shared" si="12"/>
        <v>119.84846884849259</v>
      </c>
      <c r="F22" s="27">
        <f t="shared" si="12"/>
        <v>70.632368413552157</v>
      </c>
      <c r="G22" s="27">
        <f t="shared" si="12"/>
        <v>54.984548464652143</v>
      </c>
      <c r="H22" s="27">
        <f t="shared" si="12"/>
        <v>55.974540310934479</v>
      </c>
      <c r="I22" s="27">
        <f t="shared" si="12"/>
        <v>61.879200105504935</v>
      </c>
      <c r="J22" s="27">
        <f t="shared" si="12"/>
        <v>54.80058793721193</v>
      </c>
      <c r="K22" s="27">
        <f t="shared" si="12"/>
        <v>58.308831010570962</v>
      </c>
      <c r="L22" s="27">
        <f t="shared" si="12"/>
        <v>75.003884402015743</v>
      </c>
      <c r="M22" s="27">
        <f t="shared" si="12"/>
        <v>72.454797383598219</v>
      </c>
      <c r="N22" s="27">
        <f t="shared" si="12"/>
        <v>52.947558142914993</v>
      </c>
      <c r="O22" s="27">
        <f t="shared" si="12"/>
        <v>57.857827566003252</v>
      </c>
      <c r="P22" s="27">
        <f t="shared" si="12"/>
        <v>69.484036335087481</v>
      </c>
      <c r="Q22" s="27">
        <f t="shared" si="12"/>
        <v>54.697326729172538</v>
      </c>
      <c r="R22" s="27">
        <f t="shared" si="12"/>
        <v>45.625454643792025</v>
      </c>
      <c r="S22" s="27">
        <f t="shared" si="12"/>
        <v>61.363675797887311</v>
      </c>
      <c r="T22" s="27">
        <f t="shared" si="12"/>
        <v>50.306125787747369</v>
      </c>
      <c r="U22" s="27">
        <f t="shared" si="12"/>
        <v>40.466202110342287</v>
      </c>
      <c r="V22" s="27">
        <f t="shared" si="12"/>
        <v>32.414565412735548</v>
      </c>
      <c r="W22" s="27">
        <f t="shared" si="12"/>
        <v>36.505898000791376</v>
      </c>
      <c r="X22" s="27">
        <f t="shared" si="12"/>
        <v>36.885135374527209</v>
      </c>
      <c r="Y22" s="27">
        <f t="shared" ref="Y22:Z22" si="13">SUM(Y23:Y24)</f>
        <v>37.374644782566492</v>
      </c>
      <c r="Z22" s="27">
        <f t="shared" si="13"/>
        <v>18.150635206376666</v>
      </c>
    </row>
    <row r="23" spans="1:26" ht="11.25" customHeight="1" x14ac:dyDescent="0.2">
      <c r="A23" s="29" t="s">
        <v>36</v>
      </c>
      <c r="B23" s="7" t="s">
        <v>37</v>
      </c>
      <c r="C23" s="8">
        <v>97.138264373863919</v>
      </c>
      <c r="D23" s="8">
        <v>97.276655326014151</v>
      </c>
      <c r="E23" s="8">
        <v>119.84846884849259</v>
      </c>
      <c r="F23" s="8">
        <v>70.632368413552157</v>
      </c>
      <c r="G23" s="8">
        <v>54.984548464652143</v>
      </c>
      <c r="H23" s="8">
        <v>55.974540310934479</v>
      </c>
      <c r="I23" s="8">
        <v>61.879200105504935</v>
      </c>
      <c r="J23" s="8">
        <v>54.80058793721193</v>
      </c>
      <c r="K23" s="8">
        <v>58.308831010570962</v>
      </c>
      <c r="L23" s="8">
        <v>75.003884402015743</v>
      </c>
      <c r="M23" s="8">
        <v>72.454797383598219</v>
      </c>
      <c r="N23" s="8">
        <v>52.947558142914993</v>
      </c>
      <c r="O23" s="8">
        <v>57.857827566003252</v>
      </c>
      <c r="P23" s="8">
        <v>69.484036335087481</v>
      </c>
      <c r="Q23" s="8">
        <v>54.697326729172538</v>
      </c>
      <c r="R23" s="8">
        <v>45.625454643792025</v>
      </c>
      <c r="S23" s="8">
        <v>61.363675797887311</v>
      </c>
      <c r="T23" s="8">
        <v>50.306125787747369</v>
      </c>
      <c r="U23" s="8">
        <v>40.466202110342287</v>
      </c>
      <c r="V23" s="8">
        <v>32.414565412735548</v>
      </c>
      <c r="W23" s="8">
        <v>36.505898000791376</v>
      </c>
      <c r="X23" s="8">
        <v>36.885135374527209</v>
      </c>
      <c r="Y23" s="8">
        <v>37.374644782566492</v>
      </c>
      <c r="Z23" s="8">
        <v>18.150635206376666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29.878087680000004</v>
      </c>
      <c r="D26" s="27">
        <f t="shared" si="14"/>
        <v>29.878087680000004</v>
      </c>
      <c r="E26" s="27">
        <f t="shared" si="14"/>
        <v>19.013253119999998</v>
      </c>
      <c r="F26" s="27">
        <f t="shared" si="14"/>
        <v>19.013253119999998</v>
      </c>
      <c r="G26" s="27">
        <f t="shared" si="14"/>
        <v>19.013253119999998</v>
      </c>
      <c r="H26" s="27">
        <f t="shared" si="14"/>
        <v>20.215319040000004</v>
      </c>
      <c r="I26" s="27">
        <f t="shared" si="14"/>
        <v>17.481070079999999</v>
      </c>
      <c r="J26" s="27">
        <f t="shared" si="14"/>
        <v>20.349066239999999</v>
      </c>
      <c r="K26" s="27">
        <f t="shared" si="14"/>
        <v>14.640445440000001</v>
      </c>
      <c r="L26" s="27">
        <f t="shared" si="14"/>
        <v>14.798246399999998</v>
      </c>
      <c r="M26" s="27">
        <f t="shared" si="14"/>
        <v>18.856716480000006</v>
      </c>
      <c r="N26" s="27">
        <f t="shared" si="14"/>
        <v>15.785334000000002</v>
      </c>
      <c r="O26" s="27">
        <f t="shared" si="14"/>
        <v>22.520606760000003</v>
      </c>
      <c r="P26" s="27">
        <f t="shared" si="14"/>
        <v>13.804202520000002</v>
      </c>
      <c r="Q26" s="27">
        <f t="shared" si="14"/>
        <v>12.970915560000002</v>
      </c>
      <c r="R26" s="27">
        <f t="shared" si="14"/>
        <v>22.006895760000003</v>
      </c>
      <c r="S26" s="27">
        <f t="shared" si="14"/>
        <v>12.797718120000003</v>
      </c>
      <c r="T26" s="27">
        <f t="shared" si="14"/>
        <v>2.5512847200000004</v>
      </c>
      <c r="U26" s="27">
        <f t="shared" si="14"/>
        <v>1.6782580800000002</v>
      </c>
      <c r="V26" s="27">
        <f t="shared" si="14"/>
        <v>1.68711732</v>
      </c>
      <c r="W26" s="27">
        <f t="shared" si="14"/>
        <v>1.1367086399999999</v>
      </c>
      <c r="X26" s="27">
        <f t="shared" si="14"/>
        <v>1.2050838000000001</v>
      </c>
      <c r="Y26" s="27">
        <f t="shared" ref="Y26:Z26" si="15">SUM(Y27,Y33)</f>
        <v>1.5680854799999999</v>
      </c>
      <c r="Z26" s="27">
        <f t="shared" si="15"/>
        <v>1.7080160400000002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29.878087680000004</v>
      </c>
      <c r="D33" s="19">
        <f t="shared" si="18"/>
        <v>29.878087680000004</v>
      </c>
      <c r="E33" s="19">
        <f t="shared" si="18"/>
        <v>19.013253119999998</v>
      </c>
      <c r="F33" s="19">
        <f t="shared" si="18"/>
        <v>19.013253119999998</v>
      </c>
      <c r="G33" s="19">
        <f t="shared" si="18"/>
        <v>19.013253119999998</v>
      </c>
      <c r="H33" s="19">
        <f t="shared" si="18"/>
        <v>20.215319040000004</v>
      </c>
      <c r="I33" s="19">
        <f t="shared" si="18"/>
        <v>17.481070079999999</v>
      </c>
      <c r="J33" s="19">
        <f t="shared" si="18"/>
        <v>20.349066239999999</v>
      </c>
      <c r="K33" s="19">
        <f t="shared" si="18"/>
        <v>14.640445440000001</v>
      </c>
      <c r="L33" s="19">
        <f t="shared" si="18"/>
        <v>14.798246399999998</v>
      </c>
      <c r="M33" s="19">
        <f t="shared" si="18"/>
        <v>18.856716480000006</v>
      </c>
      <c r="N33" s="19">
        <f t="shared" si="18"/>
        <v>15.785334000000002</v>
      </c>
      <c r="O33" s="19">
        <f t="shared" si="18"/>
        <v>22.520606760000003</v>
      </c>
      <c r="P33" s="19">
        <f t="shared" si="18"/>
        <v>13.804202520000002</v>
      </c>
      <c r="Q33" s="19">
        <f t="shared" si="18"/>
        <v>12.970915560000002</v>
      </c>
      <c r="R33" s="19">
        <f t="shared" si="18"/>
        <v>22.006895760000003</v>
      </c>
      <c r="S33" s="19">
        <f t="shared" si="18"/>
        <v>12.797718120000003</v>
      </c>
      <c r="T33" s="19">
        <f t="shared" si="18"/>
        <v>2.5512847200000004</v>
      </c>
      <c r="U33" s="19">
        <f t="shared" si="18"/>
        <v>1.6782580800000002</v>
      </c>
      <c r="V33" s="19">
        <f t="shared" si="18"/>
        <v>1.68711732</v>
      </c>
      <c r="W33" s="19">
        <f t="shared" si="18"/>
        <v>1.1367086399999999</v>
      </c>
      <c r="X33" s="19">
        <f t="shared" si="18"/>
        <v>1.2050838000000001</v>
      </c>
      <c r="Y33" s="19">
        <f t="shared" ref="Y33:Z33" si="19">SUM(Y34:Y50)</f>
        <v>1.5680854799999999</v>
      </c>
      <c r="Z33" s="19">
        <f t="shared" si="19"/>
        <v>1.7080160400000002</v>
      </c>
    </row>
    <row r="34" spans="1:26" ht="11.25" customHeight="1" x14ac:dyDescent="0.2">
      <c r="A34" s="28" t="s">
        <v>54</v>
      </c>
      <c r="B34" s="7" t="s">
        <v>55</v>
      </c>
      <c r="C34" s="8">
        <v>29.878087680000004</v>
      </c>
      <c r="D34" s="8">
        <v>29.878087680000004</v>
      </c>
      <c r="E34" s="8">
        <v>19.013253119999998</v>
      </c>
      <c r="F34" s="8">
        <v>19.013253119999998</v>
      </c>
      <c r="G34" s="8">
        <v>19.013253119999998</v>
      </c>
      <c r="H34" s="8">
        <v>20.215319040000004</v>
      </c>
      <c r="I34" s="8">
        <v>17.481070079999999</v>
      </c>
      <c r="J34" s="8">
        <v>20.349066239999999</v>
      </c>
      <c r="K34" s="8">
        <v>14.640445440000001</v>
      </c>
      <c r="L34" s="8">
        <v>14.798246399999998</v>
      </c>
      <c r="M34" s="8">
        <v>17.633687040000005</v>
      </c>
      <c r="N34" s="8">
        <v>14.630906880000003</v>
      </c>
      <c r="O34" s="8">
        <v>21.223296000000001</v>
      </c>
      <c r="P34" s="8">
        <v>12.188413440000001</v>
      </c>
      <c r="Q34" s="8">
        <v>11.599096320000001</v>
      </c>
      <c r="R34" s="8">
        <v>20.322731520000001</v>
      </c>
      <c r="S34" s="8">
        <v>11.131499520000002</v>
      </c>
      <c r="T34" s="8">
        <v>0.82259712000000018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1.2230294400000001</v>
      </c>
      <c r="N36" s="8">
        <v>1.15442712</v>
      </c>
      <c r="O36" s="8">
        <v>1.2973107600000005</v>
      </c>
      <c r="P36" s="8">
        <v>1.6157890800000003</v>
      </c>
      <c r="Q36" s="8">
        <v>1.37181924</v>
      </c>
      <c r="R36" s="8">
        <v>1.6841642400000001</v>
      </c>
      <c r="S36" s="8">
        <v>1.6662186000000001</v>
      </c>
      <c r="T36" s="8">
        <v>1.7286876000000002</v>
      </c>
      <c r="U36" s="8">
        <v>1.6782580800000002</v>
      </c>
      <c r="V36" s="8">
        <v>1.68711732</v>
      </c>
      <c r="W36" s="8">
        <v>1.1367086399999999</v>
      </c>
      <c r="X36" s="8">
        <v>1.2050838000000001</v>
      </c>
      <c r="Y36" s="8">
        <v>1.5680854799999999</v>
      </c>
      <c r="Z36" s="8">
        <v>1.7080160400000002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200.39481000000001</v>
      </c>
      <c r="D51" s="27">
        <v>212.05800000000002</v>
      </c>
      <c r="E51" s="27">
        <v>231.69861000000003</v>
      </c>
      <c r="F51" s="27">
        <v>205.79724000000002</v>
      </c>
      <c r="G51" s="27">
        <v>220.74227999999999</v>
      </c>
      <c r="H51" s="27">
        <v>200.10600720000002</v>
      </c>
      <c r="I51" s="27">
        <v>431.43805980000008</v>
      </c>
      <c r="J51" s="27">
        <v>551.84115888000008</v>
      </c>
      <c r="K51" s="27">
        <v>546.77802168000005</v>
      </c>
      <c r="L51" s="27">
        <v>572.41684368000006</v>
      </c>
      <c r="M51" s="27">
        <v>601.56391283999983</v>
      </c>
      <c r="N51" s="27">
        <v>579.91380083999991</v>
      </c>
      <c r="O51" s="27">
        <v>653.01362676000008</v>
      </c>
      <c r="P51" s="27">
        <v>636.16955688000007</v>
      </c>
      <c r="Q51" s="27">
        <v>613.87478856000007</v>
      </c>
      <c r="R51" s="27">
        <v>660.15351864000024</v>
      </c>
      <c r="S51" s="27">
        <v>652.39764876000004</v>
      </c>
      <c r="T51" s="27">
        <v>671.22032076000005</v>
      </c>
      <c r="U51" s="27">
        <v>651.35432340000023</v>
      </c>
      <c r="V51" s="27">
        <v>617.91217092000011</v>
      </c>
      <c r="W51" s="27">
        <v>658.473038197753</v>
      </c>
      <c r="X51" s="27">
        <v>605.59925216203726</v>
      </c>
      <c r="Y51" s="27">
        <v>577.58702318889664</v>
      </c>
      <c r="Z51" s="27">
        <v>559.40589801523208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0.4367563200000002</v>
      </c>
      <c r="F61" s="49">
        <f t="shared" si="22"/>
        <v>4.8047126399999982</v>
      </c>
      <c r="G61" s="49">
        <f t="shared" si="22"/>
        <v>16.938552959999999</v>
      </c>
      <c r="H61" s="49">
        <f t="shared" si="22"/>
        <v>16.973631360000002</v>
      </c>
      <c r="I61" s="49">
        <f t="shared" si="22"/>
        <v>19.512596880000004</v>
      </c>
      <c r="J61" s="49">
        <f t="shared" si="22"/>
        <v>21.866145839999998</v>
      </c>
      <c r="K61" s="49">
        <f t="shared" si="22"/>
        <v>23.728778640000002</v>
      </c>
      <c r="L61" s="49">
        <f t="shared" si="22"/>
        <v>27.673102800000002</v>
      </c>
      <c r="M61" s="49">
        <f t="shared" si="22"/>
        <v>32.112047520000004</v>
      </c>
      <c r="N61" s="49">
        <f t="shared" si="22"/>
        <v>26.279356319999998</v>
      </c>
      <c r="O61" s="49">
        <f t="shared" si="22"/>
        <v>29.520560159999992</v>
      </c>
      <c r="P61" s="49">
        <f t="shared" si="22"/>
        <v>27.961879680000003</v>
      </c>
      <c r="Q61" s="49">
        <f t="shared" si="22"/>
        <v>25.656951600000006</v>
      </c>
      <c r="R61" s="49">
        <f t="shared" si="22"/>
        <v>22.696334640000003</v>
      </c>
      <c r="S61" s="49">
        <f t="shared" si="22"/>
        <v>28.763133840000002</v>
      </c>
      <c r="T61" s="49">
        <f t="shared" si="22"/>
        <v>28.935814320000006</v>
      </c>
      <c r="U61" s="49">
        <f t="shared" si="22"/>
        <v>32.791626000000001</v>
      </c>
      <c r="V61" s="49">
        <f t="shared" si="22"/>
        <v>34.140622319999999</v>
      </c>
      <c r="W61" s="49">
        <f t="shared" si="22"/>
        <v>36.902962930101381</v>
      </c>
      <c r="X61" s="49">
        <f t="shared" si="22"/>
        <v>45.101233931279239</v>
      </c>
      <c r="Y61" s="49">
        <f t="shared" ref="Y61:Z61" si="23">SUM(Y62:Y72)</f>
        <v>48.403844104924147</v>
      </c>
      <c r="Z61" s="49">
        <f t="shared" si="23"/>
        <v>46.762142057046844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11.423865599999999</v>
      </c>
      <c r="H62" s="52">
        <v>11.458944000000002</v>
      </c>
      <c r="I62" s="52">
        <v>11.458944000000002</v>
      </c>
      <c r="J62" s="52">
        <v>9.8054207999999967</v>
      </c>
      <c r="K62" s="52">
        <v>11.725055999999997</v>
      </c>
      <c r="L62" s="52">
        <v>15.1433856</v>
      </c>
      <c r="M62" s="52">
        <v>18.698400000000003</v>
      </c>
      <c r="N62" s="52">
        <v>16.325164799999996</v>
      </c>
      <c r="O62" s="52">
        <v>20.033395199999994</v>
      </c>
      <c r="P62" s="52">
        <v>18.006508800000002</v>
      </c>
      <c r="Q62" s="52">
        <v>14.206348800000001</v>
      </c>
      <c r="R62" s="52">
        <v>11.799244800000002</v>
      </c>
      <c r="S62" s="52">
        <v>13.630176000000001</v>
      </c>
      <c r="T62" s="52">
        <v>13.571308800000002</v>
      </c>
      <c r="U62" s="52">
        <v>16.704172799999998</v>
      </c>
      <c r="V62" s="52">
        <v>14.3063424</v>
      </c>
      <c r="W62" s="52">
        <v>16.889644799999999</v>
      </c>
      <c r="X62" s="52">
        <v>22.546540799999999</v>
      </c>
      <c r="Y62" s="52">
        <v>23.782348799999998</v>
      </c>
      <c r="Z62" s="52">
        <v>22.582828800000001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0.4367563200000002</v>
      </c>
      <c r="F64" s="52">
        <v>4.8047126399999982</v>
      </c>
      <c r="G64" s="52">
        <v>5.5146873599999999</v>
      </c>
      <c r="H64" s="52">
        <v>5.5146873599999999</v>
      </c>
      <c r="I64" s="52">
        <v>8.0536528799999996</v>
      </c>
      <c r="J64" s="52">
        <v>12.060725040000001</v>
      </c>
      <c r="K64" s="52">
        <v>12.003722640000003</v>
      </c>
      <c r="L64" s="52">
        <v>12.5297172</v>
      </c>
      <c r="M64" s="52">
        <v>13.413647520000001</v>
      </c>
      <c r="N64" s="52">
        <v>9.954191520000002</v>
      </c>
      <c r="O64" s="52">
        <v>9.4871649599999976</v>
      </c>
      <c r="P64" s="52">
        <v>9.9553708800000003</v>
      </c>
      <c r="Q64" s="52">
        <v>11.450602800000004</v>
      </c>
      <c r="R64" s="52">
        <v>10.897089840000001</v>
      </c>
      <c r="S64" s="52">
        <v>15.132957840000003</v>
      </c>
      <c r="T64" s="52">
        <v>15.364505520000002</v>
      </c>
      <c r="U64" s="52">
        <v>16.087453200000002</v>
      </c>
      <c r="V64" s="52">
        <v>19.83427992</v>
      </c>
      <c r="W64" s="52">
        <v>20.013318130101379</v>
      </c>
      <c r="X64" s="52">
        <v>22.55469313127924</v>
      </c>
      <c r="Y64" s="52">
        <v>24.621495304924149</v>
      </c>
      <c r="Z64" s="52">
        <v>24.179313257046843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314.41180628033982</v>
      </c>
      <c r="D2" s="21">
        <f t="shared" ref="D2:X2" si="0">SUM(D3,D17,D22,D25,D26,D51,D52)</f>
        <v>375.83484383361105</v>
      </c>
      <c r="E2" s="21">
        <f t="shared" si="0"/>
        <v>430.18713134415572</v>
      </c>
      <c r="F2" s="21">
        <f t="shared" si="0"/>
        <v>507.10478703026661</v>
      </c>
      <c r="G2" s="21">
        <f t="shared" si="0"/>
        <v>515.29891880676655</v>
      </c>
      <c r="H2" s="21">
        <f t="shared" si="0"/>
        <v>509.01921433091206</v>
      </c>
      <c r="I2" s="21">
        <f t="shared" si="0"/>
        <v>626.26416495320791</v>
      </c>
      <c r="J2" s="21">
        <f t="shared" si="0"/>
        <v>593.29241741925921</v>
      </c>
      <c r="K2" s="21">
        <f t="shared" si="0"/>
        <v>476.26188697942257</v>
      </c>
      <c r="L2" s="21">
        <f t="shared" si="0"/>
        <v>445.99694861333739</v>
      </c>
      <c r="M2" s="21">
        <f t="shared" si="0"/>
        <v>405.88566673345338</v>
      </c>
      <c r="N2" s="21">
        <f t="shared" si="0"/>
        <v>381.56569471675675</v>
      </c>
      <c r="O2" s="21">
        <f t="shared" si="0"/>
        <v>448.62933510892128</v>
      </c>
      <c r="P2" s="21">
        <f t="shared" si="0"/>
        <v>446.47745620843727</v>
      </c>
      <c r="Q2" s="21">
        <f t="shared" si="0"/>
        <v>413.59653791179323</v>
      </c>
      <c r="R2" s="21">
        <f t="shared" si="0"/>
        <v>413.5039074903201</v>
      </c>
      <c r="S2" s="21">
        <f t="shared" si="0"/>
        <v>440.74153996960371</v>
      </c>
      <c r="T2" s="21">
        <f t="shared" si="0"/>
        <v>456.21531713805325</v>
      </c>
      <c r="U2" s="21">
        <f t="shared" si="0"/>
        <v>423.20013440158903</v>
      </c>
      <c r="V2" s="21">
        <f t="shared" si="0"/>
        <v>380.63997742448424</v>
      </c>
      <c r="W2" s="21">
        <f t="shared" si="0"/>
        <v>418.0184701237751</v>
      </c>
      <c r="X2" s="21">
        <f t="shared" si="0"/>
        <v>383.94115293165885</v>
      </c>
      <c r="Y2" s="21">
        <f t="shared" ref="Y2:Z2" si="1">SUM(Y3,Y17,Y22,Y25,Y26,Y51,Y52)</f>
        <v>358.24838065520174</v>
      </c>
      <c r="Z2" s="21">
        <f t="shared" si="1"/>
        <v>354.44930493145728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  <c r="Y5" s="8">
        <f>NRG_CM_E!Y5+NRG_OIL_NG_E!Y5+NRG_PF_E!Y5+NRG_CO_E!Y5+NRG_BKBPB_E!Y5+NRG_GW_E!Y5+NRG_BF_E!Y5+NRG_PR_E!Y5+NRG_NI_E!Y5+NRG_CL_E!Y5+NRG_LNG_E!Y5+NRG_BIOG_E!Y5+NRG_GTL_E!Y5+NRG_CPP_E!Y5+NRG_NSP_E!Y5</f>
        <v>0</v>
      </c>
      <c r="Z5" s="8">
        <f>NRG_CM_E!Z5+NRG_OIL_NG_E!Z5+NRG_PF_E!Z5+NRG_CO_E!Z5+NRG_BKBPB_E!Z5+NRG_GW_E!Z5+NRG_BF_E!Z5+NRG_PR_E!Z5+NRG_NI_E!Z5+NRG_CL_E!Z5+NRG_LNG_E!Z5+NRG_BIOG_E!Z5+NRG_GTL_E!Z5+NRG_CPP_E!Z5+NRG_NSP_E!Z5</f>
        <v>0</v>
      </c>
    </row>
    <row r="6" spans="1:26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  <c r="Y6" s="8">
        <f>NRG_CM_E!Y6+NRG_OIL_NG_E!Y6+NRG_PF_E!Y6+NRG_CO_E!Y6+NRG_BKBPB_E!Y6+NRG_GW_E!Y6+NRG_BF_E!Y6+NRG_PR_E!Y6+NRG_NI_E!Y6+NRG_CL_E!Y6+NRG_LNG_E!Y6+NRG_BIOG_E!Y6+NRG_GTL_E!Y6+NRG_CPP_E!Y6+NRG_NSP_E!Y6</f>
        <v>0</v>
      </c>
      <c r="Z6" s="8">
        <f>NRG_CM_E!Z6+NRG_OIL_NG_E!Z6+NRG_PF_E!Z6+NRG_CO_E!Z6+NRG_BKBPB_E!Z6+NRG_GW_E!Z6+NRG_BF_E!Z6+NRG_PR_E!Z6+NRG_NI_E!Z6+NRG_CL_E!Z6+NRG_LNG_E!Z6+NRG_BIOG_E!Z6+NRG_GTL_E!Z6+NRG_CPP_E!Z6+NRG_NSP_E!Z6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  <c r="Y7" s="8">
        <f>NRG_CM_E!Y7+NRG_OIL_NG_E!Y7+NRG_PF_E!Y7+NRG_CO_E!Y7+NRG_BKBPB_E!Y7+NRG_GW_E!Y7+NRG_BF_E!Y7+NRG_PR_E!Y7+NRG_NI_E!Y7+NRG_CL_E!Y7+NRG_LNG_E!Y7+NRG_BIOG_E!Y7+NRG_GTL_E!Y7+NRG_CPP_E!Y7+NRG_NSP_E!Y7</f>
        <v>0</v>
      </c>
      <c r="Z7" s="8">
        <f>NRG_CM_E!Z7+NRG_OIL_NG_E!Z7+NRG_PF_E!Z7+NRG_CO_E!Z7+NRG_BKBPB_E!Z7+NRG_GW_E!Z7+NRG_BF_E!Z7+NRG_PR_E!Z7+NRG_NI_E!Z7+NRG_CL_E!Z7+NRG_LNG_E!Z7+NRG_BIOG_E!Z7+NRG_GTL_E!Z7+NRG_CPP_E!Z7+NRG_NSP_E!Z7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  <c r="Y9" s="8">
        <f>NRG_CM_E!Y9+NRG_OIL_NG_E!Y9+NRG_PF_E!Y9+NRG_CO_E!Y9+NRG_BKBPB_E!Y9+NRG_GW_E!Y9+NRG_BF_E!Y9+NRG_PR_E!Y9+NRG_NI_E!Y9+NRG_CL_E!Y9+NRG_LNG_E!Y9+NRG_BIOG_E!Y9+NRG_GTL_E!Y9+NRG_CPP_E!Y9+NRG_NSP_E!Y9</f>
        <v>0</v>
      </c>
      <c r="Z9" s="8">
        <f>NRG_CM_E!Z9+NRG_OIL_NG_E!Z9+NRG_PF_E!Z9+NRG_CO_E!Z9+NRG_BKBPB_E!Z9+NRG_GW_E!Z9+NRG_BF_E!Z9+NRG_PR_E!Z9+NRG_NI_E!Z9+NRG_CL_E!Z9+NRG_LNG_E!Z9+NRG_BIOG_E!Z9+NRG_GTL_E!Z9+NRG_CPP_E!Z9+NRG_NSP_E!Z9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  <c r="Y10" s="8">
        <f>NRG_CM_E!Y10+NRG_OIL_NG_E!Y10+NRG_PF_E!Y10+NRG_CO_E!Y10+NRG_BKBPB_E!Y10+NRG_GW_E!Y10+NRG_BF_E!Y10+NRG_PR_E!Y10+NRG_NI_E!Y10+NRG_CL_E!Y10+NRG_LNG_E!Y10+NRG_BIOG_E!Y10+NRG_GTL_E!Y10+NRG_CPP_E!Y10+NRG_NSP_E!Y10</f>
        <v>0</v>
      </c>
      <c r="Z10" s="8">
        <f>NRG_CM_E!Z10+NRG_OIL_NG_E!Z10+NRG_PF_E!Z10+NRG_CO_E!Z10+NRG_BKBPB_E!Z10+NRG_GW_E!Z10+NRG_BF_E!Z10+NRG_PR_E!Z10+NRG_NI_E!Z10+NRG_CL_E!Z10+NRG_LNG_E!Z10+NRG_BIOG_E!Z10+NRG_GTL_E!Z10+NRG_CPP_E!Z10+NRG_NSP_E!Z10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  <c r="Y12" s="8">
        <f>NRG_CM_E!Y12+NRG_OIL_NG_E!Y12+NRG_PF_E!Y12+NRG_CO_E!Y12+NRG_BKBPB_E!Y12+NRG_GW_E!Y12+NRG_BF_E!Y12+NRG_PR_E!Y12+NRG_NI_E!Y12+NRG_CL_E!Y12+NRG_LNG_E!Y12+NRG_BIOG_E!Y12+NRG_GTL_E!Y12+NRG_CPP_E!Y12+NRG_NSP_E!Y12</f>
        <v>0</v>
      </c>
      <c r="Z12" s="8">
        <f>NRG_CM_E!Z12+NRG_OIL_NG_E!Z12+NRG_PF_E!Z12+NRG_CO_E!Z12+NRG_BKBPB_E!Z12+NRG_GW_E!Z12+NRG_BF_E!Z12+NRG_PR_E!Z12+NRG_NI_E!Z12+NRG_CL_E!Z12+NRG_LNG_E!Z12+NRG_BIOG_E!Z12+NRG_GTL_E!Z12+NRG_CPP_E!Z12+NRG_NSP_E!Z12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  <c r="Y13" s="8">
        <f>NRG_CM_E!Y13+NRG_OIL_NG_E!Y13+NRG_PF_E!Y13+NRG_CO_E!Y13+NRG_BKBPB_E!Y13+NRG_GW_E!Y13+NRG_BF_E!Y13+NRG_PR_E!Y13+NRG_NI_E!Y13+NRG_CL_E!Y13+NRG_LNG_E!Y13+NRG_BIOG_E!Y13+NRG_GTL_E!Y13+NRG_CPP_E!Y13+NRG_NSP_E!Y13</f>
        <v>0</v>
      </c>
      <c r="Z13" s="8">
        <f>NRG_CM_E!Z13+NRG_OIL_NG_E!Z13+NRG_PF_E!Z13+NRG_CO_E!Z13+NRG_BKBPB_E!Z13+NRG_GW_E!Z13+NRG_BF_E!Z13+NRG_PR_E!Z13+NRG_NI_E!Z13+NRG_CL_E!Z13+NRG_LNG_E!Z13+NRG_BIOG_E!Z13+NRG_GTL_E!Z13+NRG_CPP_E!Z13+NRG_NSP_E!Z13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  <c r="Y14" s="8">
        <f>NRG_CM_E!Y14+NRG_OIL_NG_E!Y14+NRG_PF_E!Y14+NRG_CO_E!Y14+NRG_BKBPB_E!Y14+NRG_GW_E!Y14+NRG_BF_E!Y14+NRG_PR_E!Y14+NRG_NI_E!Y14+NRG_CL_E!Y14+NRG_LNG_E!Y14+NRG_BIOG_E!Y14+NRG_GTL_E!Y14+NRG_CPP_E!Y14+NRG_NSP_E!Y14</f>
        <v>0</v>
      </c>
      <c r="Z14" s="8">
        <f>NRG_CM_E!Z14+NRG_OIL_NG_E!Z14+NRG_PF_E!Z14+NRG_CO_E!Z14+NRG_BKBPB_E!Z14+NRG_GW_E!Z14+NRG_BF_E!Z14+NRG_PR_E!Z14+NRG_NI_E!Z14+NRG_CL_E!Z14+NRG_LNG_E!Z14+NRG_BIOG_E!Z14+NRG_GTL_E!Z14+NRG_CPP_E!Z14+NRG_NSP_E!Z14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  <c r="Y15" s="8">
        <f>NRG_CM_E!Y15+NRG_OIL_NG_E!Y15+NRG_PF_E!Y15+NRG_CO_E!Y15+NRG_BKBPB_E!Y15+NRG_GW_E!Y15+NRG_BF_E!Y15+NRG_PR_E!Y15+NRG_NI_E!Y15+NRG_CL_E!Y15+NRG_LNG_E!Y15+NRG_BIOG_E!Y15+NRG_GTL_E!Y15+NRG_CPP_E!Y15+NRG_NSP_E!Y15</f>
        <v>0</v>
      </c>
      <c r="Z15" s="8">
        <f>NRG_CM_E!Z15+NRG_OIL_NG_E!Z15+NRG_PF_E!Z15+NRG_CO_E!Z15+NRG_BKBPB_E!Z15+NRG_GW_E!Z15+NRG_BF_E!Z15+NRG_PR_E!Z15+NRG_NI_E!Z15+NRG_CL_E!Z15+NRG_LNG_E!Z15+NRG_BIOG_E!Z15+NRG_GTL_E!Z15+NRG_CPP_E!Z15+NRG_NSP_E!Z15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  <c r="Y16" s="8">
        <f>NRG_CM_E!Y16+NRG_OIL_NG_E!Y16+NRG_PF_E!Y16+NRG_CO_E!Y16+NRG_BKBPB_E!Y16+NRG_GW_E!Y16+NRG_BF_E!Y16+NRG_PR_E!Y16+NRG_NI_E!Y16+NRG_CL_E!Y16+NRG_LNG_E!Y16+NRG_BIOG_E!Y16+NRG_GTL_E!Y16+NRG_CPP_E!Y16+NRG_NSP_E!Y16</f>
        <v>0</v>
      </c>
      <c r="Z16" s="8">
        <f>NRG_CM_E!Z16+NRG_OIL_NG_E!Z16+NRG_PF_E!Z16+NRG_CO_E!Z16+NRG_BKBPB_E!Z16+NRG_GW_E!Z16+NRG_BF_E!Z16+NRG_PR_E!Z16+NRG_NI_E!Z16+NRG_CL_E!Z16+NRG_LNG_E!Z16+NRG_BIOG_E!Z16+NRG_GTL_E!Z16+NRG_CPP_E!Z16+NRG_NSP_E!Z16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  <c r="Y18" s="8">
        <f>NRG_CM_E!Y18+NRG_OIL_NG_E!Y18+NRG_PF_E!Y18+NRG_CO_E!Y18+NRG_BKBPB_E!Y18+NRG_GW_E!Y18+NRG_BF_E!Y18+NRG_PR_E!Y18+NRG_NI_E!Y18+NRG_CL_E!Y18+NRG_LNG_E!Y18+NRG_BIOG_E!Y18+NRG_GTL_E!Y18+NRG_CPP_E!Y18+NRG_NSP_E!Y18</f>
        <v>0</v>
      </c>
      <c r="Z18" s="8">
        <f>NRG_CM_E!Z18+NRG_OIL_NG_E!Z18+NRG_PF_E!Z18+NRG_CO_E!Z18+NRG_BKBPB_E!Z18+NRG_GW_E!Z18+NRG_BF_E!Z18+NRG_PR_E!Z18+NRG_NI_E!Z18+NRG_CL_E!Z18+NRG_LNG_E!Z18+NRG_BIOG_E!Z18+NRG_GTL_E!Z18+NRG_CPP_E!Z18+NRG_NSP_E!Z18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0</v>
      </c>
      <c r="D19" s="8">
        <f>NRG_CM_E!D19+NRG_OIL_NG_E!D19+NRG_PF_E!D19+NRG_CO_E!D19+NRG_BKBPB_E!D19+NRG_GW_E!D19+NRG_BF_E!D19+NRG_PR_E!D19+NRG_NI_E!D19+NRG_CL_E!D19+NRG_LNG_E!D19+NRG_BIOG_E!D19+NRG_GTL_E!D19+NRG_CPP_E!D19+NRG_NSP_E!D19</f>
        <v>0</v>
      </c>
      <c r="E19" s="8">
        <f>NRG_CM_E!E19+NRG_OIL_NG_E!E19+NRG_PF_E!E19+NRG_CO_E!E19+NRG_BKBPB_E!E19+NRG_GW_E!E19+NRG_BF_E!E19+NRG_PR_E!E19+NRG_NI_E!E19+NRG_CL_E!E19+NRG_LNG_E!E19+NRG_BIOG_E!E19+NRG_GTL_E!E19+NRG_CPP_E!E19+NRG_NSP_E!E19</f>
        <v>0</v>
      </c>
      <c r="F19" s="8">
        <f>NRG_CM_E!F19+NRG_OIL_NG_E!F19+NRG_PF_E!F19+NRG_CO_E!F19+NRG_BKBPB_E!F19+NRG_GW_E!F19+NRG_BF_E!F19+NRG_PR_E!F19+NRG_NI_E!F19+NRG_CL_E!F19+NRG_LNG_E!F19+NRG_BIOG_E!F19+NRG_GTL_E!F19+NRG_CPP_E!F19+NRG_NSP_E!F19</f>
        <v>0</v>
      </c>
      <c r="G19" s="8">
        <f>NRG_CM_E!G19+NRG_OIL_NG_E!G19+NRG_PF_E!G19+NRG_CO_E!G19+NRG_BKBPB_E!G19+NRG_GW_E!G19+NRG_BF_E!G19+NRG_PR_E!G19+NRG_NI_E!G19+NRG_CL_E!G19+NRG_LNG_E!G19+NRG_BIOG_E!G19+NRG_GTL_E!G19+NRG_CPP_E!G19+NRG_NSP_E!G19</f>
        <v>0</v>
      </c>
      <c r="H19" s="8">
        <f>NRG_CM_E!H19+NRG_OIL_NG_E!H19+NRG_PF_E!H19+NRG_CO_E!H19+NRG_BKBPB_E!H19+NRG_GW_E!H19+NRG_BF_E!H19+NRG_PR_E!H19+NRG_NI_E!H19+NRG_CL_E!H19+NRG_LNG_E!H19+NRG_BIOG_E!H19+NRG_GTL_E!H19+NRG_CPP_E!H19+NRG_NSP_E!H19</f>
        <v>0</v>
      </c>
      <c r="I19" s="8">
        <f>NRG_CM_E!I19+NRG_OIL_NG_E!I19+NRG_PF_E!I19+NRG_CO_E!I19+NRG_BKBPB_E!I19+NRG_GW_E!I19+NRG_BF_E!I19+NRG_PR_E!I19+NRG_NI_E!I19+NRG_CL_E!I19+NRG_LNG_E!I19+NRG_BIOG_E!I19+NRG_GTL_E!I19+NRG_CPP_E!I19+NRG_NSP_E!I19</f>
        <v>0</v>
      </c>
      <c r="J19" s="8">
        <f>NRG_CM_E!J19+NRG_OIL_NG_E!J19+NRG_PF_E!J19+NRG_CO_E!J19+NRG_BKBPB_E!J19+NRG_GW_E!J19+NRG_BF_E!J19+NRG_PR_E!J19+NRG_NI_E!J19+NRG_CL_E!J19+NRG_LNG_E!J19+NRG_BIOG_E!J19+NRG_GTL_E!J19+NRG_CPP_E!J19+NRG_NSP_E!J19</f>
        <v>0</v>
      </c>
      <c r="K19" s="8">
        <f>NRG_CM_E!K19+NRG_OIL_NG_E!K19+NRG_PF_E!K19+NRG_CO_E!K19+NRG_BKBPB_E!K19+NRG_GW_E!K19+NRG_BF_E!K19+NRG_PR_E!K19+NRG_NI_E!K19+NRG_CL_E!K19+NRG_LNG_E!K19+NRG_BIOG_E!K19+NRG_GTL_E!K19+NRG_CPP_E!K19+NRG_NSP_E!K19</f>
        <v>0</v>
      </c>
      <c r="L19" s="8">
        <f>NRG_CM_E!L19+NRG_OIL_NG_E!L19+NRG_PF_E!L19+NRG_CO_E!L19+NRG_BKBPB_E!L19+NRG_GW_E!L19+NRG_BF_E!L19+NRG_PR_E!L19+NRG_NI_E!L19+NRG_CL_E!L19+NRG_LNG_E!L19+NRG_BIOG_E!L19+NRG_GTL_E!L19+NRG_CPP_E!L19+NRG_NSP_E!L19</f>
        <v>0</v>
      </c>
      <c r="M19" s="8">
        <f>NRG_CM_E!M19+NRG_OIL_NG_E!M19+NRG_PF_E!M19+NRG_CO_E!M19+NRG_BKBPB_E!M19+NRG_GW_E!M19+NRG_BF_E!M19+NRG_PR_E!M19+NRG_NI_E!M19+NRG_CL_E!M19+NRG_LNG_E!M19+NRG_BIOG_E!M19+NRG_GTL_E!M19+NRG_CPP_E!M19+NRG_NSP_E!M19</f>
        <v>0</v>
      </c>
      <c r="N19" s="8">
        <f>NRG_CM_E!N19+NRG_OIL_NG_E!N19+NRG_PF_E!N19+NRG_CO_E!N19+NRG_BKBPB_E!N19+NRG_GW_E!N19+NRG_BF_E!N19+NRG_PR_E!N19+NRG_NI_E!N19+NRG_CL_E!N19+NRG_LNG_E!N19+NRG_BIOG_E!N19+NRG_GTL_E!N19+NRG_CPP_E!N19+NRG_NSP_E!N19</f>
        <v>0</v>
      </c>
      <c r="O19" s="8">
        <f>NRG_CM_E!O19+NRG_OIL_NG_E!O19+NRG_PF_E!O19+NRG_CO_E!O19+NRG_BKBPB_E!O19+NRG_GW_E!O19+NRG_BF_E!O19+NRG_PR_E!O19+NRG_NI_E!O19+NRG_CL_E!O19+NRG_LNG_E!O19+NRG_BIOG_E!O19+NRG_GTL_E!O19+NRG_CPP_E!O19+NRG_NSP_E!O19</f>
        <v>0</v>
      </c>
      <c r="P19" s="8">
        <f>NRG_CM_E!P19+NRG_OIL_NG_E!P19+NRG_PF_E!P19+NRG_CO_E!P19+NRG_BKBPB_E!P19+NRG_GW_E!P19+NRG_BF_E!P19+NRG_PR_E!P19+NRG_NI_E!P19+NRG_CL_E!P19+NRG_LNG_E!P19+NRG_BIOG_E!P19+NRG_GTL_E!P19+NRG_CPP_E!P19+NRG_NSP_E!P19</f>
        <v>0</v>
      </c>
      <c r="Q19" s="8">
        <f>NRG_CM_E!Q19+NRG_OIL_NG_E!Q19+NRG_PF_E!Q19+NRG_CO_E!Q19+NRG_BKBPB_E!Q19+NRG_GW_E!Q19+NRG_BF_E!Q19+NRG_PR_E!Q19+NRG_NI_E!Q19+NRG_CL_E!Q19+NRG_LNG_E!Q19+NRG_BIOG_E!Q19+NRG_GTL_E!Q19+NRG_CPP_E!Q19+NRG_NSP_E!Q19</f>
        <v>0</v>
      </c>
      <c r="R19" s="8">
        <f>NRG_CM_E!R19+NRG_OIL_NG_E!R19+NRG_PF_E!R19+NRG_CO_E!R19+NRG_BKBPB_E!R19+NRG_GW_E!R19+NRG_BF_E!R19+NRG_PR_E!R19+NRG_NI_E!R19+NRG_CL_E!R19+NRG_LNG_E!R19+NRG_BIOG_E!R19+NRG_GTL_E!R19+NRG_CPP_E!R19+NRG_NSP_E!R19</f>
        <v>0</v>
      </c>
      <c r="S19" s="8">
        <f>NRG_CM_E!S19+NRG_OIL_NG_E!S19+NRG_PF_E!S19+NRG_CO_E!S19+NRG_BKBPB_E!S19+NRG_GW_E!S19+NRG_BF_E!S19+NRG_PR_E!S19+NRG_NI_E!S19+NRG_CL_E!S19+NRG_LNG_E!S19+NRG_BIOG_E!S19+NRG_GTL_E!S19+NRG_CPP_E!S19+NRG_NSP_E!S19</f>
        <v>0</v>
      </c>
      <c r="T19" s="8">
        <f>NRG_CM_E!T19+NRG_OIL_NG_E!T19+NRG_PF_E!T19+NRG_CO_E!T19+NRG_BKBPB_E!T19+NRG_GW_E!T19+NRG_BF_E!T19+NRG_PR_E!T19+NRG_NI_E!T19+NRG_CL_E!T19+NRG_LNG_E!T19+NRG_BIOG_E!T19+NRG_GTL_E!T19+NRG_CPP_E!T19+NRG_NSP_E!T19</f>
        <v>0</v>
      </c>
      <c r="U19" s="8">
        <f>NRG_CM_E!U19+NRG_OIL_NG_E!U19+NRG_PF_E!U19+NRG_CO_E!U19+NRG_BKBPB_E!U19+NRG_GW_E!U19+NRG_BF_E!U19+NRG_PR_E!U19+NRG_NI_E!U19+NRG_CL_E!U19+NRG_LNG_E!U19+NRG_BIOG_E!U19+NRG_GTL_E!U19+NRG_CPP_E!U19+NRG_NSP_E!U19</f>
        <v>0</v>
      </c>
      <c r="V19" s="8">
        <f>NRG_CM_E!V19+NRG_OIL_NG_E!V19+NRG_PF_E!V19+NRG_CO_E!V19+NRG_BKBPB_E!V19+NRG_GW_E!V19+NRG_BF_E!V19+NRG_PR_E!V19+NRG_NI_E!V19+NRG_CL_E!V19+NRG_LNG_E!V19+NRG_BIOG_E!V19+NRG_GTL_E!V19+NRG_CPP_E!V19+NRG_NSP_E!V19</f>
        <v>0</v>
      </c>
      <c r="W19" s="8">
        <f>NRG_CM_E!W19+NRG_OIL_NG_E!W19+NRG_PF_E!W19+NRG_CO_E!W19+NRG_BKBPB_E!W19+NRG_GW_E!W19+NRG_BF_E!W19+NRG_PR_E!W19+NRG_NI_E!W19+NRG_CL_E!W19+NRG_LNG_E!W19+NRG_BIOG_E!W19+NRG_GTL_E!W19+NRG_CPP_E!W19+NRG_NSP_E!W19</f>
        <v>0</v>
      </c>
      <c r="X19" s="8">
        <f>NRG_CM_E!X19+NRG_OIL_NG_E!X19+NRG_PF_E!X19+NRG_CO_E!X19+NRG_BKBPB_E!X19+NRG_GW_E!X19+NRG_BF_E!X19+NRG_PR_E!X19+NRG_NI_E!X19+NRG_CL_E!X19+NRG_LNG_E!X19+NRG_BIOG_E!X19+NRG_GTL_E!X19+NRG_CPP_E!X19+NRG_NSP_E!X19</f>
        <v>0</v>
      </c>
      <c r="Y19" s="8">
        <f>NRG_CM_E!Y19+NRG_OIL_NG_E!Y19+NRG_PF_E!Y19+NRG_CO_E!Y19+NRG_BKBPB_E!Y19+NRG_GW_E!Y19+NRG_BF_E!Y19+NRG_PR_E!Y19+NRG_NI_E!Y19+NRG_CL_E!Y19+NRG_LNG_E!Y19+NRG_BIOG_E!Y19+NRG_GTL_E!Y19+NRG_CPP_E!Y19+NRG_NSP_E!Y19</f>
        <v>0</v>
      </c>
      <c r="Z19" s="8">
        <f>NRG_CM_E!Z19+NRG_OIL_NG_E!Z19+NRG_PF_E!Z19+NRG_CO_E!Z19+NRG_BKBPB_E!Z19+NRG_GW_E!Z19+NRG_BF_E!Z19+NRG_PR_E!Z19+NRG_NI_E!Z19+NRG_CL_E!Z19+NRG_LNG_E!Z19+NRG_BIOG_E!Z19+NRG_GTL_E!Z19+NRG_CPP_E!Z19+NRG_NSP_E!Z19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0</v>
      </c>
      <c r="D20" s="8">
        <f>NRG_CM_E!D20+NRG_OIL_NG_E!D20+NRG_PF_E!D20+NRG_CO_E!D20+NRG_BKBPB_E!D20+NRG_GW_E!D20+NRG_BF_E!D20+NRG_PR_E!D20+NRG_NI_E!D20+NRG_CL_E!D20+NRG_LNG_E!D20+NRG_BIOG_E!D20+NRG_GTL_E!D20+NRG_CPP_E!D20+NRG_NSP_E!D20</f>
        <v>0</v>
      </c>
      <c r="E20" s="8">
        <f>NRG_CM_E!E20+NRG_OIL_NG_E!E20+NRG_PF_E!E20+NRG_CO_E!E20+NRG_BKBPB_E!E20+NRG_GW_E!E20+NRG_BF_E!E20+NRG_PR_E!E20+NRG_NI_E!E20+NRG_CL_E!E20+NRG_LNG_E!E20+NRG_BIOG_E!E20+NRG_GTL_E!E20+NRG_CPP_E!E20+NRG_NSP_E!E20</f>
        <v>0</v>
      </c>
      <c r="F20" s="8">
        <f>NRG_CM_E!F20+NRG_OIL_NG_E!F20+NRG_PF_E!F20+NRG_CO_E!F20+NRG_BKBPB_E!F20+NRG_GW_E!F20+NRG_BF_E!F20+NRG_PR_E!F20+NRG_NI_E!F20+NRG_CL_E!F20+NRG_LNG_E!F20+NRG_BIOG_E!F20+NRG_GTL_E!F20+NRG_CPP_E!F20+NRG_NSP_E!F20</f>
        <v>0</v>
      </c>
      <c r="G20" s="8">
        <f>NRG_CM_E!G20+NRG_OIL_NG_E!G20+NRG_PF_E!G20+NRG_CO_E!G20+NRG_BKBPB_E!G20+NRG_GW_E!G20+NRG_BF_E!G20+NRG_PR_E!G20+NRG_NI_E!G20+NRG_CL_E!G20+NRG_LNG_E!G20+NRG_BIOG_E!G20+NRG_GTL_E!G20+NRG_CPP_E!G20+NRG_NSP_E!G20</f>
        <v>0</v>
      </c>
      <c r="H20" s="8">
        <f>NRG_CM_E!H20+NRG_OIL_NG_E!H20+NRG_PF_E!H20+NRG_CO_E!H20+NRG_BKBPB_E!H20+NRG_GW_E!H20+NRG_BF_E!H20+NRG_PR_E!H20+NRG_NI_E!H20+NRG_CL_E!H20+NRG_LNG_E!H20+NRG_BIOG_E!H20+NRG_GTL_E!H20+NRG_CPP_E!H20+NRG_NSP_E!H20</f>
        <v>0</v>
      </c>
      <c r="I20" s="8">
        <f>NRG_CM_E!I20+NRG_OIL_NG_E!I20+NRG_PF_E!I20+NRG_CO_E!I20+NRG_BKBPB_E!I20+NRG_GW_E!I20+NRG_BF_E!I20+NRG_PR_E!I20+NRG_NI_E!I20+NRG_CL_E!I20+NRG_LNG_E!I20+NRG_BIOG_E!I20+NRG_GTL_E!I20+NRG_CPP_E!I20+NRG_NSP_E!I20</f>
        <v>0</v>
      </c>
      <c r="J20" s="8">
        <f>NRG_CM_E!J20+NRG_OIL_NG_E!J20+NRG_PF_E!J20+NRG_CO_E!J20+NRG_BKBPB_E!J20+NRG_GW_E!J20+NRG_BF_E!J20+NRG_PR_E!J20+NRG_NI_E!J20+NRG_CL_E!J20+NRG_LNG_E!J20+NRG_BIOG_E!J20+NRG_GTL_E!J20+NRG_CPP_E!J20+NRG_NSP_E!J20</f>
        <v>0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  <c r="Y20" s="8">
        <f>NRG_CM_E!Y20+NRG_OIL_NG_E!Y20+NRG_PF_E!Y20+NRG_CO_E!Y20+NRG_BKBPB_E!Y20+NRG_GW_E!Y20+NRG_BF_E!Y20+NRG_PR_E!Y20+NRG_NI_E!Y20+NRG_CL_E!Y20+NRG_LNG_E!Y20+NRG_BIOG_E!Y20+NRG_GTL_E!Y20+NRG_CPP_E!Y20+NRG_NSP_E!Y20</f>
        <v>0</v>
      </c>
      <c r="Z20" s="8">
        <f>NRG_CM_E!Z20+NRG_OIL_NG_E!Z20+NRG_PF_E!Z20+NRG_CO_E!Z20+NRG_BKBPB_E!Z20+NRG_GW_E!Z20+NRG_BF_E!Z20+NRG_PR_E!Z20+NRG_NI_E!Z20+NRG_CL_E!Z20+NRG_LNG_E!Z20+NRG_BIOG_E!Z20+NRG_GTL_E!Z20+NRG_CPP_E!Z20+NRG_NSP_E!Z20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  <c r="Y21" s="8">
        <f>NRG_CM_E!Y21+NRG_OIL_NG_E!Y21+NRG_PF_E!Y21+NRG_CO_E!Y21+NRG_BKBPB_E!Y21+NRG_GW_E!Y21+NRG_BF_E!Y21+NRG_PR_E!Y21+NRG_NI_E!Y21+NRG_CL_E!Y21+NRG_LNG_E!Y21+NRG_BIOG_E!Y21+NRG_GTL_E!Y21+NRG_CPP_E!Y21+NRG_NSP_E!Y21</f>
        <v>0</v>
      </c>
      <c r="Z21" s="8">
        <f>NRG_CM_E!Z21+NRG_OIL_NG_E!Z21+NRG_PF_E!Z21+NRG_CO_E!Z21+NRG_BKBPB_E!Z21+NRG_GW_E!Z21+NRG_BF_E!Z21+NRG_PR_E!Z21+NRG_NI_E!Z21+NRG_CL_E!Z21+NRG_LNG_E!Z21+NRG_BIOG_E!Z21+NRG_GTL_E!Z21+NRG_CPP_E!Z21+NRG_NSP_E!Z21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38.010591560339755</v>
      </c>
      <c r="D22" s="27">
        <f t="shared" ref="D22:X22" si="18">SUM(D23:D24)</f>
        <v>83.178544433611037</v>
      </c>
      <c r="E22" s="27">
        <f t="shared" si="18"/>
        <v>108.56880890415567</v>
      </c>
      <c r="F22" s="27">
        <f t="shared" si="18"/>
        <v>187.88147907026658</v>
      </c>
      <c r="G22" s="27">
        <f t="shared" si="18"/>
        <v>197.02793036676658</v>
      </c>
      <c r="H22" s="27">
        <f t="shared" si="18"/>
        <v>130.60303201091213</v>
      </c>
      <c r="I22" s="27">
        <f t="shared" si="18"/>
        <v>112.0292328332078</v>
      </c>
      <c r="J22" s="27">
        <f t="shared" si="18"/>
        <v>113.2345846192591</v>
      </c>
      <c r="K22" s="27">
        <f t="shared" si="18"/>
        <v>127.64012149942255</v>
      </c>
      <c r="L22" s="27">
        <f t="shared" si="18"/>
        <v>150.06745217333736</v>
      </c>
      <c r="M22" s="27">
        <f t="shared" si="18"/>
        <v>114.35902285345338</v>
      </c>
      <c r="N22" s="27">
        <f t="shared" si="18"/>
        <v>91.88681923675675</v>
      </c>
      <c r="O22" s="27">
        <f t="shared" si="18"/>
        <v>114.44974542892133</v>
      </c>
      <c r="P22" s="27">
        <f t="shared" si="18"/>
        <v>120.48668356843731</v>
      </c>
      <c r="Q22" s="27">
        <f t="shared" si="18"/>
        <v>90.12718295179323</v>
      </c>
      <c r="R22" s="27">
        <f t="shared" si="18"/>
        <v>58.82263785032012</v>
      </c>
      <c r="S22" s="27">
        <f t="shared" si="18"/>
        <v>78.999665209603663</v>
      </c>
      <c r="T22" s="27">
        <f t="shared" si="18"/>
        <v>96.043216978053209</v>
      </c>
      <c r="U22" s="27">
        <f t="shared" si="18"/>
        <v>71.221715601588954</v>
      </c>
      <c r="V22" s="27">
        <f t="shared" si="18"/>
        <v>57.24083218448424</v>
      </c>
      <c r="W22" s="27">
        <f t="shared" si="18"/>
        <v>63.396719283775113</v>
      </c>
      <c r="X22" s="27">
        <f t="shared" si="18"/>
        <v>77.745345331658768</v>
      </c>
      <c r="Y22" s="27">
        <f t="shared" ref="Y22:Z22" si="19">SUM(Y23:Y24)</f>
        <v>62.896352295201709</v>
      </c>
      <c r="Z22" s="27">
        <f t="shared" si="19"/>
        <v>30.027082531457154</v>
      </c>
    </row>
    <row r="23" spans="1:26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38.010591560339755</v>
      </c>
      <c r="D23" s="8">
        <f>NRG_CM_E!D23+NRG_OIL_NG_E!D23+NRG_PF_E!D23+NRG_CO_E!D23+NRG_BKBPB_E!D23+NRG_GW_E!D23+NRG_BF_E!D23+NRG_PR_E!D23+NRG_NI_E!D23+NRG_CL_E!D23+NRG_LNG_E!D23+NRG_BIOG_E!D23+NRG_GTL_E!D23+NRG_CPP_E!D23+NRG_NSP_E!D23</f>
        <v>83.178544433611037</v>
      </c>
      <c r="E23" s="8">
        <f>NRG_CM_E!E23+NRG_OIL_NG_E!E23+NRG_PF_E!E23+NRG_CO_E!E23+NRG_BKBPB_E!E23+NRG_GW_E!E23+NRG_BF_E!E23+NRG_PR_E!E23+NRG_NI_E!E23+NRG_CL_E!E23+NRG_LNG_E!E23+NRG_BIOG_E!E23+NRG_GTL_E!E23+NRG_CPP_E!E23+NRG_NSP_E!E23</f>
        <v>108.56880890415567</v>
      </c>
      <c r="F23" s="8">
        <f>NRG_CM_E!F23+NRG_OIL_NG_E!F23+NRG_PF_E!F23+NRG_CO_E!F23+NRG_BKBPB_E!F23+NRG_GW_E!F23+NRG_BF_E!F23+NRG_PR_E!F23+NRG_NI_E!F23+NRG_CL_E!F23+NRG_LNG_E!F23+NRG_BIOG_E!F23+NRG_GTL_E!F23+NRG_CPP_E!F23+NRG_NSP_E!F23</f>
        <v>187.88147907026658</v>
      </c>
      <c r="G23" s="8">
        <f>NRG_CM_E!G23+NRG_OIL_NG_E!G23+NRG_PF_E!G23+NRG_CO_E!G23+NRG_BKBPB_E!G23+NRG_GW_E!G23+NRG_BF_E!G23+NRG_PR_E!G23+NRG_NI_E!G23+NRG_CL_E!G23+NRG_LNG_E!G23+NRG_BIOG_E!G23+NRG_GTL_E!G23+NRG_CPP_E!G23+NRG_NSP_E!G23</f>
        <v>197.02793036676658</v>
      </c>
      <c r="H23" s="8">
        <f>NRG_CM_E!H23+NRG_OIL_NG_E!H23+NRG_PF_E!H23+NRG_CO_E!H23+NRG_BKBPB_E!H23+NRG_GW_E!H23+NRG_BF_E!H23+NRG_PR_E!H23+NRG_NI_E!H23+NRG_CL_E!H23+NRG_LNG_E!H23+NRG_BIOG_E!H23+NRG_GTL_E!H23+NRG_CPP_E!H23+NRG_NSP_E!H23</f>
        <v>130.60303201091213</v>
      </c>
      <c r="I23" s="8">
        <f>NRG_CM_E!I23+NRG_OIL_NG_E!I23+NRG_PF_E!I23+NRG_CO_E!I23+NRG_BKBPB_E!I23+NRG_GW_E!I23+NRG_BF_E!I23+NRG_PR_E!I23+NRG_NI_E!I23+NRG_CL_E!I23+NRG_LNG_E!I23+NRG_BIOG_E!I23+NRG_GTL_E!I23+NRG_CPP_E!I23+NRG_NSP_E!I23</f>
        <v>112.0292328332078</v>
      </c>
      <c r="J23" s="8">
        <f>NRG_CM_E!J23+NRG_OIL_NG_E!J23+NRG_PF_E!J23+NRG_CO_E!J23+NRG_BKBPB_E!J23+NRG_GW_E!J23+NRG_BF_E!J23+NRG_PR_E!J23+NRG_NI_E!J23+NRG_CL_E!J23+NRG_LNG_E!J23+NRG_BIOG_E!J23+NRG_GTL_E!J23+NRG_CPP_E!J23+NRG_NSP_E!J23</f>
        <v>113.2345846192591</v>
      </c>
      <c r="K23" s="8">
        <f>NRG_CM_E!K23+NRG_OIL_NG_E!K23+NRG_PF_E!K23+NRG_CO_E!K23+NRG_BKBPB_E!K23+NRG_GW_E!K23+NRG_BF_E!K23+NRG_PR_E!K23+NRG_NI_E!K23+NRG_CL_E!K23+NRG_LNG_E!K23+NRG_BIOG_E!K23+NRG_GTL_E!K23+NRG_CPP_E!K23+NRG_NSP_E!K23</f>
        <v>127.64012149942255</v>
      </c>
      <c r="L23" s="8">
        <f>NRG_CM_E!L23+NRG_OIL_NG_E!L23+NRG_PF_E!L23+NRG_CO_E!L23+NRG_BKBPB_E!L23+NRG_GW_E!L23+NRG_BF_E!L23+NRG_PR_E!L23+NRG_NI_E!L23+NRG_CL_E!L23+NRG_LNG_E!L23+NRG_BIOG_E!L23+NRG_GTL_E!L23+NRG_CPP_E!L23+NRG_NSP_E!L23</f>
        <v>150.06745217333736</v>
      </c>
      <c r="M23" s="8">
        <f>NRG_CM_E!M23+NRG_OIL_NG_E!M23+NRG_PF_E!M23+NRG_CO_E!M23+NRG_BKBPB_E!M23+NRG_GW_E!M23+NRG_BF_E!M23+NRG_PR_E!M23+NRG_NI_E!M23+NRG_CL_E!M23+NRG_LNG_E!M23+NRG_BIOG_E!M23+NRG_GTL_E!M23+NRG_CPP_E!M23+NRG_NSP_E!M23</f>
        <v>114.35902285345338</v>
      </c>
      <c r="N23" s="8">
        <f>NRG_CM_E!N23+NRG_OIL_NG_E!N23+NRG_PF_E!N23+NRG_CO_E!N23+NRG_BKBPB_E!N23+NRG_GW_E!N23+NRG_BF_E!N23+NRG_PR_E!N23+NRG_NI_E!N23+NRG_CL_E!N23+NRG_LNG_E!N23+NRG_BIOG_E!N23+NRG_GTL_E!N23+NRG_CPP_E!N23+NRG_NSP_E!N23</f>
        <v>91.88681923675675</v>
      </c>
      <c r="O23" s="8">
        <f>NRG_CM_E!O23+NRG_OIL_NG_E!O23+NRG_PF_E!O23+NRG_CO_E!O23+NRG_BKBPB_E!O23+NRG_GW_E!O23+NRG_BF_E!O23+NRG_PR_E!O23+NRG_NI_E!O23+NRG_CL_E!O23+NRG_LNG_E!O23+NRG_BIOG_E!O23+NRG_GTL_E!O23+NRG_CPP_E!O23+NRG_NSP_E!O23</f>
        <v>114.44974542892133</v>
      </c>
      <c r="P23" s="8">
        <f>NRG_CM_E!P23+NRG_OIL_NG_E!P23+NRG_PF_E!P23+NRG_CO_E!P23+NRG_BKBPB_E!P23+NRG_GW_E!P23+NRG_BF_E!P23+NRG_PR_E!P23+NRG_NI_E!P23+NRG_CL_E!P23+NRG_LNG_E!P23+NRG_BIOG_E!P23+NRG_GTL_E!P23+NRG_CPP_E!P23+NRG_NSP_E!P23</f>
        <v>120.48668356843731</v>
      </c>
      <c r="Q23" s="8">
        <f>NRG_CM_E!Q23+NRG_OIL_NG_E!Q23+NRG_PF_E!Q23+NRG_CO_E!Q23+NRG_BKBPB_E!Q23+NRG_GW_E!Q23+NRG_BF_E!Q23+NRG_PR_E!Q23+NRG_NI_E!Q23+NRG_CL_E!Q23+NRG_LNG_E!Q23+NRG_BIOG_E!Q23+NRG_GTL_E!Q23+NRG_CPP_E!Q23+NRG_NSP_E!Q23</f>
        <v>90.12718295179323</v>
      </c>
      <c r="R23" s="8">
        <f>NRG_CM_E!R23+NRG_OIL_NG_E!R23+NRG_PF_E!R23+NRG_CO_E!R23+NRG_BKBPB_E!R23+NRG_GW_E!R23+NRG_BF_E!R23+NRG_PR_E!R23+NRG_NI_E!R23+NRG_CL_E!R23+NRG_LNG_E!R23+NRG_BIOG_E!R23+NRG_GTL_E!R23+NRG_CPP_E!R23+NRG_NSP_E!R23</f>
        <v>58.82263785032012</v>
      </c>
      <c r="S23" s="8">
        <f>NRG_CM_E!S23+NRG_OIL_NG_E!S23+NRG_PF_E!S23+NRG_CO_E!S23+NRG_BKBPB_E!S23+NRG_GW_E!S23+NRG_BF_E!S23+NRG_PR_E!S23+NRG_NI_E!S23+NRG_CL_E!S23+NRG_LNG_E!S23+NRG_BIOG_E!S23+NRG_GTL_E!S23+NRG_CPP_E!S23+NRG_NSP_E!S23</f>
        <v>78.999665209603663</v>
      </c>
      <c r="T23" s="8">
        <f>NRG_CM_E!T23+NRG_OIL_NG_E!T23+NRG_PF_E!T23+NRG_CO_E!T23+NRG_BKBPB_E!T23+NRG_GW_E!T23+NRG_BF_E!T23+NRG_PR_E!T23+NRG_NI_E!T23+NRG_CL_E!T23+NRG_LNG_E!T23+NRG_BIOG_E!T23+NRG_GTL_E!T23+NRG_CPP_E!T23+NRG_NSP_E!T23</f>
        <v>96.043216978053209</v>
      </c>
      <c r="U23" s="8">
        <f>NRG_CM_E!U23+NRG_OIL_NG_E!U23+NRG_PF_E!U23+NRG_CO_E!U23+NRG_BKBPB_E!U23+NRG_GW_E!U23+NRG_BF_E!U23+NRG_PR_E!U23+NRG_NI_E!U23+NRG_CL_E!U23+NRG_LNG_E!U23+NRG_BIOG_E!U23+NRG_GTL_E!U23+NRG_CPP_E!U23+NRG_NSP_E!U23</f>
        <v>71.221715601588954</v>
      </c>
      <c r="V23" s="8">
        <f>NRG_CM_E!V23+NRG_OIL_NG_E!V23+NRG_PF_E!V23+NRG_CO_E!V23+NRG_BKBPB_E!V23+NRG_GW_E!V23+NRG_BF_E!V23+NRG_PR_E!V23+NRG_NI_E!V23+NRG_CL_E!V23+NRG_LNG_E!V23+NRG_BIOG_E!V23+NRG_GTL_E!V23+NRG_CPP_E!V23+NRG_NSP_E!V23</f>
        <v>57.24083218448424</v>
      </c>
      <c r="W23" s="8">
        <f>NRG_CM_E!W23+NRG_OIL_NG_E!W23+NRG_PF_E!W23+NRG_CO_E!W23+NRG_BKBPB_E!W23+NRG_GW_E!W23+NRG_BF_E!W23+NRG_PR_E!W23+NRG_NI_E!W23+NRG_CL_E!W23+NRG_LNG_E!W23+NRG_BIOG_E!W23+NRG_GTL_E!W23+NRG_CPP_E!W23+NRG_NSP_E!W23</f>
        <v>63.396719283775113</v>
      </c>
      <c r="X23" s="8">
        <f>NRG_CM_E!X23+NRG_OIL_NG_E!X23+NRG_PF_E!X23+NRG_CO_E!X23+NRG_BKBPB_E!X23+NRG_GW_E!X23+NRG_BF_E!X23+NRG_PR_E!X23+NRG_NI_E!X23+NRG_CL_E!X23+NRG_LNG_E!X23+NRG_BIOG_E!X23+NRG_GTL_E!X23+NRG_CPP_E!X23+NRG_NSP_E!X23</f>
        <v>77.745345331658768</v>
      </c>
      <c r="Y23" s="8">
        <f>NRG_CM_E!Y23+NRG_OIL_NG_E!Y23+NRG_PF_E!Y23+NRG_CO_E!Y23+NRG_BKBPB_E!Y23+NRG_GW_E!Y23+NRG_BF_E!Y23+NRG_PR_E!Y23+NRG_NI_E!Y23+NRG_CL_E!Y23+NRG_LNG_E!Y23+NRG_BIOG_E!Y23+NRG_GTL_E!Y23+NRG_CPP_E!Y23+NRG_NSP_E!Y23</f>
        <v>62.896352295201709</v>
      </c>
      <c r="Z23" s="8">
        <f>NRG_CM_E!Z23+NRG_OIL_NG_E!Z23+NRG_PF_E!Z23+NRG_CO_E!Z23+NRG_BKBPB_E!Z23+NRG_GW_E!Z23+NRG_BF_E!Z23+NRG_PR_E!Z23+NRG_NI_E!Z23+NRG_CL_E!Z23+NRG_LNG_E!Z23+NRG_BIOG_E!Z23+NRG_GTL_E!Z23+NRG_CPP_E!Z23+NRG_NSP_E!Z23</f>
        <v>30.027082531457154</v>
      </c>
    </row>
    <row r="24" spans="1:26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  <c r="Y24" s="8">
        <f>NRG_CM_E!Y24+NRG_OIL_NG_E!Y24+NRG_PF_E!Y24+NRG_CO_E!Y24+NRG_BKBPB_E!Y24+NRG_GW_E!Y24+NRG_BF_E!Y24+NRG_PR_E!Y24+NRG_NI_E!Y24+NRG_CL_E!Y24+NRG_LNG_E!Y24+NRG_BIOG_E!Y24+NRG_GTL_E!Y24+NRG_CPP_E!Y24+NRG_NSP_E!Y24</f>
        <v>0</v>
      </c>
      <c r="Z24" s="8">
        <f>NRG_CM_E!Z24+NRG_OIL_NG_E!Z24+NRG_PF_E!Z24+NRG_CO_E!Z24+NRG_BKBPB_E!Z24+NRG_GW_E!Z24+NRG_BF_E!Z24+NRG_PR_E!Z24+NRG_NI_E!Z24+NRG_CL_E!Z24+NRG_LNG_E!Z24+NRG_BIOG_E!Z24+NRG_GTL_E!Z24+NRG_CPP_E!Z24+NRG_NSP_E!Z24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  <c r="Y25" s="27">
        <f>NRG_CM_E!Y25+NRG_OIL_NG_E!Y25+NRG_PF_E!Y25+NRG_CO_E!Y25+NRG_BKBPB_E!Y25+NRG_GW_E!Y25+NRG_BF_E!Y25+NRG_PR_E!Y25+NRG_NI_E!Y25+NRG_CL_E!Y25+NRG_LNG_E!Y25+NRG_BIOG_E!Y25+NRG_GTL_E!Y25+NRG_CPP_E!Y25+NRG_NSP_E!Y25</f>
        <v>0</v>
      </c>
      <c r="Z25" s="27">
        <f>NRG_CM_E!Z25+NRG_OIL_NG_E!Z25+NRG_PF_E!Z25+NRG_CO_E!Z25+NRG_BKBPB_E!Z25+NRG_GW_E!Z25+NRG_BF_E!Z25+NRG_PR_E!Z25+NRG_NI_E!Z25+NRG_CL_E!Z25+NRG_LNG_E!Z25+NRG_BIOG_E!Z25+NRG_GTL_E!Z25+NRG_CPP_E!Z25+NRG_NSP_E!Z25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276.40121472000004</v>
      </c>
      <c r="D26" s="27">
        <f t="shared" ref="D26:X26" si="21">SUM(D27,D33)</f>
        <v>292.65629940000002</v>
      </c>
      <c r="E26" s="27">
        <f t="shared" si="21"/>
        <v>321.61832244000004</v>
      </c>
      <c r="F26" s="27">
        <f t="shared" si="21"/>
        <v>319.22330796</v>
      </c>
      <c r="G26" s="27">
        <f t="shared" si="21"/>
        <v>318.27098844</v>
      </c>
      <c r="H26" s="27">
        <f t="shared" si="21"/>
        <v>378.41618231999996</v>
      </c>
      <c r="I26" s="27">
        <f t="shared" si="21"/>
        <v>514.23493212000005</v>
      </c>
      <c r="J26" s="27">
        <f t="shared" si="21"/>
        <v>480.05783280000009</v>
      </c>
      <c r="K26" s="27">
        <f t="shared" si="21"/>
        <v>348.62176548000002</v>
      </c>
      <c r="L26" s="27">
        <f t="shared" si="21"/>
        <v>295.92949644000004</v>
      </c>
      <c r="M26" s="27">
        <f t="shared" si="21"/>
        <v>291.52664387999999</v>
      </c>
      <c r="N26" s="27">
        <f t="shared" si="21"/>
        <v>289.67887547999999</v>
      </c>
      <c r="O26" s="27">
        <f t="shared" si="21"/>
        <v>334.17958967999994</v>
      </c>
      <c r="P26" s="27">
        <f t="shared" si="21"/>
        <v>325.99077263999999</v>
      </c>
      <c r="Q26" s="27">
        <f t="shared" si="21"/>
        <v>323.46935496000003</v>
      </c>
      <c r="R26" s="27">
        <f t="shared" si="21"/>
        <v>354.68126963999998</v>
      </c>
      <c r="S26" s="27">
        <f t="shared" si="21"/>
        <v>361.74187476000003</v>
      </c>
      <c r="T26" s="27">
        <f t="shared" si="21"/>
        <v>360.17210016000001</v>
      </c>
      <c r="U26" s="27">
        <f t="shared" si="21"/>
        <v>351.97841880000004</v>
      </c>
      <c r="V26" s="27">
        <f t="shared" si="21"/>
        <v>323.39914524</v>
      </c>
      <c r="W26" s="27">
        <f t="shared" si="21"/>
        <v>354.62175084</v>
      </c>
      <c r="X26" s="27">
        <f t="shared" si="21"/>
        <v>306.19580760000008</v>
      </c>
      <c r="Y26" s="27">
        <f t="shared" ref="Y26:Z26" si="22">SUM(Y27,Y33)</f>
        <v>295.35202836000002</v>
      </c>
      <c r="Z26" s="27">
        <f t="shared" si="22"/>
        <v>324.42222240000012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  <c r="Y28" s="8">
        <f>NRG_CM_E!Y28+NRG_OIL_NG_E!Y28+NRG_PF_E!Y28+NRG_CO_E!Y28+NRG_BKBPB_E!Y28+NRG_GW_E!Y28+NRG_BF_E!Y28+NRG_PR_E!Y28+NRG_NI_E!Y28+NRG_CL_E!Y28+NRG_LNG_E!Y28+NRG_BIOG_E!Y28+NRG_GTL_E!Y28+NRG_CPP_E!Y28+NRG_NSP_E!Y28</f>
        <v>0</v>
      </c>
      <c r="Z28" s="8">
        <f>NRG_CM_E!Z28+NRG_OIL_NG_E!Z28+NRG_PF_E!Z28+NRG_CO_E!Z28+NRG_BKBPB_E!Z28+NRG_GW_E!Z28+NRG_BF_E!Z28+NRG_PR_E!Z28+NRG_NI_E!Z28+NRG_CL_E!Z28+NRG_LNG_E!Z28+NRG_BIOG_E!Z28+NRG_GTL_E!Z28+NRG_CPP_E!Z28+NRG_NSP_E!Z28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  <c r="Y29" s="8">
        <f>NRG_CM_E!Y29+NRG_OIL_NG_E!Y29+NRG_PF_E!Y29+NRG_CO_E!Y29+NRG_BKBPB_E!Y29+NRG_GW_E!Y29+NRG_BF_E!Y29+NRG_PR_E!Y29+NRG_NI_E!Y29+NRG_CL_E!Y29+NRG_LNG_E!Y29+NRG_BIOG_E!Y29+NRG_GTL_E!Y29+NRG_CPP_E!Y29+NRG_NSP_E!Y29</f>
        <v>0</v>
      </c>
      <c r="Z29" s="8">
        <f>NRG_CM_E!Z29+NRG_OIL_NG_E!Z29+NRG_PF_E!Z29+NRG_CO_E!Z29+NRG_BKBPB_E!Z29+NRG_GW_E!Z29+NRG_BF_E!Z29+NRG_PR_E!Z29+NRG_NI_E!Z29+NRG_CL_E!Z29+NRG_LNG_E!Z29+NRG_BIOG_E!Z29+NRG_GTL_E!Z29+NRG_CPP_E!Z29+NRG_NSP_E!Z29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  <c r="Y30" s="8">
        <f>NRG_CM_E!Y30+NRG_OIL_NG_E!Y30+NRG_PF_E!Y30+NRG_CO_E!Y30+NRG_BKBPB_E!Y30+NRG_GW_E!Y30+NRG_BF_E!Y30+NRG_PR_E!Y30+NRG_NI_E!Y30+NRG_CL_E!Y30+NRG_LNG_E!Y30+NRG_BIOG_E!Y30+NRG_GTL_E!Y30+NRG_CPP_E!Y30+NRG_NSP_E!Y30</f>
        <v>0</v>
      </c>
      <c r="Z30" s="8">
        <f>NRG_CM_E!Z30+NRG_OIL_NG_E!Z30+NRG_PF_E!Z30+NRG_CO_E!Z30+NRG_BKBPB_E!Z30+NRG_GW_E!Z30+NRG_BF_E!Z30+NRG_PR_E!Z30+NRG_NI_E!Z30+NRG_CL_E!Z30+NRG_LNG_E!Z30+NRG_BIOG_E!Z30+NRG_GTL_E!Z30+NRG_CPP_E!Z30+NRG_NSP_E!Z30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  <c r="Y31" s="8">
        <f>NRG_CM_E!Y31+NRG_OIL_NG_E!Y31+NRG_PF_E!Y31+NRG_CO_E!Y31+NRG_BKBPB_E!Y31+NRG_GW_E!Y31+NRG_BF_E!Y31+NRG_PR_E!Y31+NRG_NI_E!Y31+NRG_CL_E!Y31+NRG_LNG_E!Y31+NRG_BIOG_E!Y31+NRG_GTL_E!Y31+NRG_CPP_E!Y31+NRG_NSP_E!Y31</f>
        <v>0</v>
      </c>
      <c r="Z31" s="8">
        <f>NRG_CM_E!Z31+NRG_OIL_NG_E!Z31+NRG_PF_E!Z31+NRG_CO_E!Z31+NRG_BKBPB_E!Z31+NRG_GW_E!Z31+NRG_BF_E!Z31+NRG_PR_E!Z31+NRG_NI_E!Z31+NRG_CL_E!Z31+NRG_LNG_E!Z31+NRG_BIOG_E!Z31+NRG_GTL_E!Z31+NRG_CPP_E!Z31+NRG_NSP_E!Z31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  <c r="Y32" s="8">
        <f>NRG_CM_E!Y32+NRG_OIL_NG_E!Y32+NRG_PF_E!Y32+NRG_CO_E!Y32+NRG_BKBPB_E!Y32+NRG_GW_E!Y32+NRG_BF_E!Y32+NRG_PR_E!Y32+NRG_NI_E!Y32+NRG_CL_E!Y32+NRG_LNG_E!Y32+NRG_BIOG_E!Y32+NRG_GTL_E!Y32+NRG_CPP_E!Y32+NRG_NSP_E!Y32</f>
        <v>0</v>
      </c>
      <c r="Z32" s="8">
        <f>NRG_CM_E!Z32+NRG_OIL_NG_E!Z32+NRG_PF_E!Z32+NRG_CO_E!Z32+NRG_BKBPB_E!Z32+NRG_GW_E!Z32+NRG_BF_E!Z32+NRG_PR_E!Z32+NRG_NI_E!Z32+NRG_CL_E!Z32+NRG_LNG_E!Z32+NRG_BIOG_E!Z32+NRG_GTL_E!Z32+NRG_CPP_E!Z32+NRG_NSP_E!Z32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276.40121472000004</v>
      </c>
      <c r="D33" s="19">
        <f t="shared" ref="D33:X33" si="27">SUM(D34:D50)</f>
        <v>292.65629940000002</v>
      </c>
      <c r="E33" s="19">
        <f t="shared" si="27"/>
        <v>321.61832244000004</v>
      </c>
      <c r="F33" s="19">
        <f t="shared" si="27"/>
        <v>319.22330796</v>
      </c>
      <c r="G33" s="19">
        <f t="shared" si="27"/>
        <v>318.27098844</v>
      </c>
      <c r="H33" s="19">
        <f t="shared" si="27"/>
        <v>378.41618231999996</v>
      </c>
      <c r="I33" s="19">
        <f t="shared" si="27"/>
        <v>514.23493212000005</v>
      </c>
      <c r="J33" s="19">
        <f t="shared" si="27"/>
        <v>480.05783280000009</v>
      </c>
      <c r="K33" s="19">
        <f t="shared" si="27"/>
        <v>348.62176548000002</v>
      </c>
      <c r="L33" s="19">
        <f t="shared" si="27"/>
        <v>295.92949644000004</v>
      </c>
      <c r="M33" s="19">
        <f t="shared" si="27"/>
        <v>291.52664387999999</v>
      </c>
      <c r="N33" s="19">
        <f t="shared" si="27"/>
        <v>289.67887547999999</v>
      </c>
      <c r="O33" s="19">
        <f t="shared" si="27"/>
        <v>334.17958967999994</v>
      </c>
      <c r="P33" s="19">
        <f t="shared" si="27"/>
        <v>325.99077263999999</v>
      </c>
      <c r="Q33" s="19">
        <f t="shared" si="27"/>
        <v>323.46935496000003</v>
      </c>
      <c r="R33" s="19">
        <f t="shared" si="27"/>
        <v>354.68126963999998</v>
      </c>
      <c r="S33" s="19">
        <f t="shared" si="27"/>
        <v>361.74187476000003</v>
      </c>
      <c r="T33" s="19">
        <f t="shared" si="27"/>
        <v>360.17210016000001</v>
      </c>
      <c r="U33" s="19">
        <f t="shared" si="27"/>
        <v>351.97841880000004</v>
      </c>
      <c r="V33" s="19">
        <f t="shared" si="27"/>
        <v>323.39914524</v>
      </c>
      <c r="W33" s="19">
        <f t="shared" si="27"/>
        <v>354.62175084</v>
      </c>
      <c r="X33" s="19">
        <f t="shared" si="27"/>
        <v>306.19580760000008</v>
      </c>
      <c r="Y33" s="19">
        <f t="shared" ref="Y33:Z33" si="28">SUM(Y34:Y50)</f>
        <v>295.35202836000002</v>
      </c>
      <c r="Z33" s="19">
        <f t="shared" si="28"/>
        <v>324.42222240000012</v>
      </c>
    </row>
    <row r="34" spans="1:26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141.24160512000003</v>
      </c>
      <c r="D34" s="8">
        <f>NRG_CM_E!D34+NRG_OIL_NG_E!D34+NRG_PF_E!D34+NRG_CO_E!D34+NRG_BKBPB_E!D34+NRG_GW_E!D34+NRG_BF_E!D34+NRG_PR_E!D34+NRG_NI_E!D34+NRG_CL_E!D34+NRG_LNG_E!D34+NRG_BIOG_E!D34+NRG_GTL_E!D34+NRG_CPP_E!D34+NRG_NSP_E!D34</f>
        <v>184.70052864000002</v>
      </c>
      <c r="E34" s="8">
        <f>NRG_CM_E!E34+NRG_OIL_NG_E!E34+NRG_PF_E!E34+NRG_CO_E!E34+NRG_BKBPB_E!E34+NRG_GW_E!E34+NRG_BF_E!E34+NRG_PR_E!E34+NRG_NI_E!E34+NRG_CL_E!E34+NRG_LNG_E!E34+NRG_BIOG_E!E34+NRG_GTL_E!E34+NRG_CPP_E!E34+NRG_NSP_E!E34</f>
        <v>220.01103360000002</v>
      </c>
      <c r="F34" s="8">
        <f>NRG_CM_E!F34+NRG_OIL_NG_E!F34+NRG_PF_E!F34+NRG_CO_E!F34+NRG_BKBPB_E!F34+NRG_GW_E!F34+NRG_BF_E!F34+NRG_PR_E!F34+NRG_NI_E!F34+NRG_CL_E!F34+NRG_LNG_E!F34+NRG_BIOG_E!F34+NRG_GTL_E!F34+NRG_CPP_E!F34+NRG_NSP_E!F34</f>
        <v>233.59186944000001</v>
      </c>
      <c r="G34" s="8">
        <f>NRG_CM_E!G34+NRG_OIL_NG_E!G34+NRG_PF_E!G34+NRG_CO_E!G34+NRG_BKBPB_E!G34+NRG_GW_E!G34+NRG_BF_E!G34+NRG_PR_E!G34+NRG_NI_E!G34+NRG_CL_E!G34+NRG_LNG_E!G34+NRG_BIOG_E!G34+NRG_GTL_E!G34+NRG_CPP_E!G34+NRG_NSP_E!G34</f>
        <v>217.29482496000003</v>
      </c>
      <c r="H34" s="8">
        <f>NRG_CM_E!H34+NRG_OIL_NG_E!H34+NRG_PF_E!H34+NRG_CO_E!H34+NRG_BKBPB_E!H34+NRG_GW_E!H34+NRG_BF_E!H34+NRG_PR_E!H34+NRG_NI_E!H34+NRG_CL_E!H34+NRG_LNG_E!H34+NRG_BIOG_E!H34+NRG_GTL_E!H34+NRG_CPP_E!H34+NRG_NSP_E!H34</f>
        <v>242.58279167999999</v>
      </c>
      <c r="I34" s="8">
        <f>NRG_CM_E!I34+NRG_OIL_NG_E!I34+NRG_PF_E!I34+NRG_CO_E!I34+NRG_BKBPB_E!I34+NRG_GW_E!I34+NRG_BF_E!I34+NRG_PR_E!I34+NRG_NI_E!I34+NRG_CL_E!I34+NRG_LNG_E!I34+NRG_BIOG_E!I34+NRG_GTL_E!I34+NRG_CPP_E!I34+NRG_NSP_E!I34</f>
        <v>238.90899456</v>
      </c>
      <c r="J34" s="8">
        <f>NRG_CM_E!J34+NRG_OIL_NG_E!J34+NRG_PF_E!J34+NRG_CO_E!J34+NRG_BKBPB_E!J34+NRG_GW_E!J34+NRG_BF_E!J34+NRG_PR_E!J34+NRG_NI_E!J34+NRG_CL_E!J34+NRG_LNG_E!J34+NRG_BIOG_E!J34+NRG_GTL_E!J34+NRG_CPP_E!J34+NRG_NSP_E!J34</f>
        <v>223.84014336000004</v>
      </c>
      <c r="K34" s="8">
        <f>NRG_CM_E!K34+NRG_OIL_NG_E!K34+NRG_PF_E!K34+NRG_CO_E!K34+NRG_BKBPB_E!K34+NRG_GW_E!K34+NRG_BF_E!K34+NRG_PR_E!K34+NRG_NI_E!K34+NRG_CL_E!K34+NRG_LNG_E!K34+NRG_BIOG_E!K34+NRG_GTL_E!K34+NRG_CPP_E!K34+NRG_NSP_E!K34</f>
        <v>234.24774911999998</v>
      </c>
      <c r="L34" s="8">
        <f>NRG_CM_E!L34+NRG_OIL_NG_E!L34+NRG_PF_E!L34+NRG_CO_E!L34+NRG_BKBPB_E!L34+NRG_GW_E!L34+NRG_BF_E!L34+NRG_PR_E!L34+NRG_NI_E!L34+NRG_CL_E!L34+NRG_LNG_E!L34+NRG_BIOG_E!L34+NRG_GTL_E!L34+NRG_CPP_E!L34+NRG_NSP_E!L34</f>
        <v>207.17627904000003</v>
      </c>
      <c r="M34" s="8">
        <f>NRG_CM_E!M34+NRG_OIL_NG_E!M34+NRG_PF_E!M34+NRG_CO_E!M34+NRG_BKBPB_E!M34+NRG_GW_E!M34+NRG_BF_E!M34+NRG_PR_E!M34+NRG_NI_E!M34+NRG_CL_E!M34+NRG_LNG_E!M34+NRG_BIOG_E!M34+NRG_GTL_E!M34+NRG_CPP_E!M34+NRG_NSP_E!M34</f>
        <v>224.11261440000001</v>
      </c>
      <c r="N34" s="8">
        <f>NRG_CM_E!N34+NRG_OIL_NG_E!N34+NRG_PF_E!N34+NRG_CO_E!N34+NRG_BKBPB_E!N34+NRG_GW_E!N34+NRG_BF_E!N34+NRG_PR_E!N34+NRG_NI_E!N34+NRG_CL_E!N34+NRG_LNG_E!N34+NRG_BIOG_E!N34+NRG_GTL_E!N34+NRG_CPP_E!N34+NRG_NSP_E!N34</f>
        <v>132.52211711999999</v>
      </c>
      <c r="O34" s="8">
        <f>NRG_CM_E!O34+NRG_OIL_NG_E!O34+NRG_PF_E!O34+NRG_CO_E!O34+NRG_BKBPB_E!O34+NRG_GW_E!O34+NRG_BF_E!O34+NRG_PR_E!O34+NRG_NI_E!O34+NRG_CL_E!O34+NRG_LNG_E!O34+NRG_BIOG_E!O34+NRG_GTL_E!O34+NRG_CPP_E!O34+NRG_NSP_E!O34</f>
        <v>152.73785088</v>
      </c>
      <c r="P34" s="8">
        <f>NRG_CM_E!P34+NRG_OIL_NG_E!P34+NRG_PF_E!P34+NRG_CO_E!P34+NRG_BKBPB_E!P34+NRG_GW_E!P34+NRG_BF_E!P34+NRG_PR_E!P34+NRG_NI_E!P34+NRG_CL_E!P34+NRG_LNG_E!P34+NRG_BIOG_E!P34+NRG_GTL_E!P34+NRG_CPP_E!P34+NRG_NSP_E!P34</f>
        <v>154.42078463999999</v>
      </c>
      <c r="Q34" s="8">
        <f>NRG_CM_E!Q34+NRG_OIL_NG_E!Q34+NRG_PF_E!Q34+NRG_CO_E!Q34+NRG_BKBPB_E!Q34+NRG_GW_E!Q34+NRG_BF_E!Q34+NRG_PR_E!Q34+NRG_NI_E!Q34+NRG_CL_E!Q34+NRG_LNG_E!Q34+NRG_BIOG_E!Q34+NRG_GTL_E!Q34+NRG_CPP_E!Q34+NRG_NSP_E!Q34</f>
        <v>151.68757248</v>
      </c>
      <c r="R34" s="8">
        <f>NRG_CM_E!R34+NRG_OIL_NG_E!R34+NRG_PF_E!R34+NRG_CO_E!R34+NRG_BKBPB_E!R34+NRG_GW_E!R34+NRG_BF_E!R34+NRG_PR_E!R34+NRG_NI_E!R34+NRG_CL_E!R34+NRG_LNG_E!R34+NRG_BIOG_E!R34+NRG_GTL_E!R34+NRG_CPP_E!R34+NRG_NSP_E!R34</f>
        <v>220.53586176000002</v>
      </c>
      <c r="S34" s="8">
        <f>NRG_CM_E!S34+NRG_OIL_NG_E!S34+NRG_PF_E!S34+NRG_CO_E!S34+NRG_BKBPB_E!S34+NRG_GW_E!S34+NRG_BF_E!S34+NRG_PR_E!S34+NRG_NI_E!S34+NRG_CL_E!S34+NRG_LNG_E!S34+NRG_BIOG_E!S34+NRG_GTL_E!S34+NRG_CPP_E!S34+NRG_NSP_E!S34</f>
        <v>196.71787008000001</v>
      </c>
      <c r="T34" s="8">
        <f>NRG_CM_E!T34+NRG_OIL_NG_E!T34+NRG_PF_E!T34+NRG_CO_E!T34+NRG_BKBPB_E!T34+NRG_GW_E!T34+NRG_BF_E!T34+NRG_PR_E!T34+NRG_NI_E!T34+NRG_CL_E!T34+NRG_LNG_E!T34+NRG_BIOG_E!T34+NRG_GTL_E!T34+NRG_CPP_E!T34+NRG_NSP_E!T34</f>
        <v>216.36315648000001</v>
      </c>
      <c r="U34" s="8">
        <f>NRG_CM_E!U34+NRG_OIL_NG_E!U34+NRG_PF_E!U34+NRG_CO_E!U34+NRG_BKBPB_E!U34+NRG_GW_E!U34+NRG_BF_E!U34+NRG_PR_E!U34+NRG_NI_E!U34+NRG_CL_E!U34+NRG_LNG_E!U34+NRG_BIOG_E!U34+NRG_GTL_E!U34+NRG_CPP_E!U34+NRG_NSP_E!U34</f>
        <v>217.08705024000005</v>
      </c>
      <c r="V34" s="8">
        <f>NRG_CM_E!V34+NRG_OIL_NG_E!V34+NRG_PF_E!V34+NRG_CO_E!V34+NRG_BKBPB_E!V34+NRG_GW_E!V34+NRG_BF_E!V34+NRG_PR_E!V34+NRG_NI_E!V34+NRG_CL_E!V34+NRG_LNG_E!V34+NRG_BIOG_E!V34+NRG_GTL_E!V34+NRG_CPP_E!V34+NRG_NSP_E!V34</f>
        <v>181.81304064000003</v>
      </c>
      <c r="W34" s="8">
        <f>NRG_CM_E!W34+NRG_OIL_NG_E!W34+NRG_PF_E!W34+NRG_CO_E!W34+NRG_BKBPB_E!W34+NRG_GW_E!W34+NRG_BF_E!W34+NRG_PR_E!W34+NRG_NI_E!W34+NRG_CL_E!W34+NRG_LNG_E!W34+NRG_BIOG_E!W34+NRG_GTL_E!W34+NRG_CPP_E!W34+NRG_NSP_E!W34</f>
        <v>204.68090880000003</v>
      </c>
      <c r="X34" s="8">
        <f>NRG_CM_E!X34+NRG_OIL_NG_E!X34+NRG_PF_E!X34+NRG_CO_E!X34+NRG_BKBPB_E!X34+NRG_GW_E!X34+NRG_BF_E!X34+NRG_PR_E!X34+NRG_NI_E!X34+NRG_CL_E!X34+NRG_LNG_E!X34+NRG_BIOG_E!X34+NRG_GTL_E!X34+NRG_CPP_E!X34+NRG_NSP_E!X34</f>
        <v>203.04089856000004</v>
      </c>
      <c r="Y34" s="8">
        <f>NRG_CM_E!Y34+NRG_OIL_NG_E!Y34+NRG_PF_E!Y34+NRG_CO_E!Y34+NRG_BKBPB_E!Y34+NRG_GW_E!Y34+NRG_BF_E!Y34+NRG_PR_E!Y34+NRG_NI_E!Y34+NRG_CL_E!Y34+NRG_LNG_E!Y34+NRG_BIOG_E!Y34+NRG_GTL_E!Y34+NRG_CPP_E!Y34+NRG_NSP_E!Y34</f>
        <v>242.20518912000003</v>
      </c>
      <c r="Z34" s="8">
        <f>NRG_CM_E!Z34+NRG_OIL_NG_E!Z34+NRG_PF_E!Z34+NRG_CO_E!Z34+NRG_BKBPB_E!Z34+NRG_GW_E!Z34+NRG_BF_E!Z34+NRG_PR_E!Z34+NRG_NI_E!Z34+NRG_CL_E!Z34+NRG_LNG_E!Z34+NRG_BIOG_E!Z34+NRG_GTL_E!Z34+NRG_CPP_E!Z34+NRG_NSP_E!Z34</f>
        <v>256.15014912000009</v>
      </c>
    </row>
    <row r="35" spans="1:26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  <c r="Y35" s="8">
        <f>NRG_CM_E!Y35+NRG_OIL_NG_E!Y35+NRG_PF_E!Y35+NRG_CO_E!Y35+NRG_BKBPB_E!Y35+NRG_GW_E!Y35+NRG_BF_E!Y35+NRG_PR_E!Y35+NRG_NI_E!Y35+NRG_CL_E!Y35+NRG_LNG_E!Y35+NRG_BIOG_E!Y35+NRG_GTL_E!Y35+NRG_CPP_E!Y35+NRG_NSP_E!Y35</f>
        <v>0</v>
      </c>
      <c r="Z35" s="8">
        <f>NRG_CM_E!Z35+NRG_OIL_NG_E!Z35+NRG_PF_E!Z35+NRG_CO_E!Z35+NRG_BKBPB_E!Z35+NRG_GW_E!Z35+NRG_BF_E!Z35+NRG_PR_E!Z35+NRG_NI_E!Z35+NRG_CL_E!Z35+NRG_LNG_E!Z35+NRG_BIOG_E!Z35+NRG_GTL_E!Z35+NRG_CPP_E!Z35+NRG_NSP_E!Z35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8.926706519999998</v>
      </c>
      <c r="D36" s="8">
        <f>NRG_CM_E!D36+NRG_OIL_NG_E!D36+NRG_PF_E!D36+NRG_CO_E!D36+NRG_BKBPB_E!D36+NRG_GW_E!D36+NRG_BF_E!D36+NRG_PR_E!D36+NRG_NI_E!D36+NRG_CL_E!D36+NRG_LNG_E!D36+NRG_BIOG_E!D36+NRG_GTL_E!D36+NRG_CPP_E!D36+NRG_NSP_E!D36</f>
        <v>8.926706519999998</v>
      </c>
      <c r="E36" s="8">
        <f>NRG_CM_E!E36+NRG_OIL_NG_E!E36+NRG_PF_E!E36+NRG_CO_E!E36+NRG_BKBPB_E!E36+NRG_GW_E!E36+NRG_BF_E!E36+NRG_PR_E!E36+NRG_NI_E!E36+NRG_CL_E!E36+NRG_LNG_E!E36+NRG_BIOG_E!E36+NRG_GTL_E!E36+NRG_CPP_E!E36+NRG_NSP_E!E36</f>
        <v>8.926706519999998</v>
      </c>
      <c r="F36" s="8">
        <f>NRG_CM_E!F36+NRG_OIL_NG_E!F36+NRG_PF_E!F36+NRG_CO_E!F36+NRG_BKBPB_E!F36+NRG_GW_E!F36+NRG_BF_E!F36+NRG_PR_E!F36+NRG_NI_E!F36+NRG_CL_E!F36+NRG_LNG_E!F36+NRG_BIOG_E!F36+NRG_GTL_E!F36+NRG_CPP_E!F36+NRG_NSP_E!F36</f>
        <v>8.926706519999998</v>
      </c>
      <c r="G36" s="8">
        <f>NRG_CM_E!G36+NRG_OIL_NG_E!G36+NRG_PF_E!G36+NRG_CO_E!G36+NRG_BKBPB_E!G36+NRG_GW_E!G36+NRG_BF_E!G36+NRG_PR_E!G36+NRG_NI_E!G36+NRG_CL_E!G36+NRG_LNG_E!G36+NRG_BIOG_E!G36+NRG_GTL_E!G36+NRG_CPP_E!G36+NRG_NSP_E!G36</f>
        <v>17.853185880000002</v>
      </c>
      <c r="H36" s="8">
        <f>NRG_CM_E!H36+NRG_OIL_NG_E!H36+NRG_PF_E!H36+NRG_CO_E!H36+NRG_BKBPB_E!H36+NRG_GW_E!H36+NRG_BF_E!H36+NRG_PR_E!H36+NRG_NI_E!H36+NRG_CL_E!H36+NRG_LNG_E!H36+NRG_BIOG_E!H36+NRG_GTL_E!H36+NRG_CPP_E!H36+NRG_NSP_E!H36</f>
        <v>20.828754719999999</v>
      </c>
      <c r="I36" s="8">
        <f>NRG_CM_E!I36+NRG_OIL_NG_E!I36+NRG_PF_E!I36+NRG_CO_E!I36+NRG_BKBPB_E!I36+NRG_GW_E!I36+NRG_BF_E!I36+NRG_PR_E!I36+NRG_NI_E!I36+NRG_CL_E!I36+NRG_LNG_E!I36+NRG_BIOG_E!I36+NRG_GTL_E!I36+NRG_CPP_E!I36+NRG_NSP_E!I36</f>
        <v>35.706598920000005</v>
      </c>
      <c r="J36" s="8">
        <f>NRG_CM_E!J36+NRG_OIL_NG_E!J36+NRG_PF_E!J36+NRG_CO_E!J36+NRG_BKBPB_E!J36+NRG_GW_E!J36+NRG_BF_E!J36+NRG_PR_E!J36+NRG_NI_E!J36+NRG_CL_E!J36+NRG_LNG_E!J36+NRG_BIOG_E!J36+NRG_GTL_E!J36+NRG_CPP_E!J36+NRG_NSP_E!J36</f>
        <v>32.731030080000004</v>
      </c>
      <c r="K36" s="8">
        <f>NRG_CM_E!K36+NRG_OIL_NG_E!K36+NRG_PF_E!K36+NRG_CO_E!K36+NRG_BKBPB_E!K36+NRG_GW_E!K36+NRG_BF_E!K36+NRG_PR_E!K36+NRG_NI_E!K36+NRG_CL_E!K36+NRG_LNG_E!K36+NRG_BIOG_E!K36+NRG_GTL_E!K36+NRG_CPP_E!K36+NRG_NSP_E!K36</f>
        <v>8.926706519999998</v>
      </c>
      <c r="L36" s="8">
        <f>NRG_CM_E!L36+NRG_OIL_NG_E!L36+NRG_PF_E!L36+NRG_CO_E!L36+NRG_BKBPB_E!L36+NRG_GW_E!L36+NRG_BF_E!L36+NRG_PR_E!L36+NRG_NI_E!L36+NRG_CL_E!L36+NRG_LNG_E!L36+NRG_BIOG_E!L36+NRG_GTL_E!L36+NRG_CPP_E!L36+NRG_NSP_E!L36</f>
        <v>8.926706519999998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0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1.1812319999999999E-2</v>
      </c>
      <c r="U36" s="8">
        <f>NRG_CM_E!U36+NRG_OIL_NG_E!U36+NRG_PF_E!U36+NRG_CO_E!U36+NRG_BKBPB_E!U36+NRG_GW_E!U36+NRG_BF_E!U36+NRG_PR_E!U36+NRG_NI_E!U36+NRG_CL_E!U36+NRG_LNG_E!U36+NRG_BIOG_E!U36+NRG_GTL_E!U36+NRG_CPP_E!U36+NRG_NSP_E!U36</f>
        <v>1.1812319999999999E-2</v>
      </c>
      <c r="V36" s="8">
        <f>NRG_CM_E!V36+NRG_OIL_NG_E!V36+NRG_PF_E!V36+NRG_CO_E!V36+NRG_BKBPB_E!V36+NRG_GW_E!V36+NRG_BF_E!V36+NRG_PR_E!V36+NRG_NI_E!V36+NRG_CL_E!V36+NRG_LNG_E!V36+NRG_BIOG_E!V36+NRG_GTL_E!V36+NRG_CPP_E!V36+NRG_NSP_E!V36</f>
        <v>1.1812319999999999E-2</v>
      </c>
      <c r="W36" s="8">
        <f>NRG_CM_E!W36+NRG_OIL_NG_E!W36+NRG_PF_E!W36+NRG_CO_E!W36+NRG_BKBPB_E!W36+NRG_GW_E!W36+NRG_BF_E!W36+NRG_PR_E!W36+NRG_NI_E!W36+NRG_CL_E!W36+NRG_LNG_E!W36+NRG_BIOG_E!W36+NRG_GTL_E!W36+NRG_CPP_E!W36+NRG_NSP_E!W36</f>
        <v>1.1812319999999999E-2</v>
      </c>
      <c r="X36" s="8">
        <f>NRG_CM_E!X36+NRG_OIL_NG_E!X36+NRG_PF_E!X36+NRG_CO_E!X36+NRG_BKBPB_E!X36+NRG_GW_E!X36+NRG_BF_E!X36+NRG_PR_E!X36+NRG_NI_E!X36+NRG_CL_E!X36+NRG_LNG_E!X36+NRG_BIOG_E!X36+NRG_GTL_E!X36+NRG_CPP_E!X36+NRG_NSP_E!X36</f>
        <v>5.9061600000000014E-3</v>
      </c>
      <c r="Y36" s="8">
        <f>NRG_CM_E!Y36+NRG_OIL_NG_E!Y36+NRG_PF_E!Y36+NRG_CO_E!Y36+NRG_BKBPB_E!Y36+NRG_GW_E!Y36+NRG_BF_E!Y36+NRG_PR_E!Y36+NRG_NI_E!Y36+NRG_CL_E!Y36+NRG_LNG_E!Y36+NRG_BIOG_E!Y36+NRG_GTL_E!Y36+NRG_CPP_E!Y36+NRG_NSP_E!Y36</f>
        <v>5.9061600000000014E-3</v>
      </c>
      <c r="Z36" s="8">
        <f>NRG_CM_E!Z36+NRG_OIL_NG_E!Z36+NRG_PF_E!Z36+NRG_CO_E!Z36+NRG_BKBPB_E!Z36+NRG_GW_E!Z36+NRG_BF_E!Z36+NRG_PR_E!Z36+NRG_NI_E!Z36+NRG_CL_E!Z36+NRG_LNG_E!Z36+NRG_BIOG_E!Z36+NRG_GTL_E!Z36+NRG_CPP_E!Z36+NRG_NSP_E!Z36</f>
        <v>5.9061600000000014E-3</v>
      </c>
    </row>
    <row r="37" spans="1:26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  <c r="Y37" s="8">
        <f>NRG_CM_E!Y37+NRG_OIL_NG_E!Y37+NRG_PF_E!Y37+NRG_CO_E!Y37+NRG_BKBPB_E!Y37+NRG_GW_E!Y37+NRG_BF_E!Y37+NRG_PR_E!Y37+NRG_NI_E!Y37+NRG_CL_E!Y37+NRG_LNG_E!Y37+NRG_BIOG_E!Y37+NRG_GTL_E!Y37+NRG_CPP_E!Y37+NRG_NSP_E!Y37</f>
        <v>0</v>
      </c>
      <c r="Z37" s="8">
        <f>NRG_CM_E!Z37+NRG_OIL_NG_E!Z37+NRG_PF_E!Z37+NRG_CO_E!Z37+NRG_BKBPB_E!Z37+NRG_GW_E!Z37+NRG_BF_E!Z37+NRG_PR_E!Z37+NRG_NI_E!Z37+NRG_CL_E!Z37+NRG_LNG_E!Z37+NRG_BIOG_E!Z37+NRG_GTL_E!Z37+NRG_CPP_E!Z37+NRG_NSP_E!Z37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  <c r="Y38" s="8">
        <f>NRG_CM_E!Y38+NRG_OIL_NG_E!Y38+NRG_PF_E!Y38+NRG_CO_E!Y38+NRG_BKBPB_E!Y38+NRG_GW_E!Y38+NRG_BF_E!Y38+NRG_PR_E!Y38+NRG_NI_E!Y38+NRG_CL_E!Y38+NRG_LNG_E!Y38+NRG_BIOG_E!Y38+NRG_GTL_E!Y38+NRG_CPP_E!Y38+NRG_NSP_E!Y38</f>
        <v>0</v>
      </c>
      <c r="Z38" s="8">
        <f>NRG_CM_E!Z38+NRG_OIL_NG_E!Z38+NRG_PF_E!Z38+NRG_CO_E!Z38+NRG_BKBPB_E!Z38+NRG_GW_E!Z38+NRG_BF_E!Z38+NRG_PR_E!Z38+NRG_NI_E!Z38+NRG_CL_E!Z38+NRG_LNG_E!Z38+NRG_BIOG_E!Z38+NRG_GTL_E!Z38+NRG_CPP_E!Z38+NRG_NSP_E!Z38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  <c r="Y39" s="8">
        <f>NRG_CM_E!Y39+NRG_OIL_NG_E!Y39+NRG_PF_E!Y39+NRG_CO_E!Y39+NRG_BKBPB_E!Y39+NRG_GW_E!Y39+NRG_BF_E!Y39+NRG_PR_E!Y39+NRG_NI_E!Y39+NRG_CL_E!Y39+NRG_LNG_E!Y39+NRG_BIOG_E!Y39+NRG_GTL_E!Y39+NRG_CPP_E!Y39+NRG_NSP_E!Y39</f>
        <v>0</v>
      </c>
      <c r="Z39" s="8">
        <f>NRG_CM_E!Z39+NRG_OIL_NG_E!Z39+NRG_PF_E!Z39+NRG_CO_E!Z39+NRG_BKBPB_E!Z39+NRG_GW_E!Z39+NRG_BF_E!Z39+NRG_PR_E!Z39+NRG_NI_E!Z39+NRG_CL_E!Z39+NRG_LNG_E!Z39+NRG_BIOG_E!Z39+NRG_GTL_E!Z39+NRG_CPP_E!Z39+NRG_NSP_E!Z39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  <c r="Y40" s="8">
        <f>NRG_CM_E!Y40+NRG_OIL_NG_E!Y40+NRG_PF_E!Y40+NRG_CO_E!Y40+NRG_BKBPB_E!Y40+NRG_GW_E!Y40+NRG_BF_E!Y40+NRG_PR_E!Y40+NRG_NI_E!Y40+NRG_CL_E!Y40+NRG_LNG_E!Y40+NRG_BIOG_E!Y40+NRG_GTL_E!Y40+NRG_CPP_E!Y40+NRG_NSP_E!Y40</f>
        <v>0</v>
      </c>
      <c r="Z40" s="8">
        <f>NRG_CM_E!Z40+NRG_OIL_NG_E!Z40+NRG_PF_E!Z40+NRG_CO_E!Z40+NRG_BKBPB_E!Z40+NRG_GW_E!Z40+NRG_BF_E!Z40+NRG_PR_E!Z40+NRG_NI_E!Z40+NRG_CL_E!Z40+NRG_LNG_E!Z40+NRG_BIOG_E!Z40+NRG_GTL_E!Z40+NRG_CPP_E!Z40+NRG_NSP_E!Z40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  <c r="Y41" s="8">
        <f>NRG_CM_E!Y41+NRG_OIL_NG_E!Y41+NRG_PF_E!Y41+NRG_CO_E!Y41+NRG_BKBPB_E!Y41+NRG_GW_E!Y41+NRG_BF_E!Y41+NRG_PR_E!Y41+NRG_NI_E!Y41+NRG_CL_E!Y41+NRG_LNG_E!Y41+NRG_BIOG_E!Y41+NRG_GTL_E!Y41+NRG_CPP_E!Y41+NRG_NSP_E!Y41</f>
        <v>0</v>
      </c>
      <c r="Z41" s="8">
        <f>NRG_CM_E!Z41+NRG_OIL_NG_E!Z41+NRG_PF_E!Z41+NRG_CO_E!Z41+NRG_BKBPB_E!Z41+NRG_GW_E!Z41+NRG_BF_E!Z41+NRG_PR_E!Z41+NRG_NI_E!Z41+NRG_CL_E!Z41+NRG_LNG_E!Z41+NRG_BIOG_E!Z41+NRG_GTL_E!Z41+NRG_CPP_E!Z41+NRG_NSP_E!Z41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  <c r="Y42" s="8">
        <f>NRG_CM_E!Y42+NRG_OIL_NG_E!Y42+NRG_PF_E!Y42+NRG_CO_E!Y42+NRG_BKBPB_E!Y42+NRG_GW_E!Y42+NRG_BF_E!Y42+NRG_PR_E!Y42+NRG_NI_E!Y42+NRG_CL_E!Y42+NRG_LNG_E!Y42+NRG_BIOG_E!Y42+NRG_GTL_E!Y42+NRG_CPP_E!Y42+NRG_NSP_E!Y42</f>
        <v>0</v>
      </c>
      <c r="Z42" s="8">
        <f>NRG_CM_E!Z42+NRG_OIL_NG_E!Z42+NRG_PF_E!Z42+NRG_CO_E!Z42+NRG_BKBPB_E!Z42+NRG_GW_E!Z42+NRG_BF_E!Z42+NRG_PR_E!Z42+NRG_NI_E!Z42+NRG_CL_E!Z42+NRG_LNG_E!Z42+NRG_BIOG_E!Z42+NRG_GTL_E!Z42+NRG_CPP_E!Z42+NRG_NSP_E!Z42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12.836491199999998</v>
      </c>
      <c r="D43" s="8">
        <f>NRG_CM_E!D43+NRG_OIL_NG_E!D43+NRG_PF_E!D43+NRG_CO_E!D43+NRG_BKBPB_E!D43+NRG_GW_E!D43+NRG_BF_E!D43+NRG_PR_E!D43+NRG_NI_E!D43+NRG_CL_E!D43+NRG_LNG_E!D43+NRG_BIOG_E!D43+NRG_GTL_E!D43+NRG_CPP_E!D43+NRG_NSP_E!D43</f>
        <v>16.045614</v>
      </c>
      <c r="E43" s="8">
        <f>NRG_CM_E!E43+NRG_OIL_NG_E!E43+NRG_PF_E!E43+NRG_CO_E!E43+NRG_BKBPB_E!E43+NRG_GW_E!E43+NRG_BF_E!E43+NRG_PR_E!E43+NRG_NI_E!E43+NRG_CL_E!E43+NRG_LNG_E!E43+NRG_BIOG_E!E43+NRG_GTL_E!E43+NRG_CPP_E!E43+NRG_NSP_E!E43</f>
        <v>22.463859599999999</v>
      </c>
      <c r="F43" s="8">
        <f>NRG_CM_E!F43+NRG_OIL_NG_E!F43+NRG_PF_E!F43+NRG_CO_E!F43+NRG_BKBPB_E!F43+NRG_GW_E!F43+NRG_BF_E!F43+NRG_PR_E!F43+NRG_NI_E!F43+NRG_CL_E!F43+NRG_LNG_E!F43+NRG_BIOG_E!F43+NRG_GTL_E!F43+NRG_CPP_E!F43+NRG_NSP_E!F43</f>
        <v>19.254736800000003</v>
      </c>
      <c r="G43" s="8">
        <f>NRG_CM_E!G43+NRG_OIL_NG_E!G43+NRG_PF_E!G43+NRG_CO_E!G43+NRG_BKBPB_E!G43+NRG_GW_E!G43+NRG_BF_E!G43+NRG_PR_E!G43+NRG_NI_E!G43+NRG_CL_E!G43+NRG_LNG_E!G43+NRG_BIOG_E!G43+NRG_GTL_E!G43+NRG_CPP_E!G43+NRG_NSP_E!G43</f>
        <v>25.672982399999995</v>
      </c>
      <c r="H43" s="8">
        <f>NRG_CM_E!H43+NRG_OIL_NG_E!H43+NRG_PF_E!H43+NRG_CO_E!H43+NRG_BKBPB_E!H43+NRG_GW_E!H43+NRG_BF_E!H43+NRG_PR_E!H43+NRG_NI_E!H43+NRG_CL_E!H43+NRG_LNG_E!H43+NRG_BIOG_E!H43+NRG_GTL_E!H43+NRG_CPP_E!H43+NRG_NSP_E!H43</f>
        <v>19.254736800000003</v>
      </c>
      <c r="I43" s="8">
        <f>NRG_CM_E!I43+NRG_OIL_NG_E!I43+NRG_PF_E!I43+NRG_CO_E!I43+NRG_BKBPB_E!I43+NRG_GW_E!I43+NRG_BF_E!I43+NRG_PR_E!I43+NRG_NI_E!I43+NRG_CL_E!I43+NRG_LNG_E!I43+NRG_BIOG_E!I43+NRG_GTL_E!I43+NRG_CPP_E!I43+NRG_NSP_E!I43</f>
        <v>44.927719199999999</v>
      </c>
      <c r="J43" s="8">
        <f>NRG_CM_E!J43+NRG_OIL_NG_E!J43+NRG_PF_E!J43+NRG_CO_E!J43+NRG_BKBPB_E!J43+NRG_GW_E!J43+NRG_BF_E!J43+NRG_PR_E!J43+NRG_NI_E!J43+NRG_CL_E!J43+NRG_LNG_E!J43+NRG_BIOG_E!J43+NRG_GTL_E!J43+NRG_CPP_E!J43+NRG_NSP_E!J43</f>
        <v>12.836491199999996</v>
      </c>
      <c r="K43" s="8">
        <f>NRG_CM_E!K43+NRG_OIL_NG_E!K43+NRG_PF_E!K43+NRG_CO_E!K43+NRG_BKBPB_E!K43+NRG_GW_E!K43+NRG_BF_E!K43+NRG_PR_E!K43+NRG_NI_E!K43+NRG_CL_E!K43+NRG_LNG_E!K43+NRG_BIOG_E!K43+NRG_GTL_E!K43+NRG_CPP_E!K43+NRG_NSP_E!K43</f>
        <v>22.463859599999999</v>
      </c>
      <c r="L43" s="8">
        <f>NRG_CM_E!L43+NRG_OIL_NG_E!L43+NRG_PF_E!L43+NRG_CO_E!L43+NRG_BKBPB_E!L43+NRG_GW_E!L43+NRG_BF_E!L43+NRG_PR_E!L43+NRG_NI_E!L43+NRG_CL_E!L43+NRG_LNG_E!L43+NRG_BIOG_E!L43+NRG_GTL_E!L43+NRG_CPP_E!L43+NRG_NSP_E!L43</f>
        <v>6.4182455999999979</v>
      </c>
      <c r="M43" s="8">
        <f>NRG_CM_E!M43+NRG_OIL_NG_E!M43+NRG_PF_E!M43+NRG_CO_E!M43+NRG_BKBPB_E!M43+NRG_GW_E!M43+NRG_BF_E!M43+NRG_PR_E!M43+NRG_NI_E!M43+NRG_CL_E!M43+NRG_LNG_E!M43+NRG_BIOG_E!M43+NRG_GTL_E!M43+NRG_CPP_E!M43+NRG_NSP_E!M43</f>
        <v>3.2091227999999989</v>
      </c>
      <c r="N43" s="8">
        <f>NRG_CM_E!N43+NRG_OIL_NG_E!N43+NRG_PF_E!N43+NRG_CO_E!N43+NRG_BKBPB_E!N43+NRG_GW_E!N43+NRG_BF_E!N43+NRG_PR_E!N43+NRG_NI_E!N43+NRG_CL_E!N43+NRG_LNG_E!N43+NRG_BIOG_E!N43+NRG_GTL_E!N43+NRG_CPP_E!N43+NRG_NSP_E!N43</f>
        <v>3.6775533599999997</v>
      </c>
      <c r="O43" s="8">
        <f>NRG_CM_E!O43+NRG_OIL_NG_E!O43+NRG_PF_E!O43+NRG_CO_E!O43+NRG_BKBPB_E!O43+NRG_GW_E!O43+NRG_BF_E!O43+NRG_PR_E!O43+NRG_NI_E!O43+NRG_CL_E!O43+NRG_LNG_E!O43+NRG_BIOG_E!O43+NRG_GTL_E!O43+NRG_CPP_E!O43+NRG_NSP_E!O43</f>
        <v>0.43641935999999998</v>
      </c>
      <c r="P43" s="8">
        <f>NRG_CM_E!P43+NRG_OIL_NG_E!P43+NRG_PF_E!P43+NRG_CO_E!P43+NRG_BKBPB_E!P43+NRG_GW_E!P43+NRG_BF_E!P43+NRG_PR_E!P43+NRG_NI_E!P43+NRG_CL_E!P43+NRG_LNG_E!P43+NRG_BIOG_E!P43+NRG_GTL_E!P43+NRG_CPP_E!P43+NRG_NSP_E!P43</f>
        <v>0.43641935999999998</v>
      </c>
      <c r="Q43" s="8">
        <f>NRG_CM_E!Q43+NRG_OIL_NG_E!Q43+NRG_PF_E!Q43+NRG_CO_E!Q43+NRG_BKBPB_E!Q43+NRG_GW_E!Q43+NRG_BF_E!Q43+NRG_PR_E!Q43+NRG_NI_E!Q43+NRG_CL_E!Q43+NRG_LNG_E!Q43+NRG_BIOG_E!Q43+NRG_GTL_E!Q43+NRG_CPP_E!Q43+NRG_NSP_E!Q43</f>
        <v>3.8733552000000007</v>
      </c>
      <c r="R43" s="8">
        <f>NRG_CM_E!R43+NRG_OIL_NG_E!R43+NRG_PF_E!R43+NRG_CO_E!R43+NRG_BKBPB_E!R43+NRG_GW_E!R43+NRG_BF_E!R43+NRG_PR_E!R43+NRG_NI_E!R43+NRG_CL_E!R43+NRG_LNG_E!R43+NRG_BIOG_E!R43+NRG_GTL_E!R43+NRG_CPP_E!R43+NRG_NSP_E!R43</f>
        <v>0.50390963999999994</v>
      </c>
      <c r="S43" s="8">
        <f>NRG_CM_E!S43+NRG_OIL_NG_E!S43+NRG_PF_E!S43+NRG_CO_E!S43+NRG_BKBPB_E!S43+NRG_GW_E!S43+NRG_BF_E!S43+NRG_PR_E!S43+NRG_NI_E!S43+NRG_CL_E!S43+NRG_LNG_E!S43+NRG_BIOG_E!S43+NRG_GTL_E!S43+NRG_CPP_E!S43+NRG_NSP_E!S43</f>
        <v>0.54232307999999996</v>
      </c>
      <c r="T43" s="8">
        <f>NRG_CM_E!T43+NRG_OIL_NG_E!T43+NRG_PF_E!T43+NRG_CO_E!T43+NRG_BKBPB_E!T43+NRG_GW_E!T43+NRG_BF_E!T43+NRG_PR_E!T43+NRG_NI_E!T43+NRG_CL_E!T43+NRG_LNG_E!T43+NRG_BIOG_E!T43+NRG_GTL_E!T43+NRG_CPP_E!T43+NRG_NSP_E!T43</f>
        <v>4.9323924000000003</v>
      </c>
      <c r="U43" s="8">
        <f>NRG_CM_E!U43+NRG_OIL_NG_E!U43+NRG_PF_E!U43+NRG_CO_E!U43+NRG_BKBPB_E!U43+NRG_GW_E!U43+NRG_BF_E!U43+NRG_PR_E!U43+NRG_NI_E!U43+NRG_CL_E!U43+NRG_LNG_E!U43+NRG_BIOG_E!U43+NRG_GTL_E!U43+NRG_CPP_E!U43+NRG_NSP_E!U43</f>
        <v>9.4283654400000003</v>
      </c>
      <c r="V43" s="8">
        <f>NRG_CM_E!V43+NRG_OIL_NG_E!V43+NRG_PF_E!V43+NRG_CO_E!V43+NRG_BKBPB_E!V43+NRG_GW_E!V43+NRG_BF_E!V43+NRG_PR_E!V43+NRG_NI_E!V43+NRG_CL_E!V43+NRG_LNG_E!V43+NRG_BIOG_E!V43+NRG_GTL_E!V43+NRG_CPP_E!V43+NRG_NSP_E!V43</f>
        <v>6.6268519199999982</v>
      </c>
      <c r="W43" s="8">
        <f>NRG_CM_E!W43+NRG_OIL_NG_E!W43+NRG_PF_E!W43+NRG_CO_E!W43+NRG_BKBPB_E!W43+NRG_GW_E!W43+NRG_BF_E!W43+NRG_PR_E!W43+NRG_NI_E!W43+NRG_CL_E!W43+NRG_LNG_E!W43+NRG_BIOG_E!W43+NRG_GTL_E!W43+NRG_CPP_E!W43+NRG_NSP_E!W43</f>
        <v>16.626617279999998</v>
      </c>
      <c r="X43" s="8">
        <f>NRG_CM_E!X43+NRG_OIL_NG_E!X43+NRG_PF_E!X43+NRG_CO_E!X43+NRG_BKBPB_E!X43+NRG_GW_E!X43+NRG_BF_E!X43+NRG_PR_E!X43+NRG_NI_E!X43+NRG_CL_E!X43+NRG_LNG_E!X43+NRG_BIOG_E!X43+NRG_GTL_E!X43+NRG_CPP_E!X43+NRG_NSP_E!X43</f>
        <v>1.8966636000000001</v>
      </c>
      <c r="Y43" s="8">
        <f>NRG_CM_E!Y43+NRG_OIL_NG_E!Y43+NRG_PF_E!Y43+NRG_CO_E!Y43+NRG_BKBPB_E!Y43+NRG_GW_E!Y43+NRG_BF_E!Y43+NRG_PR_E!Y43+NRG_NI_E!Y43+NRG_CL_E!Y43+NRG_LNG_E!Y43+NRG_BIOG_E!Y43+NRG_GTL_E!Y43+NRG_CPP_E!Y43+NRG_NSP_E!Y43</f>
        <v>0.29210219999999998</v>
      </c>
      <c r="Z43" s="8">
        <f>NRG_CM_E!Z43+NRG_OIL_NG_E!Z43+NRG_PF_E!Z43+NRG_CO_E!Z43+NRG_BKBPB_E!Z43+NRG_GW_E!Z43+NRG_BF_E!Z43+NRG_PR_E!Z43+NRG_NI_E!Z43+NRG_CL_E!Z43+NRG_LNG_E!Z43+NRG_BIOG_E!Z43+NRG_GTL_E!Z43+NRG_CPP_E!Z43+NRG_NSP_E!Z43</f>
        <v>0.28249883999999997</v>
      </c>
    </row>
    <row r="44" spans="1:26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82.98345024000001</v>
      </c>
      <c r="D44" s="8">
        <f>NRG_CM_E!D44+NRG_OIL_NG_E!D44+NRG_PF_E!D44+NRG_CO_E!D44+NRG_BKBPB_E!D44+NRG_GW_E!D44+NRG_BF_E!D44+NRG_PR_E!D44+NRG_NI_E!D44+NRG_CL_E!D44+NRG_LNG_E!D44+NRG_BIOG_E!D44+NRG_GTL_E!D44+NRG_CPP_E!D44+NRG_NSP_E!D44</f>
        <v>82.98345024000001</v>
      </c>
      <c r="E44" s="8">
        <f>NRG_CM_E!E44+NRG_OIL_NG_E!E44+NRG_PF_E!E44+NRG_CO_E!E44+NRG_BKBPB_E!E44+NRG_GW_E!E44+NRG_BF_E!E44+NRG_PR_E!E44+NRG_NI_E!E44+NRG_CL_E!E44+NRG_LNG_E!E44+NRG_BIOG_E!E44+NRG_GTL_E!E44+NRG_CPP_E!E44+NRG_NSP_E!E44</f>
        <v>70.216722720000007</v>
      </c>
      <c r="F44" s="8">
        <f>NRG_CM_E!F44+NRG_OIL_NG_E!F44+NRG_PF_E!F44+NRG_CO_E!F44+NRG_BKBPB_E!F44+NRG_GW_E!F44+NRG_BF_E!F44+NRG_PR_E!F44+NRG_NI_E!F44+NRG_CL_E!F44+NRG_LNG_E!F44+NRG_BIOG_E!F44+NRG_GTL_E!F44+NRG_CPP_E!F44+NRG_NSP_E!F44</f>
        <v>57.449995200000011</v>
      </c>
      <c r="G44" s="8">
        <f>NRG_CM_E!G44+NRG_OIL_NG_E!G44+NRG_PF_E!G44+NRG_CO_E!G44+NRG_BKBPB_E!G44+NRG_GW_E!G44+NRG_BF_E!G44+NRG_PR_E!G44+NRG_NI_E!G44+NRG_CL_E!G44+NRG_LNG_E!G44+NRG_BIOG_E!G44+NRG_GTL_E!G44+NRG_CPP_E!G44+NRG_NSP_E!G44</f>
        <v>57.449995200000011</v>
      </c>
      <c r="H44" s="8">
        <f>NRG_CM_E!H44+NRG_OIL_NG_E!H44+NRG_PF_E!H44+NRG_CO_E!H44+NRG_BKBPB_E!H44+NRG_GW_E!H44+NRG_BF_E!H44+NRG_PR_E!H44+NRG_NI_E!H44+NRG_CL_E!H44+NRG_LNG_E!H44+NRG_BIOG_E!H44+NRG_GTL_E!H44+NRG_CPP_E!H44+NRG_NSP_E!H44</f>
        <v>95.749899120000009</v>
      </c>
      <c r="I44" s="8">
        <f>NRG_CM_E!I44+NRG_OIL_NG_E!I44+NRG_PF_E!I44+NRG_CO_E!I44+NRG_BKBPB_E!I44+NRG_GW_E!I44+NRG_BF_E!I44+NRG_PR_E!I44+NRG_NI_E!I44+NRG_CL_E!I44+NRG_LNG_E!I44+NRG_BIOG_E!I44+NRG_GTL_E!I44+NRG_CPP_E!I44+NRG_NSP_E!I44</f>
        <v>194.69161944000001</v>
      </c>
      <c r="J44" s="8">
        <f>NRG_CM_E!J44+NRG_OIL_NG_E!J44+NRG_PF_E!J44+NRG_CO_E!J44+NRG_BKBPB_E!J44+NRG_GW_E!J44+NRG_BF_E!J44+NRG_PR_E!J44+NRG_NI_E!J44+NRG_CL_E!J44+NRG_LNG_E!J44+NRG_BIOG_E!J44+NRG_GTL_E!J44+NRG_CPP_E!J44+NRG_NSP_E!J44</f>
        <v>210.65016816000002</v>
      </c>
      <c r="K44" s="8">
        <f>NRG_CM_E!K44+NRG_OIL_NG_E!K44+NRG_PF_E!K44+NRG_CO_E!K44+NRG_BKBPB_E!K44+NRG_GW_E!K44+NRG_BF_E!K44+NRG_PR_E!K44+NRG_NI_E!K44+NRG_CL_E!K44+NRG_LNG_E!K44+NRG_BIOG_E!K44+NRG_GTL_E!K44+NRG_CPP_E!K44+NRG_NSP_E!K44</f>
        <v>82.98345024000001</v>
      </c>
      <c r="L44" s="8">
        <f>NRG_CM_E!L44+NRG_OIL_NG_E!L44+NRG_PF_E!L44+NRG_CO_E!L44+NRG_BKBPB_E!L44+NRG_GW_E!L44+NRG_BF_E!L44+NRG_PR_E!L44+NRG_NI_E!L44+NRG_CL_E!L44+NRG_LNG_E!L44+NRG_BIOG_E!L44+NRG_GTL_E!L44+NRG_CPP_E!L44+NRG_NSP_E!L44</f>
        <v>73.408265280000009</v>
      </c>
      <c r="M44" s="8">
        <f>NRG_CM_E!M44+NRG_OIL_NG_E!M44+NRG_PF_E!M44+NRG_CO_E!M44+NRG_BKBPB_E!M44+NRG_GW_E!M44+NRG_BF_E!M44+NRG_PR_E!M44+NRG_NI_E!M44+NRG_CL_E!M44+NRG_LNG_E!M44+NRG_BIOG_E!M44+NRG_GTL_E!M44+NRG_CPP_E!M44+NRG_NSP_E!M44</f>
        <v>0</v>
      </c>
      <c r="N44" s="8">
        <f>NRG_CM_E!N44+NRG_OIL_NG_E!N44+NRG_PF_E!N44+NRG_CO_E!N44+NRG_BKBPB_E!N44+NRG_GW_E!N44+NRG_BF_E!N44+NRG_PR_E!N44+NRG_NI_E!N44+NRG_CL_E!N44+NRG_LNG_E!N44+NRG_BIOG_E!N44+NRG_GTL_E!N44+NRG_CPP_E!N44+NRG_NSP_E!N44</f>
        <v>0</v>
      </c>
      <c r="O44" s="8">
        <f>NRG_CM_E!O44+NRG_OIL_NG_E!O44+NRG_PF_E!O44+NRG_CO_E!O44+NRG_BKBPB_E!O44+NRG_GW_E!O44+NRG_BF_E!O44+NRG_PR_E!O44+NRG_NI_E!O44+NRG_CL_E!O44+NRG_LNG_E!O44+NRG_BIOG_E!O44+NRG_GTL_E!O44+NRG_CPP_E!O44+NRG_NSP_E!O44</f>
        <v>0</v>
      </c>
      <c r="P44" s="8">
        <f>NRG_CM_E!P44+NRG_OIL_NG_E!P44+NRG_PF_E!P44+NRG_CO_E!P44+NRG_BKBPB_E!P44+NRG_GW_E!P44+NRG_BF_E!P44+NRG_PR_E!P44+NRG_NI_E!P44+NRG_CL_E!P44+NRG_LNG_E!P44+NRG_BIOG_E!P44+NRG_GTL_E!P44+NRG_CPP_E!P44+NRG_NSP_E!P44</f>
        <v>0</v>
      </c>
      <c r="Q44" s="8">
        <f>NRG_CM_E!Q44+NRG_OIL_NG_E!Q44+NRG_PF_E!Q44+NRG_CO_E!Q44+NRG_BKBPB_E!Q44+NRG_GW_E!Q44+NRG_BF_E!Q44+NRG_PR_E!Q44+NRG_NI_E!Q44+NRG_CL_E!Q44+NRG_LNG_E!Q44+NRG_BIOG_E!Q44+NRG_GTL_E!Q44+NRG_CPP_E!Q44+NRG_NSP_E!Q44</f>
        <v>0</v>
      </c>
      <c r="R44" s="8">
        <f>NRG_CM_E!R44+NRG_OIL_NG_E!R44+NRG_PF_E!R44+NRG_CO_E!R44+NRG_BKBPB_E!R44+NRG_GW_E!R44+NRG_BF_E!R44+NRG_PR_E!R44+NRG_NI_E!R44+NRG_CL_E!R44+NRG_LNG_E!R44+NRG_BIOG_E!R44+NRG_GTL_E!R44+NRG_CPP_E!R44+NRG_NSP_E!R44</f>
        <v>0</v>
      </c>
      <c r="S44" s="8">
        <f>NRG_CM_E!S44+NRG_OIL_NG_E!S44+NRG_PF_E!S44+NRG_CO_E!S44+NRG_BKBPB_E!S44+NRG_GW_E!S44+NRG_BF_E!S44+NRG_PR_E!S44+NRG_NI_E!S44+NRG_CL_E!S44+NRG_LNG_E!S44+NRG_BIOG_E!S44+NRG_GTL_E!S44+NRG_CPP_E!S44+NRG_NSP_E!S44</f>
        <v>0</v>
      </c>
      <c r="T44" s="8">
        <f>NRG_CM_E!T44+NRG_OIL_NG_E!T44+NRG_PF_E!T44+NRG_CO_E!T44+NRG_BKBPB_E!T44+NRG_GW_E!T44+NRG_BF_E!T44+NRG_PR_E!T44+NRG_NI_E!T44+NRG_CL_E!T44+NRG_LNG_E!T44+NRG_BIOG_E!T44+NRG_GTL_E!T44+NRG_CPP_E!T44+NRG_NSP_E!T44</f>
        <v>0</v>
      </c>
      <c r="U44" s="8">
        <f>NRG_CM_E!U44+NRG_OIL_NG_E!U44+NRG_PF_E!U44+NRG_CO_E!U44+NRG_BKBPB_E!U44+NRG_GW_E!U44+NRG_BF_E!U44+NRG_PR_E!U44+NRG_NI_E!U44+NRG_CL_E!U44+NRG_LNG_E!U44+NRG_BIOG_E!U44+NRG_GTL_E!U44+NRG_CPP_E!U44+NRG_NSP_E!U44</f>
        <v>0</v>
      </c>
      <c r="V44" s="8">
        <f>NRG_CM_E!V44+NRG_OIL_NG_E!V44+NRG_PF_E!V44+NRG_CO_E!V44+NRG_BKBPB_E!V44+NRG_GW_E!V44+NRG_BF_E!V44+NRG_PR_E!V44+NRG_NI_E!V44+NRG_CL_E!V44+NRG_LNG_E!V44+NRG_BIOG_E!V44+NRG_GTL_E!V44+NRG_CPP_E!V44+NRG_NSP_E!V44</f>
        <v>0</v>
      </c>
      <c r="W44" s="8">
        <f>NRG_CM_E!W44+NRG_OIL_NG_E!W44+NRG_PF_E!W44+NRG_CO_E!W44+NRG_BKBPB_E!W44+NRG_GW_E!W44+NRG_BF_E!W44+NRG_PR_E!W44+NRG_NI_E!W44+NRG_CL_E!W44+NRG_LNG_E!W44+NRG_BIOG_E!W44+NRG_GTL_E!W44+NRG_CPP_E!W44+NRG_NSP_E!W44</f>
        <v>0</v>
      </c>
      <c r="X44" s="8">
        <f>NRG_CM_E!X44+NRG_OIL_NG_E!X44+NRG_PF_E!X44+NRG_CO_E!X44+NRG_BKBPB_E!X44+NRG_GW_E!X44+NRG_BF_E!X44+NRG_PR_E!X44+NRG_NI_E!X44+NRG_CL_E!X44+NRG_LNG_E!X44+NRG_BIOG_E!X44+NRG_GTL_E!X44+NRG_CPP_E!X44+NRG_NSP_E!X44</f>
        <v>0</v>
      </c>
      <c r="Y44" s="8">
        <f>NRG_CM_E!Y44+NRG_OIL_NG_E!Y44+NRG_PF_E!Y44+NRG_CO_E!Y44+NRG_BKBPB_E!Y44+NRG_GW_E!Y44+NRG_BF_E!Y44+NRG_PR_E!Y44+NRG_NI_E!Y44+NRG_CL_E!Y44+NRG_LNG_E!Y44+NRG_BIOG_E!Y44+NRG_GTL_E!Y44+NRG_CPP_E!Y44+NRG_NSP_E!Y44</f>
        <v>0</v>
      </c>
      <c r="Z44" s="8">
        <f>NRG_CM_E!Z44+NRG_OIL_NG_E!Z44+NRG_PF_E!Z44+NRG_CO_E!Z44+NRG_BKBPB_E!Z44+NRG_GW_E!Z44+NRG_BF_E!Z44+NRG_PR_E!Z44+NRG_NI_E!Z44+NRG_CL_E!Z44+NRG_LNG_E!Z44+NRG_BIOG_E!Z44+NRG_GTL_E!Z44+NRG_CPP_E!Z44+NRG_NSP_E!Z44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  <c r="Y45" s="8">
        <f>NRG_CM_E!Y45+NRG_OIL_NG_E!Y45+NRG_PF_E!Y45+NRG_CO_E!Y45+NRG_BKBPB_E!Y45+NRG_GW_E!Y45+NRG_BF_E!Y45+NRG_PR_E!Y45+NRG_NI_E!Y45+NRG_CL_E!Y45+NRG_LNG_E!Y45+NRG_BIOG_E!Y45+NRG_GTL_E!Y45+NRG_CPP_E!Y45+NRG_NSP_E!Y45</f>
        <v>0</v>
      </c>
      <c r="Z45" s="8">
        <f>NRG_CM_E!Z45+NRG_OIL_NG_E!Z45+NRG_PF_E!Z45+NRG_CO_E!Z45+NRG_BKBPB_E!Z45+NRG_GW_E!Z45+NRG_BF_E!Z45+NRG_PR_E!Z45+NRG_NI_E!Z45+NRG_CL_E!Z45+NRG_LNG_E!Z45+NRG_BIOG_E!Z45+NRG_GTL_E!Z45+NRG_CPP_E!Z45+NRG_NSP_E!Z45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  <c r="Y46" s="8">
        <f>NRG_CM_E!Y46+NRG_OIL_NG_E!Y46+NRG_PF_E!Y46+NRG_CO_E!Y46+NRG_BKBPB_E!Y46+NRG_GW_E!Y46+NRG_BF_E!Y46+NRG_PR_E!Y46+NRG_NI_E!Y46+NRG_CL_E!Y46+NRG_LNG_E!Y46+NRG_BIOG_E!Y46+NRG_GTL_E!Y46+NRG_CPP_E!Y46+NRG_NSP_E!Y46</f>
        <v>0</v>
      </c>
      <c r="Z46" s="8">
        <f>NRG_CM_E!Z46+NRG_OIL_NG_E!Z46+NRG_PF_E!Z46+NRG_CO_E!Z46+NRG_BKBPB_E!Z46+NRG_GW_E!Z46+NRG_BF_E!Z46+NRG_PR_E!Z46+NRG_NI_E!Z46+NRG_CL_E!Z46+NRG_LNG_E!Z46+NRG_BIOG_E!Z46+NRG_GTL_E!Z46+NRG_CPP_E!Z46+NRG_NSP_E!Z46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  <c r="Y47" s="8">
        <f>NRG_CM_E!Y47+NRG_OIL_NG_E!Y47+NRG_PF_E!Y47+NRG_CO_E!Y47+NRG_BKBPB_E!Y47+NRG_GW_E!Y47+NRG_BF_E!Y47+NRG_PR_E!Y47+NRG_NI_E!Y47+NRG_CL_E!Y47+NRG_LNG_E!Y47+NRG_BIOG_E!Y47+NRG_GTL_E!Y47+NRG_CPP_E!Y47+NRG_NSP_E!Y47</f>
        <v>0</v>
      </c>
      <c r="Z47" s="8">
        <f>NRG_CM_E!Z47+NRG_OIL_NG_E!Z47+NRG_PF_E!Z47+NRG_CO_E!Z47+NRG_BKBPB_E!Z47+NRG_GW_E!Z47+NRG_BF_E!Z47+NRG_PR_E!Z47+NRG_NI_E!Z47+NRG_CL_E!Z47+NRG_LNG_E!Z47+NRG_BIOG_E!Z47+NRG_GTL_E!Z47+NRG_CPP_E!Z47+NRG_NSP_E!Z47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0</v>
      </c>
      <c r="D48" s="8">
        <f>NRG_CM_E!D48+NRG_OIL_NG_E!D48+NRG_PF_E!D48+NRG_CO_E!D48+NRG_BKBPB_E!D48+NRG_GW_E!D48+NRG_BF_E!D48+NRG_PR_E!D48+NRG_NI_E!D48+NRG_CL_E!D48+NRG_LNG_E!D48+NRG_BIOG_E!D48+NRG_GTL_E!D48+NRG_CPP_E!D48+NRG_NSP_E!D48</f>
        <v>0</v>
      </c>
      <c r="E48" s="8">
        <f>NRG_CM_E!E48+NRG_OIL_NG_E!E48+NRG_PF_E!E48+NRG_CO_E!E48+NRG_BKBPB_E!E48+NRG_GW_E!E48+NRG_BF_E!E48+NRG_PR_E!E48+NRG_NI_E!E48+NRG_CL_E!E48+NRG_LNG_E!E48+NRG_BIOG_E!E48+NRG_GTL_E!E48+NRG_CPP_E!E48+NRG_NSP_E!E48</f>
        <v>0</v>
      </c>
      <c r="F48" s="8">
        <f>NRG_CM_E!F48+NRG_OIL_NG_E!F48+NRG_PF_E!F48+NRG_CO_E!F48+NRG_BKBPB_E!F48+NRG_GW_E!F48+NRG_BF_E!F48+NRG_PR_E!F48+NRG_NI_E!F48+NRG_CL_E!F48+NRG_LNG_E!F48+NRG_BIOG_E!F48+NRG_GTL_E!F48+NRG_CPP_E!F48+NRG_NSP_E!F48</f>
        <v>0</v>
      </c>
      <c r="G48" s="8">
        <f>NRG_CM_E!G48+NRG_OIL_NG_E!G48+NRG_PF_E!G48+NRG_CO_E!G48+NRG_BKBPB_E!G48+NRG_GW_E!G48+NRG_BF_E!G48+NRG_PR_E!G48+NRG_NI_E!G48+NRG_CL_E!G48+NRG_LNG_E!G48+NRG_BIOG_E!G48+NRG_GTL_E!G48+NRG_CPP_E!G48+NRG_NSP_E!G48</f>
        <v>0</v>
      </c>
      <c r="H48" s="8">
        <f>NRG_CM_E!H48+NRG_OIL_NG_E!H48+NRG_PF_E!H48+NRG_CO_E!H48+NRG_BKBPB_E!H48+NRG_GW_E!H48+NRG_BF_E!H48+NRG_PR_E!H48+NRG_NI_E!H48+NRG_CL_E!H48+NRG_LNG_E!H48+NRG_BIOG_E!H48+NRG_GTL_E!H48+NRG_CPP_E!H48+NRG_NSP_E!H48</f>
        <v>0</v>
      </c>
      <c r="I48" s="8">
        <f>NRG_CM_E!I48+NRG_OIL_NG_E!I48+NRG_PF_E!I48+NRG_CO_E!I48+NRG_BKBPB_E!I48+NRG_GW_E!I48+NRG_BF_E!I48+NRG_PR_E!I48+NRG_NI_E!I48+NRG_CL_E!I48+NRG_LNG_E!I48+NRG_BIOG_E!I48+NRG_GTL_E!I48+NRG_CPP_E!I48+NRG_NSP_E!I48</f>
        <v>0</v>
      </c>
      <c r="J48" s="8">
        <f>NRG_CM_E!J48+NRG_OIL_NG_E!J48+NRG_PF_E!J48+NRG_CO_E!J48+NRG_BKBPB_E!J48+NRG_GW_E!J48+NRG_BF_E!J48+NRG_PR_E!J48+NRG_NI_E!J48+NRG_CL_E!J48+NRG_LNG_E!J48+NRG_BIOG_E!J48+NRG_GTL_E!J48+NRG_CPP_E!J48+NRG_NSP_E!J48</f>
        <v>0</v>
      </c>
      <c r="K48" s="8">
        <f>NRG_CM_E!K48+NRG_OIL_NG_E!K48+NRG_PF_E!K48+NRG_CO_E!K48+NRG_BKBPB_E!K48+NRG_GW_E!K48+NRG_BF_E!K48+NRG_PR_E!K48+NRG_NI_E!K48+NRG_CL_E!K48+NRG_LNG_E!K48+NRG_BIOG_E!K48+NRG_GTL_E!K48+NRG_CPP_E!K48+NRG_NSP_E!K48</f>
        <v>0</v>
      </c>
      <c r="L48" s="8">
        <f>NRG_CM_E!L48+NRG_OIL_NG_E!L48+NRG_PF_E!L48+NRG_CO_E!L48+NRG_BKBPB_E!L48+NRG_GW_E!L48+NRG_BF_E!L48+NRG_PR_E!L48+NRG_NI_E!L48+NRG_CL_E!L48+NRG_LNG_E!L48+NRG_BIOG_E!L48+NRG_GTL_E!L48+NRG_CPP_E!L48+NRG_NSP_E!L48</f>
        <v>0</v>
      </c>
      <c r="M48" s="8">
        <f>NRG_CM_E!M48+NRG_OIL_NG_E!M48+NRG_PF_E!M48+NRG_CO_E!M48+NRG_BKBPB_E!M48+NRG_GW_E!M48+NRG_BF_E!M48+NRG_PR_E!M48+NRG_NI_E!M48+NRG_CL_E!M48+NRG_LNG_E!M48+NRG_BIOG_E!M48+NRG_GTL_E!M48+NRG_CPP_E!M48+NRG_NSP_E!M48</f>
        <v>0</v>
      </c>
      <c r="N48" s="8">
        <f>NRG_CM_E!N48+NRG_OIL_NG_E!N48+NRG_PF_E!N48+NRG_CO_E!N48+NRG_BKBPB_E!N48+NRG_GW_E!N48+NRG_BF_E!N48+NRG_PR_E!N48+NRG_NI_E!N48+NRG_CL_E!N48+NRG_LNG_E!N48+NRG_BIOG_E!N48+NRG_GTL_E!N48+NRG_CPP_E!N48+NRG_NSP_E!N48</f>
        <v>0</v>
      </c>
      <c r="O48" s="8">
        <f>NRG_CM_E!O48+NRG_OIL_NG_E!O48+NRG_PF_E!O48+NRG_CO_E!O48+NRG_BKBPB_E!O48+NRG_GW_E!O48+NRG_BF_E!O48+NRG_PR_E!O48+NRG_NI_E!O48+NRG_CL_E!O48+NRG_LNG_E!O48+NRG_BIOG_E!O48+NRG_GTL_E!O48+NRG_CPP_E!O48+NRG_NSP_E!O48</f>
        <v>0</v>
      </c>
      <c r="P48" s="8">
        <f>NRG_CM_E!P48+NRG_OIL_NG_E!P48+NRG_PF_E!P48+NRG_CO_E!P48+NRG_BKBPB_E!P48+NRG_GW_E!P48+NRG_BF_E!P48+NRG_PR_E!P48+NRG_NI_E!P48+NRG_CL_E!P48+NRG_LNG_E!P48+NRG_BIOG_E!P48+NRG_GTL_E!P48+NRG_CPP_E!P48+NRG_NSP_E!P48</f>
        <v>0</v>
      </c>
      <c r="Q48" s="8">
        <f>NRG_CM_E!Q48+NRG_OIL_NG_E!Q48+NRG_PF_E!Q48+NRG_CO_E!Q48+NRG_BKBPB_E!Q48+NRG_GW_E!Q48+NRG_BF_E!Q48+NRG_PR_E!Q48+NRG_NI_E!Q48+NRG_CL_E!Q48+NRG_LNG_E!Q48+NRG_BIOG_E!Q48+NRG_GTL_E!Q48+NRG_CPP_E!Q48+NRG_NSP_E!Q48</f>
        <v>0</v>
      </c>
      <c r="R48" s="8">
        <f>NRG_CM_E!R48+NRG_OIL_NG_E!R48+NRG_PF_E!R48+NRG_CO_E!R48+NRG_BKBPB_E!R48+NRG_GW_E!R48+NRG_BF_E!R48+NRG_PR_E!R48+NRG_NI_E!R48+NRG_CL_E!R48+NRG_LNG_E!R48+NRG_BIOG_E!R48+NRG_GTL_E!R48+NRG_CPP_E!R48+NRG_NSP_E!R48</f>
        <v>0</v>
      </c>
      <c r="S48" s="8">
        <f>NRG_CM_E!S48+NRG_OIL_NG_E!S48+NRG_PF_E!S48+NRG_CO_E!S48+NRG_BKBPB_E!S48+NRG_GW_E!S48+NRG_BF_E!S48+NRG_PR_E!S48+NRG_NI_E!S48+NRG_CL_E!S48+NRG_LNG_E!S48+NRG_BIOG_E!S48+NRG_GTL_E!S48+NRG_CPP_E!S48+NRG_NSP_E!S48</f>
        <v>0</v>
      </c>
      <c r="T48" s="8">
        <f>NRG_CM_E!T48+NRG_OIL_NG_E!T48+NRG_PF_E!T48+NRG_CO_E!T48+NRG_BKBPB_E!T48+NRG_GW_E!T48+NRG_BF_E!T48+NRG_PR_E!T48+NRG_NI_E!T48+NRG_CL_E!T48+NRG_LNG_E!T48+NRG_BIOG_E!T48+NRG_GTL_E!T48+NRG_CPP_E!T48+NRG_NSP_E!T48</f>
        <v>0</v>
      </c>
      <c r="U48" s="8">
        <f>NRG_CM_E!U48+NRG_OIL_NG_E!U48+NRG_PF_E!U48+NRG_CO_E!U48+NRG_BKBPB_E!U48+NRG_GW_E!U48+NRG_BF_E!U48+NRG_PR_E!U48+NRG_NI_E!U48+NRG_CL_E!U48+NRG_LNG_E!U48+NRG_BIOG_E!U48+NRG_GTL_E!U48+NRG_CPP_E!U48+NRG_NSP_E!U48</f>
        <v>0</v>
      </c>
      <c r="V48" s="8">
        <f>NRG_CM_E!V48+NRG_OIL_NG_E!V48+NRG_PF_E!V48+NRG_CO_E!V48+NRG_BKBPB_E!V48+NRG_GW_E!V48+NRG_BF_E!V48+NRG_PR_E!V48+NRG_NI_E!V48+NRG_CL_E!V48+NRG_LNG_E!V48+NRG_BIOG_E!V48+NRG_GTL_E!V48+NRG_CPP_E!V48+NRG_NSP_E!V48</f>
        <v>0</v>
      </c>
      <c r="W48" s="8">
        <f>NRG_CM_E!W48+NRG_OIL_NG_E!W48+NRG_PF_E!W48+NRG_CO_E!W48+NRG_BKBPB_E!W48+NRG_GW_E!W48+NRG_BF_E!W48+NRG_PR_E!W48+NRG_NI_E!W48+NRG_CL_E!W48+NRG_LNG_E!W48+NRG_BIOG_E!W48+NRG_GTL_E!W48+NRG_CPP_E!W48+NRG_NSP_E!W48</f>
        <v>0</v>
      </c>
      <c r="X48" s="8">
        <f>NRG_CM_E!X48+NRG_OIL_NG_E!X48+NRG_PF_E!X48+NRG_CO_E!X48+NRG_BKBPB_E!X48+NRG_GW_E!X48+NRG_BF_E!X48+NRG_PR_E!X48+NRG_NI_E!X48+NRG_CL_E!X48+NRG_LNG_E!X48+NRG_BIOG_E!X48+NRG_GTL_E!X48+NRG_CPP_E!X48+NRG_NSP_E!X48</f>
        <v>0</v>
      </c>
      <c r="Y48" s="8">
        <f>NRG_CM_E!Y48+NRG_OIL_NG_E!Y48+NRG_PF_E!Y48+NRG_CO_E!Y48+NRG_BKBPB_E!Y48+NRG_GW_E!Y48+NRG_BF_E!Y48+NRG_PR_E!Y48+NRG_NI_E!Y48+NRG_CL_E!Y48+NRG_LNG_E!Y48+NRG_BIOG_E!Y48+NRG_GTL_E!Y48+NRG_CPP_E!Y48+NRG_NSP_E!Y48</f>
        <v>0</v>
      </c>
      <c r="Z48" s="8">
        <f>NRG_CM_E!Z48+NRG_OIL_NG_E!Z48+NRG_PF_E!Z48+NRG_CO_E!Z48+NRG_BKBPB_E!Z48+NRG_GW_E!Z48+NRG_BF_E!Z48+NRG_PR_E!Z48+NRG_NI_E!Z48+NRG_CL_E!Z48+NRG_LNG_E!Z48+NRG_BIOG_E!Z48+NRG_GTL_E!Z48+NRG_CPP_E!Z48+NRG_NSP_E!Z48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  <c r="Y49" s="8">
        <f>NRG_CM_E!Y49+NRG_OIL_NG_E!Y49+NRG_PF_E!Y49+NRG_CO_E!Y49+NRG_BKBPB_E!Y49+NRG_GW_E!Y49+NRG_BF_E!Y49+NRG_PR_E!Y49+NRG_NI_E!Y49+NRG_CL_E!Y49+NRG_LNG_E!Y49+NRG_BIOG_E!Y49+NRG_GTL_E!Y49+NRG_CPP_E!Y49+NRG_NSP_E!Y49</f>
        <v>0</v>
      </c>
      <c r="Z49" s="8">
        <f>NRG_CM_E!Z49+NRG_OIL_NG_E!Z49+NRG_PF_E!Z49+NRG_CO_E!Z49+NRG_BKBPB_E!Z49+NRG_GW_E!Z49+NRG_BF_E!Z49+NRG_PR_E!Z49+NRG_NI_E!Z49+NRG_CL_E!Z49+NRG_LNG_E!Z49+NRG_BIOG_E!Z49+NRG_GTL_E!Z49+NRG_CPP_E!Z49+NRG_NSP_E!Z49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30.412961639999999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0</v>
      </c>
      <c r="G50" s="8">
        <f>NRG_CM_E!G50+NRG_OIL_NG_E!G50+NRG_PF_E!G50+NRG_CO_E!G50+NRG_BKBPB_E!G50+NRG_GW_E!G50+NRG_BF_E!G50+NRG_PR_E!G50+NRG_NI_E!G50+NRG_CL_E!G50+NRG_LNG_E!G50+NRG_BIOG_E!G50+NRG_GTL_E!G50+NRG_CPP_E!G50+NRG_NSP_E!G50</f>
        <v>0</v>
      </c>
      <c r="H50" s="8">
        <f>NRG_CM_E!H50+NRG_OIL_NG_E!H50+NRG_PF_E!H50+NRG_CO_E!H50+NRG_BKBPB_E!H50+NRG_GW_E!H50+NRG_BF_E!H50+NRG_PR_E!H50+NRG_NI_E!H50+NRG_CL_E!H50+NRG_LNG_E!H50+NRG_BIOG_E!H50+NRG_GTL_E!H50+NRG_CPP_E!H50+NRG_NSP_E!H50</f>
        <v>0</v>
      </c>
      <c r="I50" s="8">
        <f>NRG_CM_E!I50+NRG_OIL_NG_E!I50+NRG_PF_E!I50+NRG_CO_E!I50+NRG_BKBPB_E!I50+NRG_GW_E!I50+NRG_BF_E!I50+NRG_PR_E!I50+NRG_NI_E!I50+NRG_CL_E!I50+NRG_LNG_E!I50+NRG_BIOG_E!I50+NRG_GTL_E!I50+NRG_CPP_E!I50+NRG_NSP_E!I50</f>
        <v>0</v>
      </c>
      <c r="J50" s="8">
        <f>NRG_CM_E!J50+NRG_OIL_NG_E!J50+NRG_PF_E!J50+NRG_CO_E!J50+NRG_BKBPB_E!J50+NRG_GW_E!J50+NRG_BF_E!J50+NRG_PR_E!J50+NRG_NI_E!J50+NRG_CL_E!J50+NRG_LNG_E!J50+NRG_BIOG_E!J50+NRG_GTL_E!J50+NRG_CPP_E!J50+NRG_NSP_E!J50</f>
        <v>0</v>
      </c>
      <c r="K50" s="8">
        <f>NRG_CM_E!K50+NRG_OIL_NG_E!K50+NRG_PF_E!K50+NRG_CO_E!K50+NRG_BKBPB_E!K50+NRG_GW_E!K50+NRG_BF_E!K50+NRG_PR_E!K50+NRG_NI_E!K50+NRG_CL_E!K50+NRG_LNG_E!K50+NRG_BIOG_E!K50+NRG_GTL_E!K50+NRG_CPP_E!K50+NRG_NSP_E!K50</f>
        <v>0</v>
      </c>
      <c r="L50" s="8">
        <f>NRG_CM_E!L50+NRG_OIL_NG_E!L50+NRG_PF_E!L50+NRG_CO_E!L50+NRG_BKBPB_E!L50+NRG_GW_E!L50+NRG_BF_E!L50+NRG_PR_E!L50+NRG_NI_E!L50+NRG_CL_E!L50+NRG_LNG_E!L50+NRG_BIOG_E!L50+NRG_GTL_E!L50+NRG_CPP_E!L50+NRG_NSP_E!L50</f>
        <v>0</v>
      </c>
      <c r="M50" s="8">
        <f>NRG_CM_E!M50+NRG_OIL_NG_E!M50+NRG_PF_E!M50+NRG_CO_E!M50+NRG_BKBPB_E!M50+NRG_GW_E!M50+NRG_BF_E!M50+NRG_PR_E!M50+NRG_NI_E!M50+NRG_CL_E!M50+NRG_LNG_E!M50+NRG_BIOG_E!M50+NRG_GTL_E!M50+NRG_CPP_E!M50+NRG_NSP_E!M50</f>
        <v>64.204906680000008</v>
      </c>
      <c r="N50" s="8">
        <f>NRG_CM_E!N50+NRG_OIL_NG_E!N50+NRG_PF_E!N50+NRG_CO_E!N50+NRG_BKBPB_E!N50+NRG_GW_E!N50+NRG_BF_E!N50+NRG_PR_E!N50+NRG_NI_E!N50+NRG_CL_E!N50+NRG_LNG_E!N50+NRG_BIOG_E!N50+NRG_GTL_E!N50+NRG_CPP_E!N50+NRG_NSP_E!N50</f>
        <v>153.47920499999998</v>
      </c>
      <c r="O50" s="8">
        <f>NRG_CM_E!O50+NRG_OIL_NG_E!O50+NRG_PF_E!O50+NRG_CO_E!O50+NRG_BKBPB_E!O50+NRG_GW_E!O50+NRG_BF_E!O50+NRG_PR_E!O50+NRG_NI_E!O50+NRG_CL_E!O50+NRG_LNG_E!O50+NRG_BIOG_E!O50+NRG_GTL_E!O50+NRG_CPP_E!O50+NRG_NSP_E!O50</f>
        <v>181.00531943999997</v>
      </c>
      <c r="P50" s="8">
        <f>NRG_CM_E!P50+NRG_OIL_NG_E!P50+NRG_PF_E!P50+NRG_CO_E!P50+NRG_BKBPB_E!P50+NRG_GW_E!P50+NRG_BF_E!P50+NRG_PR_E!P50+NRG_NI_E!P50+NRG_CL_E!P50+NRG_LNG_E!P50+NRG_BIOG_E!P50+NRG_GTL_E!P50+NRG_CPP_E!P50+NRG_NSP_E!P50</f>
        <v>171.13356863999999</v>
      </c>
      <c r="Q50" s="8">
        <f>NRG_CM_E!Q50+NRG_OIL_NG_E!Q50+NRG_PF_E!Q50+NRG_CO_E!Q50+NRG_BKBPB_E!Q50+NRG_GW_E!Q50+NRG_BF_E!Q50+NRG_PR_E!Q50+NRG_NI_E!Q50+NRG_CL_E!Q50+NRG_LNG_E!Q50+NRG_BIOG_E!Q50+NRG_GTL_E!Q50+NRG_CPP_E!Q50+NRG_NSP_E!Q50</f>
        <v>167.90842728000001</v>
      </c>
      <c r="R50" s="8">
        <f>NRG_CM_E!R50+NRG_OIL_NG_E!R50+NRG_PF_E!R50+NRG_CO_E!R50+NRG_BKBPB_E!R50+NRG_GW_E!R50+NRG_BF_E!R50+NRG_PR_E!R50+NRG_NI_E!R50+NRG_CL_E!R50+NRG_LNG_E!R50+NRG_BIOG_E!R50+NRG_GTL_E!R50+NRG_CPP_E!R50+NRG_NSP_E!R50</f>
        <v>133.64149823999998</v>
      </c>
      <c r="S50" s="8">
        <f>NRG_CM_E!S50+NRG_OIL_NG_E!S50+NRG_PF_E!S50+NRG_CO_E!S50+NRG_BKBPB_E!S50+NRG_GW_E!S50+NRG_BF_E!S50+NRG_PR_E!S50+NRG_NI_E!S50+NRG_CL_E!S50+NRG_LNG_E!S50+NRG_BIOG_E!S50+NRG_GTL_E!S50+NRG_CPP_E!S50+NRG_NSP_E!S50</f>
        <v>164.48168160000003</v>
      </c>
      <c r="T50" s="8">
        <f>NRG_CM_E!T50+NRG_OIL_NG_E!T50+NRG_PF_E!T50+NRG_CO_E!T50+NRG_BKBPB_E!T50+NRG_GW_E!T50+NRG_BF_E!T50+NRG_PR_E!T50+NRG_NI_E!T50+NRG_CL_E!T50+NRG_LNG_E!T50+NRG_BIOG_E!T50+NRG_GTL_E!T50+NRG_CPP_E!T50+NRG_NSP_E!T50</f>
        <v>138.86473895999998</v>
      </c>
      <c r="U50" s="8">
        <f>NRG_CM_E!U50+NRG_OIL_NG_E!U50+NRG_PF_E!U50+NRG_CO_E!U50+NRG_BKBPB_E!U50+NRG_GW_E!U50+NRG_BF_E!U50+NRG_PR_E!U50+NRG_NI_E!U50+NRG_CL_E!U50+NRG_LNG_E!U50+NRG_BIOG_E!U50+NRG_GTL_E!U50+NRG_CPP_E!U50+NRG_NSP_E!U50</f>
        <v>125.45119080000001</v>
      </c>
      <c r="V50" s="8">
        <f>NRG_CM_E!V50+NRG_OIL_NG_E!V50+NRG_PF_E!V50+NRG_CO_E!V50+NRG_BKBPB_E!V50+NRG_GW_E!V50+NRG_BF_E!V50+NRG_PR_E!V50+NRG_NI_E!V50+NRG_CL_E!V50+NRG_LNG_E!V50+NRG_BIOG_E!V50+NRG_GTL_E!V50+NRG_CPP_E!V50+NRG_NSP_E!V50</f>
        <v>134.94744035999997</v>
      </c>
      <c r="W50" s="8">
        <f>NRG_CM_E!W50+NRG_OIL_NG_E!W50+NRG_PF_E!W50+NRG_CO_E!W50+NRG_BKBPB_E!W50+NRG_GW_E!W50+NRG_BF_E!W50+NRG_PR_E!W50+NRG_NI_E!W50+NRG_CL_E!W50+NRG_LNG_E!W50+NRG_BIOG_E!W50+NRG_GTL_E!W50+NRG_CPP_E!W50+NRG_NSP_E!W50</f>
        <v>133.30241244000001</v>
      </c>
      <c r="X50" s="8">
        <f>NRG_CM_E!X50+NRG_OIL_NG_E!X50+NRG_PF_E!X50+NRG_CO_E!X50+NRG_BKBPB_E!X50+NRG_GW_E!X50+NRG_BF_E!X50+NRG_PR_E!X50+NRG_NI_E!X50+NRG_CL_E!X50+NRG_LNG_E!X50+NRG_BIOG_E!X50+NRG_GTL_E!X50+NRG_CPP_E!X50+NRG_NSP_E!X50</f>
        <v>101.25233928</v>
      </c>
      <c r="Y50" s="8">
        <f>NRG_CM_E!Y50+NRG_OIL_NG_E!Y50+NRG_PF_E!Y50+NRG_CO_E!Y50+NRG_BKBPB_E!Y50+NRG_GW_E!Y50+NRG_BF_E!Y50+NRG_PR_E!Y50+NRG_NI_E!Y50+NRG_CL_E!Y50+NRG_LNG_E!Y50+NRG_BIOG_E!Y50+NRG_GTL_E!Y50+NRG_CPP_E!Y50+NRG_NSP_E!Y50</f>
        <v>52.848830879999987</v>
      </c>
      <c r="Z50" s="8">
        <f>NRG_CM_E!Z50+NRG_OIL_NG_E!Z50+NRG_PF_E!Z50+NRG_CO_E!Z50+NRG_BKBPB_E!Z50+NRG_GW_E!Z50+NRG_BF_E!Z50+NRG_PR_E!Z50+NRG_NI_E!Z50+NRG_CL_E!Z50+NRG_LNG_E!Z50+NRG_BIOG_E!Z50+NRG_GTL_E!Z50+NRG_CPP_E!Z50+NRG_NSP_E!Z50</f>
        <v>67.983668279999989</v>
      </c>
    </row>
    <row r="51" spans="1:26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0</v>
      </c>
      <c r="D51" s="27">
        <f>NRG_CM_E!D51+NRG_OIL_NG_E!D51+NRG_PF_E!D51+NRG_CO_E!D51+NRG_BKBPB_E!D51+NRG_GW_E!D51+NRG_BF_E!D51+NRG_PR_E!D51+NRG_NI_E!D51+NRG_CL_E!D51+NRG_LNG_E!D51+NRG_BIOG_E!D51+NRG_GTL_E!D51+NRG_CPP_E!D51+NRG_NSP_E!D51</f>
        <v>0</v>
      </c>
      <c r="E51" s="27">
        <f>NRG_CM_E!E51+NRG_OIL_NG_E!E51+NRG_PF_E!E51+NRG_CO_E!E51+NRG_BKBPB_E!E51+NRG_GW_E!E51+NRG_BF_E!E51+NRG_PR_E!E51+NRG_NI_E!E51+NRG_CL_E!E51+NRG_LNG_E!E51+NRG_BIOG_E!E51+NRG_GTL_E!E51+NRG_CPP_E!E51+NRG_NSP_E!E51</f>
        <v>0</v>
      </c>
      <c r="F51" s="27">
        <f>NRG_CM_E!F51+NRG_OIL_NG_E!F51+NRG_PF_E!F51+NRG_CO_E!F51+NRG_BKBPB_E!F51+NRG_GW_E!F51+NRG_BF_E!F51+NRG_PR_E!F51+NRG_NI_E!F51+NRG_CL_E!F51+NRG_LNG_E!F51+NRG_BIOG_E!F51+NRG_GTL_E!F51+NRG_CPP_E!F51+NRG_NSP_E!F51</f>
        <v>0</v>
      </c>
      <c r="G51" s="27">
        <f>NRG_CM_E!G51+NRG_OIL_NG_E!G51+NRG_PF_E!G51+NRG_CO_E!G51+NRG_BKBPB_E!G51+NRG_GW_E!G51+NRG_BF_E!G51+NRG_PR_E!G51+NRG_NI_E!G51+NRG_CL_E!G51+NRG_LNG_E!G51+NRG_BIOG_E!G51+NRG_GTL_E!G51+NRG_CPP_E!G51+NRG_NSP_E!G51</f>
        <v>0</v>
      </c>
      <c r="H51" s="27">
        <f>NRG_CM_E!H51+NRG_OIL_NG_E!H51+NRG_PF_E!H51+NRG_CO_E!H51+NRG_BKBPB_E!H51+NRG_GW_E!H51+NRG_BF_E!H51+NRG_PR_E!H51+NRG_NI_E!H51+NRG_CL_E!H51+NRG_LNG_E!H51+NRG_BIOG_E!H51+NRG_GTL_E!H51+NRG_CPP_E!H51+NRG_NSP_E!H51</f>
        <v>0</v>
      </c>
      <c r="I51" s="27">
        <f>NRG_CM_E!I51+NRG_OIL_NG_E!I51+NRG_PF_E!I51+NRG_CO_E!I51+NRG_BKBPB_E!I51+NRG_GW_E!I51+NRG_BF_E!I51+NRG_PR_E!I51+NRG_NI_E!I51+NRG_CL_E!I51+NRG_LNG_E!I51+NRG_BIOG_E!I51+NRG_GTL_E!I51+NRG_CPP_E!I51+NRG_NSP_E!I51</f>
        <v>0</v>
      </c>
      <c r="J51" s="27">
        <f>NRG_CM_E!J51+NRG_OIL_NG_E!J51+NRG_PF_E!J51+NRG_CO_E!J51+NRG_BKBPB_E!J51+NRG_GW_E!J51+NRG_BF_E!J51+NRG_PR_E!J51+NRG_NI_E!J51+NRG_CL_E!J51+NRG_LNG_E!J51+NRG_BIOG_E!J51+NRG_GTL_E!J51+NRG_CPP_E!J51+NRG_NSP_E!J51</f>
        <v>0</v>
      </c>
      <c r="K51" s="27">
        <f>NRG_CM_E!K51+NRG_OIL_NG_E!K51+NRG_PF_E!K51+NRG_CO_E!K51+NRG_BKBPB_E!K51+NRG_GW_E!K51+NRG_BF_E!K51+NRG_PR_E!K51+NRG_NI_E!K51+NRG_CL_E!K51+NRG_LNG_E!K51+NRG_BIOG_E!K51+NRG_GTL_E!K51+NRG_CPP_E!K51+NRG_NSP_E!K51</f>
        <v>0</v>
      </c>
      <c r="L51" s="27">
        <f>NRG_CM_E!L51+NRG_OIL_NG_E!L51+NRG_PF_E!L51+NRG_CO_E!L51+NRG_BKBPB_E!L51+NRG_GW_E!L51+NRG_BF_E!L51+NRG_PR_E!L51+NRG_NI_E!L51+NRG_CL_E!L51+NRG_LNG_E!L51+NRG_BIOG_E!L51+NRG_GTL_E!L51+NRG_CPP_E!L51+NRG_NSP_E!L51</f>
        <v>0</v>
      </c>
      <c r="M51" s="27">
        <f>NRG_CM_E!M51+NRG_OIL_NG_E!M51+NRG_PF_E!M51+NRG_CO_E!M51+NRG_BKBPB_E!M51+NRG_GW_E!M51+NRG_BF_E!M51+NRG_PR_E!M51+NRG_NI_E!M51+NRG_CL_E!M51+NRG_LNG_E!M51+NRG_BIOG_E!M51+NRG_GTL_E!M51+NRG_CPP_E!M51+NRG_NSP_E!M51</f>
        <v>0</v>
      </c>
      <c r="N51" s="27">
        <f>NRG_CM_E!N51+NRG_OIL_NG_E!N51+NRG_PF_E!N51+NRG_CO_E!N51+NRG_BKBPB_E!N51+NRG_GW_E!N51+NRG_BF_E!N51+NRG_PR_E!N51+NRG_NI_E!N51+NRG_CL_E!N51+NRG_LNG_E!N51+NRG_BIOG_E!N51+NRG_GTL_E!N51+NRG_CPP_E!N51+NRG_NSP_E!N51</f>
        <v>0</v>
      </c>
      <c r="O51" s="27">
        <f>NRG_CM_E!O51+NRG_OIL_NG_E!O51+NRG_PF_E!O51+NRG_CO_E!O51+NRG_BKBPB_E!O51+NRG_GW_E!O51+NRG_BF_E!O51+NRG_PR_E!O51+NRG_NI_E!O51+NRG_CL_E!O51+NRG_LNG_E!O51+NRG_BIOG_E!O51+NRG_GTL_E!O51+NRG_CPP_E!O51+NRG_NSP_E!O51</f>
        <v>0</v>
      </c>
      <c r="P51" s="27">
        <f>NRG_CM_E!P51+NRG_OIL_NG_E!P51+NRG_PF_E!P51+NRG_CO_E!P51+NRG_BKBPB_E!P51+NRG_GW_E!P51+NRG_BF_E!P51+NRG_PR_E!P51+NRG_NI_E!P51+NRG_CL_E!P51+NRG_LNG_E!P51+NRG_BIOG_E!P51+NRG_GTL_E!P51+NRG_CPP_E!P51+NRG_NSP_E!P51</f>
        <v>0</v>
      </c>
      <c r="Q51" s="27">
        <f>NRG_CM_E!Q51+NRG_OIL_NG_E!Q51+NRG_PF_E!Q51+NRG_CO_E!Q51+NRG_BKBPB_E!Q51+NRG_GW_E!Q51+NRG_BF_E!Q51+NRG_PR_E!Q51+NRG_NI_E!Q51+NRG_CL_E!Q51+NRG_LNG_E!Q51+NRG_BIOG_E!Q51+NRG_GTL_E!Q51+NRG_CPP_E!Q51+NRG_NSP_E!Q51</f>
        <v>0</v>
      </c>
      <c r="R51" s="27">
        <f>NRG_CM_E!R51+NRG_OIL_NG_E!R51+NRG_PF_E!R51+NRG_CO_E!R51+NRG_BKBPB_E!R51+NRG_GW_E!R51+NRG_BF_E!R51+NRG_PR_E!R51+NRG_NI_E!R51+NRG_CL_E!R51+NRG_LNG_E!R51+NRG_BIOG_E!R51+NRG_GTL_E!R51+NRG_CPP_E!R51+NRG_NSP_E!R51</f>
        <v>0</v>
      </c>
      <c r="S51" s="27">
        <f>NRG_CM_E!S51+NRG_OIL_NG_E!S51+NRG_PF_E!S51+NRG_CO_E!S51+NRG_BKBPB_E!S51+NRG_GW_E!S51+NRG_BF_E!S51+NRG_PR_E!S51+NRG_NI_E!S51+NRG_CL_E!S51+NRG_LNG_E!S51+NRG_BIOG_E!S51+NRG_GTL_E!S51+NRG_CPP_E!S51+NRG_NSP_E!S51</f>
        <v>0</v>
      </c>
      <c r="T51" s="27">
        <f>NRG_CM_E!T51+NRG_OIL_NG_E!T51+NRG_PF_E!T51+NRG_CO_E!T51+NRG_BKBPB_E!T51+NRG_GW_E!T51+NRG_BF_E!T51+NRG_PR_E!T51+NRG_NI_E!T51+NRG_CL_E!T51+NRG_LNG_E!T51+NRG_BIOG_E!T51+NRG_GTL_E!T51+NRG_CPP_E!T51+NRG_NSP_E!T51</f>
        <v>0</v>
      </c>
      <c r="U51" s="27">
        <f>NRG_CM_E!U51+NRG_OIL_NG_E!U51+NRG_PF_E!U51+NRG_CO_E!U51+NRG_BKBPB_E!U51+NRG_GW_E!U51+NRG_BF_E!U51+NRG_PR_E!U51+NRG_NI_E!U51+NRG_CL_E!U51+NRG_LNG_E!U51+NRG_BIOG_E!U51+NRG_GTL_E!U51+NRG_CPP_E!U51+NRG_NSP_E!U51</f>
        <v>0</v>
      </c>
      <c r="V51" s="27">
        <f>NRG_CM_E!V51+NRG_OIL_NG_E!V51+NRG_PF_E!V51+NRG_CO_E!V51+NRG_BKBPB_E!V51+NRG_GW_E!V51+NRG_BF_E!V51+NRG_PR_E!V51+NRG_NI_E!V51+NRG_CL_E!V51+NRG_LNG_E!V51+NRG_BIOG_E!V51+NRG_GTL_E!V51+NRG_CPP_E!V51+NRG_NSP_E!V51</f>
        <v>0</v>
      </c>
      <c r="W51" s="27">
        <f>NRG_CM_E!W51+NRG_OIL_NG_E!W51+NRG_PF_E!W51+NRG_CO_E!W51+NRG_BKBPB_E!W51+NRG_GW_E!W51+NRG_BF_E!W51+NRG_PR_E!W51+NRG_NI_E!W51+NRG_CL_E!W51+NRG_LNG_E!W51+NRG_BIOG_E!W51+NRG_GTL_E!W51+NRG_CPP_E!W51+NRG_NSP_E!W51</f>
        <v>0</v>
      </c>
      <c r="X51" s="27">
        <f>NRG_CM_E!X51+NRG_OIL_NG_E!X51+NRG_PF_E!X51+NRG_CO_E!X51+NRG_BKBPB_E!X51+NRG_GW_E!X51+NRG_BF_E!X51+NRG_PR_E!X51+NRG_NI_E!X51+NRG_CL_E!X51+NRG_LNG_E!X51+NRG_BIOG_E!X51+NRG_GTL_E!X51+NRG_CPP_E!X51+NRG_NSP_E!X51</f>
        <v>0</v>
      </c>
      <c r="Y51" s="27">
        <f>NRG_CM_E!Y51+NRG_OIL_NG_E!Y51+NRG_PF_E!Y51+NRG_CO_E!Y51+NRG_BKBPB_E!Y51+NRG_GW_E!Y51+NRG_BF_E!Y51+NRG_PR_E!Y51+NRG_NI_E!Y51+NRG_CL_E!Y51+NRG_LNG_E!Y51+NRG_BIOG_E!Y51+NRG_GTL_E!Y51+NRG_CPP_E!Y51+NRG_NSP_E!Y51</f>
        <v>0</v>
      </c>
      <c r="Z51" s="27">
        <f>NRG_CM_E!Z51+NRG_OIL_NG_E!Z51+NRG_PF_E!Z51+NRG_CO_E!Z51+NRG_BKBPB_E!Z51+NRG_GW_E!Z51+NRG_BF_E!Z51+NRG_PR_E!Z51+NRG_NI_E!Z51+NRG_CL_E!Z51+NRG_LNG_E!Z51+NRG_BIOG_E!Z51+NRG_GTL_E!Z51+NRG_CPP_E!Z51+NRG_NSP_E!Z51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  <c r="Y53" s="8">
        <f>NRG_CM_E!Y53+NRG_OIL_NG_E!Y53+NRG_PF_E!Y53+NRG_CO_E!Y53+NRG_BKBPB_E!Y53+NRG_GW_E!Y53+NRG_BF_E!Y53+NRG_PR_E!Y53+NRG_NI_E!Y53+NRG_CL_E!Y53+NRG_LNG_E!Y53+NRG_BIOG_E!Y53+NRG_GTL_E!Y53+NRG_CPP_E!Y53+NRG_NSP_E!Y53</f>
        <v>0</v>
      </c>
      <c r="Z53" s="8">
        <f>NRG_CM_E!Z53+NRG_OIL_NG_E!Z53+NRG_PF_E!Z53+NRG_CO_E!Z53+NRG_BKBPB_E!Z53+NRG_GW_E!Z53+NRG_BF_E!Z53+NRG_PR_E!Z53+NRG_NI_E!Z53+NRG_CL_E!Z53+NRG_LNG_E!Z53+NRG_BIOG_E!Z53+NRG_GTL_E!Z53+NRG_CPP_E!Z53+NRG_NSP_E!Z53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  <c r="Y54" s="45">
        <f>NRG_CM_E!Y54+NRG_OIL_NG_E!Y54+NRG_PF_E!Y54+NRG_CO_E!Y54+NRG_BKBPB_E!Y54+NRG_GW_E!Y54+NRG_BF_E!Y54+NRG_PR_E!Y54+NRG_NI_E!Y54+NRG_CL_E!Y54+NRG_LNG_E!Y54+NRG_BIOG_E!Y54+NRG_GTL_E!Y54+NRG_CPP_E!Y54+NRG_NSP_E!Y54</f>
        <v>0</v>
      </c>
      <c r="Z54" s="45">
        <f>NRG_CM_E!Z54+NRG_OIL_NG_E!Z54+NRG_PF_E!Z54+NRG_CO_E!Z54+NRG_BKBPB_E!Z54+NRG_GW_E!Z54+NRG_BF_E!Z54+NRG_PR_E!Z54+NRG_NI_E!Z54+NRG_CL_E!Z54+NRG_LNG_E!Z54+NRG_BIOG_E!Z54+NRG_GTL_E!Z54+NRG_CPP_E!Z54+NRG_NSP_E!Z54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  <c r="Y62" s="52">
        <f>NRG_CM_E!Y62+NRG_OIL_NG_E!Y62+NRG_PF_E!Y62+NRG_CO_E!Y62+NRG_BKBPB_E!Y62+NRG_GW_E!Y62+NRG_BF_E!Y62+NRG_PR_E!Y62+NRG_NI_E!Y62+NRG_CL_E!Y62+NRG_LNG_E!Y62+NRG_BIOG_E!Y62+NRG_GTL_E!Y62+NRG_CPP_E!Y62+NRG_NSP_E!Y62</f>
        <v>0</v>
      </c>
      <c r="Z62" s="52">
        <f>NRG_CM_E!Z62+NRG_OIL_NG_E!Z62+NRG_PF_E!Z62+NRG_CO_E!Z62+NRG_BKBPB_E!Z62+NRG_GW_E!Z62+NRG_BF_E!Z62+NRG_PR_E!Z62+NRG_NI_E!Z62+NRG_CL_E!Z62+NRG_LNG_E!Z62+NRG_BIOG_E!Z62+NRG_GTL_E!Z62+NRG_CPP_E!Z62+NRG_NSP_E!Z62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  <c r="Y63" s="52">
        <f>NRG_CM_E!Y63+NRG_OIL_NG_E!Y63+NRG_PF_E!Y63+NRG_CO_E!Y63+NRG_BKBPB_E!Y63+NRG_GW_E!Y63+NRG_BF_E!Y63+NRG_PR_E!Y63+NRG_NI_E!Y63+NRG_CL_E!Y63+NRG_LNG_E!Y63+NRG_BIOG_E!Y63+NRG_GTL_E!Y63+NRG_CPP_E!Y63+NRG_NSP_E!Y63</f>
        <v>0</v>
      </c>
      <c r="Z63" s="52">
        <f>NRG_CM_E!Z63+NRG_OIL_NG_E!Z63+NRG_PF_E!Z63+NRG_CO_E!Z63+NRG_BKBPB_E!Z63+NRG_GW_E!Z63+NRG_BF_E!Z63+NRG_PR_E!Z63+NRG_NI_E!Z63+NRG_CL_E!Z63+NRG_LNG_E!Z63+NRG_BIOG_E!Z63+NRG_GTL_E!Z63+NRG_CPP_E!Z63+NRG_NSP_E!Z63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  <c r="Y64" s="52">
        <f>NRG_CM_E!Y64+NRG_OIL_NG_E!Y64+NRG_PF_E!Y64+NRG_CO_E!Y64+NRG_BKBPB_E!Y64+NRG_GW_E!Y64+NRG_BF_E!Y64+NRG_PR_E!Y64+NRG_NI_E!Y64+NRG_CL_E!Y64+NRG_LNG_E!Y64+NRG_BIOG_E!Y64+NRG_GTL_E!Y64+NRG_CPP_E!Y64+NRG_NSP_E!Y64</f>
        <v>0</v>
      </c>
      <c r="Z64" s="52">
        <f>NRG_CM_E!Z64+NRG_OIL_NG_E!Z64+NRG_PF_E!Z64+NRG_CO_E!Z64+NRG_BKBPB_E!Z64+NRG_GW_E!Z64+NRG_BF_E!Z64+NRG_PR_E!Z64+NRG_NI_E!Z64+NRG_CL_E!Z64+NRG_LNG_E!Z64+NRG_BIOG_E!Z64+NRG_GTL_E!Z64+NRG_CPP_E!Z64+NRG_NSP_E!Z64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  <c r="Y65" s="52">
        <f>NRG_CM_E!Y65+NRG_OIL_NG_E!Y65+NRG_PF_E!Y65+NRG_CO_E!Y65+NRG_BKBPB_E!Y65+NRG_GW_E!Y65+NRG_BF_E!Y65+NRG_PR_E!Y65+NRG_NI_E!Y65+NRG_CL_E!Y65+NRG_LNG_E!Y65+NRG_BIOG_E!Y65+NRG_GTL_E!Y65+NRG_CPP_E!Y65+NRG_NSP_E!Y65</f>
        <v>0</v>
      </c>
      <c r="Z65" s="52">
        <f>NRG_CM_E!Z65+NRG_OIL_NG_E!Z65+NRG_PF_E!Z65+NRG_CO_E!Z65+NRG_BKBPB_E!Z65+NRG_GW_E!Z65+NRG_BF_E!Z65+NRG_PR_E!Z65+NRG_NI_E!Z65+NRG_CL_E!Z65+NRG_LNG_E!Z65+NRG_BIOG_E!Z65+NRG_GTL_E!Z65+NRG_CPP_E!Z65+NRG_NSP_E!Z65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  <c r="Y66" s="52">
        <f>NRG_CM_E!Y66+NRG_OIL_NG_E!Y66+NRG_PF_E!Y66+NRG_CO_E!Y66+NRG_BKBPB_E!Y66+NRG_GW_E!Y66+NRG_BF_E!Y66+NRG_PR_E!Y66+NRG_NI_E!Y66+NRG_CL_E!Y66+NRG_LNG_E!Y66+NRG_BIOG_E!Y66+NRG_GTL_E!Y66+NRG_CPP_E!Y66+NRG_NSP_E!Y66</f>
        <v>0</v>
      </c>
      <c r="Z66" s="52">
        <f>NRG_CM_E!Z66+NRG_OIL_NG_E!Z66+NRG_PF_E!Z66+NRG_CO_E!Z66+NRG_BKBPB_E!Z66+NRG_GW_E!Z66+NRG_BF_E!Z66+NRG_PR_E!Z66+NRG_NI_E!Z66+NRG_CL_E!Z66+NRG_LNG_E!Z66+NRG_BIOG_E!Z66+NRG_GTL_E!Z66+NRG_CPP_E!Z66+NRG_NSP_E!Z66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  <c r="Y67" s="52">
        <f>NRG_CM_E!Y67+NRG_OIL_NG_E!Y67+NRG_PF_E!Y67+NRG_CO_E!Y67+NRG_BKBPB_E!Y67+NRG_GW_E!Y67+NRG_BF_E!Y67+NRG_PR_E!Y67+NRG_NI_E!Y67+NRG_CL_E!Y67+NRG_LNG_E!Y67+NRG_BIOG_E!Y67+NRG_GTL_E!Y67+NRG_CPP_E!Y67+NRG_NSP_E!Y67</f>
        <v>0</v>
      </c>
      <c r="Z67" s="52">
        <f>NRG_CM_E!Z67+NRG_OIL_NG_E!Z67+NRG_PF_E!Z67+NRG_CO_E!Z67+NRG_BKBPB_E!Z67+NRG_GW_E!Z67+NRG_BF_E!Z67+NRG_PR_E!Z67+NRG_NI_E!Z67+NRG_CL_E!Z67+NRG_LNG_E!Z67+NRG_BIOG_E!Z67+NRG_GTL_E!Z67+NRG_CPP_E!Z67+NRG_NSP_E!Z67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  <c r="Y68" s="52">
        <f>NRG_CM_E!Y68+NRG_OIL_NG_E!Y68+NRG_PF_E!Y68+NRG_CO_E!Y68+NRG_BKBPB_E!Y68+NRG_GW_E!Y68+NRG_BF_E!Y68+NRG_PR_E!Y68+NRG_NI_E!Y68+NRG_CL_E!Y68+NRG_LNG_E!Y68+NRG_BIOG_E!Y68+NRG_GTL_E!Y68+NRG_CPP_E!Y68+NRG_NSP_E!Y68</f>
        <v>0</v>
      </c>
      <c r="Z68" s="52">
        <f>NRG_CM_E!Z68+NRG_OIL_NG_E!Z68+NRG_PF_E!Z68+NRG_CO_E!Z68+NRG_BKBPB_E!Z68+NRG_GW_E!Z68+NRG_BF_E!Z68+NRG_PR_E!Z68+NRG_NI_E!Z68+NRG_CL_E!Z68+NRG_LNG_E!Z68+NRG_BIOG_E!Z68+NRG_GTL_E!Z68+NRG_CPP_E!Z68+NRG_NSP_E!Z68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  <c r="Y69" s="52">
        <f>NRG_CM_E!Y69+NRG_OIL_NG_E!Y69+NRG_PF_E!Y69+NRG_CO_E!Y69+NRG_BKBPB_E!Y69+NRG_GW_E!Y69+NRG_BF_E!Y69+NRG_PR_E!Y69+NRG_NI_E!Y69+NRG_CL_E!Y69+NRG_LNG_E!Y69+NRG_BIOG_E!Y69+NRG_GTL_E!Y69+NRG_CPP_E!Y69+NRG_NSP_E!Y69</f>
        <v>0</v>
      </c>
      <c r="Z69" s="52">
        <f>NRG_CM_E!Z69+NRG_OIL_NG_E!Z69+NRG_PF_E!Z69+NRG_CO_E!Z69+NRG_BKBPB_E!Z69+NRG_GW_E!Z69+NRG_BF_E!Z69+NRG_PR_E!Z69+NRG_NI_E!Z69+NRG_CL_E!Z69+NRG_LNG_E!Z69+NRG_BIOG_E!Z69+NRG_GTL_E!Z69+NRG_CPP_E!Z69+NRG_NSP_E!Z69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  <c r="Y70" s="52">
        <f>NRG_CM_E!Y70+NRG_OIL_NG_E!Y70+NRG_PF_E!Y70+NRG_CO_E!Y70+NRG_BKBPB_E!Y70+NRG_GW_E!Y70+NRG_BF_E!Y70+NRG_PR_E!Y70+NRG_NI_E!Y70+NRG_CL_E!Y70+NRG_LNG_E!Y70+NRG_BIOG_E!Y70+NRG_GTL_E!Y70+NRG_CPP_E!Y70+NRG_NSP_E!Y70</f>
        <v>0</v>
      </c>
      <c r="Z70" s="52">
        <f>NRG_CM_E!Z70+NRG_OIL_NG_E!Z70+NRG_PF_E!Z70+NRG_CO_E!Z70+NRG_BKBPB_E!Z70+NRG_GW_E!Z70+NRG_BF_E!Z70+NRG_PR_E!Z70+NRG_NI_E!Z70+NRG_CL_E!Z70+NRG_LNG_E!Z70+NRG_BIOG_E!Z70+NRG_GTL_E!Z70+NRG_CPP_E!Z70+NRG_NSP_E!Z70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  <c r="Y71" s="52">
        <f>NRG_CM_E!Y71+NRG_OIL_NG_E!Y71+NRG_PF_E!Y71+NRG_CO_E!Y71+NRG_BKBPB_E!Y71+NRG_GW_E!Y71+NRG_BF_E!Y71+NRG_PR_E!Y71+NRG_NI_E!Y71+NRG_CL_E!Y71+NRG_LNG_E!Y71+NRG_BIOG_E!Y71+NRG_GTL_E!Y71+NRG_CPP_E!Y71+NRG_NSP_E!Y71</f>
        <v>0</v>
      </c>
      <c r="Z71" s="52">
        <f>NRG_CM_E!Z71+NRG_OIL_NG_E!Z71+NRG_PF_E!Z71+NRG_CO_E!Z71+NRG_BKBPB_E!Z71+NRG_GW_E!Z71+NRG_BF_E!Z71+NRG_PR_E!Z71+NRG_NI_E!Z71+NRG_CL_E!Z71+NRG_LNG_E!Z71+NRG_BIOG_E!Z71+NRG_GTL_E!Z71+NRG_CPP_E!Z71+NRG_NSP_E!Z71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  <c r="Y72" s="55">
        <f>NRG_CM_E!Y72+NRG_OIL_NG_E!Y72+NRG_PF_E!Y72+NRG_CO_E!Y72+NRG_BKBPB_E!Y72+NRG_GW_E!Y72+NRG_BF_E!Y72+NRG_PR_E!Y72+NRG_NI_E!Y72+NRG_CL_E!Y72+NRG_LNG_E!Y72+NRG_BIOG_E!Y72+NRG_GTL_E!Y72+NRG_CPP_E!Y72+NRG_NSP_E!Y72</f>
        <v>0</v>
      </c>
      <c r="Z72" s="55">
        <f>NRG_CM_E!Z72+NRG_OIL_NG_E!Z72+NRG_PF_E!Z72+NRG_CO_E!Z72+NRG_BKBPB_E!Z72+NRG_GW_E!Z72+NRG_BF_E!Z72+NRG_PR_E!Z72+NRG_NI_E!Z72+NRG_CL_E!Z72+NRG_LNG_E!Z72+NRG_BIOG_E!Z72+NRG_GTL_E!Z72+NRG_CPP_E!Z72+NRG_NSP_E!Z72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147.77054784000001</v>
      </c>
      <c r="J2" s="21">
        <f t="shared" si="0"/>
        <v>144.47435976000003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147.77054784000001</v>
      </c>
      <c r="J26" s="27">
        <f t="shared" si="14"/>
        <v>144.47435976000003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147.77054784000001</v>
      </c>
      <c r="J33" s="19">
        <f t="shared" si="18"/>
        <v>144.47435976000003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32.731030080000004</v>
      </c>
      <c r="J36" s="8">
        <v>32.731030080000004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25.672982399999995</v>
      </c>
      <c r="J43" s="8">
        <v>6.4182455999999979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89.36653536</v>
      </c>
      <c r="J44" s="8">
        <v>105.32508408000001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38.010591560339755</v>
      </c>
      <c r="D2" s="21">
        <f t="shared" ref="D2:X2" si="0">SUM(D3,D17,D22,D25,D26,D51,D52)</f>
        <v>83.178544433611037</v>
      </c>
      <c r="E2" s="21">
        <f t="shared" si="0"/>
        <v>108.56880890415567</v>
      </c>
      <c r="F2" s="21">
        <f t="shared" si="0"/>
        <v>187.88147907026658</v>
      </c>
      <c r="G2" s="21">
        <f t="shared" si="0"/>
        <v>197.02793036676658</v>
      </c>
      <c r="H2" s="21">
        <f t="shared" si="0"/>
        <v>130.60303201091213</v>
      </c>
      <c r="I2" s="21">
        <f t="shared" si="0"/>
        <v>112.0292328332078</v>
      </c>
      <c r="J2" s="21">
        <f t="shared" si="0"/>
        <v>113.2345846192591</v>
      </c>
      <c r="K2" s="21">
        <f t="shared" si="0"/>
        <v>127.64012149942255</v>
      </c>
      <c r="L2" s="21">
        <f t="shared" si="0"/>
        <v>150.06745217333736</v>
      </c>
      <c r="M2" s="21">
        <f t="shared" si="0"/>
        <v>114.35902285345338</v>
      </c>
      <c r="N2" s="21">
        <f t="shared" si="0"/>
        <v>91.88681923675675</v>
      </c>
      <c r="O2" s="21">
        <f t="shared" si="0"/>
        <v>114.44974542892133</v>
      </c>
      <c r="P2" s="21">
        <f t="shared" si="0"/>
        <v>120.48668356843731</v>
      </c>
      <c r="Q2" s="21">
        <f t="shared" si="0"/>
        <v>90.12718295179323</v>
      </c>
      <c r="R2" s="21">
        <f t="shared" si="0"/>
        <v>58.82263785032012</v>
      </c>
      <c r="S2" s="21">
        <f t="shared" si="0"/>
        <v>78.999665209603663</v>
      </c>
      <c r="T2" s="21">
        <f t="shared" si="0"/>
        <v>96.043216978053209</v>
      </c>
      <c r="U2" s="21">
        <f t="shared" si="0"/>
        <v>71.221715601588954</v>
      </c>
      <c r="V2" s="21">
        <f t="shared" si="0"/>
        <v>57.24083218448424</v>
      </c>
      <c r="W2" s="21">
        <f t="shared" si="0"/>
        <v>63.396719283775113</v>
      </c>
      <c r="X2" s="21">
        <f t="shared" si="0"/>
        <v>77.745345331658768</v>
      </c>
      <c r="Y2" s="21">
        <f t="shared" ref="Y2:Z2" si="1">SUM(Y3,Y17,Y22,Y25,Y26,Y51,Y52)</f>
        <v>62.896352295201709</v>
      </c>
      <c r="Z2" s="21">
        <f t="shared" si="1"/>
        <v>30.027082531457154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38.010591560339755</v>
      </c>
      <c r="D22" s="27">
        <f t="shared" si="12"/>
        <v>83.178544433611037</v>
      </c>
      <c r="E22" s="27">
        <f t="shared" si="12"/>
        <v>108.56880890415567</v>
      </c>
      <c r="F22" s="27">
        <f t="shared" si="12"/>
        <v>187.88147907026658</v>
      </c>
      <c r="G22" s="27">
        <f t="shared" si="12"/>
        <v>197.02793036676658</v>
      </c>
      <c r="H22" s="27">
        <f t="shared" si="12"/>
        <v>130.60303201091213</v>
      </c>
      <c r="I22" s="27">
        <f t="shared" si="12"/>
        <v>112.0292328332078</v>
      </c>
      <c r="J22" s="27">
        <f t="shared" si="12"/>
        <v>113.2345846192591</v>
      </c>
      <c r="K22" s="27">
        <f t="shared" si="12"/>
        <v>127.64012149942255</v>
      </c>
      <c r="L22" s="27">
        <f t="shared" si="12"/>
        <v>150.06745217333736</v>
      </c>
      <c r="M22" s="27">
        <f t="shared" si="12"/>
        <v>114.35902285345338</v>
      </c>
      <c r="N22" s="27">
        <f t="shared" si="12"/>
        <v>91.88681923675675</v>
      </c>
      <c r="O22" s="27">
        <f t="shared" si="12"/>
        <v>114.44974542892133</v>
      </c>
      <c r="P22" s="27">
        <f t="shared" si="12"/>
        <v>120.48668356843731</v>
      </c>
      <c r="Q22" s="27">
        <f t="shared" si="12"/>
        <v>90.12718295179323</v>
      </c>
      <c r="R22" s="27">
        <f t="shared" si="12"/>
        <v>58.82263785032012</v>
      </c>
      <c r="S22" s="27">
        <f t="shared" si="12"/>
        <v>78.999665209603663</v>
      </c>
      <c r="T22" s="27">
        <f t="shared" si="12"/>
        <v>96.043216978053209</v>
      </c>
      <c r="U22" s="27">
        <f t="shared" si="12"/>
        <v>71.221715601588954</v>
      </c>
      <c r="V22" s="27">
        <f t="shared" si="12"/>
        <v>57.24083218448424</v>
      </c>
      <c r="W22" s="27">
        <f t="shared" si="12"/>
        <v>63.396719283775113</v>
      </c>
      <c r="X22" s="27">
        <f t="shared" si="12"/>
        <v>77.745345331658768</v>
      </c>
      <c r="Y22" s="27">
        <f t="shared" ref="Y22:Z22" si="13">SUM(Y23:Y24)</f>
        <v>62.896352295201709</v>
      </c>
      <c r="Z22" s="27">
        <f t="shared" si="13"/>
        <v>30.027082531457154</v>
      </c>
    </row>
    <row r="23" spans="1:26" ht="11.25" customHeight="1" x14ac:dyDescent="0.2">
      <c r="A23" s="29" t="s">
        <v>36</v>
      </c>
      <c r="B23" s="7" t="s">
        <v>37</v>
      </c>
      <c r="C23" s="8">
        <v>38.010591560339755</v>
      </c>
      <c r="D23" s="8">
        <v>83.178544433611037</v>
      </c>
      <c r="E23" s="8">
        <v>108.56880890415567</v>
      </c>
      <c r="F23" s="8">
        <v>187.88147907026658</v>
      </c>
      <c r="G23" s="8">
        <v>197.02793036676658</v>
      </c>
      <c r="H23" s="8">
        <v>130.60303201091213</v>
      </c>
      <c r="I23" s="8">
        <v>112.0292328332078</v>
      </c>
      <c r="J23" s="8">
        <v>113.2345846192591</v>
      </c>
      <c r="K23" s="8">
        <v>127.64012149942255</v>
      </c>
      <c r="L23" s="8">
        <v>150.06745217333736</v>
      </c>
      <c r="M23" s="8">
        <v>114.35902285345338</v>
      </c>
      <c r="N23" s="8">
        <v>91.88681923675675</v>
      </c>
      <c r="O23" s="8">
        <v>114.44974542892133</v>
      </c>
      <c r="P23" s="8">
        <v>120.48668356843731</v>
      </c>
      <c r="Q23" s="8">
        <v>90.12718295179323</v>
      </c>
      <c r="R23" s="8">
        <v>58.82263785032012</v>
      </c>
      <c r="S23" s="8">
        <v>78.999665209603663</v>
      </c>
      <c r="T23" s="8">
        <v>96.043216978053209</v>
      </c>
      <c r="U23" s="8">
        <v>71.221715601588954</v>
      </c>
      <c r="V23" s="8">
        <v>57.24083218448424</v>
      </c>
      <c r="W23" s="8">
        <v>63.396719283775113</v>
      </c>
      <c r="X23" s="8">
        <v>77.745345331658768</v>
      </c>
      <c r="Y23" s="8">
        <v>62.896352295201709</v>
      </c>
      <c r="Z23" s="8">
        <v>30.027082531457154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276.40121472000004</v>
      </c>
      <c r="D2" s="21">
        <f t="shared" ref="D2:X2" si="0">SUM(D3,D17,D22,D25,D26,D51,D52)</f>
        <v>292.65629940000002</v>
      </c>
      <c r="E2" s="21">
        <f t="shared" si="0"/>
        <v>321.61832244000004</v>
      </c>
      <c r="F2" s="21">
        <f t="shared" si="0"/>
        <v>319.22330796</v>
      </c>
      <c r="G2" s="21">
        <f t="shared" si="0"/>
        <v>318.27098844</v>
      </c>
      <c r="H2" s="21">
        <f t="shared" si="0"/>
        <v>378.41618231999996</v>
      </c>
      <c r="I2" s="21">
        <f t="shared" si="0"/>
        <v>366.46438427999999</v>
      </c>
      <c r="J2" s="21">
        <f t="shared" si="0"/>
        <v>335.58347304000006</v>
      </c>
      <c r="K2" s="21">
        <f t="shared" si="0"/>
        <v>348.62176548000002</v>
      </c>
      <c r="L2" s="21">
        <f t="shared" si="0"/>
        <v>295.92949644000004</v>
      </c>
      <c r="M2" s="21">
        <f t="shared" si="0"/>
        <v>291.52664387999999</v>
      </c>
      <c r="N2" s="21">
        <f t="shared" si="0"/>
        <v>289.67887547999999</v>
      </c>
      <c r="O2" s="21">
        <f t="shared" si="0"/>
        <v>334.17958967999994</v>
      </c>
      <c r="P2" s="21">
        <f t="shared" si="0"/>
        <v>325.99077263999999</v>
      </c>
      <c r="Q2" s="21">
        <f t="shared" si="0"/>
        <v>323.46935496000003</v>
      </c>
      <c r="R2" s="21">
        <f t="shared" si="0"/>
        <v>354.68126963999998</v>
      </c>
      <c r="S2" s="21">
        <f t="shared" si="0"/>
        <v>361.74187476000003</v>
      </c>
      <c r="T2" s="21">
        <f t="shared" si="0"/>
        <v>360.17210016000001</v>
      </c>
      <c r="U2" s="21">
        <f t="shared" si="0"/>
        <v>351.97841880000004</v>
      </c>
      <c r="V2" s="21">
        <f t="shared" si="0"/>
        <v>323.39914524</v>
      </c>
      <c r="W2" s="21">
        <f t="shared" si="0"/>
        <v>354.62175084</v>
      </c>
      <c r="X2" s="21">
        <f t="shared" si="0"/>
        <v>306.19580760000008</v>
      </c>
      <c r="Y2" s="21">
        <f t="shared" ref="Y2:Z2" si="1">SUM(Y3,Y17,Y22,Y25,Y26,Y51,Y52)</f>
        <v>295.35202836000002</v>
      </c>
      <c r="Z2" s="21">
        <f t="shared" si="1"/>
        <v>324.42222240000012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276.40121472000004</v>
      </c>
      <c r="D26" s="27">
        <f t="shared" si="14"/>
        <v>292.65629940000002</v>
      </c>
      <c r="E26" s="27">
        <f t="shared" si="14"/>
        <v>321.61832244000004</v>
      </c>
      <c r="F26" s="27">
        <f t="shared" si="14"/>
        <v>319.22330796</v>
      </c>
      <c r="G26" s="27">
        <f t="shared" si="14"/>
        <v>318.27098844</v>
      </c>
      <c r="H26" s="27">
        <f t="shared" si="14"/>
        <v>378.41618231999996</v>
      </c>
      <c r="I26" s="27">
        <f t="shared" si="14"/>
        <v>366.46438427999999</v>
      </c>
      <c r="J26" s="27">
        <f t="shared" si="14"/>
        <v>335.58347304000006</v>
      </c>
      <c r="K26" s="27">
        <f t="shared" si="14"/>
        <v>348.62176548000002</v>
      </c>
      <c r="L26" s="27">
        <f t="shared" si="14"/>
        <v>295.92949644000004</v>
      </c>
      <c r="M26" s="27">
        <f t="shared" si="14"/>
        <v>291.52664387999999</v>
      </c>
      <c r="N26" s="27">
        <f t="shared" si="14"/>
        <v>289.67887547999999</v>
      </c>
      <c r="O26" s="27">
        <f t="shared" si="14"/>
        <v>334.17958967999994</v>
      </c>
      <c r="P26" s="27">
        <f t="shared" si="14"/>
        <v>325.99077263999999</v>
      </c>
      <c r="Q26" s="27">
        <f t="shared" si="14"/>
        <v>323.46935496000003</v>
      </c>
      <c r="R26" s="27">
        <f t="shared" si="14"/>
        <v>354.68126963999998</v>
      </c>
      <c r="S26" s="27">
        <f t="shared" si="14"/>
        <v>361.74187476000003</v>
      </c>
      <c r="T26" s="27">
        <f t="shared" si="14"/>
        <v>360.17210016000001</v>
      </c>
      <c r="U26" s="27">
        <f t="shared" si="14"/>
        <v>351.97841880000004</v>
      </c>
      <c r="V26" s="27">
        <f t="shared" si="14"/>
        <v>323.39914524</v>
      </c>
      <c r="W26" s="27">
        <f t="shared" si="14"/>
        <v>354.62175084</v>
      </c>
      <c r="X26" s="27">
        <f t="shared" si="14"/>
        <v>306.19580760000008</v>
      </c>
      <c r="Y26" s="27">
        <f t="shared" ref="Y26:Z26" si="15">SUM(Y27,Y33)</f>
        <v>295.35202836000002</v>
      </c>
      <c r="Z26" s="27">
        <f t="shared" si="15"/>
        <v>324.42222240000012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276.40121472000004</v>
      </c>
      <c r="D33" s="19">
        <f t="shared" si="18"/>
        <v>292.65629940000002</v>
      </c>
      <c r="E33" s="19">
        <f t="shared" si="18"/>
        <v>321.61832244000004</v>
      </c>
      <c r="F33" s="19">
        <f t="shared" si="18"/>
        <v>319.22330796</v>
      </c>
      <c r="G33" s="19">
        <f t="shared" si="18"/>
        <v>318.27098844</v>
      </c>
      <c r="H33" s="19">
        <f t="shared" si="18"/>
        <v>378.41618231999996</v>
      </c>
      <c r="I33" s="19">
        <f t="shared" si="18"/>
        <v>366.46438427999999</v>
      </c>
      <c r="J33" s="19">
        <f t="shared" si="18"/>
        <v>335.58347304000006</v>
      </c>
      <c r="K33" s="19">
        <f t="shared" si="18"/>
        <v>348.62176548000002</v>
      </c>
      <c r="L33" s="19">
        <f t="shared" si="18"/>
        <v>295.92949644000004</v>
      </c>
      <c r="M33" s="19">
        <f t="shared" si="18"/>
        <v>291.52664387999999</v>
      </c>
      <c r="N33" s="19">
        <f t="shared" si="18"/>
        <v>289.67887547999999</v>
      </c>
      <c r="O33" s="19">
        <f t="shared" si="18"/>
        <v>334.17958967999994</v>
      </c>
      <c r="P33" s="19">
        <f t="shared" si="18"/>
        <v>325.99077263999999</v>
      </c>
      <c r="Q33" s="19">
        <f t="shared" si="18"/>
        <v>323.46935496000003</v>
      </c>
      <c r="R33" s="19">
        <f t="shared" si="18"/>
        <v>354.68126963999998</v>
      </c>
      <c r="S33" s="19">
        <f t="shared" si="18"/>
        <v>361.74187476000003</v>
      </c>
      <c r="T33" s="19">
        <f t="shared" si="18"/>
        <v>360.17210016000001</v>
      </c>
      <c r="U33" s="19">
        <f t="shared" si="18"/>
        <v>351.97841880000004</v>
      </c>
      <c r="V33" s="19">
        <f t="shared" si="18"/>
        <v>323.39914524</v>
      </c>
      <c r="W33" s="19">
        <f t="shared" si="18"/>
        <v>354.62175084</v>
      </c>
      <c r="X33" s="19">
        <f t="shared" si="18"/>
        <v>306.19580760000008</v>
      </c>
      <c r="Y33" s="19">
        <f t="shared" ref="Y33:Z33" si="19">SUM(Y34:Y50)</f>
        <v>295.35202836000002</v>
      </c>
      <c r="Z33" s="19">
        <f t="shared" si="19"/>
        <v>324.42222240000012</v>
      </c>
    </row>
    <row r="34" spans="1:26" ht="11.25" customHeight="1" x14ac:dyDescent="0.2">
      <c r="A34" s="28" t="s">
        <v>54</v>
      </c>
      <c r="B34" s="7" t="s">
        <v>55</v>
      </c>
      <c r="C34" s="8">
        <v>141.24160512000003</v>
      </c>
      <c r="D34" s="8">
        <v>184.70052864000002</v>
      </c>
      <c r="E34" s="8">
        <v>220.01103360000002</v>
      </c>
      <c r="F34" s="8">
        <v>233.59186944000001</v>
      </c>
      <c r="G34" s="8">
        <v>217.29482496000003</v>
      </c>
      <c r="H34" s="8">
        <v>242.58279167999999</v>
      </c>
      <c r="I34" s="8">
        <v>238.90899456</v>
      </c>
      <c r="J34" s="8">
        <v>223.84014336000004</v>
      </c>
      <c r="K34" s="8">
        <v>234.24774911999998</v>
      </c>
      <c r="L34" s="8">
        <v>207.17627904000003</v>
      </c>
      <c r="M34" s="8">
        <v>224.11261440000001</v>
      </c>
      <c r="N34" s="8">
        <v>132.52211711999999</v>
      </c>
      <c r="O34" s="8">
        <v>152.73785088</v>
      </c>
      <c r="P34" s="8">
        <v>154.42078463999999</v>
      </c>
      <c r="Q34" s="8">
        <v>151.68757248</v>
      </c>
      <c r="R34" s="8">
        <v>220.53586176000002</v>
      </c>
      <c r="S34" s="8">
        <v>196.71787008000001</v>
      </c>
      <c r="T34" s="8">
        <v>216.36315648000001</v>
      </c>
      <c r="U34" s="8">
        <v>217.08705024000005</v>
      </c>
      <c r="V34" s="8">
        <v>181.81304064000003</v>
      </c>
      <c r="W34" s="8">
        <v>204.68090880000003</v>
      </c>
      <c r="X34" s="8">
        <v>203.04089856000004</v>
      </c>
      <c r="Y34" s="8">
        <v>242.20518912000003</v>
      </c>
      <c r="Z34" s="8">
        <v>256.15014912000009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8.926706519999998</v>
      </c>
      <c r="D36" s="8">
        <v>8.926706519999998</v>
      </c>
      <c r="E36" s="8">
        <v>8.926706519999998</v>
      </c>
      <c r="F36" s="8">
        <v>8.926706519999998</v>
      </c>
      <c r="G36" s="8">
        <v>17.853185880000002</v>
      </c>
      <c r="H36" s="8">
        <v>20.828754719999999</v>
      </c>
      <c r="I36" s="8">
        <v>2.9755688400000007</v>
      </c>
      <c r="J36" s="8">
        <v>0</v>
      </c>
      <c r="K36" s="8">
        <v>8.926706519999998</v>
      </c>
      <c r="L36" s="8">
        <v>8.926706519999998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1.1812319999999999E-2</v>
      </c>
      <c r="U36" s="8">
        <v>1.1812319999999999E-2</v>
      </c>
      <c r="V36" s="8">
        <v>1.1812319999999999E-2</v>
      </c>
      <c r="W36" s="8">
        <v>1.1812319999999999E-2</v>
      </c>
      <c r="X36" s="8">
        <v>5.9061600000000014E-3</v>
      </c>
      <c r="Y36" s="8">
        <v>5.9061600000000014E-3</v>
      </c>
      <c r="Z36" s="8">
        <v>5.9061600000000014E-3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12.836491199999998</v>
      </c>
      <c r="D43" s="8">
        <v>16.045614</v>
      </c>
      <c r="E43" s="8">
        <v>22.463859599999999</v>
      </c>
      <c r="F43" s="8">
        <v>19.254736800000003</v>
      </c>
      <c r="G43" s="8">
        <v>25.672982399999995</v>
      </c>
      <c r="H43" s="8">
        <v>19.254736800000003</v>
      </c>
      <c r="I43" s="8">
        <v>19.254736800000003</v>
      </c>
      <c r="J43" s="8">
        <v>6.4182455999999979</v>
      </c>
      <c r="K43" s="8">
        <v>22.463859599999999</v>
      </c>
      <c r="L43" s="8">
        <v>6.4182455999999979</v>
      </c>
      <c r="M43" s="8">
        <v>3.2091227999999989</v>
      </c>
      <c r="N43" s="8">
        <v>3.6775533599999997</v>
      </c>
      <c r="O43" s="8">
        <v>0.43641935999999998</v>
      </c>
      <c r="P43" s="8">
        <v>0.43641935999999998</v>
      </c>
      <c r="Q43" s="8">
        <v>3.8733552000000007</v>
      </c>
      <c r="R43" s="8">
        <v>0.50390963999999994</v>
      </c>
      <c r="S43" s="8">
        <v>0.54232307999999996</v>
      </c>
      <c r="T43" s="8">
        <v>4.9323924000000003</v>
      </c>
      <c r="U43" s="8">
        <v>9.4283654400000003</v>
      </c>
      <c r="V43" s="8">
        <v>6.6268519199999982</v>
      </c>
      <c r="W43" s="8">
        <v>16.626617279999998</v>
      </c>
      <c r="X43" s="8">
        <v>1.8966636000000001</v>
      </c>
      <c r="Y43" s="8">
        <v>0.29210219999999998</v>
      </c>
      <c r="Z43" s="8">
        <v>0.28249883999999997</v>
      </c>
    </row>
    <row r="44" spans="1:26" ht="11.25" customHeight="1" x14ac:dyDescent="0.2">
      <c r="A44" s="28" t="s">
        <v>74</v>
      </c>
      <c r="B44" s="7" t="s">
        <v>75</v>
      </c>
      <c r="C44" s="8">
        <v>82.98345024000001</v>
      </c>
      <c r="D44" s="8">
        <v>82.98345024000001</v>
      </c>
      <c r="E44" s="8">
        <v>70.216722720000007</v>
      </c>
      <c r="F44" s="8">
        <v>57.449995200000011</v>
      </c>
      <c r="G44" s="8">
        <v>57.449995200000011</v>
      </c>
      <c r="H44" s="8">
        <v>95.749899120000009</v>
      </c>
      <c r="I44" s="8">
        <v>105.32508408000001</v>
      </c>
      <c r="J44" s="8">
        <v>105.32508408000001</v>
      </c>
      <c r="K44" s="8">
        <v>82.98345024000001</v>
      </c>
      <c r="L44" s="8">
        <v>73.408265280000009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30.412961639999999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64.204906680000008</v>
      </c>
      <c r="N50" s="8">
        <v>153.47920499999998</v>
      </c>
      <c r="O50" s="8">
        <v>181.00531943999997</v>
      </c>
      <c r="P50" s="8">
        <v>171.13356863999999</v>
      </c>
      <c r="Q50" s="8">
        <v>167.90842728000001</v>
      </c>
      <c r="R50" s="8">
        <v>133.64149823999998</v>
      </c>
      <c r="S50" s="8">
        <v>164.48168160000003</v>
      </c>
      <c r="T50" s="8">
        <v>138.86473895999998</v>
      </c>
      <c r="U50" s="8">
        <v>125.45119080000001</v>
      </c>
      <c r="V50" s="8">
        <v>134.94744035999997</v>
      </c>
      <c r="W50" s="8">
        <v>133.30241244000001</v>
      </c>
      <c r="X50" s="8">
        <v>101.25233928</v>
      </c>
      <c r="Y50" s="8">
        <v>52.848830879999987</v>
      </c>
      <c r="Z50" s="8">
        <v>67.983668279999989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25560.089597889604</v>
      </c>
      <c r="D2" s="21">
        <f t="shared" ref="D2:X2" si="0">SUM(D3,D17,D22,D25,D26,D51,D52)</f>
        <v>26376.898620990578</v>
      </c>
      <c r="E2" s="21">
        <f t="shared" si="0"/>
        <v>26127.01792657292</v>
      </c>
      <c r="F2" s="21">
        <f t="shared" si="0"/>
        <v>26861.251137355859</v>
      </c>
      <c r="G2" s="21">
        <f t="shared" si="0"/>
        <v>27800.569576823418</v>
      </c>
      <c r="H2" s="21">
        <f t="shared" si="0"/>
        <v>29208.378224243759</v>
      </c>
      <c r="I2" s="21">
        <f t="shared" si="0"/>
        <v>30169.416688179539</v>
      </c>
      <c r="J2" s="21">
        <f t="shared" si="0"/>
        <v>29796.333768433331</v>
      </c>
      <c r="K2" s="21">
        <f t="shared" si="0"/>
        <v>29666.58328591632</v>
      </c>
      <c r="L2" s="21">
        <f t="shared" si="0"/>
        <v>26596.53667148215</v>
      </c>
      <c r="M2" s="21">
        <f t="shared" si="0"/>
        <v>26156.888332105511</v>
      </c>
      <c r="N2" s="21">
        <f t="shared" si="0"/>
        <v>23795.592387481949</v>
      </c>
      <c r="O2" s="21">
        <f t="shared" si="0"/>
        <v>23179.969024771024</v>
      </c>
      <c r="P2" s="21">
        <f t="shared" si="0"/>
        <v>23409.074693077695</v>
      </c>
      <c r="Q2" s="21">
        <f t="shared" si="0"/>
        <v>23069.749710920023</v>
      </c>
      <c r="R2" s="21">
        <f t="shared" si="0"/>
        <v>23717.593918823412</v>
      </c>
      <c r="S2" s="21">
        <f t="shared" si="0"/>
        <v>24768.949640317584</v>
      </c>
      <c r="T2" s="21">
        <f t="shared" si="0"/>
        <v>24288.994385914473</v>
      </c>
      <c r="U2" s="21">
        <f t="shared" si="0"/>
        <v>25309.231959876295</v>
      </c>
      <c r="V2" s="21">
        <f t="shared" si="0"/>
        <v>24952.915883108304</v>
      </c>
      <c r="W2" s="21">
        <f t="shared" si="0"/>
        <v>23500.402620089211</v>
      </c>
      <c r="X2" s="21">
        <f t="shared" si="0"/>
        <v>23780.467145697858</v>
      </c>
      <c r="Y2" s="21">
        <f t="shared" ref="Y2:Z2" si="1">SUM(Y3,Y17,Y22,Y25,Y26,Y51,Y52)</f>
        <v>23329.24621565624</v>
      </c>
      <c r="Z2" s="21">
        <f t="shared" si="1"/>
        <v>22631.686437370005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1461.0426181859998</v>
      </c>
      <c r="D3" s="24">
        <f t="shared" si="2"/>
        <v>1461.8727089424003</v>
      </c>
      <c r="E3" s="24">
        <f t="shared" si="2"/>
        <v>1389.5779754856003</v>
      </c>
      <c r="F3" s="24">
        <f t="shared" si="2"/>
        <v>1685.9849323980002</v>
      </c>
      <c r="G3" s="24">
        <f t="shared" si="2"/>
        <v>1742.8898366484009</v>
      </c>
      <c r="H3" s="24">
        <f t="shared" si="2"/>
        <v>1877.2608674495998</v>
      </c>
      <c r="I3" s="24">
        <f t="shared" si="2"/>
        <v>1648.9711699787997</v>
      </c>
      <c r="J3" s="24">
        <f t="shared" si="2"/>
        <v>1627.5821058528002</v>
      </c>
      <c r="K3" s="24">
        <f t="shared" si="2"/>
        <v>1617.3111663912005</v>
      </c>
      <c r="L3" s="24">
        <f t="shared" si="2"/>
        <v>1419.6673789020006</v>
      </c>
      <c r="M3" s="24">
        <f t="shared" si="2"/>
        <v>1406.8429419600004</v>
      </c>
      <c r="N3" s="24">
        <f t="shared" si="2"/>
        <v>1229.6413004628005</v>
      </c>
      <c r="O3" s="24">
        <f t="shared" si="2"/>
        <v>1284.0158244636002</v>
      </c>
      <c r="P3" s="24">
        <f t="shared" si="2"/>
        <v>1303.1914225379999</v>
      </c>
      <c r="Q3" s="24">
        <f t="shared" si="2"/>
        <v>1297.4695769183998</v>
      </c>
      <c r="R3" s="24">
        <f t="shared" si="2"/>
        <v>1355.7989398284001</v>
      </c>
      <c r="S3" s="24">
        <f t="shared" si="2"/>
        <v>1395.5603581631997</v>
      </c>
      <c r="T3" s="24">
        <f t="shared" si="2"/>
        <v>1121.5521337896005</v>
      </c>
      <c r="U3" s="24">
        <f t="shared" si="2"/>
        <v>1188.0024526896002</v>
      </c>
      <c r="V3" s="24">
        <f t="shared" si="2"/>
        <v>980.43563232360032</v>
      </c>
      <c r="W3" s="24">
        <f t="shared" si="2"/>
        <v>996.42063233159979</v>
      </c>
      <c r="X3" s="24">
        <f t="shared" si="2"/>
        <v>978.45049112639981</v>
      </c>
      <c r="Y3" s="24">
        <f t="shared" ref="Y3:Z3" si="3">SUM(Y4,Y8,Y11)</f>
        <v>684.25386950519999</v>
      </c>
      <c r="Z3" s="24">
        <f t="shared" si="3"/>
        <v>504.62021084279996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1391.4877561859998</v>
      </c>
      <c r="D4" s="19">
        <f t="shared" si="4"/>
        <v>1377.4157909424002</v>
      </c>
      <c r="E4" s="19">
        <f t="shared" si="4"/>
        <v>1285.2456824856004</v>
      </c>
      <c r="F4" s="19">
        <f t="shared" si="4"/>
        <v>1606.7698483980002</v>
      </c>
      <c r="G4" s="19">
        <f t="shared" si="4"/>
        <v>1681.0636436484008</v>
      </c>
      <c r="H4" s="19">
        <f t="shared" si="4"/>
        <v>1778.3518754495999</v>
      </c>
      <c r="I4" s="19">
        <f t="shared" si="4"/>
        <v>1631.1438799787998</v>
      </c>
      <c r="J4" s="19">
        <f t="shared" si="4"/>
        <v>1600.8246738528001</v>
      </c>
      <c r="K4" s="19">
        <f t="shared" si="4"/>
        <v>1574.7299523912004</v>
      </c>
      <c r="L4" s="19">
        <f t="shared" si="4"/>
        <v>1371.1258339020005</v>
      </c>
      <c r="M4" s="19">
        <f t="shared" si="4"/>
        <v>1364.4705729600005</v>
      </c>
      <c r="N4" s="19">
        <f t="shared" si="4"/>
        <v>1186.7589284628004</v>
      </c>
      <c r="O4" s="19">
        <f t="shared" si="4"/>
        <v>1235.3777544636002</v>
      </c>
      <c r="P4" s="19">
        <f t="shared" si="4"/>
        <v>1232.5681165379999</v>
      </c>
      <c r="Q4" s="19">
        <f t="shared" si="4"/>
        <v>1245.7381439183998</v>
      </c>
      <c r="R4" s="19">
        <f t="shared" si="4"/>
        <v>1282.8881668284</v>
      </c>
      <c r="S4" s="19">
        <f t="shared" si="4"/>
        <v>1328.5674451631996</v>
      </c>
      <c r="T4" s="19">
        <f t="shared" si="4"/>
        <v>1063.0990507896004</v>
      </c>
      <c r="U4" s="19">
        <f t="shared" si="4"/>
        <v>1139.6813356896002</v>
      </c>
      <c r="V4" s="19">
        <f t="shared" si="4"/>
        <v>943.40548332360027</v>
      </c>
      <c r="W4" s="19">
        <f t="shared" si="4"/>
        <v>967.05105833159985</v>
      </c>
      <c r="X4" s="19">
        <f t="shared" si="4"/>
        <v>926.61867212639982</v>
      </c>
      <c r="Y4" s="19">
        <f t="shared" ref="Y4:Z4" si="5">SUM(Y5:Y7)</f>
        <v>651.02013650519996</v>
      </c>
      <c r="Z4" s="19">
        <f t="shared" si="5"/>
        <v>472.52652584279997</v>
      </c>
    </row>
    <row r="5" spans="1:26" ht="11.25" customHeight="1" x14ac:dyDescent="0.2">
      <c r="A5" s="28" t="s">
        <v>4</v>
      </c>
      <c r="B5" s="7" t="s">
        <v>5</v>
      </c>
      <c r="C5" s="8">
        <f>FC_IND_E!C5+FC_TRA_E!C5+FC_OTH_E!C5</f>
        <v>149.03428722599998</v>
      </c>
      <c r="D5" s="8">
        <f>FC_IND_E!D5+FC_TRA_E!D5+FC_OTH_E!D5</f>
        <v>163.40282814240007</v>
      </c>
      <c r="E5" s="8">
        <f>FC_IND_E!E5+FC_TRA_E!E5+FC_OTH_E!E5</f>
        <v>127.41830848560005</v>
      </c>
      <c r="F5" s="8">
        <f>FC_IND_E!F5+FC_TRA_E!F5+FC_OTH_E!F5</f>
        <v>122.10057175800003</v>
      </c>
      <c r="G5" s="8">
        <f>FC_IND_E!G5+FC_TRA_E!G5+FC_OTH_E!G5</f>
        <v>148.48506732840005</v>
      </c>
      <c r="H5" s="8">
        <f>FC_IND_E!H5+FC_TRA_E!H5+FC_OTH_E!H5</f>
        <v>154.28832576959996</v>
      </c>
      <c r="I5" s="8">
        <f>FC_IND_E!I5+FC_TRA_E!I5+FC_OTH_E!I5</f>
        <v>140.43715565880004</v>
      </c>
      <c r="J5" s="8">
        <f>FC_IND_E!J5+FC_TRA_E!J5+FC_OTH_E!J5</f>
        <v>162.94561673280006</v>
      </c>
      <c r="K5" s="8">
        <f>FC_IND_E!K5+FC_TRA_E!K5+FC_OTH_E!K5</f>
        <v>125.51160951120002</v>
      </c>
      <c r="L5" s="8">
        <f>FC_IND_E!L5+FC_TRA_E!L5+FC_OTH_E!L5</f>
        <v>130.90507630200008</v>
      </c>
      <c r="M5" s="8">
        <f>FC_IND_E!M5+FC_TRA_E!M5+FC_OTH_E!M5</f>
        <v>120.38956776000006</v>
      </c>
      <c r="N5" s="8">
        <f>FC_IND_E!N5+FC_TRA_E!N5+FC_OTH_E!N5</f>
        <v>105.73226174280003</v>
      </c>
      <c r="O5" s="8">
        <f>FC_IND_E!O5+FC_TRA_E!O5+FC_OTH_E!O5</f>
        <v>153.45847998360006</v>
      </c>
      <c r="P5" s="8">
        <f>FC_IND_E!P5+FC_TRA_E!P5+FC_OTH_E!P5</f>
        <v>166.38850357799998</v>
      </c>
      <c r="Q5" s="8">
        <f>FC_IND_E!Q5+FC_TRA_E!Q5+FC_OTH_E!Q5</f>
        <v>250.00404807839996</v>
      </c>
      <c r="R5" s="8">
        <f>FC_IND_E!R5+FC_TRA_E!R5+FC_OTH_E!R5</f>
        <v>211.45779978840008</v>
      </c>
      <c r="S5" s="8">
        <f>FC_IND_E!S5+FC_TRA_E!S5+FC_OTH_E!S5</f>
        <v>276.93280924319993</v>
      </c>
      <c r="T5" s="8">
        <f>FC_IND_E!T5+FC_TRA_E!T5+FC_OTH_E!T5</f>
        <v>222.00303414960004</v>
      </c>
      <c r="U5" s="8">
        <f>FC_IND_E!U5+FC_TRA_E!U5+FC_OTH_E!U5</f>
        <v>195.55059384960015</v>
      </c>
      <c r="V5" s="8">
        <f>FC_IND_E!V5+FC_TRA_E!V5+FC_OTH_E!V5</f>
        <v>212.96320020360011</v>
      </c>
      <c r="W5" s="8">
        <f>FC_IND_E!W5+FC_TRA_E!W5+FC_OTH_E!W5</f>
        <v>189.52226849159999</v>
      </c>
      <c r="X5" s="8">
        <f>FC_IND_E!X5+FC_TRA_E!X5+FC_OTH_E!X5</f>
        <v>167.32380524639998</v>
      </c>
      <c r="Y5" s="8">
        <f>FC_IND_E!Y5+FC_TRA_E!Y5+FC_OTH_E!Y5</f>
        <v>193.95353882519998</v>
      </c>
      <c r="Z5" s="8">
        <f>FC_IND_E!Z5+FC_TRA_E!Z5+FC_OTH_E!Z5</f>
        <v>174.11933984279997</v>
      </c>
    </row>
    <row r="6" spans="1:26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  <c r="Y6" s="8">
        <f>FC_IND_E!Y6+FC_TRA_E!Y6+FC_OTH_E!Y6</f>
        <v>0</v>
      </c>
      <c r="Z6" s="8">
        <f>FC_IND_E!Z6+FC_TRA_E!Z6+FC_OTH_E!Z6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FC_IND_E!C7+FC_TRA_E!C7+FC_OTH_E!C7</f>
        <v>1242.4534689599998</v>
      </c>
      <c r="D7" s="8">
        <f>FC_IND_E!D7+FC_TRA_E!D7+FC_OTH_E!D7</f>
        <v>1214.0129628000002</v>
      </c>
      <c r="E7" s="8">
        <f>FC_IND_E!E7+FC_TRA_E!E7+FC_OTH_E!E7</f>
        <v>1157.8273740000002</v>
      </c>
      <c r="F7" s="8">
        <f>FC_IND_E!F7+FC_TRA_E!F7+FC_OTH_E!F7</f>
        <v>1484.6692766400001</v>
      </c>
      <c r="G7" s="8">
        <f>FC_IND_E!G7+FC_TRA_E!G7+FC_OTH_E!G7</f>
        <v>1532.5785763200008</v>
      </c>
      <c r="H7" s="8">
        <f>FC_IND_E!H7+FC_TRA_E!H7+FC_OTH_E!H7</f>
        <v>1624.0635496800001</v>
      </c>
      <c r="I7" s="8">
        <f>FC_IND_E!I7+FC_TRA_E!I7+FC_OTH_E!I7</f>
        <v>1490.7067243199997</v>
      </c>
      <c r="J7" s="8">
        <f>FC_IND_E!J7+FC_TRA_E!J7+FC_OTH_E!J7</f>
        <v>1437.87905712</v>
      </c>
      <c r="K7" s="8">
        <f>FC_IND_E!K7+FC_TRA_E!K7+FC_OTH_E!K7</f>
        <v>1449.2183428800004</v>
      </c>
      <c r="L7" s="8">
        <f>FC_IND_E!L7+FC_TRA_E!L7+FC_OTH_E!L7</f>
        <v>1240.2207576000005</v>
      </c>
      <c r="M7" s="8">
        <f>FC_IND_E!M7+FC_TRA_E!M7+FC_OTH_E!M7</f>
        <v>1244.0810052000004</v>
      </c>
      <c r="N7" s="8">
        <f>FC_IND_E!N7+FC_TRA_E!N7+FC_OTH_E!N7</f>
        <v>1081.0266667200003</v>
      </c>
      <c r="O7" s="8">
        <f>FC_IND_E!O7+FC_TRA_E!O7+FC_OTH_E!O7</f>
        <v>1081.9192744800002</v>
      </c>
      <c r="P7" s="8">
        <f>FC_IND_E!P7+FC_TRA_E!P7+FC_OTH_E!P7</f>
        <v>1066.17961296</v>
      </c>
      <c r="Q7" s="8">
        <f>FC_IND_E!Q7+FC_TRA_E!Q7+FC_OTH_E!Q7</f>
        <v>995.7340958399999</v>
      </c>
      <c r="R7" s="8">
        <f>FC_IND_E!R7+FC_TRA_E!R7+FC_OTH_E!R7</f>
        <v>1071.43036704</v>
      </c>
      <c r="S7" s="8">
        <f>FC_IND_E!S7+FC_TRA_E!S7+FC_OTH_E!S7</f>
        <v>1051.6346359199997</v>
      </c>
      <c r="T7" s="8">
        <f>FC_IND_E!T7+FC_TRA_E!T7+FC_OTH_E!T7</f>
        <v>841.09601664000036</v>
      </c>
      <c r="U7" s="8">
        <f>FC_IND_E!U7+FC_TRA_E!U7+FC_OTH_E!U7</f>
        <v>944.13074184000016</v>
      </c>
      <c r="V7" s="8">
        <f>FC_IND_E!V7+FC_TRA_E!V7+FC_OTH_E!V7</f>
        <v>730.44228312000018</v>
      </c>
      <c r="W7" s="8">
        <f>FC_IND_E!W7+FC_TRA_E!W7+FC_OTH_E!W7</f>
        <v>777.52878983999983</v>
      </c>
      <c r="X7" s="8">
        <f>FC_IND_E!X7+FC_TRA_E!X7+FC_OTH_E!X7</f>
        <v>759.29486687999986</v>
      </c>
      <c r="Y7" s="8">
        <f>FC_IND_E!Y7+FC_TRA_E!Y7+FC_OTH_E!Y7</f>
        <v>457.06659767999997</v>
      </c>
      <c r="Z7" s="8">
        <f>FC_IND_E!Z7+FC_TRA_E!Z7+FC_OTH_E!Z7</f>
        <v>298.40718600000002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  <c r="Y9" s="8">
        <f>FC_IND_E!Y9+FC_TRA_E!Y9+FC_OTH_E!Y9</f>
        <v>0</v>
      </c>
      <c r="Z9" s="8">
        <f>FC_IND_E!Z9+FC_TRA_E!Z9+FC_OTH_E!Z9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FC_IND_E!C10+FC_TRA_E!C10+FC_OTH_E!C10</f>
        <v>0</v>
      </c>
      <c r="D10" s="8">
        <f>FC_IND_E!D10+FC_TRA_E!D10+FC_OTH_E!D10</f>
        <v>0</v>
      </c>
      <c r="E10" s="8">
        <f>FC_IND_E!E10+FC_TRA_E!E10+FC_OTH_E!E10</f>
        <v>0</v>
      </c>
      <c r="F10" s="8">
        <f>FC_IND_E!F10+FC_TRA_E!F10+FC_OTH_E!F10</f>
        <v>0</v>
      </c>
      <c r="G10" s="8">
        <f>FC_IND_E!G10+FC_TRA_E!G10+FC_OTH_E!G10</f>
        <v>0</v>
      </c>
      <c r="H10" s="8">
        <f>FC_IND_E!H10+FC_TRA_E!H10+FC_OTH_E!H10</f>
        <v>0</v>
      </c>
      <c r="I10" s="8">
        <f>FC_IND_E!I10+FC_TRA_E!I10+FC_OTH_E!I10</f>
        <v>0</v>
      </c>
      <c r="J10" s="8">
        <f>FC_IND_E!J10+FC_TRA_E!J10+FC_OTH_E!J10</f>
        <v>0</v>
      </c>
      <c r="K10" s="8">
        <f>FC_IND_E!K10+FC_TRA_E!K10+FC_OTH_E!K10</f>
        <v>0</v>
      </c>
      <c r="L10" s="8">
        <f>FC_IND_E!L10+FC_TRA_E!L10+FC_OTH_E!L10</f>
        <v>0</v>
      </c>
      <c r="M10" s="8">
        <f>FC_IND_E!M10+FC_TRA_E!M10+FC_OTH_E!M10</f>
        <v>0</v>
      </c>
      <c r="N10" s="8">
        <f>FC_IND_E!N10+FC_TRA_E!N10+FC_OTH_E!N10</f>
        <v>0</v>
      </c>
      <c r="O10" s="8">
        <f>FC_IND_E!O10+FC_TRA_E!O10+FC_OTH_E!O10</f>
        <v>0</v>
      </c>
      <c r="P10" s="8">
        <f>FC_IND_E!P10+FC_TRA_E!P10+FC_OTH_E!P10</f>
        <v>0</v>
      </c>
      <c r="Q10" s="8">
        <f>FC_IND_E!Q10+FC_TRA_E!Q10+FC_OTH_E!Q10</f>
        <v>0</v>
      </c>
      <c r="R10" s="8">
        <f>FC_IND_E!R10+FC_TRA_E!R10+FC_OTH_E!R10</f>
        <v>0</v>
      </c>
      <c r="S10" s="8">
        <f>FC_IND_E!S10+FC_TRA_E!S10+FC_OTH_E!S10</f>
        <v>0</v>
      </c>
      <c r="T10" s="8">
        <f>FC_IND_E!T10+FC_TRA_E!T10+FC_OTH_E!T10</f>
        <v>0</v>
      </c>
      <c r="U10" s="8">
        <f>FC_IND_E!U10+FC_TRA_E!U10+FC_OTH_E!U10</f>
        <v>0</v>
      </c>
      <c r="V10" s="8">
        <f>FC_IND_E!V10+FC_TRA_E!V10+FC_OTH_E!V10</f>
        <v>0</v>
      </c>
      <c r="W10" s="8">
        <f>FC_IND_E!W10+FC_TRA_E!W10+FC_OTH_E!W10</f>
        <v>0</v>
      </c>
      <c r="X10" s="8">
        <f>FC_IND_E!X10+FC_TRA_E!X10+FC_OTH_E!X10</f>
        <v>0</v>
      </c>
      <c r="Y10" s="8">
        <f>FC_IND_E!Y10+FC_TRA_E!Y10+FC_OTH_E!Y10</f>
        <v>0</v>
      </c>
      <c r="Z10" s="8">
        <f>FC_IND_E!Z10+FC_TRA_E!Z10+FC_OTH_E!Z10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69.554862000000014</v>
      </c>
      <c r="D11" s="19">
        <f t="shared" si="8"/>
        <v>84.456918000000002</v>
      </c>
      <c r="E11" s="19">
        <f t="shared" si="8"/>
        <v>104.33229300000005</v>
      </c>
      <c r="F11" s="19">
        <f t="shared" si="8"/>
        <v>79.215084000000033</v>
      </c>
      <c r="G11" s="19">
        <f t="shared" si="8"/>
        <v>61.826193000000018</v>
      </c>
      <c r="H11" s="19">
        <f t="shared" si="8"/>
        <v>98.908991999999984</v>
      </c>
      <c r="I11" s="19">
        <f t="shared" si="8"/>
        <v>17.827289999999998</v>
      </c>
      <c r="J11" s="19">
        <f t="shared" si="8"/>
        <v>26.757432000000009</v>
      </c>
      <c r="K11" s="19">
        <f t="shared" si="8"/>
        <v>42.581214000000003</v>
      </c>
      <c r="L11" s="19">
        <f t="shared" si="8"/>
        <v>48.541545000000028</v>
      </c>
      <c r="M11" s="19">
        <f t="shared" si="8"/>
        <v>42.372368999999992</v>
      </c>
      <c r="N11" s="19">
        <f t="shared" si="8"/>
        <v>42.882371999999989</v>
      </c>
      <c r="O11" s="19">
        <f t="shared" si="8"/>
        <v>48.638070000000013</v>
      </c>
      <c r="P11" s="19">
        <f t="shared" si="8"/>
        <v>70.623305999999985</v>
      </c>
      <c r="Q11" s="19">
        <f t="shared" si="8"/>
        <v>51.731432999999981</v>
      </c>
      <c r="R11" s="19">
        <f t="shared" si="8"/>
        <v>72.910773000000006</v>
      </c>
      <c r="S11" s="19">
        <f t="shared" si="8"/>
        <v>66.992912999999973</v>
      </c>
      <c r="T11" s="19">
        <f t="shared" si="8"/>
        <v>58.453083000000021</v>
      </c>
      <c r="U11" s="19">
        <f t="shared" si="8"/>
        <v>48.321117000000022</v>
      </c>
      <c r="V11" s="19">
        <f t="shared" si="8"/>
        <v>37.030149000000023</v>
      </c>
      <c r="W11" s="19">
        <f t="shared" si="8"/>
        <v>29.369574</v>
      </c>
      <c r="X11" s="19">
        <f t="shared" ref="X11:Z11" si="9">SUM(X12:X16)</f>
        <v>51.831818999999996</v>
      </c>
      <c r="Y11" s="19">
        <f t="shared" si="9"/>
        <v>33.233732999999994</v>
      </c>
      <c r="Z11" s="19">
        <f t="shared" si="9"/>
        <v>32.093684999999994</v>
      </c>
    </row>
    <row r="12" spans="1:26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  <c r="Y12" s="8">
        <f>FC_IND_E!Y12+FC_TRA_E!Y12+FC_OTH_E!Y12</f>
        <v>0</v>
      </c>
      <c r="Z12" s="8">
        <f>FC_IND_E!Z12+FC_TRA_E!Z12+FC_OTH_E!Z12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FC_IND_E!C13+FC_TRA_E!C13+FC_OTH_E!C13</f>
        <v>0</v>
      </c>
      <c r="D13" s="8">
        <f>FC_IND_E!D13+FC_TRA_E!D13+FC_OTH_E!D13</f>
        <v>0</v>
      </c>
      <c r="E13" s="8">
        <f>FC_IND_E!E13+FC_TRA_E!E13+FC_OTH_E!E13</f>
        <v>0</v>
      </c>
      <c r="F13" s="8">
        <f>FC_IND_E!F13+FC_TRA_E!F13+FC_OTH_E!F13</f>
        <v>0</v>
      </c>
      <c r="G13" s="8">
        <f>FC_IND_E!G13+FC_TRA_E!G13+FC_OTH_E!G13</f>
        <v>0</v>
      </c>
      <c r="H13" s="8">
        <f>FC_IND_E!H13+FC_TRA_E!H13+FC_OTH_E!H13</f>
        <v>0</v>
      </c>
      <c r="I13" s="8">
        <f>FC_IND_E!I13+FC_TRA_E!I13+FC_OTH_E!I13</f>
        <v>0</v>
      </c>
      <c r="J13" s="8">
        <f>FC_IND_E!J13+FC_TRA_E!J13+FC_OTH_E!J13</f>
        <v>0</v>
      </c>
      <c r="K13" s="8">
        <f>FC_IND_E!K13+FC_TRA_E!K13+FC_OTH_E!K13</f>
        <v>0</v>
      </c>
      <c r="L13" s="8">
        <f>FC_IND_E!L13+FC_TRA_E!L13+FC_OTH_E!L13</f>
        <v>0</v>
      </c>
      <c r="M13" s="8">
        <f>FC_IND_E!M13+FC_TRA_E!M13+FC_OTH_E!M13</f>
        <v>0</v>
      </c>
      <c r="N13" s="8">
        <f>FC_IND_E!N13+FC_TRA_E!N13+FC_OTH_E!N13</f>
        <v>0</v>
      </c>
      <c r="O13" s="8">
        <f>FC_IND_E!O13+FC_TRA_E!O13+FC_OTH_E!O13</f>
        <v>0</v>
      </c>
      <c r="P13" s="8">
        <f>FC_IND_E!P13+FC_TRA_E!P13+FC_OTH_E!P13</f>
        <v>0</v>
      </c>
      <c r="Q13" s="8">
        <f>FC_IND_E!Q13+FC_TRA_E!Q13+FC_OTH_E!Q13</f>
        <v>0</v>
      </c>
      <c r="R13" s="8">
        <f>FC_IND_E!R13+FC_TRA_E!R13+FC_OTH_E!R13</f>
        <v>0</v>
      </c>
      <c r="S13" s="8">
        <f>FC_IND_E!S13+FC_TRA_E!S13+FC_OTH_E!S13</f>
        <v>0</v>
      </c>
      <c r="T13" s="8">
        <f>FC_IND_E!T13+FC_TRA_E!T13+FC_OTH_E!T13</f>
        <v>0</v>
      </c>
      <c r="U13" s="8">
        <f>FC_IND_E!U13+FC_TRA_E!U13+FC_OTH_E!U13</f>
        <v>0</v>
      </c>
      <c r="V13" s="8">
        <f>FC_IND_E!V13+FC_TRA_E!V13+FC_OTH_E!V13</f>
        <v>0</v>
      </c>
      <c r="W13" s="8">
        <f>FC_IND_E!W13+FC_TRA_E!W13+FC_OTH_E!W13</f>
        <v>0</v>
      </c>
      <c r="X13" s="8">
        <f>FC_IND_E!X13+FC_TRA_E!X13+FC_OTH_E!X13</f>
        <v>0</v>
      </c>
      <c r="Y13" s="8">
        <f>FC_IND_E!Y13+FC_TRA_E!Y13+FC_OTH_E!Y13</f>
        <v>0</v>
      </c>
      <c r="Z13" s="8">
        <f>FC_IND_E!Z13+FC_TRA_E!Z13+FC_OTH_E!Z13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  <c r="Y14" s="8">
        <f>FC_IND_E!Y14+FC_TRA_E!Y14+FC_OTH_E!Y14</f>
        <v>0</v>
      </c>
      <c r="Z14" s="8">
        <f>FC_IND_E!Z14+FC_TRA_E!Z14+FC_OTH_E!Z14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  <c r="Y15" s="8">
        <f>FC_IND_E!Y15+FC_TRA_E!Y15+FC_OTH_E!Y15</f>
        <v>0</v>
      </c>
      <c r="Z15" s="8">
        <f>FC_IND_E!Z15+FC_TRA_E!Z15+FC_OTH_E!Z15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FC_IND_E!C16+FC_TRA_E!C16+FC_OTH_E!C16</f>
        <v>69.554862000000014</v>
      </c>
      <c r="D16" s="8">
        <f>FC_IND_E!D16+FC_TRA_E!D16+FC_OTH_E!D16</f>
        <v>84.456918000000002</v>
      </c>
      <c r="E16" s="8">
        <f>FC_IND_E!E16+FC_TRA_E!E16+FC_OTH_E!E16</f>
        <v>104.33229300000005</v>
      </c>
      <c r="F16" s="8">
        <f>FC_IND_E!F16+FC_TRA_E!F16+FC_OTH_E!F16</f>
        <v>79.215084000000033</v>
      </c>
      <c r="G16" s="8">
        <f>FC_IND_E!G16+FC_TRA_E!G16+FC_OTH_E!G16</f>
        <v>61.826193000000018</v>
      </c>
      <c r="H16" s="8">
        <f>FC_IND_E!H16+FC_TRA_E!H16+FC_OTH_E!H16</f>
        <v>98.908991999999984</v>
      </c>
      <c r="I16" s="8">
        <f>FC_IND_E!I16+FC_TRA_E!I16+FC_OTH_E!I16</f>
        <v>17.827289999999998</v>
      </c>
      <c r="J16" s="8">
        <f>FC_IND_E!J16+FC_TRA_E!J16+FC_OTH_E!J16</f>
        <v>26.757432000000009</v>
      </c>
      <c r="K16" s="8">
        <f>FC_IND_E!K16+FC_TRA_E!K16+FC_OTH_E!K16</f>
        <v>42.581214000000003</v>
      </c>
      <c r="L16" s="8">
        <f>FC_IND_E!L16+FC_TRA_E!L16+FC_OTH_E!L16</f>
        <v>48.541545000000028</v>
      </c>
      <c r="M16" s="8">
        <f>FC_IND_E!M16+FC_TRA_E!M16+FC_OTH_E!M16</f>
        <v>42.372368999999992</v>
      </c>
      <c r="N16" s="8">
        <f>FC_IND_E!N16+FC_TRA_E!N16+FC_OTH_E!N16</f>
        <v>42.882371999999989</v>
      </c>
      <c r="O16" s="8">
        <f>FC_IND_E!O16+FC_TRA_E!O16+FC_OTH_E!O16</f>
        <v>48.638070000000013</v>
      </c>
      <c r="P16" s="8">
        <f>FC_IND_E!P16+FC_TRA_E!P16+FC_OTH_E!P16</f>
        <v>70.623305999999985</v>
      </c>
      <c r="Q16" s="8">
        <f>FC_IND_E!Q16+FC_TRA_E!Q16+FC_OTH_E!Q16</f>
        <v>51.731432999999981</v>
      </c>
      <c r="R16" s="8">
        <f>FC_IND_E!R16+FC_TRA_E!R16+FC_OTH_E!R16</f>
        <v>72.910773000000006</v>
      </c>
      <c r="S16" s="8">
        <f>FC_IND_E!S16+FC_TRA_E!S16+FC_OTH_E!S16</f>
        <v>66.992912999999973</v>
      </c>
      <c r="T16" s="8">
        <f>FC_IND_E!T16+FC_TRA_E!T16+FC_OTH_E!T16</f>
        <v>58.453083000000021</v>
      </c>
      <c r="U16" s="8">
        <f>FC_IND_E!U16+FC_TRA_E!U16+FC_OTH_E!U16</f>
        <v>48.321117000000022</v>
      </c>
      <c r="V16" s="8">
        <f>FC_IND_E!V16+FC_TRA_E!V16+FC_OTH_E!V16</f>
        <v>37.030149000000023</v>
      </c>
      <c r="W16" s="8">
        <f>FC_IND_E!W16+FC_TRA_E!W16+FC_OTH_E!W16</f>
        <v>29.369574</v>
      </c>
      <c r="X16" s="8">
        <f>FC_IND_E!X16+FC_TRA_E!X16+FC_OTH_E!X16</f>
        <v>51.831818999999996</v>
      </c>
      <c r="Y16" s="8">
        <f>FC_IND_E!Y16+FC_TRA_E!Y16+FC_OTH_E!Y16</f>
        <v>33.233732999999994</v>
      </c>
      <c r="Z16" s="8">
        <f>FC_IND_E!Z16+FC_TRA_E!Z16+FC_OTH_E!Z16</f>
        <v>32.093684999999994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  <c r="Y18" s="8">
        <f>FC_IND_E!Y18+FC_TRA_E!Y18+FC_OTH_E!Y18</f>
        <v>0</v>
      </c>
      <c r="Z18" s="8">
        <f>FC_IND_E!Z18+FC_TRA_E!Z18+FC_OTH_E!Z18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FC_IND_E!C19+FC_TRA_E!C19+FC_OTH_E!C19</f>
        <v>0</v>
      </c>
      <c r="D19" s="8">
        <f>FC_IND_E!D19+FC_TRA_E!D19+FC_OTH_E!D19</f>
        <v>0</v>
      </c>
      <c r="E19" s="8">
        <f>FC_IND_E!E19+FC_TRA_E!E19+FC_OTH_E!E19</f>
        <v>0</v>
      </c>
      <c r="F19" s="8">
        <f>FC_IND_E!F19+FC_TRA_E!F19+FC_OTH_E!F19</f>
        <v>0</v>
      </c>
      <c r="G19" s="8">
        <f>FC_IND_E!G19+FC_TRA_E!G19+FC_OTH_E!G19</f>
        <v>0</v>
      </c>
      <c r="H19" s="8">
        <f>FC_IND_E!H19+FC_TRA_E!H19+FC_OTH_E!H19</f>
        <v>0</v>
      </c>
      <c r="I19" s="8">
        <f>FC_IND_E!I19+FC_TRA_E!I19+FC_OTH_E!I19</f>
        <v>0</v>
      </c>
      <c r="J19" s="8">
        <f>FC_IND_E!J19+FC_TRA_E!J19+FC_OTH_E!J19</f>
        <v>0</v>
      </c>
      <c r="K19" s="8">
        <f>FC_IND_E!K19+FC_TRA_E!K19+FC_OTH_E!K19</f>
        <v>0</v>
      </c>
      <c r="L19" s="8">
        <f>FC_IND_E!L19+FC_TRA_E!L19+FC_OTH_E!L19</f>
        <v>0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0</v>
      </c>
      <c r="P19" s="8">
        <f>FC_IND_E!P19+FC_TRA_E!P19+FC_OTH_E!P19</f>
        <v>0</v>
      </c>
      <c r="Q19" s="8">
        <f>FC_IND_E!Q19+FC_TRA_E!Q19+FC_OTH_E!Q19</f>
        <v>0</v>
      </c>
      <c r="R19" s="8">
        <f>FC_IND_E!R19+FC_TRA_E!R19+FC_OTH_E!R19</f>
        <v>0</v>
      </c>
      <c r="S19" s="8">
        <f>FC_IND_E!S19+FC_TRA_E!S19+FC_OTH_E!S19</f>
        <v>0</v>
      </c>
      <c r="T19" s="8">
        <f>FC_IND_E!T19+FC_TRA_E!T19+FC_OTH_E!T19</f>
        <v>0</v>
      </c>
      <c r="U19" s="8">
        <f>FC_IND_E!U19+FC_TRA_E!U19+FC_OTH_E!U19</f>
        <v>0</v>
      </c>
      <c r="V19" s="8">
        <f>FC_IND_E!V19+FC_TRA_E!V19+FC_OTH_E!V19</f>
        <v>0</v>
      </c>
      <c r="W19" s="8">
        <f>FC_IND_E!W19+FC_TRA_E!W19+FC_OTH_E!W19</f>
        <v>0</v>
      </c>
      <c r="X19" s="8">
        <f>FC_IND_E!X19+FC_TRA_E!X19+FC_OTH_E!X19</f>
        <v>0</v>
      </c>
      <c r="Y19" s="8">
        <f>FC_IND_E!Y19+FC_TRA_E!Y19+FC_OTH_E!Y19</f>
        <v>0</v>
      </c>
      <c r="Z19" s="8">
        <f>FC_IND_E!Z19+FC_TRA_E!Z19+FC_OTH_E!Z19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FC_IND_E!C20+FC_TRA_E!C20+FC_OTH_E!C20</f>
        <v>0</v>
      </c>
      <c r="D20" s="8">
        <f>FC_IND_E!D20+FC_TRA_E!D20+FC_OTH_E!D20</f>
        <v>0</v>
      </c>
      <c r="E20" s="8">
        <f>FC_IND_E!E20+FC_TRA_E!E20+FC_OTH_E!E20</f>
        <v>0</v>
      </c>
      <c r="F20" s="8">
        <f>FC_IND_E!F20+FC_TRA_E!F20+FC_OTH_E!F20</f>
        <v>0</v>
      </c>
      <c r="G20" s="8">
        <f>FC_IND_E!G20+FC_TRA_E!G20+FC_OTH_E!G20</f>
        <v>0</v>
      </c>
      <c r="H20" s="8">
        <f>FC_IND_E!H20+FC_TRA_E!H20+FC_OTH_E!H20</f>
        <v>0</v>
      </c>
      <c r="I20" s="8">
        <f>FC_IND_E!I20+FC_TRA_E!I20+FC_OTH_E!I20</f>
        <v>0</v>
      </c>
      <c r="J20" s="8">
        <f>FC_IND_E!J20+FC_TRA_E!J20+FC_OTH_E!J20</f>
        <v>0</v>
      </c>
      <c r="K20" s="8">
        <f>FC_IND_E!K20+FC_TRA_E!K20+FC_OTH_E!K20</f>
        <v>0</v>
      </c>
      <c r="L20" s="8">
        <f>FC_IND_E!L20+FC_TRA_E!L20+FC_OTH_E!L20</f>
        <v>0</v>
      </c>
      <c r="M20" s="8">
        <f>FC_IND_E!M20+FC_TRA_E!M20+FC_OTH_E!M20</f>
        <v>0</v>
      </c>
      <c r="N20" s="8">
        <f>FC_IND_E!N20+FC_TRA_E!N20+FC_OTH_E!N20</f>
        <v>0</v>
      </c>
      <c r="O20" s="8">
        <f>FC_IND_E!O20+FC_TRA_E!O20+FC_OTH_E!O20</f>
        <v>0</v>
      </c>
      <c r="P20" s="8">
        <f>FC_IND_E!P20+FC_TRA_E!P20+FC_OTH_E!P20</f>
        <v>0</v>
      </c>
      <c r="Q20" s="8">
        <f>FC_IND_E!Q20+FC_TRA_E!Q20+FC_OTH_E!Q20</f>
        <v>0</v>
      </c>
      <c r="R20" s="8">
        <f>FC_IND_E!R20+FC_TRA_E!R20+FC_OTH_E!R20</f>
        <v>0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  <c r="Y20" s="8">
        <f>FC_IND_E!Y20+FC_TRA_E!Y20+FC_OTH_E!Y20</f>
        <v>0</v>
      </c>
      <c r="Z20" s="8">
        <f>FC_IND_E!Z20+FC_TRA_E!Z20+FC_OTH_E!Z20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  <c r="Y21" s="8">
        <f>FC_IND_E!Y21+FC_TRA_E!Y21+FC_OTH_E!Y21</f>
        <v>0</v>
      </c>
      <c r="Z21" s="8">
        <f>FC_IND_E!Z21+FC_TRA_E!Z21+FC_OTH_E!Z21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1363.1657410236048</v>
      </c>
      <c r="D22" s="27">
        <f t="shared" si="12"/>
        <v>1315.224159208175</v>
      </c>
      <c r="E22" s="27">
        <f t="shared" si="12"/>
        <v>1321.7215871673209</v>
      </c>
      <c r="F22" s="27">
        <f t="shared" si="12"/>
        <v>1224.0079911978557</v>
      </c>
      <c r="G22" s="27">
        <f t="shared" si="12"/>
        <v>1301.7773421750128</v>
      </c>
      <c r="H22" s="27">
        <f t="shared" si="12"/>
        <v>1302.8829287541614</v>
      </c>
      <c r="I22" s="27">
        <f t="shared" si="12"/>
        <v>1333.7819070407452</v>
      </c>
      <c r="J22" s="27">
        <f t="shared" si="12"/>
        <v>1261.0591513405343</v>
      </c>
      <c r="K22" s="27">
        <f t="shared" si="12"/>
        <v>1326.6404893651261</v>
      </c>
      <c r="L22" s="27">
        <f t="shared" si="12"/>
        <v>1302.0392132755478</v>
      </c>
      <c r="M22" s="27">
        <f t="shared" si="12"/>
        <v>1198.1053845320489</v>
      </c>
      <c r="N22" s="27">
        <f t="shared" si="12"/>
        <v>1141.5961318917111</v>
      </c>
      <c r="O22" s="27">
        <f t="shared" si="12"/>
        <v>1027.2569533784911</v>
      </c>
      <c r="P22" s="27">
        <f t="shared" si="12"/>
        <v>1060.6353276127707</v>
      </c>
      <c r="Q22" s="27">
        <f t="shared" si="12"/>
        <v>967.27626562523312</v>
      </c>
      <c r="R22" s="27">
        <f t="shared" si="12"/>
        <v>951.39412292696238</v>
      </c>
      <c r="S22" s="27">
        <f t="shared" si="12"/>
        <v>947.91666765608818</v>
      </c>
      <c r="T22" s="27">
        <f t="shared" si="12"/>
        <v>907.86820869782446</v>
      </c>
      <c r="U22" s="27">
        <f t="shared" si="12"/>
        <v>916.15721555292293</v>
      </c>
      <c r="V22" s="27">
        <f t="shared" si="12"/>
        <v>855.67379633451367</v>
      </c>
      <c r="W22" s="27">
        <f t="shared" si="12"/>
        <v>890.8685953041512</v>
      </c>
      <c r="X22" s="27">
        <f t="shared" ref="X22:Z22" si="13">SUM(X23:X24)</f>
        <v>847.84238456812636</v>
      </c>
      <c r="Y22" s="27">
        <f t="shared" si="13"/>
        <v>778.44292661930149</v>
      </c>
      <c r="Z22" s="27">
        <f t="shared" si="13"/>
        <v>663.1737852103555</v>
      </c>
    </row>
    <row r="23" spans="1:26" ht="11.25" customHeight="1" x14ac:dyDescent="0.2">
      <c r="A23" s="29" t="s">
        <v>36</v>
      </c>
      <c r="B23" s="7" t="s">
        <v>37</v>
      </c>
      <c r="C23" s="8">
        <f>FC_IND_E!C23+FC_TRA_E!C23+FC_OTH_E!C23</f>
        <v>805.26261006697143</v>
      </c>
      <c r="D23" s="8">
        <f>FC_IND_E!D23+FC_TRA_E!D23+FC_OTH_E!D23</f>
        <v>806.40985168237864</v>
      </c>
      <c r="E23" s="8">
        <f>FC_IND_E!E23+FC_TRA_E!E23+FC_OTH_E!E23</f>
        <v>800.87018754127484</v>
      </c>
      <c r="F23" s="8">
        <f>FC_IND_E!F23+FC_TRA_E!F23+FC_OTH_E!F23</f>
        <v>798.14343466145624</v>
      </c>
      <c r="G23" s="8">
        <f>FC_IND_E!G23+FC_TRA_E!G23+FC_OTH_E!G23</f>
        <v>862.95074071966019</v>
      </c>
      <c r="H23" s="8">
        <f>FC_IND_E!H23+FC_TRA_E!H23+FC_OTH_E!H23</f>
        <v>870.95779062754968</v>
      </c>
      <c r="I23" s="8">
        <f>FC_IND_E!I23+FC_TRA_E!I23+FC_OTH_E!I23</f>
        <v>918.87749808665762</v>
      </c>
      <c r="J23" s="8">
        <f>FC_IND_E!J23+FC_TRA_E!J23+FC_OTH_E!J23</f>
        <v>866.4038833361443</v>
      </c>
      <c r="K23" s="8">
        <f>FC_IND_E!K23+FC_TRA_E!K23+FC_OTH_E!K23</f>
        <v>825.2059724050805</v>
      </c>
      <c r="L23" s="8">
        <f>FC_IND_E!L23+FC_TRA_E!L23+FC_OTH_E!L23</f>
        <v>808.43469898683429</v>
      </c>
      <c r="M23" s="8">
        <f>FC_IND_E!M23+FC_TRA_E!M23+FC_OTH_E!M23</f>
        <v>782.21464456715148</v>
      </c>
      <c r="N23" s="8">
        <f>FC_IND_E!N23+FC_TRA_E!N23+FC_OTH_E!N23</f>
        <v>769.99904171562241</v>
      </c>
      <c r="O23" s="8">
        <f>FC_IND_E!O23+FC_TRA_E!O23+FC_OTH_E!O23</f>
        <v>612.21530491343651</v>
      </c>
      <c r="P23" s="8">
        <f>FC_IND_E!P23+FC_TRA_E!P23+FC_OTH_E!P23</f>
        <v>622.07619086331738</v>
      </c>
      <c r="Q23" s="8">
        <f>FC_IND_E!Q23+FC_TRA_E!Q23+FC_OTH_E!Q23</f>
        <v>618.30094317088947</v>
      </c>
      <c r="R23" s="8">
        <f>FC_IND_E!R23+FC_TRA_E!R23+FC_OTH_E!R23</f>
        <v>606.35454736150996</v>
      </c>
      <c r="S23" s="8">
        <f>FC_IND_E!S23+FC_TRA_E!S23+FC_OTH_E!S23</f>
        <v>615.5436193843932</v>
      </c>
      <c r="T23" s="8">
        <f>FC_IND_E!T23+FC_TRA_E!T23+FC_OTH_E!T23</f>
        <v>616.19502219447656</v>
      </c>
      <c r="U23" s="8">
        <f>FC_IND_E!U23+FC_TRA_E!U23+FC_OTH_E!U23</f>
        <v>595.96846634780115</v>
      </c>
      <c r="V23" s="8">
        <f>FC_IND_E!V23+FC_TRA_E!V23+FC_OTH_E!V23</f>
        <v>595.51524253613923</v>
      </c>
      <c r="W23" s="8">
        <f>FC_IND_E!W23+FC_TRA_E!W23+FC_OTH_E!W23</f>
        <v>600.84540375876145</v>
      </c>
      <c r="X23" s="8">
        <f>FC_IND_E!X23+FC_TRA_E!X23+FC_OTH_E!X23</f>
        <v>600.28193390288243</v>
      </c>
      <c r="Y23" s="8">
        <f>FC_IND_E!Y23+FC_TRA_E!Y23+FC_OTH_E!Y23</f>
        <v>619.11650585311031</v>
      </c>
      <c r="Z23" s="8">
        <f>FC_IND_E!Z23+FC_TRA_E!Z23+FC_OTH_E!Z23</f>
        <v>605.9178940714811</v>
      </c>
    </row>
    <row r="24" spans="1:26" ht="11.25" customHeight="1" x14ac:dyDescent="0.2">
      <c r="A24" s="29" t="s">
        <v>38</v>
      </c>
      <c r="B24" s="7" t="s">
        <v>39</v>
      </c>
      <c r="C24" s="8">
        <f>FC_IND_E!C24+FC_TRA_E!C24+FC_OTH_E!C24</f>
        <v>557.90313095663339</v>
      </c>
      <c r="D24" s="8">
        <f>FC_IND_E!D24+FC_TRA_E!D24+FC_OTH_E!D24</f>
        <v>508.81430752579627</v>
      </c>
      <c r="E24" s="8">
        <f>FC_IND_E!E24+FC_TRA_E!E24+FC_OTH_E!E24</f>
        <v>520.85139962604603</v>
      </c>
      <c r="F24" s="8">
        <f>FC_IND_E!F24+FC_TRA_E!F24+FC_OTH_E!F24</f>
        <v>425.8645565363995</v>
      </c>
      <c r="G24" s="8">
        <f>FC_IND_E!G24+FC_TRA_E!G24+FC_OTH_E!G24</f>
        <v>438.8266014553526</v>
      </c>
      <c r="H24" s="8">
        <f>FC_IND_E!H24+FC_TRA_E!H24+FC_OTH_E!H24</f>
        <v>431.92513812661178</v>
      </c>
      <c r="I24" s="8">
        <f>FC_IND_E!I24+FC_TRA_E!I24+FC_OTH_E!I24</f>
        <v>414.90440895408756</v>
      </c>
      <c r="J24" s="8">
        <f>FC_IND_E!J24+FC_TRA_E!J24+FC_OTH_E!J24</f>
        <v>394.65526800439011</v>
      </c>
      <c r="K24" s="8">
        <f>FC_IND_E!K24+FC_TRA_E!K24+FC_OTH_E!K24</f>
        <v>501.43451696004547</v>
      </c>
      <c r="L24" s="8">
        <f>FC_IND_E!L24+FC_TRA_E!L24+FC_OTH_E!L24</f>
        <v>493.60451428871352</v>
      </c>
      <c r="M24" s="8">
        <f>FC_IND_E!M24+FC_TRA_E!M24+FC_OTH_E!M24</f>
        <v>415.89073996489742</v>
      </c>
      <c r="N24" s="8">
        <f>FC_IND_E!N24+FC_TRA_E!N24+FC_OTH_E!N24</f>
        <v>371.59709017608873</v>
      </c>
      <c r="O24" s="8">
        <f>FC_IND_E!O24+FC_TRA_E!O24+FC_OTH_E!O24</f>
        <v>415.04164846505461</v>
      </c>
      <c r="P24" s="8">
        <f>FC_IND_E!P24+FC_TRA_E!P24+FC_OTH_E!P24</f>
        <v>438.55913674945322</v>
      </c>
      <c r="Q24" s="8">
        <f>FC_IND_E!Q24+FC_TRA_E!Q24+FC_OTH_E!Q24</f>
        <v>348.97532245434365</v>
      </c>
      <c r="R24" s="8">
        <f>FC_IND_E!R24+FC_TRA_E!R24+FC_OTH_E!R24</f>
        <v>345.03957556545237</v>
      </c>
      <c r="S24" s="8">
        <f>FC_IND_E!S24+FC_TRA_E!S24+FC_OTH_E!S24</f>
        <v>332.37304827169498</v>
      </c>
      <c r="T24" s="8">
        <f>FC_IND_E!T24+FC_TRA_E!T24+FC_OTH_E!T24</f>
        <v>291.67318650334789</v>
      </c>
      <c r="U24" s="8">
        <f>FC_IND_E!U24+FC_TRA_E!U24+FC_OTH_E!U24</f>
        <v>320.18874920512184</v>
      </c>
      <c r="V24" s="8">
        <f>FC_IND_E!V24+FC_TRA_E!V24+FC_OTH_E!V24</f>
        <v>260.15855379837444</v>
      </c>
      <c r="W24" s="8">
        <f>FC_IND_E!W24+FC_TRA_E!W24+FC_OTH_E!W24</f>
        <v>290.02319154538975</v>
      </c>
      <c r="X24" s="8">
        <f>FC_IND_E!X24+FC_TRA_E!X24+FC_OTH_E!X24</f>
        <v>247.56045066524399</v>
      </c>
      <c r="Y24" s="8">
        <f>FC_IND_E!Y24+FC_TRA_E!Y24+FC_OTH_E!Y24</f>
        <v>159.32642076619121</v>
      </c>
      <c r="Z24" s="8">
        <f>FC_IND_E!Z24+FC_TRA_E!Z24+FC_OTH_E!Z24</f>
        <v>57.255891138874354</v>
      </c>
    </row>
    <row r="25" spans="1:26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  <c r="Y25" s="27">
        <f>FC_IND_E!Y25+FC_TRA_E!Y25+FC_OTH_E!Y25</f>
        <v>0</v>
      </c>
      <c r="Z25" s="27">
        <f>FC_IND_E!Z25+FC_TRA_E!Z25+FC_OTH_E!Z25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19916.115516719998</v>
      </c>
      <c r="D26" s="27">
        <f t="shared" si="14"/>
        <v>20700.867508920001</v>
      </c>
      <c r="E26" s="27">
        <f t="shared" si="14"/>
        <v>20604.233001959998</v>
      </c>
      <c r="F26" s="27">
        <f t="shared" si="14"/>
        <v>20951.192499840006</v>
      </c>
      <c r="G26" s="27">
        <f t="shared" si="14"/>
        <v>21584.029312080005</v>
      </c>
      <c r="H26" s="27">
        <f t="shared" si="14"/>
        <v>22819.039336079997</v>
      </c>
      <c r="I26" s="27">
        <f t="shared" si="14"/>
        <v>23741.813512799992</v>
      </c>
      <c r="J26" s="27">
        <f t="shared" si="14"/>
        <v>23503.405876919998</v>
      </c>
      <c r="K26" s="27">
        <f t="shared" si="14"/>
        <v>23070.956315399995</v>
      </c>
      <c r="L26" s="27">
        <f t="shared" si="14"/>
        <v>20420.107241759997</v>
      </c>
      <c r="M26" s="27">
        <f t="shared" si="14"/>
        <v>19809.253053</v>
      </c>
      <c r="N26" s="27">
        <f t="shared" si="14"/>
        <v>17862.179429160002</v>
      </c>
      <c r="O26" s="27">
        <f t="shared" si="14"/>
        <v>16977.82580676</v>
      </c>
      <c r="P26" s="27">
        <f t="shared" si="14"/>
        <v>17030.073740399999</v>
      </c>
      <c r="Q26" s="27">
        <f t="shared" si="14"/>
        <v>16820.80067484</v>
      </c>
      <c r="R26" s="27">
        <f t="shared" si="14"/>
        <v>17182.01815308</v>
      </c>
      <c r="S26" s="27">
        <f t="shared" si="14"/>
        <v>18031.512815640002</v>
      </c>
      <c r="T26" s="27">
        <f t="shared" si="14"/>
        <v>17737.653739320005</v>
      </c>
      <c r="U26" s="27">
        <f t="shared" si="14"/>
        <v>18350.975134079999</v>
      </c>
      <c r="V26" s="27">
        <f t="shared" si="14"/>
        <v>18229.280671080003</v>
      </c>
      <c r="W26" s="27">
        <f t="shared" si="14"/>
        <v>16785.575787600003</v>
      </c>
      <c r="X26" s="27">
        <f t="shared" si="14"/>
        <v>17135.007560279999</v>
      </c>
      <c r="Y26" s="27">
        <f t="shared" ref="Y26:Z26" si="15">SUM(Y27,Y33)</f>
        <v>17351.476801919998</v>
      </c>
      <c r="Z26" s="27">
        <f t="shared" si="15"/>
        <v>17218.041791759999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  <c r="Y28" s="8">
        <f>FC_IND_E!Y28+FC_TRA_E!Y28+FC_OTH_E!Y28</f>
        <v>0</v>
      </c>
      <c r="Z28" s="8">
        <f>FC_IND_E!Z28+FC_TRA_E!Z28+FC_OTH_E!Z28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  <c r="Y29" s="8">
        <f>FC_IND_E!Y29+FC_TRA_E!Y29+FC_OTH_E!Y29</f>
        <v>0</v>
      </c>
      <c r="Z29" s="8">
        <f>FC_IND_E!Z29+FC_TRA_E!Z29+FC_OTH_E!Z29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  <c r="Y30" s="8">
        <f>FC_IND_E!Y30+FC_TRA_E!Y30+FC_OTH_E!Y30</f>
        <v>0</v>
      </c>
      <c r="Z30" s="8">
        <f>FC_IND_E!Z30+FC_TRA_E!Z30+FC_OTH_E!Z30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  <c r="Y31" s="8">
        <f>FC_IND_E!Y31+FC_TRA_E!Y31+FC_OTH_E!Y31</f>
        <v>0</v>
      </c>
      <c r="Z31" s="8">
        <f>FC_IND_E!Z31+FC_TRA_E!Z31+FC_OTH_E!Z31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  <c r="Y32" s="8">
        <f>FC_IND_E!Y32+FC_TRA_E!Y32+FC_OTH_E!Y32</f>
        <v>0</v>
      </c>
      <c r="Z32" s="8">
        <f>FC_IND_E!Z32+FC_TRA_E!Z32+FC_OTH_E!Z32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19916.115516719998</v>
      </c>
      <c r="D33" s="19">
        <f t="shared" si="18"/>
        <v>20700.867508920001</v>
      </c>
      <c r="E33" s="19">
        <f t="shared" si="18"/>
        <v>20604.233001959998</v>
      </c>
      <c r="F33" s="19">
        <f t="shared" si="18"/>
        <v>20951.192499840006</v>
      </c>
      <c r="G33" s="19">
        <f t="shared" si="18"/>
        <v>21584.029312080005</v>
      </c>
      <c r="H33" s="19">
        <f t="shared" si="18"/>
        <v>22819.039336079997</v>
      </c>
      <c r="I33" s="19">
        <f t="shared" si="18"/>
        <v>23741.813512799992</v>
      </c>
      <c r="J33" s="19">
        <f t="shared" si="18"/>
        <v>23503.405876919998</v>
      </c>
      <c r="K33" s="19">
        <f t="shared" si="18"/>
        <v>23070.956315399995</v>
      </c>
      <c r="L33" s="19">
        <f t="shared" si="18"/>
        <v>20420.107241759997</v>
      </c>
      <c r="M33" s="19">
        <f t="shared" si="18"/>
        <v>19809.253053</v>
      </c>
      <c r="N33" s="19">
        <f t="shared" si="18"/>
        <v>17862.179429160002</v>
      </c>
      <c r="O33" s="19">
        <f t="shared" si="18"/>
        <v>16977.82580676</v>
      </c>
      <c r="P33" s="19">
        <f t="shared" si="18"/>
        <v>17030.073740399999</v>
      </c>
      <c r="Q33" s="19">
        <f t="shared" si="18"/>
        <v>16820.80067484</v>
      </c>
      <c r="R33" s="19">
        <f t="shared" si="18"/>
        <v>17182.01815308</v>
      </c>
      <c r="S33" s="19">
        <f t="shared" si="18"/>
        <v>18031.512815640002</v>
      </c>
      <c r="T33" s="19">
        <f t="shared" si="18"/>
        <v>17737.653739320005</v>
      </c>
      <c r="U33" s="19">
        <f t="shared" si="18"/>
        <v>18350.975134079999</v>
      </c>
      <c r="V33" s="19">
        <f t="shared" si="18"/>
        <v>18229.280671080003</v>
      </c>
      <c r="W33" s="19">
        <f t="shared" si="18"/>
        <v>16785.575787600003</v>
      </c>
      <c r="X33" s="19">
        <f t="shared" ref="X33:Z33" si="19">SUM(X34:X50)</f>
        <v>17135.007560279999</v>
      </c>
      <c r="Y33" s="19">
        <f t="shared" si="19"/>
        <v>17351.476801919998</v>
      </c>
      <c r="Z33" s="19">
        <f t="shared" si="19"/>
        <v>17218.041791759999</v>
      </c>
    </row>
    <row r="34" spans="1:26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  <c r="Y34" s="8">
        <f>FC_IND_E!Y34+FC_TRA_E!Y34+FC_OTH_E!Y34</f>
        <v>0</v>
      </c>
      <c r="Z34" s="8">
        <f>FC_IND_E!Z34+FC_TRA_E!Z34+FC_OTH_E!Z34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  <c r="Y35" s="8">
        <f>FC_IND_E!Y35+FC_TRA_E!Y35+FC_OTH_E!Y35</f>
        <v>0</v>
      </c>
      <c r="Z35" s="8">
        <f>FC_IND_E!Z35+FC_TRA_E!Z35+FC_OTH_E!Z35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FC_IND_E!C36+FC_TRA_E!C36+FC_OTH_E!C36</f>
        <v>405.15008219999999</v>
      </c>
      <c r="D36" s="8">
        <f>FC_IND_E!D36+FC_TRA_E!D36+FC_OTH_E!D36</f>
        <v>415.54378800000006</v>
      </c>
      <c r="E36" s="8">
        <f>FC_IND_E!E36+FC_TRA_E!E36+FC_OTH_E!E36</f>
        <v>394.2420861600001</v>
      </c>
      <c r="F36" s="8">
        <f>FC_IND_E!F36+FC_TRA_E!F36+FC_OTH_E!F36</f>
        <v>387.8802432</v>
      </c>
      <c r="G36" s="8">
        <f>FC_IND_E!G36+FC_TRA_E!G36+FC_OTH_E!G36</f>
        <v>393.59331720000006</v>
      </c>
      <c r="H36" s="8">
        <f>FC_IND_E!H36+FC_TRA_E!H36+FC_OTH_E!H36</f>
        <v>440.01459899999998</v>
      </c>
      <c r="I36" s="8">
        <f>FC_IND_E!I36+FC_TRA_E!I36+FC_OTH_E!I36</f>
        <v>429.70130784000014</v>
      </c>
      <c r="J36" s="8">
        <f>FC_IND_E!J36+FC_TRA_E!J36+FC_OTH_E!J36</f>
        <v>425.44909979999994</v>
      </c>
      <c r="K36" s="8">
        <f>FC_IND_E!K36+FC_TRA_E!K36+FC_OTH_E!K36</f>
        <v>434.12320440000002</v>
      </c>
      <c r="L36" s="8">
        <f>FC_IND_E!L36+FC_TRA_E!L36+FC_OTH_E!L36</f>
        <v>304.32375324000003</v>
      </c>
      <c r="M36" s="8">
        <f>FC_IND_E!M36+FC_TRA_E!M36+FC_OTH_E!M36</f>
        <v>393.86659068000029</v>
      </c>
      <c r="N36" s="8">
        <f>FC_IND_E!N36+FC_TRA_E!N36+FC_OTH_E!N36</f>
        <v>379.40831100000014</v>
      </c>
      <c r="O36" s="8">
        <f>FC_IND_E!O36+FC_TRA_E!O36+FC_OTH_E!O36</f>
        <v>362.56712292000009</v>
      </c>
      <c r="P36" s="8">
        <f>FC_IND_E!P36+FC_TRA_E!P36+FC_OTH_E!P36</f>
        <v>444.04873344000015</v>
      </c>
      <c r="Q36" s="8">
        <f>FC_IND_E!Q36+FC_TRA_E!Q36+FC_OTH_E!Q36</f>
        <v>397.08930960000009</v>
      </c>
      <c r="R36" s="8">
        <f>FC_IND_E!R36+FC_TRA_E!R36+FC_OTH_E!R36</f>
        <v>403.99860816000012</v>
      </c>
      <c r="S36" s="8">
        <f>FC_IND_E!S36+FC_TRA_E!S36+FC_OTH_E!S36</f>
        <v>433.3224654</v>
      </c>
      <c r="T36" s="8">
        <f>FC_IND_E!T36+FC_TRA_E!T36+FC_OTH_E!T36</f>
        <v>441.08247816000005</v>
      </c>
      <c r="U36" s="8">
        <f>FC_IND_E!U36+FC_TRA_E!U36+FC_OTH_E!U36</f>
        <v>479.035008</v>
      </c>
      <c r="V36" s="8">
        <f>FC_IND_E!V36+FC_TRA_E!V36+FC_OTH_E!V36</f>
        <v>476.25638688000009</v>
      </c>
      <c r="W36" s="8">
        <f>FC_IND_E!W36+FC_TRA_E!W36+FC_OTH_E!W36</f>
        <v>459.46494683999998</v>
      </c>
      <c r="X36" s="8">
        <f>FC_IND_E!X36+FC_TRA_E!X36+FC_OTH_E!X36</f>
        <v>470.49197472000026</v>
      </c>
      <c r="Y36" s="8">
        <f>FC_IND_E!Y36+FC_TRA_E!Y36+FC_OTH_E!Y36</f>
        <v>483.54595128000022</v>
      </c>
      <c r="Z36" s="8">
        <f>FC_IND_E!Z36+FC_TRA_E!Z36+FC_OTH_E!Z36</f>
        <v>548.53506432000017</v>
      </c>
    </row>
    <row r="37" spans="1:26" ht="11.25" customHeight="1" x14ac:dyDescent="0.2">
      <c r="A37" s="28" t="s">
        <v>60</v>
      </c>
      <c r="B37" s="7" t="s">
        <v>61</v>
      </c>
      <c r="C37" s="8">
        <f>FC_IND_E!C37+FC_TRA_E!C37+FC_OTH_E!C37</f>
        <v>4613.3963845199996</v>
      </c>
      <c r="D37" s="8">
        <f>FC_IND_E!D37+FC_TRA_E!D37+FC_OTH_E!D37</f>
        <v>4792.6175774399999</v>
      </c>
      <c r="E37" s="8">
        <f>FC_IND_E!E37+FC_TRA_E!E37+FC_OTH_E!E37</f>
        <v>4897.6780960799988</v>
      </c>
      <c r="F37" s="8">
        <f>FC_IND_E!F37+FC_TRA_E!F37+FC_OTH_E!F37</f>
        <v>4891.4979775200009</v>
      </c>
      <c r="G37" s="8">
        <f>FC_IND_E!G37+FC_TRA_E!G37+FC_OTH_E!G37</f>
        <v>5027.4588394800021</v>
      </c>
      <c r="H37" s="8">
        <f>FC_IND_E!H37+FC_TRA_E!H37+FC_OTH_E!H37</f>
        <v>5290.1103855599986</v>
      </c>
      <c r="I37" s="8">
        <f>FC_IND_E!I37+FC_TRA_E!I37+FC_OTH_E!I37</f>
        <v>5799.9631813199994</v>
      </c>
      <c r="J37" s="8">
        <f>FC_IND_E!J37+FC_TRA_E!J37+FC_OTH_E!J37</f>
        <v>5626.9223564399981</v>
      </c>
      <c r="K37" s="8">
        <f>FC_IND_E!K37+FC_TRA_E!K37+FC_OTH_E!K37</f>
        <v>5271.5702793599994</v>
      </c>
      <c r="L37" s="8">
        <f>FC_IND_E!L37+FC_TRA_E!L37+FC_OTH_E!L37</f>
        <v>4783.3473995999984</v>
      </c>
      <c r="M37" s="8">
        <f>FC_IND_E!M37+FC_TRA_E!M37+FC_OTH_E!M37</f>
        <v>4431.0853818000005</v>
      </c>
      <c r="N37" s="8">
        <f>FC_IND_E!N37+FC_TRA_E!N37+FC_OTH_E!N37</f>
        <v>3942.8627515200019</v>
      </c>
      <c r="O37" s="8">
        <f>FC_IND_E!O37+FC_TRA_E!O37+FC_OTH_E!O37</f>
        <v>3720.38147712</v>
      </c>
      <c r="P37" s="8">
        <f>FC_IND_E!P37+FC_TRA_E!P37+FC_OTH_E!P37</f>
        <v>3442.2798841199988</v>
      </c>
      <c r="Q37" s="8">
        <f>FC_IND_E!Q37+FC_TRA_E!Q37+FC_OTH_E!Q37</f>
        <v>3420.6497186400002</v>
      </c>
      <c r="R37" s="8">
        <f>FC_IND_E!R37+FC_TRA_E!R37+FC_OTH_E!R37</f>
        <v>2960.2371229199998</v>
      </c>
      <c r="S37" s="8">
        <f>FC_IND_E!S37+FC_TRA_E!S37+FC_OTH_E!S37</f>
        <v>2910.7966734000015</v>
      </c>
      <c r="T37" s="8">
        <f>FC_IND_E!T37+FC_TRA_E!T37+FC_OTH_E!T37</f>
        <v>2623.7774178000009</v>
      </c>
      <c r="U37" s="8">
        <f>FC_IND_E!U37+FC_TRA_E!U37+FC_OTH_E!U37</f>
        <v>2391.5077956</v>
      </c>
      <c r="V37" s="8">
        <f>FC_IND_E!V37+FC_TRA_E!V37+FC_OTH_E!V37</f>
        <v>2265.8200210800001</v>
      </c>
      <c r="W37" s="8">
        <f>FC_IND_E!W37+FC_TRA_E!W37+FC_OTH_E!W37</f>
        <v>1678.28164812</v>
      </c>
      <c r="X37" s="8">
        <f>FC_IND_E!X37+FC_TRA_E!X37+FC_OTH_E!X37</f>
        <v>1777.84911612</v>
      </c>
      <c r="Y37" s="8">
        <f>FC_IND_E!Y37+FC_TRA_E!Y37+FC_OTH_E!Y37</f>
        <v>2024.7345241200001</v>
      </c>
      <c r="Z37" s="8">
        <f>FC_IND_E!Z37+FC_TRA_E!Z37+FC_OTH_E!Z37</f>
        <v>2157.1709821199997</v>
      </c>
    </row>
    <row r="38" spans="1:26" ht="11.25" customHeight="1" x14ac:dyDescent="0.2">
      <c r="A38" s="28" t="s">
        <v>62</v>
      </c>
      <c r="B38" s="7" t="s">
        <v>63</v>
      </c>
      <c r="C38" s="8">
        <f>FC_IND_E!C38+FC_TRA_E!C38+FC_OTH_E!C38</f>
        <v>3.1212719999999998</v>
      </c>
      <c r="D38" s="8">
        <f>FC_IND_E!D38+FC_TRA_E!D38+FC_OTH_E!D38</f>
        <v>3.1212719999999998</v>
      </c>
      <c r="E38" s="8">
        <f>FC_IND_E!E38+FC_TRA_E!E38+FC_OTH_E!E38</f>
        <v>3.1212720000000003</v>
      </c>
      <c r="F38" s="8">
        <f>FC_IND_E!F38+FC_TRA_E!F38+FC_OTH_E!F38</f>
        <v>3.1212719999999994</v>
      </c>
      <c r="G38" s="8">
        <f>FC_IND_E!G38+FC_TRA_E!G38+FC_OTH_E!G38</f>
        <v>3.1212719999999998</v>
      </c>
      <c r="H38" s="8">
        <f>FC_IND_E!H38+FC_TRA_E!H38+FC_OTH_E!H38</f>
        <v>6.2425440000000014</v>
      </c>
      <c r="I38" s="8">
        <f>FC_IND_E!I38+FC_TRA_E!I38+FC_OTH_E!I38</f>
        <v>3.1212719999999994</v>
      </c>
      <c r="J38" s="8">
        <f>FC_IND_E!J38+FC_TRA_E!J38+FC_OTH_E!J38</f>
        <v>3.1212719999999998</v>
      </c>
      <c r="K38" s="8">
        <f>FC_IND_E!K38+FC_TRA_E!K38+FC_OTH_E!K38</f>
        <v>0</v>
      </c>
      <c r="L38" s="8">
        <f>FC_IND_E!L38+FC_TRA_E!L38+FC_OTH_E!L38</f>
        <v>0</v>
      </c>
      <c r="M38" s="8">
        <f>FC_IND_E!M38+FC_TRA_E!M38+FC_OTH_E!M38</f>
        <v>0</v>
      </c>
      <c r="N38" s="8">
        <f>FC_IND_E!N38+FC_TRA_E!N38+FC_OTH_E!N38</f>
        <v>0</v>
      </c>
      <c r="O38" s="8">
        <f>FC_IND_E!O38+FC_TRA_E!O38+FC_OTH_E!O38</f>
        <v>0</v>
      </c>
      <c r="P38" s="8">
        <f>FC_IND_E!P38+FC_TRA_E!P38+FC_OTH_E!P38</f>
        <v>0</v>
      </c>
      <c r="Q38" s="8">
        <f>FC_IND_E!Q38+FC_TRA_E!Q38+FC_OTH_E!Q38</f>
        <v>0</v>
      </c>
      <c r="R38" s="8">
        <f>FC_IND_E!R38+FC_TRA_E!R38+FC_OTH_E!R38</f>
        <v>0</v>
      </c>
      <c r="S38" s="8">
        <f>FC_IND_E!S38+FC_TRA_E!S38+FC_OTH_E!S38</f>
        <v>0</v>
      </c>
      <c r="T38" s="8">
        <f>FC_IND_E!T38+FC_TRA_E!T38+FC_OTH_E!T38</f>
        <v>0</v>
      </c>
      <c r="U38" s="8">
        <f>FC_IND_E!U38+FC_TRA_E!U38+FC_OTH_E!U38</f>
        <v>0</v>
      </c>
      <c r="V38" s="8">
        <f>FC_IND_E!V38+FC_TRA_E!V38+FC_OTH_E!V38</f>
        <v>0</v>
      </c>
      <c r="W38" s="8">
        <f>FC_IND_E!W38+FC_TRA_E!W38+FC_OTH_E!W38</f>
        <v>0</v>
      </c>
      <c r="X38" s="8">
        <f>FC_IND_E!X38+FC_TRA_E!X38+FC_OTH_E!X38</f>
        <v>0</v>
      </c>
      <c r="Y38" s="8">
        <f>FC_IND_E!Y38+FC_TRA_E!Y38+FC_OTH_E!Y38</f>
        <v>0</v>
      </c>
      <c r="Z38" s="8">
        <f>FC_IND_E!Z38+FC_TRA_E!Z38+FC_OTH_E!Z38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  <c r="Y39" s="8">
        <f>FC_IND_E!Y39+FC_TRA_E!Y39+FC_OTH_E!Y39</f>
        <v>0</v>
      </c>
      <c r="Z39" s="8">
        <f>FC_IND_E!Z39+FC_TRA_E!Z39+FC_OTH_E!Z39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FC_IND_E!C40+FC_TRA_E!C40+FC_OTH_E!C40</f>
        <v>95.123700000000014</v>
      </c>
      <c r="D40" s="8">
        <f>FC_IND_E!D40+FC_TRA_E!D40+FC_OTH_E!D40</f>
        <v>114.14844000000002</v>
      </c>
      <c r="E40" s="8">
        <f>FC_IND_E!E40+FC_TRA_E!E40+FC_OTH_E!E40</f>
        <v>120.49001999999999</v>
      </c>
      <c r="F40" s="8">
        <f>FC_IND_E!F40+FC_TRA_E!F40+FC_OTH_E!F40</f>
        <v>114.14844000000001</v>
      </c>
      <c r="G40" s="8">
        <f>FC_IND_E!G40+FC_TRA_E!G40+FC_OTH_E!G40</f>
        <v>110.97764999999997</v>
      </c>
      <c r="H40" s="8">
        <f>FC_IND_E!H40+FC_TRA_E!H40+FC_OTH_E!H40</f>
        <v>130.00239000000002</v>
      </c>
      <c r="I40" s="8">
        <f>FC_IND_E!I40+FC_TRA_E!I40+FC_OTH_E!I40</f>
        <v>164.88108000000003</v>
      </c>
      <c r="J40" s="8">
        <f>FC_IND_E!J40+FC_TRA_E!J40+FC_OTH_E!J40</f>
        <v>155.36871000000002</v>
      </c>
      <c r="K40" s="8">
        <f>FC_IND_E!K40+FC_TRA_E!K40+FC_OTH_E!K40</f>
        <v>123.66080999999998</v>
      </c>
      <c r="L40" s="8">
        <f>FC_IND_E!L40+FC_TRA_E!L40+FC_OTH_E!L40</f>
        <v>91.952910000000031</v>
      </c>
      <c r="M40" s="8">
        <f>FC_IND_E!M40+FC_TRA_E!M40+FC_OTH_E!M40</f>
        <v>79.269750000000002</v>
      </c>
      <c r="N40" s="8">
        <f>FC_IND_E!N40+FC_TRA_E!N40+FC_OTH_E!N40</f>
        <v>19.024740000000001</v>
      </c>
      <c r="O40" s="8">
        <f>FC_IND_E!O40+FC_TRA_E!O40+FC_OTH_E!O40</f>
        <v>19.024740000000005</v>
      </c>
      <c r="P40" s="8">
        <f>FC_IND_E!P40+FC_TRA_E!P40+FC_OTH_E!P40</f>
        <v>19.024740000000001</v>
      </c>
      <c r="Q40" s="8">
        <f>FC_IND_E!Q40+FC_TRA_E!Q40+FC_OTH_E!Q40</f>
        <v>19.024740000000001</v>
      </c>
      <c r="R40" s="8">
        <f>FC_IND_E!R40+FC_TRA_E!R40+FC_OTH_E!R40</f>
        <v>19.024740000000001</v>
      </c>
      <c r="S40" s="8">
        <f>FC_IND_E!S40+FC_TRA_E!S40+FC_OTH_E!S40</f>
        <v>9.5123700000000007</v>
      </c>
      <c r="T40" s="8">
        <f>FC_IND_E!T40+FC_TRA_E!T40+FC_OTH_E!T40</f>
        <v>15.127644960000003</v>
      </c>
      <c r="U40" s="8">
        <f>FC_IND_E!U40+FC_TRA_E!U40+FC_OTH_E!U40</f>
        <v>14.705994599999999</v>
      </c>
      <c r="V40" s="8">
        <f>FC_IND_E!V40+FC_TRA_E!V40+FC_OTH_E!V40</f>
        <v>15.733330560000001</v>
      </c>
      <c r="W40" s="8">
        <f>FC_IND_E!W40+FC_TRA_E!W40+FC_OTH_E!W40</f>
        <v>11.452893480000002</v>
      </c>
      <c r="X40" s="8">
        <f>FC_IND_E!X40+FC_TRA_E!X40+FC_OTH_E!X40</f>
        <v>17.125372080000005</v>
      </c>
      <c r="Y40" s="8">
        <f>FC_IND_E!Y40+FC_TRA_E!Y40+FC_OTH_E!Y40</f>
        <v>39.098558519999997</v>
      </c>
      <c r="Z40" s="8">
        <f>FC_IND_E!Z40+FC_TRA_E!Z40+FC_OTH_E!Z40</f>
        <v>21.072940920000001</v>
      </c>
    </row>
    <row r="41" spans="1:26" ht="11.25" customHeight="1" x14ac:dyDescent="0.2">
      <c r="A41" s="28" t="s">
        <v>68</v>
      </c>
      <c r="B41" s="7" t="s">
        <v>69</v>
      </c>
      <c r="C41" s="8">
        <f>FC_IND_E!C41+FC_TRA_E!C41+FC_OTH_E!C41</f>
        <v>1986.0547302000004</v>
      </c>
      <c r="D41" s="8">
        <f>FC_IND_E!D41+FC_TRA_E!D41+FC_OTH_E!D41</f>
        <v>2246.6281816800006</v>
      </c>
      <c r="E41" s="8">
        <f>FC_IND_E!E41+FC_TRA_E!E41+FC_OTH_E!E41</f>
        <v>2310.1853083200003</v>
      </c>
      <c r="F41" s="8">
        <f>FC_IND_E!F41+FC_TRA_E!F41+FC_OTH_E!F41</f>
        <v>2504.0217837600003</v>
      </c>
      <c r="G41" s="8">
        <f>FC_IND_E!G41+FC_TRA_E!G41+FC_OTH_E!G41</f>
        <v>2694.6926460000009</v>
      </c>
      <c r="H41" s="8">
        <f>FC_IND_E!H41+FC_TRA_E!H41+FC_OTH_E!H41</f>
        <v>2767.2677582399997</v>
      </c>
      <c r="I41" s="8">
        <f>FC_IND_E!I41+FC_TRA_E!I41+FC_OTH_E!I41</f>
        <v>2756.8422007199988</v>
      </c>
      <c r="J41" s="8">
        <f>FC_IND_E!J41+FC_TRA_E!J41+FC_OTH_E!J41</f>
        <v>2747.782800720001</v>
      </c>
      <c r="K41" s="8">
        <f>FC_IND_E!K41+FC_TRA_E!K41+FC_OTH_E!K41</f>
        <v>3056.8701157199998</v>
      </c>
      <c r="L41" s="8">
        <f>FC_IND_E!L41+FC_TRA_E!L41+FC_OTH_E!L41</f>
        <v>3186.1865797199998</v>
      </c>
      <c r="M41" s="8">
        <f>FC_IND_E!M41+FC_TRA_E!M41+FC_OTH_E!M41</f>
        <v>3379.6350540000003</v>
      </c>
      <c r="N41" s="8">
        <f>FC_IND_E!N41+FC_TRA_E!N41+FC_OTH_E!N41</f>
        <v>2671.2728028000001</v>
      </c>
      <c r="O41" s="8">
        <f>FC_IND_E!O41+FC_TRA_E!O41+FC_OTH_E!O41</f>
        <v>2282.97164724</v>
      </c>
      <c r="P41" s="8">
        <f>FC_IND_E!P41+FC_TRA_E!P41+FC_OTH_E!P41</f>
        <v>2361.67997328</v>
      </c>
      <c r="Q41" s="8">
        <f>FC_IND_E!Q41+FC_TRA_E!Q41+FC_OTH_E!Q41</f>
        <v>2237.8995792000014</v>
      </c>
      <c r="R41" s="8">
        <f>FC_IND_E!R41+FC_TRA_E!R41+FC_OTH_E!R41</f>
        <v>2590.8517324800009</v>
      </c>
      <c r="S41" s="8">
        <f>FC_IND_E!S41+FC_TRA_E!S41+FC_OTH_E!S41</f>
        <v>2726.86361076</v>
      </c>
      <c r="T41" s="8">
        <f>FC_IND_E!T41+FC_TRA_E!T41+FC_OTH_E!T41</f>
        <v>2585.0035015200006</v>
      </c>
      <c r="U41" s="8">
        <f>FC_IND_E!U41+FC_TRA_E!U41+FC_OTH_E!U41</f>
        <v>2812.6108317600006</v>
      </c>
      <c r="V41" s="8">
        <f>FC_IND_E!V41+FC_TRA_E!V41+FC_OTH_E!V41</f>
        <v>2740.9256114400014</v>
      </c>
      <c r="W41" s="8">
        <f>FC_IND_E!W41+FC_TRA_E!W41+FC_OTH_E!W41</f>
        <v>3221.0670816000038</v>
      </c>
      <c r="X41" s="8">
        <f>FC_IND_E!X41+FC_TRA_E!X41+FC_OTH_E!X41</f>
        <v>2841.168907799999</v>
      </c>
      <c r="Y41" s="8">
        <f>FC_IND_E!Y41+FC_TRA_E!Y41+FC_OTH_E!Y41</f>
        <v>2372.5820552399991</v>
      </c>
      <c r="Z41" s="8">
        <f>FC_IND_E!Z41+FC_TRA_E!Z41+FC_OTH_E!Z41</f>
        <v>2364.3512020799994</v>
      </c>
    </row>
    <row r="42" spans="1:26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  <c r="Y42" s="8">
        <f>FC_IND_E!Y42+FC_TRA_E!Y42+FC_OTH_E!Y42</f>
        <v>0</v>
      </c>
      <c r="Z42" s="8">
        <f>FC_IND_E!Z42+FC_TRA_E!Z42+FC_OTH_E!Z42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FC_IND_E!C43+FC_TRA_E!C43+FC_OTH_E!C43</f>
        <v>9604.2440426399971</v>
      </c>
      <c r="D43" s="8">
        <f>FC_IND_E!D43+FC_TRA_E!D43+FC_OTH_E!D43</f>
        <v>9949.384532879998</v>
      </c>
      <c r="E43" s="8">
        <f>FC_IND_E!E43+FC_TRA_E!E43+FC_OTH_E!E43</f>
        <v>10057.4775522</v>
      </c>
      <c r="F43" s="8">
        <f>FC_IND_E!F43+FC_TRA_E!F43+FC_OTH_E!F43</f>
        <v>10272.05236044</v>
      </c>
      <c r="G43" s="8">
        <f>FC_IND_E!G43+FC_TRA_E!G43+FC_OTH_E!G43</f>
        <v>10641.823334999997</v>
      </c>
      <c r="H43" s="8">
        <f>FC_IND_E!H43+FC_TRA_E!H43+FC_OTH_E!H43</f>
        <v>11333.302601400001</v>
      </c>
      <c r="I43" s="8">
        <f>FC_IND_E!I43+FC_TRA_E!I43+FC_OTH_E!I43</f>
        <v>11724.562427759998</v>
      </c>
      <c r="J43" s="8">
        <f>FC_IND_E!J43+FC_TRA_E!J43+FC_OTH_E!J43</f>
        <v>12100.629471839999</v>
      </c>
      <c r="K43" s="8">
        <f>FC_IND_E!K43+FC_TRA_E!K43+FC_OTH_E!K43</f>
        <v>11954.833127639999</v>
      </c>
      <c r="L43" s="8">
        <f>FC_IND_E!L43+FC_TRA_E!L43+FC_OTH_E!L43</f>
        <v>10611.125127719999</v>
      </c>
      <c r="M43" s="8">
        <f>FC_IND_E!M43+FC_TRA_E!M43+FC_OTH_E!M43</f>
        <v>9982.0663675199994</v>
      </c>
      <c r="N43" s="8">
        <f>FC_IND_E!N43+FC_TRA_E!N43+FC_OTH_E!N43</f>
        <v>9828.3037694400009</v>
      </c>
      <c r="O43" s="8">
        <f>FC_IND_E!O43+FC_TRA_E!O43+FC_OTH_E!O43</f>
        <v>9681.5158783199986</v>
      </c>
      <c r="P43" s="8">
        <f>FC_IND_E!P43+FC_TRA_E!P43+FC_OTH_E!P43</f>
        <v>9736.07683464</v>
      </c>
      <c r="Q43" s="8">
        <f>FC_IND_E!Q43+FC_TRA_E!Q43+FC_OTH_E!Q43</f>
        <v>9877.6060858799992</v>
      </c>
      <c r="R43" s="8">
        <f>FC_IND_E!R43+FC_TRA_E!R43+FC_OTH_E!R43</f>
        <v>10457.375867640001</v>
      </c>
      <c r="S43" s="8">
        <f>FC_IND_E!S43+FC_TRA_E!S43+FC_OTH_E!S43</f>
        <v>11219.417955719999</v>
      </c>
      <c r="T43" s="8">
        <f>FC_IND_E!T43+FC_TRA_E!T43+FC_OTH_E!T43</f>
        <v>11346.704357040004</v>
      </c>
      <c r="U43" s="8">
        <f>FC_IND_E!U43+FC_TRA_E!U43+FC_OTH_E!U43</f>
        <v>11863.658561039998</v>
      </c>
      <c r="V43" s="8">
        <f>FC_IND_E!V43+FC_TRA_E!V43+FC_OTH_E!V43</f>
        <v>11990.1697578</v>
      </c>
      <c r="W43" s="8">
        <f>FC_IND_E!W43+FC_TRA_E!W43+FC_OTH_E!W43</f>
        <v>10681.397981279999</v>
      </c>
      <c r="X43" s="8">
        <f>FC_IND_E!X43+FC_TRA_E!X43+FC_OTH_E!X43</f>
        <v>11243.68751376</v>
      </c>
      <c r="Y43" s="8">
        <f>FC_IND_E!Y43+FC_TRA_E!Y43+FC_OTH_E!Y43</f>
        <v>11760.433378199999</v>
      </c>
      <c r="Z43" s="8">
        <f>FC_IND_E!Z43+FC_TRA_E!Z43+FC_OTH_E!Z43</f>
        <v>11521.92032784</v>
      </c>
    </row>
    <row r="44" spans="1:26" ht="11.25" customHeight="1" x14ac:dyDescent="0.2">
      <c r="A44" s="28" t="s">
        <v>74</v>
      </c>
      <c r="B44" s="7" t="s">
        <v>75</v>
      </c>
      <c r="C44" s="8">
        <f>FC_IND_E!C44+FC_TRA_E!C44+FC_OTH_E!C44</f>
        <v>2310.7668141600002</v>
      </c>
      <c r="D44" s="8">
        <f>FC_IND_E!D44+FC_TRA_E!D44+FC_OTH_E!D44</f>
        <v>1959.6829219200008</v>
      </c>
      <c r="E44" s="8">
        <f>FC_IND_E!E44+FC_TRA_E!E44+FC_OTH_E!E44</f>
        <v>1780.9498512000007</v>
      </c>
      <c r="F44" s="8">
        <f>FC_IND_E!F44+FC_TRA_E!F44+FC_OTH_E!F44</f>
        <v>1653.2834119200002</v>
      </c>
      <c r="G44" s="8">
        <f>FC_IND_E!G44+FC_TRA_E!G44+FC_OTH_E!G44</f>
        <v>1659.6662184000006</v>
      </c>
      <c r="H44" s="8">
        <f>FC_IND_E!H44+FC_TRA_E!H44+FC_OTH_E!H44</f>
        <v>1646.8994908800005</v>
      </c>
      <c r="I44" s="8">
        <f>FC_IND_E!I44+FC_TRA_E!I44+FC_OTH_E!I44</f>
        <v>1736.2668621600001</v>
      </c>
      <c r="J44" s="8">
        <f>FC_IND_E!J44+FC_TRA_E!J44+FC_OTH_E!J44</f>
        <v>1274.0557651200002</v>
      </c>
      <c r="K44" s="8">
        <f>FC_IND_E!K44+FC_TRA_E!K44+FC_OTH_E!K44</f>
        <v>1174.2940072800006</v>
      </c>
      <c r="L44" s="8">
        <f>FC_IND_E!L44+FC_TRA_E!L44+FC_OTH_E!L44</f>
        <v>834.89794848000031</v>
      </c>
      <c r="M44" s="8">
        <f>FC_IND_E!M44+FC_TRA_E!M44+FC_OTH_E!M44</f>
        <v>1095.013404</v>
      </c>
      <c r="N44" s="8">
        <f>FC_IND_E!N44+FC_TRA_E!N44+FC_OTH_E!N44</f>
        <v>631.97223839999992</v>
      </c>
      <c r="O44" s="8">
        <f>FC_IND_E!O44+FC_TRA_E!O44+FC_OTH_E!O44</f>
        <v>430.28118216000007</v>
      </c>
      <c r="P44" s="8">
        <f>FC_IND_E!P44+FC_TRA_E!P44+FC_OTH_E!P44</f>
        <v>523.66291992000004</v>
      </c>
      <c r="Q44" s="8">
        <f>FC_IND_E!Q44+FC_TRA_E!Q44+FC_OTH_E!Q44</f>
        <v>301.84876152000004</v>
      </c>
      <c r="R44" s="8">
        <f>FC_IND_E!R44+FC_TRA_E!R44+FC_OTH_E!R44</f>
        <v>142.54999488000001</v>
      </c>
      <c r="S44" s="8">
        <f>FC_IND_E!S44+FC_TRA_E!S44+FC_OTH_E!S44</f>
        <v>99.634419360000024</v>
      </c>
      <c r="T44" s="8">
        <f>FC_IND_E!T44+FC_TRA_E!T44+FC_OTH_E!T44</f>
        <v>102.12323184000002</v>
      </c>
      <c r="U44" s="8">
        <f>FC_IND_E!U44+FC_TRA_E!U44+FC_OTH_E!U44</f>
        <v>100.58820408</v>
      </c>
      <c r="V44" s="8">
        <f>FC_IND_E!V44+FC_TRA_E!V44+FC_OTH_E!V44</f>
        <v>96.23194632000002</v>
      </c>
      <c r="W44" s="8">
        <f>FC_IND_E!W44+FC_TRA_E!W44+FC_OTH_E!W44</f>
        <v>95.420825280000003</v>
      </c>
      <c r="X44" s="8">
        <f>FC_IND_E!X44+FC_TRA_E!X44+FC_OTH_E!X44</f>
        <v>69.916348799999994</v>
      </c>
      <c r="Y44" s="8">
        <f>FC_IND_E!Y44+FC_TRA_E!Y44+FC_OTH_E!Y44</f>
        <v>70.079074560000009</v>
      </c>
      <c r="Z44" s="8">
        <f>FC_IND_E!Z44+FC_TRA_E!Z44+FC_OTH_E!Z44</f>
        <v>54.503934480000026</v>
      </c>
    </row>
    <row r="45" spans="1:26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  <c r="Y45" s="8">
        <f>FC_IND_E!Y45+FC_TRA_E!Y45+FC_OTH_E!Y45</f>
        <v>0</v>
      </c>
      <c r="Z45" s="8">
        <f>FC_IND_E!Z45+FC_TRA_E!Z45+FC_OTH_E!Z45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  <c r="Y46" s="8">
        <f>FC_IND_E!Y46+FC_TRA_E!Y46+FC_OTH_E!Y46</f>
        <v>0</v>
      </c>
      <c r="Z46" s="8">
        <f>FC_IND_E!Z46+FC_TRA_E!Z46+FC_OTH_E!Z46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  <c r="Y47" s="8">
        <f>FC_IND_E!Y47+FC_TRA_E!Y47+FC_OTH_E!Y47</f>
        <v>0</v>
      </c>
      <c r="Z47" s="8">
        <f>FC_IND_E!Z47+FC_TRA_E!Z47+FC_OTH_E!Z47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FC_IND_E!C48+FC_TRA_E!C48+FC_OTH_E!C48</f>
        <v>898.25849099999982</v>
      </c>
      <c r="D48" s="8">
        <f>FC_IND_E!D48+FC_TRA_E!D48+FC_OTH_E!D48</f>
        <v>1219.7407950000002</v>
      </c>
      <c r="E48" s="8">
        <f>FC_IND_E!E48+FC_TRA_E!E48+FC_OTH_E!E48</f>
        <v>1040.0888159999997</v>
      </c>
      <c r="F48" s="8">
        <f>FC_IND_E!F48+FC_TRA_E!F48+FC_OTH_E!F48</f>
        <v>1125.187011</v>
      </c>
      <c r="G48" s="8">
        <f>FC_IND_E!G48+FC_TRA_E!G48+FC_OTH_E!G48</f>
        <v>1052.6960340000001</v>
      </c>
      <c r="H48" s="8">
        <f>FC_IND_E!H48+FC_TRA_E!H48+FC_OTH_E!H48</f>
        <v>1205.1995670000001</v>
      </c>
      <c r="I48" s="8">
        <f>FC_IND_E!I48+FC_TRA_E!I48+FC_OTH_E!I48</f>
        <v>1126.4751809999996</v>
      </c>
      <c r="J48" s="8">
        <f>FC_IND_E!J48+FC_TRA_E!J48+FC_OTH_E!J48</f>
        <v>1170.0764010000003</v>
      </c>
      <c r="K48" s="8">
        <f>FC_IND_E!K48+FC_TRA_E!K48+FC_OTH_E!K48</f>
        <v>1055.604771</v>
      </c>
      <c r="L48" s="8">
        <f>FC_IND_E!L48+FC_TRA_E!L48+FC_OTH_E!L48</f>
        <v>608.27352300000018</v>
      </c>
      <c r="M48" s="8">
        <f>FC_IND_E!M48+FC_TRA_E!M48+FC_OTH_E!M48</f>
        <v>448.31650500000001</v>
      </c>
      <c r="N48" s="8">
        <f>FC_IND_E!N48+FC_TRA_E!N48+FC_OTH_E!N48</f>
        <v>389.33481599999999</v>
      </c>
      <c r="O48" s="8">
        <f>FC_IND_E!O48+FC_TRA_E!O48+FC_OTH_E!O48</f>
        <v>481.08375900000004</v>
      </c>
      <c r="P48" s="8">
        <f>FC_IND_E!P48+FC_TRA_E!P48+FC_OTH_E!P48</f>
        <v>503.30065499999995</v>
      </c>
      <c r="Q48" s="8">
        <f>FC_IND_E!Q48+FC_TRA_E!Q48+FC_OTH_E!Q48</f>
        <v>566.68247999999994</v>
      </c>
      <c r="R48" s="8">
        <f>FC_IND_E!R48+FC_TRA_E!R48+FC_OTH_E!R48</f>
        <v>607.98008700000014</v>
      </c>
      <c r="S48" s="8">
        <f>FC_IND_E!S48+FC_TRA_E!S48+FC_OTH_E!S48</f>
        <v>631.96532100000013</v>
      </c>
      <c r="T48" s="8">
        <f>FC_IND_E!T48+FC_TRA_E!T48+FC_OTH_E!T48</f>
        <v>623.8351080000001</v>
      </c>
      <c r="U48" s="8">
        <f>FC_IND_E!U48+FC_TRA_E!U48+FC_OTH_E!U48</f>
        <v>688.86873900000012</v>
      </c>
      <c r="V48" s="8">
        <f>FC_IND_E!V48+FC_TRA_E!V48+FC_OTH_E!V48</f>
        <v>644.14361699999995</v>
      </c>
      <c r="W48" s="8">
        <f>FC_IND_E!W48+FC_TRA_E!W48+FC_OTH_E!W48</f>
        <v>638.49041099999999</v>
      </c>
      <c r="X48" s="8">
        <f>FC_IND_E!X48+FC_TRA_E!X48+FC_OTH_E!X48</f>
        <v>714.76832699999977</v>
      </c>
      <c r="Y48" s="8">
        <f>FC_IND_E!Y48+FC_TRA_E!Y48+FC_OTH_E!Y48</f>
        <v>601.00326000000007</v>
      </c>
      <c r="Z48" s="8">
        <f>FC_IND_E!Z48+FC_TRA_E!Z48+FC_OTH_E!Z48</f>
        <v>550.48734000000013</v>
      </c>
    </row>
    <row r="49" spans="1:26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  <c r="Y49" s="8">
        <f>FC_IND_E!Y49+FC_TRA_E!Y49+FC_OTH_E!Y49</f>
        <v>0</v>
      </c>
      <c r="Z49" s="8">
        <f>FC_IND_E!Z49+FC_TRA_E!Z49+FC_OTH_E!Z49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0</v>
      </c>
      <c r="E50" s="8">
        <f>FC_IND_E!E50+FC_TRA_E!E50+FC_OTH_E!E50</f>
        <v>0</v>
      </c>
      <c r="F50" s="8">
        <f>FC_IND_E!F50+FC_TRA_E!F50+FC_OTH_E!F50</f>
        <v>0</v>
      </c>
      <c r="G50" s="8">
        <f>FC_IND_E!G50+FC_TRA_E!G50+FC_OTH_E!G50</f>
        <v>0</v>
      </c>
      <c r="H50" s="8">
        <f>FC_IND_E!H50+FC_TRA_E!H50+FC_OTH_E!H50</f>
        <v>0</v>
      </c>
      <c r="I50" s="8">
        <f>FC_IND_E!I50+FC_TRA_E!I50+FC_OTH_E!I50</f>
        <v>0</v>
      </c>
      <c r="J50" s="8">
        <f>FC_IND_E!J50+FC_TRA_E!J50+FC_OTH_E!J50</f>
        <v>0</v>
      </c>
      <c r="K50" s="8">
        <f>FC_IND_E!K50+FC_TRA_E!K50+FC_OTH_E!K50</f>
        <v>0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0</v>
      </c>
      <c r="Y50" s="8">
        <f>FC_IND_E!Y50+FC_TRA_E!Y50+FC_OTH_E!Y50</f>
        <v>0</v>
      </c>
      <c r="Z50" s="8">
        <f>FC_IND_E!Z50+FC_TRA_E!Z50+FC_OTH_E!Z50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FC_IND_E!C51+FC_TRA_E!C51+FC_OTH_E!C51</f>
        <v>2819.7657219600005</v>
      </c>
      <c r="D51" s="27">
        <f>FC_IND_E!D51+FC_TRA_E!D51+FC_OTH_E!D51</f>
        <v>2898.9342439200004</v>
      </c>
      <c r="E51" s="27">
        <f>FC_IND_E!E51+FC_TRA_E!E51+FC_OTH_E!E51</f>
        <v>2811.4853619599999</v>
      </c>
      <c r="F51" s="27">
        <f>FC_IND_E!F51+FC_TRA_E!F51+FC_OTH_E!F51</f>
        <v>3000.0657139199993</v>
      </c>
      <c r="G51" s="27">
        <f>FC_IND_E!G51+FC_TRA_E!G51+FC_OTH_E!G51</f>
        <v>3171.87308592</v>
      </c>
      <c r="H51" s="27">
        <f>FC_IND_E!H51+FC_TRA_E!H51+FC_OTH_E!H51</f>
        <v>3209.1950919600004</v>
      </c>
      <c r="I51" s="27">
        <f>FC_IND_E!I51+FC_TRA_E!I51+FC_OTH_E!I51</f>
        <v>3444.8500983600006</v>
      </c>
      <c r="J51" s="27">
        <f>FC_IND_E!J51+FC_TRA_E!J51+FC_OTH_E!J51</f>
        <v>3404.2866343200003</v>
      </c>
      <c r="K51" s="27">
        <f>FC_IND_E!K51+FC_TRA_E!K51+FC_OTH_E!K51</f>
        <v>3651.6753147599998</v>
      </c>
      <c r="L51" s="27">
        <f>FC_IND_E!L51+FC_TRA_E!L51+FC_OTH_E!L51</f>
        <v>3425.4160934400011</v>
      </c>
      <c r="M51" s="27">
        <f>FC_IND_E!M51+FC_TRA_E!M51+FC_OTH_E!M51</f>
        <v>3725.979832080001</v>
      </c>
      <c r="N51" s="27">
        <f>FC_IND_E!N51+FC_TRA_E!N51+FC_OTH_E!N51</f>
        <v>3523.4200108800001</v>
      </c>
      <c r="O51" s="27">
        <f>FC_IND_E!O51+FC_TRA_E!O51+FC_OTH_E!O51</f>
        <v>3799.8279197999991</v>
      </c>
      <c r="P51" s="27">
        <f>FC_IND_E!P51+FC_TRA_E!P51+FC_OTH_E!P51</f>
        <v>3816.5948409600001</v>
      </c>
      <c r="Q51" s="27">
        <f>FC_IND_E!Q51+FC_TRA_E!Q51+FC_OTH_E!Q51</f>
        <v>3787.6158025200002</v>
      </c>
      <c r="R51" s="27">
        <f>FC_IND_E!R51+FC_TRA_E!R51+FC_OTH_E!R51</f>
        <v>4014.8161574399996</v>
      </c>
      <c r="S51" s="27">
        <f>FC_IND_E!S51+FC_TRA_E!S51+FC_OTH_E!S51</f>
        <v>4192.982643960001</v>
      </c>
      <c r="T51" s="27">
        <f>FC_IND_E!T51+FC_TRA_E!T51+FC_OTH_E!T51</f>
        <v>4257.2990275200009</v>
      </c>
      <c r="U51" s="27">
        <f>FC_IND_E!U51+FC_TRA_E!U51+FC_OTH_E!U51</f>
        <v>4586.7743499600001</v>
      </c>
      <c r="V51" s="27">
        <f>FC_IND_E!V51+FC_TRA_E!V51+FC_OTH_E!V51</f>
        <v>4612.8879799200004</v>
      </c>
      <c r="W51" s="27">
        <f>FC_IND_E!W51+FC_TRA_E!W51+FC_OTH_E!W51</f>
        <v>4580.3046534492014</v>
      </c>
      <c r="X51" s="27">
        <f>FC_IND_E!X51+FC_TRA_E!X51+FC_OTH_E!X51</f>
        <v>4552.3597717275843</v>
      </c>
      <c r="Y51" s="27">
        <f>FC_IND_E!Y51+FC_TRA_E!Y51+FC_OTH_E!Y51</f>
        <v>4225.3584285295947</v>
      </c>
      <c r="Z51" s="27">
        <f>FC_IND_E!Z51+FC_TRA_E!Z51+FC_OTH_E!Z51</f>
        <v>3883.9915602407127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29.306744104604405</v>
      </c>
      <c r="M52" s="27">
        <f t="shared" si="20"/>
        <v>16.707120533459999</v>
      </c>
      <c r="N52" s="27">
        <f t="shared" si="20"/>
        <v>38.755515087434738</v>
      </c>
      <c r="O52" s="27">
        <f t="shared" si="20"/>
        <v>91.042520368934532</v>
      </c>
      <c r="P52" s="27">
        <f t="shared" si="20"/>
        <v>198.57936156692989</v>
      </c>
      <c r="Q52" s="27">
        <f t="shared" si="20"/>
        <v>196.58739101639046</v>
      </c>
      <c r="R52" s="27">
        <f t="shared" si="20"/>
        <v>213.56654554804874</v>
      </c>
      <c r="S52" s="27">
        <f t="shared" si="20"/>
        <v>200.97715489829235</v>
      </c>
      <c r="T52" s="27">
        <f t="shared" si="20"/>
        <v>264.62127658703912</v>
      </c>
      <c r="U52" s="27">
        <f t="shared" si="20"/>
        <v>267.32280759377284</v>
      </c>
      <c r="V52" s="27">
        <f t="shared" si="20"/>
        <v>274.63780345018665</v>
      </c>
      <c r="W52" s="27">
        <f t="shared" si="20"/>
        <v>247.23295140425461</v>
      </c>
      <c r="X52" s="27">
        <f t="shared" ref="X52:Z52" si="21">SUM(X53:X54)</f>
        <v>266.80693799574908</v>
      </c>
      <c r="Y52" s="27">
        <f t="shared" si="21"/>
        <v>289.7141890821423</v>
      </c>
      <c r="Z52" s="27">
        <f t="shared" si="21"/>
        <v>361.85908931613858</v>
      </c>
    </row>
    <row r="53" spans="1:26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0</v>
      </c>
      <c r="E53" s="8">
        <f>FC_IND_E!E53+FC_TRA_E!E53+FC_OTH_E!E53</f>
        <v>0</v>
      </c>
      <c r="F53" s="8">
        <f>FC_IND_E!F53+FC_TRA_E!F53+FC_OTH_E!F53</f>
        <v>0</v>
      </c>
      <c r="G53" s="8">
        <f>FC_IND_E!G53+FC_TRA_E!G53+FC_OTH_E!G53</f>
        <v>0</v>
      </c>
      <c r="H53" s="8">
        <f>FC_IND_E!H53+FC_TRA_E!H53+FC_OTH_E!H53</f>
        <v>0</v>
      </c>
      <c r="I53" s="8">
        <f>FC_IND_E!I53+FC_TRA_E!I53+FC_OTH_E!I53</f>
        <v>0</v>
      </c>
      <c r="J53" s="8">
        <f>FC_IND_E!J53+FC_TRA_E!J53+FC_OTH_E!J53</f>
        <v>0</v>
      </c>
      <c r="K53" s="8">
        <f>FC_IND_E!K53+FC_TRA_E!K53+FC_OTH_E!K53</f>
        <v>0</v>
      </c>
      <c r="L53" s="8">
        <f>FC_IND_E!L53+FC_TRA_E!L53+FC_OTH_E!L53</f>
        <v>0</v>
      </c>
      <c r="M53" s="8">
        <f>FC_IND_E!M53+FC_TRA_E!M53+FC_OTH_E!M53</f>
        <v>0</v>
      </c>
      <c r="N53" s="8">
        <f>FC_IND_E!N53+FC_TRA_E!N53+FC_OTH_E!N53</f>
        <v>0</v>
      </c>
      <c r="O53" s="8">
        <f>FC_IND_E!O53+FC_TRA_E!O53+FC_OTH_E!O53</f>
        <v>1.8888011999999998</v>
      </c>
      <c r="P53" s="8">
        <f>FC_IND_E!P53+FC_TRA_E!P53+FC_OTH_E!P53</f>
        <v>0.55186560000000007</v>
      </c>
      <c r="Q53" s="8">
        <f>FC_IND_E!Q53+FC_TRA_E!Q53+FC_OTH_E!Q53</f>
        <v>0</v>
      </c>
      <c r="R53" s="8">
        <f>FC_IND_E!R53+FC_TRA_E!R53+FC_OTH_E!R53</f>
        <v>0</v>
      </c>
      <c r="S53" s="8">
        <f>FC_IND_E!S53+FC_TRA_E!S53+FC_OTH_E!S53</f>
        <v>0</v>
      </c>
      <c r="T53" s="8">
        <f>FC_IND_E!T53+FC_TRA_E!T53+FC_OTH_E!T53</f>
        <v>0</v>
      </c>
      <c r="U53" s="8">
        <f>FC_IND_E!U53+FC_TRA_E!U53+FC_OTH_E!U53</f>
        <v>0</v>
      </c>
      <c r="V53" s="8">
        <f>FC_IND_E!V53+FC_TRA_E!V53+FC_OTH_E!V53</f>
        <v>0</v>
      </c>
      <c r="W53" s="8">
        <f>FC_IND_E!W53+FC_TRA_E!W53+FC_OTH_E!W53</f>
        <v>0</v>
      </c>
      <c r="X53" s="8">
        <f>FC_IND_E!X53+FC_TRA_E!X53+FC_OTH_E!X53</f>
        <v>0</v>
      </c>
      <c r="Y53" s="8">
        <f>FC_IND_E!Y53+FC_TRA_E!Y53+FC_OTH_E!Y53</f>
        <v>0</v>
      </c>
      <c r="Z53" s="8">
        <f>FC_IND_E!Z53+FC_TRA_E!Z53+FC_OTH_E!Z53</f>
        <v>0.24247079999999999</v>
      </c>
    </row>
    <row r="54" spans="1:26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29.306744104604405</v>
      </c>
      <c r="M54" s="45">
        <f>FC_IND_E!M54+FC_TRA_E!M54+FC_OTH_E!M54</f>
        <v>16.707120533459999</v>
      </c>
      <c r="N54" s="45">
        <f>FC_IND_E!N54+FC_TRA_E!N54+FC_OTH_E!N54</f>
        <v>38.755515087434738</v>
      </c>
      <c r="O54" s="45">
        <f>FC_IND_E!O54+FC_TRA_E!O54+FC_OTH_E!O54</f>
        <v>89.153719168934529</v>
      </c>
      <c r="P54" s="45">
        <f>FC_IND_E!P54+FC_TRA_E!P54+FC_OTH_E!P54</f>
        <v>198.02749596692988</v>
      </c>
      <c r="Q54" s="45">
        <f>FC_IND_E!Q54+FC_TRA_E!Q54+FC_OTH_E!Q54</f>
        <v>196.58739101639046</v>
      </c>
      <c r="R54" s="45">
        <f>FC_IND_E!R54+FC_TRA_E!R54+FC_OTH_E!R54</f>
        <v>213.56654554804874</v>
      </c>
      <c r="S54" s="45">
        <f>FC_IND_E!S54+FC_TRA_E!S54+FC_OTH_E!S54</f>
        <v>200.97715489829235</v>
      </c>
      <c r="T54" s="45">
        <f>FC_IND_E!T54+FC_TRA_E!T54+FC_OTH_E!T54</f>
        <v>264.62127658703912</v>
      </c>
      <c r="U54" s="45">
        <f>FC_IND_E!U54+FC_TRA_E!U54+FC_OTH_E!U54</f>
        <v>267.32280759377284</v>
      </c>
      <c r="V54" s="45">
        <f>FC_IND_E!V54+FC_TRA_E!V54+FC_OTH_E!V54</f>
        <v>274.63780345018665</v>
      </c>
      <c r="W54" s="45">
        <f>FC_IND_E!W54+FC_TRA_E!W54+FC_OTH_E!W54</f>
        <v>247.23295140425461</v>
      </c>
      <c r="X54" s="45">
        <f>FC_IND_E!X54+FC_TRA_E!X54+FC_OTH_E!X54</f>
        <v>266.80693799574908</v>
      </c>
      <c r="Y54" s="45">
        <f>FC_IND_E!Y54+FC_TRA_E!Y54+FC_OTH_E!Y54</f>
        <v>289.7141890821423</v>
      </c>
      <c r="Z54" s="45">
        <f>FC_IND_E!Z54+FC_TRA_E!Z54+FC_OTH_E!Z54</f>
        <v>361.6166185161386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540.67547519999994</v>
      </c>
      <c r="D61" s="49">
        <f t="shared" si="22"/>
        <v>598.02503040000011</v>
      </c>
      <c r="E61" s="49">
        <f t="shared" si="22"/>
        <v>597.34886400000005</v>
      </c>
      <c r="F61" s="49">
        <f t="shared" si="22"/>
        <v>573.67839312000001</v>
      </c>
      <c r="G61" s="49">
        <f t="shared" si="22"/>
        <v>667.91801159999989</v>
      </c>
      <c r="H61" s="49">
        <f t="shared" si="22"/>
        <v>842.41480967999996</v>
      </c>
      <c r="I61" s="49">
        <f t="shared" si="22"/>
        <v>868.70845511999983</v>
      </c>
      <c r="J61" s="49">
        <f t="shared" si="22"/>
        <v>920.62978055999986</v>
      </c>
      <c r="K61" s="49">
        <f t="shared" si="22"/>
        <v>972.15933743999994</v>
      </c>
      <c r="L61" s="49">
        <f t="shared" si="22"/>
        <v>1075.5373543200001</v>
      </c>
      <c r="M61" s="49">
        <f t="shared" si="22"/>
        <v>1166.0150412000003</v>
      </c>
      <c r="N61" s="49">
        <f t="shared" si="22"/>
        <v>1110.6191793599999</v>
      </c>
      <c r="O61" s="49">
        <f t="shared" si="22"/>
        <v>1089.6777259199998</v>
      </c>
      <c r="P61" s="49">
        <f t="shared" si="22"/>
        <v>1203.7204029599998</v>
      </c>
      <c r="Q61" s="49">
        <f t="shared" si="22"/>
        <v>1387.0139004</v>
      </c>
      <c r="R61" s="49">
        <f t="shared" si="22"/>
        <v>1425.6753940800002</v>
      </c>
      <c r="S61" s="49">
        <f t="shared" si="22"/>
        <v>1418.8169887199999</v>
      </c>
      <c r="T61" s="49">
        <f t="shared" si="22"/>
        <v>1599.15702096</v>
      </c>
      <c r="U61" s="49">
        <f t="shared" si="22"/>
        <v>1597.1386759199997</v>
      </c>
      <c r="V61" s="49">
        <f t="shared" si="22"/>
        <v>1622.7224013600003</v>
      </c>
      <c r="W61" s="49">
        <f t="shared" si="22"/>
        <v>1574.5604878930778</v>
      </c>
      <c r="X61" s="49">
        <f t="shared" si="22"/>
        <v>1552.7290523438483</v>
      </c>
      <c r="Y61" s="49">
        <f t="shared" ref="Y61:Z61" si="23">SUM(Y62:Y72)</f>
        <v>1696.8216533994334</v>
      </c>
      <c r="Z61" s="49">
        <f t="shared" si="23"/>
        <v>1871.3354619569548</v>
      </c>
    </row>
    <row r="62" spans="1:26" ht="11.25" customHeight="1" x14ac:dyDescent="0.2">
      <c r="A62" s="50" t="s">
        <v>92</v>
      </c>
      <c r="B62" s="51" t="s">
        <v>93</v>
      </c>
      <c r="C62" s="52">
        <f>FC_IND_E!C62+FC_TRA_E!C62+FC_OTH_E!C62</f>
        <v>530.84747519999996</v>
      </c>
      <c r="D62" s="52">
        <f>FC_IND_E!D62+FC_TRA_E!D62+FC_OTH_E!D62</f>
        <v>588.19703040000013</v>
      </c>
      <c r="E62" s="52">
        <f>FC_IND_E!E62+FC_TRA_E!E62+FC_OTH_E!E62</f>
        <v>587.52086400000007</v>
      </c>
      <c r="F62" s="52">
        <f>FC_IND_E!F62+FC_TRA_E!F62+FC_OTH_E!F62</f>
        <v>558.00823679999996</v>
      </c>
      <c r="G62" s="52">
        <f>FC_IND_E!G62+FC_TRA_E!G62+FC_OTH_E!G62</f>
        <v>650.82810239999992</v>
      </c>
      <c r="H62" s="52">
        <f>FC_IND_E!H62+FC_TRA_E!H62+FC_OTH_E!H62</f>
        <v>823.35738239999989</v>
      </c>
      <c r="I62" s="52">
        <f>FC_IND_E!I62+FC_TRA_E!I62+FC_OTH_E!I62</f>
        <v>846.81273599999986</v>
      </c>
      <c r="J62" s="52">
        <f>FC_IND_E!J62+FC_TRA_E!J62+FC_OTH_E!J62</f>
        <v>844.85116799999992</v>
      </c>
      <c r="K62" s="52">
        <f>FC_IND_E!K62+FC_TRA_E!K62+FC_OTH_E!K62</f>
        <v>794.93299200000001</v>
      </c>
      <c r="L62" s="52">
        <f>FC_IND_E!L62+FC_TRA_E!L62+FC_OTH_E!L62</f>
        <v>806.57216640000001</v>
      </c>
      <c r="M62" s="52">
        <f>FC_IND_E!M62+FC_TRA_E!M62+FC_OTH_E!M62</f>
        <v>845.56604160000006</v>
      </c>
      <c r="N62" s="52">
        <f>FC_IND_E!N62+FC_TRA_E!N62+FC_OTH_E!N62</f>
        <v>770.81114879999996</v>
      </c>
      <c r="O62" s="52">
        <f>FC_IND_E!O62+FC_TRA_E!O62+FC_OTH_E!O62</f>
        <v>734.14414079999983</v>
      </c>
      <c r="P62" s="52">
        <f>FC_IND_E!P62+FC_TRA_E!P62+FC_OTH_E!P62</f>
        <v>790.85139839999988</v>
      </c>
      <c r="Q62" s="52">
        <f>FC_IND_E!Q62+FC_TRA_E!Q62+FC_OTH_E!Q62</f>
        <v>919.97700479999992</v>
      </c>
      <c r="R62" s="52">
        <f>FC_IND_E!R62+FC_TRA_E!R62+FC_OTH_E!R62</f>
        <v>912.08597760000009</v>
      </c>
      <c r="S62" s="52">
        <f>FC_IND_E!S62+FC_TRA_E!S62+FC_OTH_E!S62</f>
        <v>905.04973439999981</v>
      </c>
      <c r="T62" s="52">
        <f>FC_IND_E!T62+FC_TRA_E!T62+FC_OTH_E!T62</f>
        <v>930.42996479999977</v>
      </c>
      <c r="U62" s="52">
        <f>FC_IND_E!U62+FC_TRA_E!U62+FC_OTH_E!U62</f>
        <v>946.16121599999974</v>
      </c>
      <c r="V62" s="52">
        <f>FC_IND_E!V62+FC_TRA_E!V62+FC_OTH_E!V62</f>
        <v>869.34718080000016</v>
      </c>
      <c r="W62" s="52">
        <f>FC_IND_E!W62+FC_TRA_E!W62+FC_OTH_E!W62</f>
        <v>843.37666560000002</v>
      </c>
      <c r="X62" s="52">
        <f>FC_IND_E!X62+FC_TRA_E!X62+FC_OTH_E!X62</f>
        <v>793.22947199999999</v>
      </c>
      <c r="Y62" s="52">
        <f>FC_IND_E!Y62+FC_TRA_E!Y62+FC_OTH_E!Y62</f>
        <v>767.0283264000002</v>
      </c>
      <c r="Z62" s="52">
        <f>FC_IND_E!Z62+FC_TRA_E!Z62+FC_OTH_E!Z62</f>
        <v>698.97139199999992</v>
      </c>
    </row>
    <row r="63" spans="1:26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0</v>
      </c>
      <c r="M63" s="52">
        <f>FC_IND_E!M63+FC_TRA_E!M63+FC_OTH_E!M63</f>
        <v>0</v>
      </c>
      <c r="N63" s="52">
        <f>FC_IND_E!N63+FC_TRA_E!N63+FC_OTH_E!N63</f>
        <v>0</v>
      </c>
      <c r="O63" s="52">
        <f>FC_IND_E!O63+FC_TRA_E!O63+FC_OTH_E!O63</f>
        <v>0</v>
      </c>
      <c r="P63" s="52">
        <f>FC_IND_E!P63+FC_TRA_E!P63+FC_OTH_E!P63</f>
        <v>0</v>
      </c>
      <c r="Q63" s="52">
        <f>FC_IND_E!Q63+FC_TRA_E!Q63+FC_OTH_E!Q63</f>
        <v>0</v>
      </c>
      <c r="R63" s="52">
        <f>FC_IND_E!R63+FC_TRA_E!R63+FC_OTH_E!R63</f>
        <v>0</v>
      </c>
      <c r="S63" s="52">
        <f>FC_IND_E!S63+FC_TRA_E!S63+FC_OTH_E!S63</f>
        <v>0</v>
      </c>
      <c r="T63" s="52">
        <f>FC_IND_E!T63+FC_TRA_E!T63+FC_OTH_E!T63</f>
        <v>0</v>
      </c>
      <c r="U63" s="52">
        <f>FC_IND_E!U63+FC_TRA_E!U63+FC_OTH_E!U63</f>
        <v>0</v>
      </c>
      <c r="V63" s="52">
        <f>FC_IND_E!V63+FC_TRA_E!V63+FC_OTH_E!V63</f>
        <v>0</v>
      </c>
      <c r="W63" s="52">
        <f>FC_IND_E!W63+FC_TRA_E!W63+FC_OTH_E!W63</f>
        <v>0</v>
      </c>
      <c r="X63" s="52">
        <f>FC_IND_E!X63+FC_TRA_E!X63+FC_OTH_E!X63</f>
        <v>0</v>
      </c>
      <c r="Y63" s="52">
        <f>FC_IND_E!Y63+FC_TRA_E!Y63+FC_OTH_E!Y63</f>
        <v>0</v>
      </c>
      <c r="Z63" s="52">
        <f>FC_IND_E!Z63+FC_TRA_E!Z63+FC_OTH_E!Z63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FC_IND_E!C64+FC_TRA_E!C64+FC_OTH_E!C64</f>
        <v>9.8280000000000012</v>
      </c>
      <c r="D64" s="52">
        <f>FC_IND_E!D64+FC_TRA_E!D64+FC_OTH_E!D64</f>
        <v>9.8280000000000012</v>
      </c>
      <c r="E64" s="52">
        <f>FC_IND_E!E64+FC_TRA_E!E64+FC_OTH_E!E64</f>
        <v>9.8280000000000012</v>
      </c>
      <c r="F64" s="52">
        <f>FC_IND_E!F64+FC_TRA_E!F64+FC_OTH_E!F64</f>
        <v>15.670156319999998</v>
      </c>
      <c r="G64" s="52">
        <f>FC_IND_E!G64+FC_TRA_E!G64+FC_OTH_E!G64</f>
        <v>17.089909200000001</v>
      </c>
      <c r="H64" s="52">
        <f>FC_IND_E!H64+FC_TRA_E!H64+FC_OTH_E!H64</f>
        <v>15.82249032</v>
      </c>
      <c r="I64" s="52">
        <f>FC_IND_E!I64+FC_TRA_E!I64+FC_OTH_E!I64</f>
        <v>13.96971576</v>
      </c>
      <c r="J64" s="52">
        <f>FC_IND_E!J64+FC_TRA_E!J64+FC_OTH_E!J64</f>
        <v>11.853943920000004</v>
      </c>
      <c r="K64" s="52">
        <f>FC_IND_E!K64+FC_TRA_E!K64+FC_OTH_E!K64</f>
        <v>11.661904799999995</v>
      </c>
      <c r="L64" s="52">
        <f>FC_IND_E!L64+FC_TRA_E!L64+FC_OTH_E!L64</f>
        <v>17.9783604</v>
      </c>
      <c r="M64" s="52">
        <f>FC_IND_E!M64+FC_TRA_E!M64+FC_OTH_E!M64</f>
        <v>19.149464880000004</v>
      </c>
      <c r="N64" s="52">
        <f>FC_IND_E!N64+FC_TRA_E!N64+FC_OTH_E!N64</f>
        <v>21.612951359999997</v>
      </c>
      <c r="O64" s="52">
        <f>FC_IND_E!O64+FC_TRA_E!O64+FC_OTH_E!O64</f>
        <v>20.061699839999999</v>
      </c>
      <c r="P64" s="52">
        <f>FC_IND_E!P64+FC_TRA_E!P64+FC_OTH_E!P64</f>
        <v>16.209713520000001</v>
      </c>
      <c r="Q64" s="52">
        <f>FC_IND_E!Q64+FC_TRA_E!Q64+FC_OTH_E!Q64</f>
        <v>18.631725840000001</v>
      </c>
      <c r="R64" s="52">
        <f>FC_IND_E!R64+FC_TRA_E!R64+FC_OTH_E!R64</f>
        <v>20.211085439999998</v>
      </c>
      <c r="S64" s="52">
        <f>FC_IND_E!S64+FC_TRA_E!S64+FC_OTH_E!S64</f>
        <v>21.27506472</v>
      </c>
      <c r="T64" s="52">
        <f>FC_IND_E!T64+FC_TRA_E!T64+FC_OTH_E!T64</f>
        <v>22.269068639999993</v>
      </c>
      <c r="U64" s="52">
        <f>FC_IND_E!U64+FC_TRA_E!U64+FC_OTH_E!U64</f>
        <v>22.354572240000017</v>
      </c>
      <c r="V64" s="52">
        <f>FC_IND_E!V64+FC_TRA_E!V64+FC_OTH_E!V64</f>
        <v>23.287446000000003</v>
      </c>
      <c r="W64" s="52">
        <f>FC_IND_E!W64+FC_TRA_E!W64+FC_OTH_E!W64</f>
        <v>27.841258453078165</v>
      </c>
      <c r="X64" s="52">
        <f>FC_IND_E!X64+FC_TRA_E!X64+FC_OTH_E!X64</f>
        <v>28.755537303848406</v>
      </c>
      <c r="Y64" s="52">
        <f>FC_IND_E!Y64+FC_TRA_E!Y64+FC_OTH_E!Y64</f>
        <v>33.652073399433135</v>
      </c>
      <c r="Z64" s="52">
        <f>FC_IND_E!Z64+FC_TRA_E!Z64+FC_OTH_E!Z64</f>
        <v>32.120811716954762</v>
      </c>
    </row>
    <row r="65" spans="1:26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21.377159999999996</v>
      </c>
      <c r="M65" s="52">
        <f>FC_IND_E!M65+FC_TRA_E!M65+FC_OTH_E!M65</f>
        <v>26.655119999999997</v>
      </c>
      <c r="N65" s="52">
        <f>FC_IND_E!N65+FC_TRA_E!N65+FC_OTH_E!N65</f>
        <v>44.526599999999988</v>
      </c>
      <c r="O65" s="52">
        <f>FC_IND_E!O65+FC_TRA_E!O65+FC_OTH_E!O65</f>
        <v>82.737719999999982</v>
      </c>
      <c r="P65" s="52">
        <f>FC_IND_E!P65+FC_TRA_E!P65+FC_OTH_E!P65</f>
        <v>95.318999999999988</v>
      </c>
      <c r="Q65" s="52">
        <f>FC_IND_E!Q65+FC_TRA_E!Q65+FC_OTH_E!Q65</f>
        <v>109.25495999999997</v>
      </c>
      <c r="R65" s="52">
        <f>FC_IND_E!R65+FC_TRA_E!R65+FC_OTH_E!R65</f>
        <v>130.35708</v>
      </c>
      <c r="S65" s="52">
        <f>FC_IND_E!S65+FC_TRA_E!S65+FC_OTH_E!S65</f>
        <v>158.90651999999994</v>
      </c>
      <c r="T65" s="52">
        <f>FC_IND_E!T65+FC_TRA_E!T65+FC_OTH_E!T65</f>
        <v>170.06076000000002</v>
      </c>
      <c r="U65" s="52">
        <f>FC_IND_E!U65+FC_TRA_E!U65+FC_OTH_E!U65</f>
        <v>170.40564000000001</v>
      </c>
      <c r="V65" s="52">
        <f>FC_IND_E!V65+FC_TRA_E!V65+FC_OTH_E!V65</f>
        <v>169.15859999999998</v>
      </c>
      <c r="W65" s="52">
        <f>FC_IND_E!W65+FC_TRA_E!W65+FC_OTH_E!W65</f>
        <v>181.56167999999991</v>
      </c>
      <c r="X65" s="52">
        <f>FC_IND_E!X65+FC_TRA_E!X65+FC_OTH_E!X65</f>
        <v>195.32159999999999</v>
      </c>
      <c r="Y65" s="52">
        <f>FC_IND_E!Y65+FC_TRA_E!Y65+FC_OTH_E!Y65</f>
        <v>225.77256</v>
      </c>
      <c r="Z65" s="52">
        <f>FC_IND_E!Z65+FC_TRA_E!Z65+FC_OTH_E!Z65</f>
        <v>245.22011999999995</v>
      </c>
    </row>
    <row r="66" spans="1:26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  <c r="Y66" s="52">
        <f>FC_IND_E!Y66+FC_TRA_E!Y66+FC_OTH_E!Y66</f>
        <v>0</v>
      </c>
      <c r="Z66" s="52">
        <f>FC_IND_E!Z66+FC_TRA_E!Z66+FC_OTH_E!Z66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2.6252640000000001E-2</v>
      </c>
      <c r="I67" s="52">
        <f>FC_IND_E!I67+FC_TRA_E!I67+FC_OTH_E!I67</f>
        <v>1.9118548799999999</v>
      </c>
      <c r="J67" s="52">
        <f>FC_IND_E!J67+FC_TRA_E!J67+FC_OTH_E!J67</f>
        <v>10.407260160000002</v>
      </c>
      <c r="K67" s="52">
        <f>FC_IND_E!K67+FC_TRA_E!K67+FC_OTH_E!K67</f>
        <v>53.70805871999999</v>
      </c>
      <c r="L67" s="52">
        <f>FC_IND_E!L67+FC_TRA_E!L67+FC_OTH_E!L67</f>
        <v>67.616350559999987</v>
      </c>
      <c r="M67" s="52">
        <f>FC_IND_E!M67+FC_TRA_E!M67+FC_OTH_E!M67</f>
        <v>89.404767360000008</v>
      </c>
      <c r="N67" s="52">
        <f>FC_IND_E!N67+FC_TRA_E!N67+FC_OTH_E!N67</f>
        <v>70.0818048</v>
      </c>
      <c r="O67" s="52">
        <f>FC_IND_E!O67+FC_TRA_E!O67+FC_OTH_E!O67</f>
        <v>84.907409760000007</v>
      </c>
      <c r="P67" s="52">
        <f>FC_IND_E!P67+FC_TRA_E!P67+FC_OTH_E!P67</f>
        <v>82.136354400000002</v>
      </c>
      <c r="Q67" s="52">
        <f>FC_IND_E!Q67+FC_TRA_E!Q67+FC_OTH_E!Q67</f>
        <v>73.51503839999998</v>
      </c>
      <c r="R67" s="52">
        <f>FC_IND_E!R67+FC_TRA_E!R67+FC_OTH_E!R67</f>
        <v>71.556285599999981</v>
      </c>
      <c r="S67" s="52">
        <f>FC_IND_E!S67+FC_TRA_E!S67+FC_OTH_E!S67</f>
        <v>79.34261472</v>
      </c>
      <c r="T67" s="52">
        <f>FC_IND_E!T67+FC_TRA_E!T67+FC_OTH_E!T67</f>
        <v>87.770476799999997</v>
      </c>
      <c r="U67" s="52">
        <f>FC_IND_E!U67+FC_TRA_E!U67+FC_OTH_E!U67</f>
        <v>80.854817759999989</v>
      </c>
      <c r="V67" s="52">
        <f>FC_IND_E!V67+FC_TRA_E!V67+FC_OTH_E!V67</f>
        <v>77.6466432</v>
      </c>
      <c r="W67" s="52">
        <f>FC_IND_E!W67+FC_TRA_E!W67+FC_OTH_E!W67</f>
        <v>57.62174112000001</v>
      </c>
      <c r="X67" s="52">
        <f>FC_IND_E!X67+FC_TRA_E!X67+FC_OTH_E!X67</f>
        <v>60.255925919999996</v>
      </c>
      <c r="Y67" s="52">
        <f>FC_IND_E!Y67+FC_TRA_E!Y67+FC_OTH_E!Y67</f>
        <v>69.023543039999979</v>
      </c>
      <c r="Z67" s="52">
        <f>FC_IND_E!Z67+FC_TRA_E!Z67+FC_OTH_E!Z67</f>
        <v>97.172235360000002</v>
      </c>
    </row>
    <row r="68" spans="1:26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0.93923280000000009</v>
      </c>
      <c r="I68" s="52">
        <f>FC_IND_E!I68+FC_TRA_E!I68+FC_OTH_E!I68</f>
        <v>3.9083299199999999</v>
      </c>
      <c r="J68" s="52">
        <f>FC_IND_E!J68+FC_TRA_E!J68+FC_OTH_E!J68</f>
        <v>4.6576771199999998</v>
      </c>
      <c r="K68" s="52">
        <f>FC_IND_E!K68+FC_TRA_E!K68+FC_OTH_E!K68</f>
        <v>7.916827679999999</v>
      </c>
      <c r="L68" s="52">
        <f>FC_IND_E!L68+FC_TRA_E!L68+FC_OTH_E!L68</f>
        <v>3.9478363200000017</v>
      </c>
      <c r="M68" s="52">
        <f>FC_IND_E!M68+FC_TRA_E!M68+FC_OTH_E!M68</f>
        <v>6.9482836799999994</v>
      </c>
      <c r="N68" s="52">
        <f>FC_IND_E!N68+FC_TRA_E!N68+FC_OTH_E!N68</f>
        <v>1.3485700799999998</v>
      </c>
      <c r="O68" s="52">
        <f>FC_IND_E!O68+FC_TRA_E!O68+FC_OTH_E!O68</f>
        <v>1.1795846399999999</v>
      </c>
      <c r="P68" s="52">
        <f>FC_IND_E!P68+FC_TRA_E!P68+FC_OTH_E!P68</f>
        <v>0.79191215999999987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  <c r="Y68" s="52">
        <f>FC_IND_E!Y68+FC_TRA_E!Y68+FC_OTH_E!Y68</f>
        <v>0</v>
      </c>
      <c r="Z68" s="52">
        <f>FC_IND_E!Z68+FC_TRA_E!Z68+FC_OTH_E!Z68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2.2694515199999996</v>
      </c>
      <c r="I69" s="52">
        <f>FC_IND_E!I69+FC_TRA_E!I69+FC_OTH_E!I69</f>
        <v>2.1058185600000003</v>
      </c>
      <c r="J69" s="52">
        <f>FC_IND_E!J69+FC_TRA_E!J69+FC_OTH_E!J69</f>
        <v>48.859731359999984</v>
      </c>
      <c r="K69" s="52">
        <f>FC_IND_E!K69+FC_TRA_E!K69+FC_OTH_E!K69</f>
        <v>103.93955424000001</v>
      </c>
      <c r="L69" s="52">
        <f>FC_IND_E!L69+FC_TRA_E!L69+FC_OTH_E!L69</f>
        <v>158.04548063999999</v>
      </c>
      <c r="M69" s="52">
        <f>FC_IND_E!M69+FC_TRA_E!M69+FC_OTH_E!M69</f>
        <v>178.29136368000002</v>
      </c>
      <c r="N69" s="52">
        <f>FC_IND_E!N69+FC_TRA_E!N69+FC_OTH_E!N69</f>
        <v>202.23810432000002</v>
      </c>
      <c r="O69" s="52">
        <f>FC_IND_E!O69+FC_TRA_E!O69+FC_OTH_E!O69</f>
        <v>166.64717087999998</v>
      </c>
      <c r="P69" s="52">
        <f>FC_IND_E!P69+FC_TRA_E!P69+FC_OTH_E!P69</f>
        <v>218.41202448000001</v>
      </c>
      <c r="Q69" s="52">
        <f>FC_IND_E!Q69+FC_TRA_E!Q69+FC_OTH_E!Q69</f>
        <v>265.63517135999996</v>
      </c>
      <c r="R69" s="52">
        <f>FC_IND_E!R69+FC_TRA_E!R69+FC_OTH_E!R69</f>
        <v>291.46496543999996</v>
      </c>
      <c r="S69" s="52">
        <f>FC_IND_E!S69+FC_TRA_E!S69+FC_OTH_E!S69</f>
        <v>254.24305487999999</v>
      </c>
      <c r="T69" s="52">
        <f>FC_IND_E!T69+FC_TRA_E!T69+FC_OTH_E!T69</f>
        <v>388.62675072000002</v>
      </c>
      <c r="U69" s="52">
        <f>FC_IND_E!U69+FC_TRA_E!U69+FC_OTH_E!U69</f>
        <v>376.55920223999993</v>
      </c>
      <c r="V69" s="52">
        <f>FC_IND_E!V69+FC_TRA_E!V69+FC_OTH_E!V69</f>
        <v>480.14957088</v>
      </c>
      <c r="W69" s="52">
        <f>FC_IND_E!W69+FC_TRA_E!W69+FC_OTH_E!W69</f>
        <v>459.86418143999987</v>
      </c>
      <c r="X69" s="52">
        <f>FC_IND_E!X69+FC_TRA_E!X69+FC_OTH_E!X69</f>
        <v>468.63868031999993</v>
      </c>
      <c r="Y69" s="52">
        <f>FC_IND_E!Y69+FC_TRA_E!Y69+FC_OTH_E!Y69</f>
        <v>594.51728544000002</v>
      </c>
      <c r="Z69" s="52">
        <f>FC_IND_E!Z69+FC_TRA_E!Z69+FC_OTH_E!Z69</f>
        <v>796.84765632000028</v>
      </c>
    </row>
    <row r="70" spans="1:26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  <c r="Y70" s="52">
        <f>FC_IND_E!Y70+FC_TRA_E!Y70+FC_OTH_E!Y70</f>
        <v>0</v>
      </c>
      <c r="Z70" s="52">
        <f>FC_IND_E!Z70+FC_TRA_E!Z70+FC_OTH_E!Z70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  <c r="Y71" s="52">
        <f>FC_IND_E!Y71+FC_TRA_E!Y71+FC_OTH_E!Y71</f>
        <v>0</v>
      </c>
      <c r="Z71" s="52">
        <f>FC_IND_E!Z71+FC_TRA_E!Z71+FC_OTH_E!Z71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0.80322767999999989</v>
      </c>
      <c r="V72" s="55">
        <f>FC_IND_E!V72+FC_TRA_E!V72+FC_OTH_E!V72</f>
        <v>3.1329604799999995</v>
      </c>
      <c r="W72" s="55">
        <f>FC_IND_E!W72+FC_TRA_E!W72+FC_OTH_E!W72</f>
        <v>4.2949612799999972</v>
      </c>
      <c r="X72" s="55">
        <f>FC_IND_E!X72+FC_TRA_E!X72+FC_OTH_E!X72</f>
        <v>6.5278368000000011</v>
      </c>
      <c r="Y72" s="55">
        <f>FC_IND_E!Y72+FC_TRA_E!Y72+FC_OTH_E!Y72</f>
        <v>6.8278651199999985</v>
      </c>
      <c r="Z72" s="55">
        <f>FC_IND_E!Z72+FC_TRA_E!Z72+FC_OTH_E!Z72</f>
        <v>1.0032465599999998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5244.1990066799999</v>
      </c>
      <c r="D2" s="21">
        <f t="shared" ref="D2:X2" si="0">SUM(D3,D17,D22,D25,D26,D51,D52)</f>
        <v>5192.354120760001</v>
      </c>
      <c r="E2" s="21">
        <f t="shared" si="0"/>
        <v>4847.2200867600004</v>
      </c>
      <c r="F2" s="21">
        <f t="shared" si="0"/>
        <v>4991.8061502</v>
      </c>
      <c r="G2" s="21">
        <f t="shared" si="0"/>
        <v>5057.9267889600014</v>
      </c>
      <c r="H2" s="21">
        <f t="shared" si="0"/>
        <v>5246.848989443668</v>
      </c>
      <c r="I2" s="21">
        <f t="shared" si="0"/>
        <v>5219.1013848353386</v>
      </c>
      <c r="J2" s="21">
        <f t="shared" si="0"/>
        <v>4778.4776933010926</v>
      </c>
      <c r="K2" s="21">
        <f t="shared" si="0"/>
        <v>4583.7026854502064</v>
      </c>
      <c r="L2" s="21">
        <f t="shared" si="0"/>
        <v>3437.0518365146595</v>
      </c>
      <c r="M2" s="21">
        <f t="shared" si="0"/>
        <v>3520.7731399945333</v>
      </c>
      <c r="N2" s="21">
        <f t="shared" si="0"/>
        <v>3140.4561106211272</v>
      </c>
      <c r="O2" s="21">
        <f t="shared" si="0"/>
        <v>3178.0384509225696</v>
      </c>
      <c r="P2" s="21">
        <f t="shared" si="0"/>
        <v>3389.9410282330446</v>
      </c>
      <c r="Q2" s="21">
        <f t="shared" si="0"/>
        <v>3617.3394307876197</v>
      </c>
      <c r="R2" s="21">
        <f t="shared" si="0"/>
        <v>3588.3545417839969</v>
      </c>
      <c r="S2" s="21">
        <f t="shared" si="0"/>
        <v>3734.0259784964542</v>
      </c>
      <c r="T2" s="21">
        <f t="shared" si="0"/>
        <v>3905.2923832276938</v>
      </c>
      <c r="U2" s="21">
        <f t="shared" si="0"/>
        <v>4128.5488783273204</v>
      </c>
      <c r="V2" s="21">
        <f t="shared" si="0"/>
        <v>4048.9160278901873</v>
      </c>
      <c r="W2" s="21">
        <f t="shared" si="0"/>
        <v>4072.0629866507784</v>
      </c>
      <c r="X2" s="21">
        <f t="shared" si="0"/>
        <v>4082.8926056637133</v>
      </c>
      <c r="Y2" s="21">
        <f t="shared" ref="Y2:Z2" si="1">SUM(Y3,Y17,Y22,Y25,Y26,Y51,Y52)</f>
        <v>3766.0811059013718</v>
      </c>
      <c r="Z2" s="21">
        <f t="shared" si="1"/>
        <v>3677.7690525938051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446.12917271999993</v>
      </c>
      <c r="D3" s="24">
        <f t="shared" si="2"/>
        <v>511.8140016000001</v>
      </c>
      <c r="E3" s="24">
        <f t="shared" si="2"/>
        <v>483.77195063999994</v>
      </c>
      <c r="F3" s="24">
        <f t="shared" si="2"/>
        <v>694.72503143999995</v>
      </c>
      <c r="G3" s="24">
        <f t="shared" si="2"/>
        <v>768.87005184000031</v>
      </c>
      <c r="H3" s="24">
        <f t="shared" si="2"/>
        <v>838.45497384000021</v>
      </c>
      <c r="I3" s="24">
        <f t="shared" si="2"/>
        <v>723.32185463999986</v>
      </c>
      <c r="J3" s="24">
        <f t="shared" si="2"/>
        <v>735.7832856</v>
      </c>
      <c r="K3" s="24">
        <f t="shared" si="2"/>
        <v>653.3657222400002</v>
      </c>
      <c r="L3" s="24">
        <f t="shared" si="2"/>
        <v>445.17628583999999</v>
      </c>
      <c r="M3" s="24">
        <f t="shared" si="2"/>
        <v>491.41207367999999</v>
      </c>
      <c r="N3" s="24">
        <f t="shared" si="2"/>
        <v>432.40119912000006</v>
      </c>
      <c r="O3" s="24">
        <f t="shared" si="2"/>
        <v>384.23716056000001</v>
      </c>
      <c r="P3" s="24">
        <f t="shared" si="2"/>
        <v>325.64823983999992</v>
      </c>
      <c r="Q3" s="24">
        <f t="shared" si="2"/>
        <v>423.76630031999991</v>
      </c>
      <c r="R3" s="24">
        <f t="shared" si="2"/>
        <v>419.33118744000006</v>
      </c>
      <c r="S3" s="24">
        <f t="shared" si="2"/>
        <v>421.74099000000001</v>
      </c>
      <c r="T3" s="24">
        <f t="shared" si="2"/>
        <v>405.05252832000002</v>
      </c>
      <c r="U3" s="24">
        <f t="shared" si="2"/>
        <v>417.55652928000001</v>
      </c>
      <c r="V3" s="24">
        <f t="shared" si="2"/>
        <v>313.49433455999997</v>
      </c>
      <c r="W3" s="24">
        <f t="shared" si="2"/>
        <v>301.38299927999998</v>
      </c>
      <c r="X3" s="24">
        <f t="shared" ref="X3:Z3" si="3">SUM(X4,X8,X11)</f>
        <v>353.99475144000002</v>
      </c>
      <c r="Y3" s="24">
        <f t="shared" si="3"/>
        <v>280.53119160000006</v>
      </c>
      <c r="Z3" s="24">
        <f t="shared" si="3"/>
        <v>207.29410416000005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446.12917271999993</v>
      </c>
      <c r="D4" s="19">
        <f t="shared" si="4"/>
        <v>511.8140016000001</v>
      </c>
      <c r="E4" s="19">
        <f t="shared" si="4"/>
        <v>483.77195063999994</v>
      </c>
      <c r="F4" s="19">
        <f t="shared" si="4"/>
        <v>694.72503143999995</v>
      </c>
      <c r="G4" s="19">
        <f t="shared" si="4"/>
        <v>768.87005184000031</v>
      </c>
      <c r="H4" s="19">
        <f t="shared" si="4"/>
        <v>838.45497384000021</v>
      </c>
      <c r="I4" s="19">
        <f t="shared" si="4"/>
        <v>723.32185463999986</v>
      </c>
      <c r="J4" s="19">
        <f t="shared" si="4"/>
        <v>735.7832856</v>
      </c>
      <c r="K4" s="19">
        <f t="shared" si="4"/>
        <v>653.3657222400002</v>
      </c>
      <c r="L4" s="19">
        <f t="shared" si="4"/>
        <v>445.17628583999999</v>
      </c>
      <c r="M4" s="19">
        <f t="shared" si="4"/>
        <v>491.41207367999999</v>
      </c>
      <c r="N4" s="19">
        <f t="shared" si="4"/>
        <v>432.40119912000006</v>
      </c>
      <c r="O4" s="19">
        <f t="shared" si="4"/>
        <v>384.23716056000001</v>
      </c>
      <c r="P4" s="19">
        <f t="shared" si="4"/>
        <v>325.64823983999992</v>
      </c>
      <c r="Q4" s="19">
        <f t="shared" si="4"/>
        <v>423.76630031999991</v>
      </c>
      <c r="R4" s="19">
        <f t="shared" si="4"/>
        <v>419.33118744000006</v>
      </c>
      <c r="S4" s="19">
        <f t="shared" si="4"/>
        <v>421.74099000000001</v>
      </c>
      <c r="T4" s="19">
        <f t="shared" si="4"/>
        <v>405.05252832000002</v>
      </c>
      <c r="U4" s="19">
        <f t="shared" si="4"/>
        <v>417.55652928000001</v>
      </c>
      <c r="V4" s="19">
        <f t="shared" si="4"/>
        <v>313.49433455999997</v>
      </c>
      <c r="W4" s="19">
        <f t="shared" si="4"/>
        <v>301.38299927999998</v>
      </c>
      <c r="X4" s="19">
        <f t="shared" ref="X4:Z4" si="5">SUM(X5:X7)</f>
        <v>353.99475144000002</v>
      </c>
      <c r="Y4" s="19">
        <f t="shared" si="5"/>
        <v>280.53119160000006</v>
      </c>
      <c r="Z4" s="19">
        <f t="shared" si="5"/>
        <v>207.29410416000005</v>
      </c>
    </row>
    <row r="5" spans="1:26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0</v>
      </c>
      <c r="J5" s="8">
        <f>FC_IND_IS_E!J5+FC_IND_NFM_E!J5+FC_IND_CPC_E!J5+FC_IND_NMM_E!J5+FC_IND_PPP_E!J5+FC_IND_FBT_E!J5+FC_IND_TE_E!J5+FC_IND_MAC_E!J5+FC_IND_TL_E!J5+FC_IND_WP_E!J5+FC_IND_MQ_E!J5+FC_IND_CON_E!J5+FC_IND_NSP_E!J5</f>
        <v>0</v>
      </c>
      <c r="K5" s="8">
        <f>FC_IND_IS_E!K5+FC_IND_NFM_E!K5+FC_IND_CPC_E!K5+FC_IND_NMM_E!K5+FC_IND_PPP_E!K5+FC_IND_FBT_E!K5+FC_IND_TE_E!K5+FC_IND_MAC_E!K5+FC_IND_TL_E!K5+FC_IND_WP_E!K5+FC_IND_MQ_E!K5+FC_IND_CON_E!K5+FC_IND_NSP_E!K5</f>
        <v>0</v>
      </c>
      <c r="L5" s="8">
        <f>FC_IND_IS_E!L5+FC_IND_NFM_E!L5+FC_IND_CPC_E!L5+FC_IND_NMM_E!L5+FC_IND_PPP_E!L5+FC_IND_FBT_E!L5+FC_IND_TE_E!L5+FC_IND_MAC_E!L5+FC_IND_TL_E!L5+FC_IND_WP_E!L5+FC_IND_MQ_E!L5+FC_IND_CON_E!L5+FC_IND_NSP_E!L5</f>
        <v>0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0</v>
      </c>
      <c r="O5" s="8">
        <f>FC_IND_IS_E!O5+FC_IND_NFM_E!O5+FC_IND_CPC_E!O5+FC_IND_NMM_E!O5+FC_IND_PPP_E!O5+FC_IND_FBT_E!O5+FC_IND_TE_E!O5+FC_IND_MAC_E!O5+FC_IND_TL_E!O5+FC_IND_WP_E!O5+FC_IND_MQ_E!O5+FC_IND_CON_E!O5+FC_IND_NSP_E!O5</f>
        <v>0</v>
      </c>
      <c r="P5" s="8">
        <f>FC_IND_IS_E!P5+FC_IND_NFM_E!P5+FC_IND_CPC_E!P5+FC_IND_NMM_E!P5+FC_IND_PPP_E!P5+FC_IND_FBT_E!P5+FC_IND_TE_E!P5+FC_IND_MAC_E!P5+FC_IND_TL_E!P5+FC_IND_WP_E!P5+FC_IND_MQ_E!P5+FC_IND_CON_E!P5+FC_IND_NSP_E!P5</f>
        <v>0</v>
      </c>
      <c r="Q5" s="8">
        <f>FC_IND_IS_E!Q5+FC_IND_NFM_E!Q5+FC_IND_CPC_E!Q5+FC_IND_NMM_E!Q5+FC_IND_PPP_E!Q5+FC_IND_FBT_E!Q5+FC_IND_TE_E!Q5+FC_IND_MAC_E!Q5+FC_IND_TL_E!Q5+FC_IND_WP_E!Q5+FC_IND_MQ_E!Q5+FC_IND_CON_E!Q5+FC_IND_NSP_E!Q5</f>
        <v>0</v>
      </c>
      <c r="R5" s="8">
        <f>FC_IND_IS_E!R5+FC_IND_NFM_E!R5+FC_IND_CPC_E!R5+FC_IND_NMM_E!R5+FC_IND_PPP_E!R5+FC_IND_FBT_E!R5+FC_IND_TE_E!R5+FC_IND_MAC_E!R5+FC_IND_TL_E!R5+FC_IND_WP_E!R5+FC_IND_MQ_E!R5+FC_IND_CON_E!R5+FC_IND_NSP_E!R5</f>
        <v>0</v>
      </c>
      <c r="S5" s="8">
        <f>FC_IND_IS_E!S5+FC_IND_NFM_E!S5+FC_IND_CPC_E!S5+FC_IND_NMM_E!S5+FC_IND_PPP_E!S5+FC_IND_FBT_E!S5+FC_IND_TE_E!S5+FC_IND_MAC_E!S5+FC_IND_TL_E!S5+FC_IND_WP_E!S5+FC_IND_MQ_E!S5+FC_IND_CON_E!S5+FC_IND_NSP_E!S5</f>
        <v>0</v>
      </c>
      <c r="T5" s="8">
        <f>FC_IND_IS_E!T5+FC_IND_NFM_E!T5+FC_IND_CPC_E!T5+FC_IND_NMM_E!T5+FC_IND_PPP_E!T5+FC_IND_FBT_E!T5+FC_IND_TE_E!T5+FC_IND_MAC_E!T5+FC_IND_TL_E!T5+FC_IND_WP_E!T5+FC_IND_MQ_E!T5+FC_IND_CON_E!T5+FC_IND_NSP_E!T5</f>
        <v>0</v>
      </c>
      <c r="U5" s="8">
        <f>FC_IND_IS_E!U5+FC_IND_NFM_E!U5+FC_IND_CPC_E!U5+FC_IND_NMM_E!U5+FC_IND_PPP_E!U5+FC_IND_FBT_E!U5+FC_IND_TE_E!U5+FC_IND_MAC_E!U5+FC_IND_TL_E!U5+FC_IND_WP_E!U5+FC_IND_MQ_E!U5+FC_IND_CON_E!U5+FC_IND_NSP_E!U5</f>
        <v>0</v>
      </c>
      <c r="V5" s="8">
        <f>FC_IND_IS_E!V5+FC_IND_NFM_E!V5+FC_IND_CPC_E!V5+FC_IND_NMM_E!V5+FC_IND_PPP_E!V5+FC_IND_FBT_E!V5+FC_IND_TE_E!V5+FC_IND_MAC_E!V5+FC_IND_TL_E!V5+FC_IND_WP_E!V5+FC_IND_MQ_E!V5+FC_IND_CON_E!V5+FC_IND_NSP_E!V5</f>
        <v>0</v>
      </c>
      <c r="W5" s="8">
        <f>FC_IND_IS_E!W5+FC_IND_NFM_E!W5+FC_IND_CPC_E!W5+FC_IND_NMM_E!W5+FC_IND_PPP_E!W5+FC_IND_FBT_E!W5+FC_IND_TE_E!W5+FC_IND_MAC_E!W5+FC_IND_TL_E!W5+FC_IND_WP_E!W5+FC_IND_MQ_E!W5+FC_IND_CON_E!W5+FC_IND_NSP_E!W5</f>
        <v>0</v>
      </c>
      <c r="X5" s="8">
        <f>FC_IND_IS_E!X5+FC_IND_NFM_E!X5+FC_IND_CPC_E!X5+FC_IND_NMM_E!X5+FC_IND_PPP_E!X5+FC_IND_FBT_E!X5+FC_IND_TE_E!X5+FC_IND_MAC_E!X5+FC_IND_TL_E!X5+FC_IND_WP_E!X5+FC_IND_MQ_E!X5+FC_IND_CON_E!X5+FC_IND_NSP_E!X5</f>
        <v>0</v>
      </c>
      <c r="Y5" s="8">
        <f>FC_IND_IS_E!Y5+FC_IND_NFM_E!Y5+FC_IND_CPC_E!Y5+FC_IND_NMM_E!Y5+FC_IND_PPP_E!Y5+FC_IND_FBT_E!Y5+FC_IND_TE_E!Y5+FC_IND_MAC_E!Y5+FC_IND_TL_E!Y5+FC_IND_WP_E!Y5+FC_IND_MQ_E!Y5+FC_IND_CON_E!Y5+FC_IND_NSP_E!Y5</f>
        <v>0</v>
      </c>
      <c r="Z5" s="8">
        <f>FC_IND_IS_E!Z5+FC_IND_NFM_E!Z5+FC_IND_CPC_E!Z5+FC_IND_NMM_E!Z5+FC_IND_PPP_E!Z5+FC_IND_FBT_E!Z5+FC_IND_TE_E!Z5+FC_IND_MAC_E!Z5+FC_IND_TL_E!Z5+FC_IND_WP_E!Z5+FC_IND_MQ_E!Z5+FC_IND_CON_E!Z5+FC_IND_NSP_E!Z5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  <c r="Y6" s="8">
        <f>FC_IND_IS_E!Y6+FC_IND_NFM_E!Y6+FC_IND_CPC_E!Y6+FC_IND_NMM_E!Y6+FC_IND_PPP_E!Y6+FC_IND_FBT_E!Y6+FC_IND_TE_E!Y6+FC_IND_MAC_E!Y6+FC_IND_TL_E!Y6+FC_IND_WP_E!Y6+FC_IND_MQ_E!Y6+FC_IND_CON_E!Y6+FC_IND_NSP_E!Y6</f>
        <v>0</v>
      </c>
      <c r="Z6" s="8">
        <f>FC_IND_IS_E!Z6+FC_IND_NFM_E!Z6+FC_IND_CPC_E!Z6+FC_IND_NMM_E!Z6+FC_IND_PPP_E!Z6+FC_IND_FBT_E!Z6+FC_IND_TE_E!Z6+FC_IND_MAC_E!Z6+FC_IND_TL_E!Z6+FC_IND_WP_E!Z6+FC_IND_MQ_E!Z6+FC_IND_CON_E!Z6+FC_IND_NSP_E!Z6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446.12917271999993</v>
      </c>
      <c r="D7" s="8">
        <f>FC_IND_IS_E!D7+FC_IND_NFM_E!D7+FC_IND_CPC_E!D7+FC_IND_NMM_E!D7+FC_IND_PPP_E!D7+FC_IND_FBT_E!D7+FC_IND_TE_E!D7+FC_IND_MAC_E!D7+FC_IND_TL_E!D7+FC_IND_WP_E!D7+FC_IND_MQ_E!D7+FC_IND_CON_E!D7+FC_IND_NSP_E!D7</f>
        <v>511.8140016000001</v>
      </c>
      <c r="E7" s="8">
        <f>FC_IND_IS_E!E7+FC_IND_NFM_E!E7+FC_IND_CPC_E!E7+FC_IND_NMM_E!E7+FC_IND_PPP_E!E7+FC_IND_FBT_E!E7+FC_IND_TE_E!E7+FC_IND_MAC_E!E7+FC_IND_TL_E!E7+FC_IND_WP_E!E7+FC_IND_MQ_E!E7+FC_IND_CON_E!E7+FC_IND_NSP_E!E7</f>
        <v>483.77195063999994</v>
      </c>
      <c r="F7" s="8">
        <f>FC_IND_IS_E!F7+FC_IND_NFM_E!F7+FC_IND_CPC_E!F7+FC_IND_NMM_E!F7+FC_IND_PPP_E!F7+FC_IND_FBT_E!F7+FC_IND_TE_E!F7+FC_IND_MAC_E!F7+FC_IND_TL_E!F7+FC_IND_WP_E!F7+FC_IND_MQ_E!F7+FC_IND_CON_E!F7+FC_IND_NSP_E!F7</f>
        <v>694.72503143999995</v>
      </c>
      <c r="G7" s="8">
        <f>FC_IND_IS_E!G7+FC_IND_NFM_E!G7+FC_IND_CPC_E!G7+FC_IND_NMM_E!G7+FC_IND_PPP_E!G7+FC_IND_FBT_E!G7+FC_IND_TE_E!G7+FC_IND_MAC_E!G7+FC_IND_TL_E!G7+FC_IND_WP_E!G7+FC_IND_MQ_E!G7+FC_IND_CON_E!G7+FC_IND_NSP_E!G7</f>
        <v>768.87005184000031</v>
      </c>
      <c r="H7" s="8">
        <f>FC_IND_IS_E!H7+FC_IND_NFM_E!H7+FC_IND_CPC_E!H7+FC_IND_NMM_E!H7+FC_IND_PPP_E!H7+FC_IND_FBT_E!H7+FC_IND_TE_E!H7+FC_IND_MAC_E!H7+FC_IND_TL_E!H7+FC_IND_WP_E!H7+FC_IND_MQ_E!H7+FC_IND_CON_E!H7+FC_IND_NSP_E!H7</f>
        <v>838.45497384000021</v>
      </c>
      <c r="I7" s="8">
        <f>FC_IND_IS_E!I7+FC_IND_NFM_E!I7+FC_IND_CPC_E!I7+FC_IND_NMM_E!I7+FC_IND_PPP_E!I7+FC_IND_FBT_E!I7+FC_IND_TE_E!I7+FC_IND_MAC_E!I7+FC_IND_TL_E!I7+FC_IND_WP_E!I7+FC_IND_MQ_E!I7+FC_IND_CON_E!I7+FC_IND_NSP_E!I7</f>
        <v>723.32185463999986</v>
      </c>
      <c r="J7" s="8">
        <f>FC_IND_IS_E!J7+FC_IND_NFM_E!J7+FC_IND_CPC_E!J7+FC_IND_NMM_E!J7+FC_IND_PPP_E!J7+FC_IND_FBT_E!J7+FC_IND_TE_E!J7+FC_IND_MAC_E!J7+FC_IND_TL_E!J7+FC_IND_WP_E!J7+FC_IND_MQ_E!J7+FC_IND_CON_E!J7+FC_IND_NSP_E!J7</f>
        <v>735.7832856</v>
      </c>
      <c r="K7" s="8">
        <f>FC_IND_IS_E!K7+FC_IND_NFM_E!K7+FC_IND_CPC_E!K7+FC_IND_NMM_E!K7+FC_IND_PPP_E!K7+FC_IND_FBT_E!K7+FC_IND_TE_E!K7+FC_IND_MAC_E!K7+FC_IND_TL_E!K7+FC_IND_WP_E!K7+FC_IND_MQ_E!K7+FC_IND_CON_E!K7+FC_IND_NSP_E!K7</f>
        <v>653.3657222400002</v>
      </c>
      <c r="L7" s="8">
        <f>FC_IND_IS_E!L7+FC_IND_NFM_E!L7+FC_IND_CPC_E!L7+FC_IND_NMM_E!L7+FC_IND_PPP_E!L7+FC_IND_FBT_E!L7+FC_IND_TE_E!L7+FC_IND_MAC_E!L7+FC_IND_TL_E!L7+FC_IND_WP_E!L7+FC_IND_MQ_E!L7+FC_IND_CON_E!L7+FC_IND_NSP_E!L7</f>
        <v>445.17628583999999</v>
      </c>
      <c r="M7" s="8">
        <f>FC_IND_IS_E!M7+FC_IND_NFM_E!M7+FC_IND_CPC_E!M7+FC_IND_NMM_E!M7+FC_IND_PPP_E!M7+FC_IND_FBT_E!M7+FC_IND_TE_E!M7+FC_IND_MAC_E!M7+FC_IND_TL_E!M7+FC_IND_WP_E!M7+FC_IND_MQ_E!M7+FC_IND_CON_E!M7+FC_IND_NSP_E!M7</f>
        <v>491.41207367999999</v>
      </c>
      <c r="N7" s="8">
        <f>FC_IND_IS_E!N7+FC_IND_NFM_E!N7+FC_IND_CPC_E!N7+FC_IND_NMM_E!N7+FC_IND_PPP_E!N7+FC_IND_FBT_E!N7+FC_IND_TE_E!N7+FC_IND_MAC_E!N7+FC_IND_TL_E!N7+FC_IND_WP_E!N7+FC_IND_MQ_E!N7+FC_IND_CON_E!N7+FC_IND_NSP_E!N7</f>
        <v>432.40119912000006</v>
      </c>
      <c r="O7" s="8">
        <f>FC_IND_IS_E!O7+FC_IND_NFM_E!O7+FC_IND_CPC_E!O7+FC_IND_NMM_E!O7+FC_IND_PPP_E!O7+FC_IND_FBT_E!O7+FC_IND_TE_E!O7+FC_IND_MAC_E!O7+FC_IND_TL_E!O7+FC_IND_WP_E!O7+FC_IND_MQ_E!O7+FC_IND_CON_E!O7+FC_IND_NSP_E!O7</f>
        <v>384.23716056000001</v>
      </c>
      <c r="P7" s="8">
        <f>FC_IND_IS_E!P7+FC_IND_NFM_E!P7+FC_IND_CPC_E!P7+FC_IND_NMM_E!P7+FC_IND_PPP_E!P7+FC_IND_FBT_E!P7+FC_IND_TE_E!P7+FC_IND_MAC_E!P7+FC_IND_TL_E!P7+FC_IND_WP_E!P7+FC_IND_MQ_E!P7+FC_IND_CON_E!P7+FC_IND_NSP_E!P7</f>
        <v>325.64823983999992</v>
      </c>
      <c r="Q7" s="8">
        <f>FC_IND_IS_E!Q7+FC_IND_NFM_E!Q7+FC_IND_CPC_E!Q7+FC_IND_NMM_E!Q7+FC_IND_PPP_E!Q7+FC_IND_FBT_E!Q7+FC_IND_TE_E!Q7+FC_IND_MAC_E!Q7+FC_IND_TL_E!Q7+FC_IND_WP_E!Q7+FC_IND_MQ_E!Q7+FC_IND_CON_E!Q7+FC_IND_NSP_E!Q7</f>
        <v>423.76630031999991</v>
      </c>
      <c r="R7" s="8">
        <f>FC_IND_IS_E!R7+FC_IND_NFM_E!R7+FC_IND_CPC_E!R7+FC_IND_NMM_E!R7+FC_IND_PPP_E!R7+FC_IND_FBT_E!R7+FC_IND_TE_E!R7+FC_IND_MAC_E!R7+FC_IND_TL_E!R7+FC_IND_WP_E!R7+FC_IND_MQ_E!R7+FC_IND_CON_E!R7+FC_IND_NSP_E!R7</f>
        <v>419.33118744000006</v>
      </c>
      <c r="S7" s="8">
        <f>FC_IND_IS_E!S7+FC_IND_NFM_E!S7+FC_IND_CPC_E!S7+FC_IND_NMM_E!S7+FC_IND_PPP_E!S7+FC_IND_FBT_E!S7+FC_IND_TE_E!S7+FC_IND_MAC_E!S7+FC_IND_TL_E!S7+FC_IND_WP_E!S7+FC_IND_MQ_E!S7+FC_IND_CON_E!S7+FC_IND_NSP_E!S7</f>
        <v>421.74099000000001</v>
      </c>
      <c r="T7" s="8">
        <f>FC_IND_IS_E!T7+FC_IND_NFM_E!T7+FC_IND_CPC_E!T7+FC_IND_NMM_E!T7+FC_IND_PPP_E!T7+FC_IND_FBT_E!T7+FC_IND_TE_E!T7+FC_IND_MAC_E!T7+FC_IND_TL_E!T7+FC_IND_WP_E!T7+FC_IND_MQ_E!T7+FC_IND_CON_E!T7+FC_IND_NSP_E!T7</f>
        <v>405.05252832000002</v>
      </c>
      <c r="U7" s="8">
        <f>FC_IND_IS_E!U7+FC_IND_NFM_E!U7+FC_IND_CPC_E!U7+FC_IND_NMM_E!U7+FC_IND_PPP_E!U7+FC_IND_FBT_E!U7+FC_IND_TE_E!U7+FC_IND_MAC_E!U7+FC_IND_TL_E!U7+FC_IND_WP_E!U7+FC_IND_MQ_E!U7+FC_IND_CON_E!U7+FC_IND_NSP_E!U7</f>
        <v>417.55652928000001</v>
      </c>
      <c r="V7" s="8">
        <f>FC_IND_IS_E!V7+FC_IND_NFM_E!V7+FC_IND_CPC_E!V7+FC_IND_NMM_E!V7+FC_IND_PPP_E!V7+FC_IND_FBT_E!V7+FC_IND_TE_E!V7+FC_IND_MAC_E!V7+FC_IND_TL_E!V7+FC_IND_WP_E!V7+FC_IND_MQ_E!V7+FC_IND_CON_E!V7+FC_IND_NSP_E!V7</f>
        <v>313.49433455999997</v>
      </c>
      <c r="W7" s="8">
        <f>FC_IND_IS_E!W7+FC_IND_NFM_E!W7+FC_IND_CPC_E!W7+FC_IND_NMM_E!W7+FC_IND_PPP_E!W7+FC_IND_FBT_E!W7+FC_IND_TE_E!W7+FC_IND_MAC_E!W7+FC_IND_TL_E!W7+FC_IND_WP_E!W7+FC_IND_MQ_E!W7+FC_IND_CON_E!W7+FC_IND_NSP_E!W7</f>
        <v>301.38299927999998</v>
      </c>
      <c r="X7" s="8">
        <f>FC_IND_IS_E!X7+FC_IND_NFM_E!X7+FC_IND_CPC_E!X7+FC_IND_NMM_E!X7+FC_IND_PPP_E!X7+FC_IND_FBT_E!X7+FC_IND_TE_E!X7+FC_IND_MAC_E!X7+FC_IND_TL_E!X7+FC_IND_WP_E!X7+FC_IND_MQ_E!X7+FC_IND_CON_E!X7+FC_IND_NSP_E!X7</f>
        <v>353.99475144000002</v>
      </c>
      <c r="Y7" s="8">
        <f>FC_IND_IS_E!Y7+FC_IND_NFM_E!Y7+FC_IND_CPC_E!Y7+FC_IND_NMM_E!Y7+FC_IND_PPP_E!Y7+FC_IND_FBT_E!Y7+FC_IND_TE_E!Y7+FC_IND_MAC_E!Y7+FC_IND_TL_E!Y7+FC_IND_WP_E!Y7+FC_IND_MQ_E!Y7+FC_IND_CON_E!Y7+FC_IND_NSP_E!Y7</f>
        <v>280.53119160000006</v>
      </c>
      <c r="Z7" s="8">
        <f>FC_IND_IS_E!Z7+FC_IND_NFM_E!Z7+FC_IND_CPC_E!Z7+FC_IND_NMM_E!Z7+FC_IND_PPP_E!Z7+FC_IND_FBT_E!Z7+FC_IND_TE_E!Z7+FC_IND_MAC_E!Z7+FC_IND_TL_E!Z7+FC_IND_WP_E!Z7+FC_IND_MQ_E!Z7+FC_IND_CON_E!Z7+FC_IND_NSP_E!Z7</f>
        <v>207.29410416000005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  <c r="Y9" s="8">
        <f>FC_IND_IS_E!Y9+FC_IND_NFM_E!Y9+FC_IND_CPC_E!Y9+FC_IND_NMM_E!Y9+FC_IND_PPP_E!Y9+FC_IND_FBT_E!Y9+FC_IND_TE_E!Y9+FC_IND_MAC_E!Y9+FC_IND_TL_E!Y9+FC_IND_WP_E!Y9+FC_IND_MQ_E!Y9+FC_IND_CON_E!Y9+FC_IND_NSP_E!Y9</f>
        <v>0</v>
      </c>
      <c r="Z9" s="8">
        <f>FC_IND_IS_E!Z9+FC_IND_NFM_E!Z9+FC_IND_CPC_E!Z9+FC_IND_NMM_E!Z9+FC_IND_PPP_E!Z9+FC_IND_FBT_E!Z9+FC_IND_TE_E!Z9+FC_IND_MAC_E!Z9+FC_IND_TL_E!Z9+FC_IND_WP_E!Z9+FC_IND_MQ_E!Z9+FC_IND_CON_E!Z9+FC_IND_NSP_E!Z9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0</v>
      </c>
      <c r="Y10" s="8">
        <f>FC_IND_IS_E!Y10+FC_IND_NFM_E!Y10+FC_IND_CPC_E!Y10+FC_IND_NMM_E!Y10+FC_IND_PPP_E!Y10+FC_IND_FBT_E!Y10+FC_IND_TE_E!Y10+FC_IND_MAC_E!Y10+FC_IND_TL_E!Y10+FC_IND_WP_E!Y10+FC_IND_MQ_E!Y10+FC_IND_CON_E!Y10+FC_IND_NSP_E!Y10</f>
        <v>0</v>
      </c>
      <c r="Z10" s="8">
        <f>FC_IND_IS_E!Z10+FC_IND_NFM_E!Z10+FC_IND_CPC_E!Z10+FC_IND_NMM_E!Z10+FC_IND_PPP_E!Z10+FC_IND_FBT_E!Z10+FC_IND_TE_E!Z10+FC_IND_MAC_E!Z10+FC_IND_TL_E!Z10+FC_IND_WP_E!Z10+FC_IND_MQ_E!Z10+FC_IND_CON_E!Z10+FC_IND_NSP_E!Z10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  <c r="Y12" s="8">
        <f>FC_IND_IS_E!Y12+FC_IND_NFM_E!Y12+FC_IND_CPC_E!Y12+FC_IND_NMM_E!Y12+FC_IND_PPP_E!Y12+FC_IND_FBT_E!Y12+FC_IND_TE_E!Y12+FC_IND_MAC_E!Y12+FC_IND_TL_E!Y12+FC_IND_WP_E!Y12+FC_IND_MQ_E!Y12+FC_IND_CON_E!Y12+FC_IND_NSP_E!Y12</f>
        <v>0</v>
      </c>
      <c r="Z12" s="8">
        <f>FC_IND_IS_E!Z12+FC_IND_NFM_E!Z12+FC_IND_CPC_E!Z12+FC_IND_NMM_E!Z12+FC_IND_PPP_E!Z12+FC_IND_FBT_E!Z12+FC_IND_TE_E!Z12+FC_IND_MAC_E!Z12+FC_IND_TL_E!Z12+FC_IND_WP_E!Z12+FC_IND_MQ_E!Z12+FC_IND_CON_E!Z12+FC_IND_NSP_E!Z12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0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0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0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0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0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0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0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0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0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0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0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0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0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0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0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0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0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0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0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0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0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0</v>
      </c>
      <c r="Y13" s="8">
        <f>FC_IND_IS_E!Y13+FC_IND_NFM_E!Y13+FC_IND_CPC_E!Y13+FC_IND_NMM_E!Y13+FC_IND_PPP_E!Y13+FC_IND_FBT_E!Y13+FC_IND_TE_E!Y13+FC_IND_MAC_E!Y13+FC_IND_TL_E!Y13+FC_IND_WP_E!Y13+FC_IND_MQ_E!Y13+FC_IND_CON_E!Y13+FC_IND_NSP_E!Y13</f>
        <v>0</v>
      </c>
      <c r="Z13" s="8">
        <f>FC_IND_IS_E!Z13+FC_IND_NFM_E!Z13+FC_IND_CPC_E!Z13+FC_IND_NMM_E!Z13+FC_IND_PPP_E!Z13+FC_IND_FBT_E!Z13+FC_IND_TE_E!Z13+FC_IND_MAC_E!Z13+FC_IND_TL_E!Z13+FC_IND_WP_E!Z13+FC_IND_MQ_E!Z13+FC_IND_CON_E!Z13+FC_IND_NSP_E!Z13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  <c r="Y14" s="8">
        <f>FC_IND_IS_E!Y14+FC_IND_NFM_E!Y14+FC_IND_CPC_E!Y14+FC_IND_NMM_E!Y14+FC_IND_PPP_E!Y14+FC_IND_FBT_E!Y14+FC_IND_TE_E!Y14+FC_IND_MAC_E!Y14+FC_IND_TL_E!Y14+FC_IND_WP_E!Y14+FC_IND_MQ_E!Y14+FC_IND_CON_E!Y14+FC_IND_NSP_E!Y14</f>
        <v>0</v>
      </c>
      <c r="Z14" s="8">
        <f>FC_IND_IS_E!Z14+FC_IND_NFM_E!Z14+FC_IND_CPC_E!Z14+FC_IND_NMM_E!Z14+FC_IND_PPP_E!Z14+FC_IND_FBT_E!Z14+FC_IND_TE_E!Z14+FC_IND_MAC_E!Z14+FC_IND_TL_E!Z14+FC_IND_WP_E!Z14+FC_IND_MQ_E!Z14+FC_IND_CON_E!Z14+FC_IND_NSP_E!Z14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  <c r="Y15" s="8">
        <f>FC_IND_IS_E!Y15+FC_IND_NFM_E!Y15+FC_IND_CPC_E!Y15+FC_IND_NMM_E!Y15+FC_IND_PPP_E!Y15+FC_IND_FBT_E!Y15+FC_IND_TE_E!Y15+FC_IND_MAC_E!Y15+FC_IND_TL_E!Y15+FC_IND_WP_E!Y15+FC_IND_MQ_E!Y15+FC_IND_CON_E!Y15+FC_IND_NSP_E!Y15</f>
        <v>0</v>
      </c>
      <c r="Z15" s="8">
        <f>FC_IND_IS_E!Z15+FC_IND_NFM_E!Z15+FC_IND_CPC_E!Z15+FC_IND_NMM_E!Z15+FC_IND_PPP_E!Z15+FC_IND_FBT_E!Z15+FC_IND_TE_E!Z15+FC_IND_MAC_E!Z15+FC_IND_TL_E!Z15+FC_IND_WP_E!Z15+FC_IND_MQ_E!Z15+FC_IND_CON_E!Z15+FC_IND_NSP_E!Z15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  <c r="Y16" s="8">
        <f>FC_IND_IS_E!Y16+FC_IND_NFM_E!Y16+FC_IND_CPC_E!Y16+FC_IND_NMM_E!Y16+FC_IND_PPP_E!Y16+FC_IND_FBT_E!Y16+FC_IND_TE_E!Y16+FC_IND_MAC_E!Y16+FC_IND_TL_E!Y16+FC_IND_WP_E!Y16+FC_IND_MQ_E!Y16+FC_IND_CON_E!Y16+FC_IND_NSP_E!Y16</f>
        <v>0</v>
      </c>
      <c r="Z16" s="8">
        <f>FC_IND_IS_E!Z16+FC_IND_NFM_E!Z16+FC_IND_CPC_E!Z16+FC_IND_NMM_E!Z16+FC_IND_PPP_E!Z16+FC_IND_FBT_E!Z16+FC_IND_TE_E!Z16+FC_IND_MAC_E!Z16+FC_IND_TL_E!Z16+FC_IND_WP_E!Z16+FC_IND_MQ_E!Z16+FC_IND_CON_E!Z16+FC_IND_NSP_E!Z16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  <c r="Y18" s="8">
        <f>FC_IND_IS_E!Y18+FC_IND_NFM_E!Y18+FC_IND_CPC_E!Y18+FC_IND_NMM_E!Y18+FC_IND_PPP_E!Y18+FC_IND_FBT_E!Y18+FC_IND_TE_E!Y18+FC_IND_MAC_E!Y18+FC_IND_TL_E!Y18+FC_IND_WP_E!Y18+FC_IND_MQ_E!Y18+FC_IND_CON_E!Y18+FC_IND_NSP_E!Y18</f>
        <v>0</v>
      </c>
      <c r="Z18" s="8">
        <f>FC_IND_IS_E!Z18+FC_IND_NFM_E!Z18+FC_IND_CPC_E!Z18+FC_IND_NMM_E!Z18+FC_IND_PPP_E!Z18+FC_IND_FBT_E!Z18+FC_IND_TE_E!Z18+FC_IND_MAC_E!Z18+FC_IND_TL_E!Z18+FC_IND_WP_E!Z18+FC_IND_MQ_E!Z18+FC_IND_CON_E!Z18+FC_IND_NSP_E!Z18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0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0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0</v>
      </c>
      <c r="Y19" s="8">
        <f>FC_IND_IS_E!Y19+FC_IND_NFM_E!Y19+FC_IND_CPC_E!Y19+FC_IND_NMM_E!Y19+FC_IND_PPP_E!Y19+FC_IND_FBT_E!Y19+FC_IND_TE_E!Y19+FC_IND_MAC_E!Y19+FC_IND_TL_E!Y19+FC_IND_WP_E!Y19+FC_IND_MQ_E!Y19+FC_IND_CON_E!Y19+FC_IND_NSP_E!Y19</f>
        <v>0</v>
      </c>
      <c r="Z19" s="8">
        <f>FC_IND_IS_E!Z19+FC_IND_NFM_E!Z19+FC_IND_CPC_E!Z19+FC_IND_NMM_E!Z19+FC_IND_PPP_E!Z19+FC_IND_FBT_E!Z19+FC_IND_TE_E!Z19+FC_IND_MAC_E!Z19+FC_IND_TL_E!Z19+FC_IND_WP_E!Z19+FC_IND_MQ_E!Z19+FC_IND_CON_E!Z19+FC_IND_NSP_E!Z19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  <c r="Y20" s="8">
        <f>FC_IND_IS_E!Y20+FC_IND_NFM_E!Y20+FC_IND_CPC_E!Y20+FC_IND_NMM_E!Y20+FC_IND_PPP_E!Y20+FC_IND_FBT_E!Y20+FC_IND_TE_E!Y20+FC_IND_MAC_E!Y20+FC_IND_TL_E!Y20+FC_IND_WP_E!Y20+FC_IND_MQ_E!Y20+FC_IND_CON_E!Y20+FC_IND_NSP_E!Y20</f>
        <v>0</v>
      </c>
      <c r="Z20" s="8">
        <f>FC_IND_IS_E!Z20+FC_IND_NFM_E!Z20+FC_IND_CPC_E!Z20+FC_IND_NMM_E!Z20+FC_IND_PPP_E!Z20+FC_IND_FBT_E!Z20+FC_IND_TE_E!Z20+FC_IND_MAC_E!Z20+FC_IND_TL_E!Z20+FC_IND_WP_E!Z20+FC_IND_MQ_E!Z20+FC_IND_CON_E!Z20+FC_IND_NSP_E!Z20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  <c r="Y21" s="8">
        <f>FC_IND_IS_E!Y21+FC_IND_NFM_E!Y21+FC_IND_CPC_E!Y21+FC_IND_NMM_E!Y21+FC_IND_PPP_E!Y21+FC_IND_FBT_E!Y21+FC_IND_TE_E!Y21+FC_IND_MAC_E!Y21+FC_IND_TL_E!Y21+FC_IND_WP_E!Y21+FC_IND_MQ_E!Y21+FC_IND_CON_E!Y21+FC_IND_NSP_E!Y21</f>
        <v>0</v>
      </c>
      <c r="Z21" s="8">
        <f>FC_IND_IS_E!Z21+FC_IND_NFM_E!Z21+FC_IND_CPC_E!Z21+FC_IND_NMM_E!Z21+FC_IND_PPP_E!Z21+FC_IND_FBT_E!Z21+FC_IND_TE_E!Z21+FC_IND_MAC_E!Z21+FC_IND_TL_E!Z21+FC_IND_WP_E!Z21+FC_IND_MQ_E!Z21+FC_IND_CON_E!Z21+FC_IND_NSP_E!Z21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0.986654603667664</v>
      </c>
      <c r="I22" s="27">
        <f t="shared" si="12"/>
        <v>0.78684291533873396</v>
      </c>
      <c r="J22" s="27">
        <f t="shared" si="12"/>
        <v>1.1642879010922405</v>
      </c>
      <c r="K22" s="27">
        <f t="shared" si="12"/>
        <v>1.4027103302058812</v>
      </c>
      <c r="L22" s="27">
        <f t="shared" si="12"/>
        <v>1.4126436100543733</v>
      </c>
      <c r="M22" s="27">
        <f t="shared" si="12"/>
        <v>1.0498283010728955</v>
      </c>
      <c r="N22" s="27">
        <f t="shared" si="12"/>
        <v>1.0190586936923769</v>
      </c>
      <c r="O22" s="27">
        <f t="shared" si="12"/>
        <v>1.7846038736349079</v>
      </c>
      <c r="P22" s="27">
        <f t="shared" si="12"/>
        <v>1.1672368261146799</v>
      </c>
      <c r="Q22" s="27">
        <f t="shared" si="12"/>
        <v>1.603200371229619</v>
      </c>
      <c r="R22" s="27">
        <f t="shared" si="12"/>
        <v>1.9067074759485636</v>
      </c>
      <c r="S22" s="27">
        <f t="shared" si="12"/>
        <v>2.0109621581616035</v>
      </c>
      <c r="T22" s="27">
        <f t="shared" si="12"/>
        <v>1.8065164406543379</v>
      </c>
      <c r="U22" s="27">
        <f t="shared" si="12"/>
        <v>1.9450174535467712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0.986654603667664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0.78684291533873396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1.1642879010922405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1.4027103302058812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1.4126436100543733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1.0498283010728955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1.0190586936923769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1.7846038736349079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1.1672368261146799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1.603200371229619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1.9067074759485636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2.0109621581616035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1.8065164406543379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1.9450174535467712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  <c r="Y23" s="8">
        <f>FC_IND_IS_E!Y23+FC_IND_NFM_E!Y23+FC_IND_CPC_E!Y23+FC_IND_NMM_E!Y23+FC_IND_PPP_E!Y23+FC_IND_FBT_E!Y23+FC_IND_TE_E!Y23+FC_IND_MAC_E!Y23+FC_IND_TL_E!Y23+FC_IND_WP_E!Y23+FC_IND_MQ_E!Y23+FC_IND_CON_E!Y23+FC_IND_NSP_E!Y23</f>
        <v>0</v>
      </c>
      <c r="Z23" s="8">
        <f>FC_IND_IS_E!Z23+FC_IND_NFM_E!Z23+FC_IND_CPC_E!Z23+FC_IND_NMM_E!Z23+FC_IND_PPP_E!Z23+FC_IND_FBT_E!Z23+FC_IND_TE_E!Z23+FC_IND_MAC_E!Z23+FC_IND_TL_E!Z23+FC_IND_WP_E!Z23+FC_IND_MQ_E!Z23+FC_IND_CON_E!Z23+FC_IND_NSP_E!Z23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  <c r="Y24" s="8">
        <f>FC_IND_IS_E!Y24+FC_IND_NFM_E!Y24+FC_IND_CPC_E!Y24+FC_IND_NMM_E!Y24+FC_IND_PPP_E!Y24+FC_IND_FBT_E!Y24+FC_IND_TE_E!Y24+FC_IND_MAC_E!Y24+FC_IND_TL_E!Y24+FC_IND_WP_E!Y24+FC_IND_MQ_E!Y24+FC_IND_CON_E!Y24+FC_IND_NSP_E!Y24</f>
        <v>0</v>
      </c>
      <c r="Z24" s="8">
        <f>FC_IND_IS_E!Z24+FC_IND_NFM_E!Z24+FC_IND_CPC_E!Z24+FC_IND_NMM_E!Z24+FC_IND_PPP_E!Z24+FC_IND_FBT_E!Z24+FC_IND_TE_E!Z24+FC_IND_MAC_E!Z24+FC_IND_TL_E!Z24+FC_IND_WP_E!Z24+FC_IND_MQ_E!Z24+FC_IND_CON_E!Z24+FC_IND_NSP_E!Z24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  <c r="Y25" s="27">
        <f>FC_IND_IS_E!Y25+FC_IND_NFM_E!Y25+FC_IND_CPC_E!Y25+FC_IND_NMM_E!Y25+FC_IND_PPP_E!Y25+FC_IND_FBT_E!Y25+FC_IND_TE_E!Y25+FC_IND_MAC_E!Y25+FC_IND_TL_E!Y25+FC_IND_WP_E!Y25+FC_IND_MQ_E!Y25+FC_IND_CON_E!Y25+FC_IND_NSP_E!Y25</f>
        <v>0</v>
      </c>
      <c r="Z25" s="27">
        <f>FC_IND_IS_E!Z25+FC_IND_NFM_E!Z25+FC_IND_CPC_E!Z25+FC_IND_NMM_E!Z25+FC_IND_PPP_E!Z25+FC_IND_FBT_E!Z25+FC_IND_TE_E!Z25+FC_IND_MAC_E!Z25+FC_IND_TL_E!Z25+FC_IND_WP_E!Z25+FC_IND_MQ_E!Z25+FC_IND_CON_E!Z25+FC_IND_NSP_E!Z25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3694.0048020000004</v>
      </c>
      <c r="D26" s="27">
        <f t="shared" si="14"/>
        <v>3586.133016360001</v>
      </c>
      <c r="E26" s="27">
        <f t="shared" si="14"/>
        <v>3310.3802257200005</v>
      </c>
      <c r="F26" s="27">
        <f t="shared" si="14"/>
        <v>3215.4528330000003</v>
      </c>
      <c r="G26" s="27">
        <f t="shared" si="14"/>
        <v>3187.3782664800005</v>
      </c>
      <c r="H26" s="27">
        <f t="shared" si="14"/>
        <v>3290.0580061200003</v>
      </c>
      <c r="I26" s="27">
        <f t="shared" si="14"/>
        <v>3262.2512648399997</v>
      </c>
      <c r="J26" s="27">
        <f t="shared" si="14"/>
        <v>2771.4311463600002</v>
      </c>
      <c r="K26" s="27">
        <f t="shared" si="14"/>
        <v>2610.3424618800004</v>
      </c>
      <c r="L26" s="27">
        <f t="shared" si="14"/>
        <v>1716.1729351200004</v>
      </c>
      <c r="M26" s="27">
        <f t="shared" si="14"/>
        <v>1745.75175696</v>
      </c>
      <c r="N26" s="27">
        <f t="shared" si="14"/>
        <v>1208.2183941599999</v>
      </c>
      <c r="O26" s="27">
        <f t="shared" si="14"/>
        <v>1128.9583220400002</v>
      </c>
      <c r="P26" s="27">
        <f t="shared" si="14"/>
        <v>1255.23479664</v>
      </c>
      <c r="Q26" s="27">
        <f t="shared" si="14"/>
        <v>1205.42398452</v>
      </c>
      <c r="R26" s="27">
        <f t="shared" si="14"/>
        <v>1076.4056167200001</v>
      </c>
      <c r="S26" s="27">
        <f t="shared" si="14"/>
        <v>1077.6570260399999</v>
      </c>
      <c r="T26" s="27">
        <f t="shared" si="14"/>
        <v>1090.7870353200001</v>
      </c>
      <c r="U26" s="27">
        <f t="shared" si="14"/>
        <v>1157.5187535600003</v>
      </c>
      <c r="V26" s="27">
        <f t="shared" si="14"/>
        <v>1143.89493264</v>
      </c>
      <c r="W26" s="27">
        <f t="shared" si="14"/>
        <v>1118.4007247999998</v>
      </c>
      <c r="X26" s="27">
        <f t="shared" ref="X26:Z26" si="15">SUM(X27,X33)</f>
        <v>1164.3448352399998</v>
      </c>
      <c r="Y26" s="27">
        <f t="shared" si="15"/>
        <v>1086.3137332800002</v>
      </c>
      <c r="Z26" s="27">
        <f t="shared" si="15"/>
        <v>1117.0388635200002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  <c r="Y28" s="8">
        <f>FC_IND_IS_E!Y28+FC_IND_NFM_E!Y28+FC_IND_CPC_E!Y28+FC_IND_NMM_E!Y28+FC_IND_PPP_E!Y28+FC_IND_FBT_E!Y28+FC_IND_TE_E!Y28+FC_IND_MAC_E!Y28+FC_IND_TL_E!Y28+FC_IND_WP_E!Y28+FC_IND_MQ_E!Y28+FC_IND_CON_E!Y28+FC_IND_NSP_E!Y28</f>
        <v>0</v>
      </c>
      <c r="Z28" s="8">
        <f>FC_IND_IS_E!Z28+FC_IND_NFM_E!Z28+FC_IND_CPC_E!Z28+FC_IND_NMM_E!Z28+FC_IND_PPP_E!Z28+FC_IND_FBT_E!Z28+FC_IND_TE_E!Z28+FC_IND_MAC_E!Z28+FC_IND_TL_E!Z28+FC_IND_WP_E!Z28+FC_IND_MQ_E!Z28+FC_IND_CON_E!Z28+FC_IND_NSP_E!Z28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  <c r="Y29" s="8">
        <f>FC_IND_IS_E!Y29+FC_IND_NFM_E!Y29+FC_IND_CPC_E!Y29+FC_IND_NMM_E!Y29+FC_IND_PPP_E!Y29+FC_IND_FBT_E!Y29+FC_IND_TE_E!Y29+FC_IND_MAC_E!Y29+FC_IND_TL_E!Y29+FC_IND_WP_E!Y29+FC_IND_MQ_E!Y29+FC_IND_CON_E!Y29+FC_IND_NSP_E!Y29</f>
        <v>0</v>
      </c>
      <c r="Z29" s="8">
        <f>FC_IND_IS_E!Z29+FC_IND_NFM_E!Z29+FC_IND_CPC_E!Z29+FC_IND_NMM_E!Z29+FC_IND_PPP_E!Z29+FC_IND_FBT_E!Z29+FC_IND_TE_E!Z29+FC_IND_MAC_E!Z29+FC_IND_TL_E!Z29+FC_IND_WP_E!Z29+FC_IND_MQ_E!Z29+FC_IND_CON_E!Z29+FC_IND_NSP_E!Z29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  <c r="Y30" s="8">
        <f>FC_IND_IS_E!Y30+FC_IND_NFM_E!Y30+FC_IND_CPC_E!Y30+FC_IND_NMM_E!Y30+FC_IND_PPP_E!Y30+FC_IND_FBT_E!Y30+FC_IND_TE_E!Y30+FC_IND_MAC_E!Y30+FC_IND_TL_E!Y30+FC_IND_WP_E!Y30+FC_IND_MQ_E!Y30+FC_IND_CON_E!Y30+FC_IND_NSP_E!Y30</f>
        <v>0</v>
      </c>
      <c r="Z30" s="8">
        <f>FC_IND_IS_E!Z30+FC_IND_NFM_E!Z30+FC_IND_CPC_E!Z30+FC_IND_NMM_E!Z30+FC_IND_PPP_E!Z30+FC_IND_FBT_E!Z30+FC_IND_TE_E!Z30+FC_IND_MAC_E!Z30+FC_IND_TL_E!Z30+FC_IND_WP_E!Z30+FC_IND_MQ_E!Z30+FC_IND_CON_E!Z30+FC_IND_NSP_E!Z30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  <c r="Y31" s="8">
        <f>FC_IND_IS_E!Y31+FC_IND_NFM_E!Y31+FC_IND_CPC_E!Y31+FC_IND_NMM_E!Y31+FC_IND_PPP_E!Y31+FC_IND_FBT_E!Y31+FC_IND_TE_E!Y31+FC_IND_MAC_E!Y31+FC_IND_TL_E!Y31+FC_IND_WP_E!Y31+FC_IND_MQ_E!Y31+FC_IND_CON_E!Y31+FC_IND_NSP_E!Y31</f>
        <v>0</v>
      </c>
      <c r="Z31" s="8">
        <f>FC_IND_IS_E!Z31+FC_IND_NFM_E!Z31+FC_IND_CPC_E!Z31+FC_IND_NMM_E!Z31+FC_IND_PPP_E!Z31+FC_IND_FBT_E!Z31+FC_IND_TE_E!Z31+FC_IND_MAC_E!Z31+FC_IND_TL_E!Z31+FC_IND_WP_E!Z31+FC_IND_MQ_E!Z31+FC_IND_CON_E!Z31+FC_IND_NSP_E!Z31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  <c r="Y32" s="8">
        <f>FC_IND_IS_E!Y32+FC_IND_NFM_E!Y32+FC_IND_CPC_E!Y32+FC_IND_NMM_E!Y32+FC_IND_PPP_E!Y32+FC_IND_FBT_E!Y32+FC_IND_TE_E!Y32+FC_IND_MAC_E!Y32+FC_IND_TL_E!Y32+FC_IND_WP_E!Y32+FC_IND_MQ_E!Y32+FC_IND_CON_E!Y32+FC_IND_NSP_E!Y32</f>
        <v>0</v>
      </c>
      <c r="Z32" s="8">
        <f>FC_IND_IS_E!Z32+FC_IND_NFM_E!Z32+FC_IND_CPC_E!Z32+FC_IND_NMM_E!Z32+FC_IND_PPP_E!Z32+FC_IND_FBT_E!Z32+FC_IND_TE_E!Z32+FC_IND_MAC_E!Z32+FC_IND_TL_E!Z32+FC_IND_WP_E!Z32+FC_IND_MQ_E!Z32+FC_IND_CON_E!Z32+FC_IND_NSP_E!Z32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3694.0048020000004</v>
      </c>
      <c r="D33" s="19">
        <f t="shared" si="18"/>
        <v>3586.133016360001</v>
      </c>
      <c r="E33" s="19">
        <f t="shared" si="18"/>
        <v>3310.3802257200005</v>
      </c>
      <c r="F33" s="19">
        <f t="shared" si="18"/>
        <v>3215.4528330000003</v>
      </c>
      <c r="G33" s="19">
        <f t="shared" si="18"/>
        <v>3187.3782664800005</v>
      </c>
      <c r="H33" s="19">
        <f t="shared" si="18"/>
        <v>3290.0580061200003</v>
      </c>
      <c r="I33" s="19">
        <f t="shared" si="18"/>
        <v>3262.2512648399997</v>
      </c>
      <c r="J33" s="19">
        <f t="shared" si="18"/>
        <v>2771.4311463600002</v>
      </c>
      <c r="K33" s="19">
        <f t="shared" si="18"/>
        <v>2610.3424618800004</v>
      </c>
      <c r="L33" s="19">
        <f t="shared" si="18"/>
        <v>1716.1729351200004</v>
      </c>
      <c r="M33" s="19">
        <f t="shared" si="18"/>
        <v>1745.75175696</v>
      </c>
      <c r="N33" s="19">
        <f t="shared" si="18"/>
        <v>1208.2183941599999</v>
      </c>
      <c r="O33" s="19">
        <f t="shared" si="18"/>
        <v>1128.9583220400002</v>
      </c>
      <c r="P33" s="19">
        <f t="shared" si="18"/>
        <v>1255.23479664</v>
      </c>
      <c r="Q33" s="19">
        <f t="shared" si="18"/>
        <v>1205.42398452</v>
      </c>
      <c r="R33" s="19">
        <f t="shared" si="18"/>
        <v>1076.4056167200001</v>
      </c>
      <c r="S33" s="19">
        <f t="shared" si="18"/>
        <v>1077.6570260399999</v>
      </c>
      <c r="T33" s="19">
        <f t="shared" si="18"/>
        <v>1090.7870353200001</v>
      </c>
      <c r="U33" s="19">
        <f t="shared" si="18"/>
        <v>1157.5187535600003</v>
      </c>
      <c r="V33" s="19">
        <f t="shared" si="18"/>
        <v>1143.89493264</v>
      </c>
      <c r="W33" s="19">
        <f t="shared" si="18"/>
        <v>1118.4007247999998</v>
      </c>
      <c r="X33" s="19">
        <f t="shared" ref="X33:Z33" si="19">SUM(X34:X50)</f>
        <v>1164.3448352399998</v>
      </c>
      <c r="Y33" s="19">
        <f t="shared" si="19"/>
        <v>1086.3137332800002</v>
      </c>
      <c r="Z33" s="19">
        <f t="shared" si="19"/>
        <v>1117.0388635200002</v>
      </c>
    </row>
    <row r="34" spans="1:26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  <c r="Y34" s="8">
        <f>FC_IND_IS_E!Y34+FC_IND_NFM_E!Y34+FC_IND_CPC_E!Y34+FC_IND_NMM_E!Y34+FC_IND_PPP_E!Y34+FC_IND_FBT_E!Y34+FC_IND_TE_E!Y34+FC_IND_MAC_E!Y34+FC_IND_TL_E!Y34+FC_IND_WP_E!Y34+FC_IND_MQ_E!Y34+FC_IND_CON_E!Y34+FC_IND_NSP_E!Y34</f>
        <v>0</v>
      </c>
      <c r="Z34" s="8">
        <f>FC_IND_IS_E!Z34+FC_IND_NFM_E!Z34+FC_IND_CPC_E!Z34+FC_IND_NMM_E!Z34+FC_IND_PPP_E!Z34+FC_IND_FBT_E!Z34+FC_IND_TE_E!Z34+FC_IND_MAC_E!Z34+FC_IND_TL_E!Z34+FC_IND_WP_E!Z34+FC_IND_MQ_E!Z34+FC_IND_CON_E!Z34+FC_IND_NSP_E!Z34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  <c r="Y35" s="8">
        <f>FC_IND_IS_E!Y35+FC_IND_NFM_E!Y35+FC_IND_CPC_E!Y35+FC_IND_NMM_E!Y35+FC_IND_PPP_E!Y35+FC_IND_FBT_E!Y35+FC_IND_TE_E!Y35+FC_IND_MAC_E!Y35+FC_IND_TL_E!Y35+FC_IND_WP_E!Y35+FC_IND_MQ_E!Y35+FC_IND_CON_E!Y35+FC_IND_NSP_E!Y35</f>
        <v>0</v>
      </c>
      <c r="Z35" s="8">
        <f>FC_IND_IS_E!Z35+FC_IND_NFM_E!Z35+FC_IND_CPC_E!Z35+FC_IND_NMM_E!Z35+FC_IND_PPP_E!Z35+FC_IND_FBT_E!Z35+FC_IND_TE_E!Z35+FC_IND_MAC_E!Z35+FC_IND_TL_E!Z35+FC_IND_WP_E!Z35+FC_IND_MQ_E!Z35+FC_IND_CON_E!Z35+FC_IND_NSP_E!Z35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143.82589967999999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143.31410820000002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131.21579376000005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124.20540900000003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120.79233000000004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128.32949879999998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119.08726703999999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111.60961415999998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112.25565720000002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71.121524400000013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95.675475960000028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90.721116360000011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87.558594840000012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118.84579596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126.85931928000002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118.24518492000004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144.04601772000001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148.39045272000001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156.21566040000005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164.72030364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169.08200280000003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181.15669260000004</v>
      </c>
      <c r="Y36" s="8">
        <f>FC_IND_IS_E!Y36+FC_IND_NFM_E!Y36+FC_IND_CPC_E!Y36+FC_IND_NMM_E!Y36+FC_IND_PPP_E!Y36+FC_IND_FBT_E!Y36+FC_IND_TE_E!Y36+FC_IND_MAC_E!Y36+FC_IND_TL_E!Y36+FC_IND_WP_E!Y36+FC_IND_MQ_E!Y36+FC_IND_CON_E!Y36+FC_IND_NSP_E!Y36</f>
        <v>190.80372348000003</v>
      </c>
      <c r="Z36" s="8">
        <f>FC_IND_IS_E!Z36+FC_IND_NFM_E!Z36+FC_IND_CPC_E!Z36+FC_IND_NMM_E!Z36+FC_IND_PPP_E!Z36+FC_IND_FBT_E!Z36+FC_IND_TE_E!Z36+FC_IND_MAC_E!Z36+FC_IND_TL_E!Z36+FC_IND_WP_E!Z36+FC_IND_MQ_E!Z36+FC_IND_CON_E!Z36+FC_IND_NSP_E!Z36</f>
        <v>230.89610052</v>
      </c>
    </row>
    <row r="37" spans="1:26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0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0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0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0</v>
      </c>
      <c r="Y37" s="8">
        <f>FC_IND_IS_E!Y37+FC_IND_NFM_E!Y37+FC_IND_CPC_E!Y37+FC_IND_NMM_E!Y37+FC_IND_PPP_E!Y37+FC_IND_FBT_E!Y37+FC_IND_TE_E!Y37+FC_IND_MAC_E!Y37+FC_IND_TL_E!Y37+FC_IND_WP_E!Y37+FC_IND_MQ_E!Y37+FC_IND_CON_E!Y37+FC_IND_NSP_E!Y37</f>
        <v>0</v>
      </c>
      <c r="Z37" s="8">
        <f>FC_IND_IS_E!Z37+FC_IND_NFM_E!Z37+FC_IND_CPC_E!Z37+FC_IND_NMM_E!Z37+FC_IND_PPP_E!Z37+FC_IND_FBT_E!Z37+FC_IND_TE_E!Z37+FC_IND_MAC_E!Z37+FC_IND_TL_E!Z37+FC_IND_WP_E!Z37+FC_IND_MQ_E!Z37+FC_IND_CON_E!Z37+FC_IND_NSP_E!Z37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  <c r="Y38" s="8">
        <f>FC_IND_IS_E!Y38+FC_IND_NFM_E!Y38+FC_IND_CPC_E!Y38+FC_IND_NMM_E!Y38+FC_IND_PPP_E!Y38+FC_IND_FBT_E!Y38+FC_IND_TE_E!Y38+FC_IND_MAC_E!Y38+FC_IND_TL_E!Y38+FC_IND_WP_E!Y38+FC_IND_MQ_E!Y38+FC_IND_CON_E!Y38+FC_IND_NSP_E!Y38</f>
        <v>0</v>
      </c>
      <c r="Z38" s="8">
        <f>FC_IND_IS_E!Z38+FC_IND_NFM_E!Z38+FC_IND_CPC_E!Z38+FC_IND_NMM_E!Z38+FC_IND_PPP_E!Z38+FC_IND_FBT_E!Z38+FC_IND_TE_E!Z38+FC_IND_MAC_E!Z38+FC_IND_TL_E!Z38+FC_IND_WP_E!Z38+FC_IND_MQ_E!Z38+FC_IND_CON_E!Z38+FC_IND_NSP_E!Z38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  <c r="Y39" s="8">
        <f>FC_IND_IS_E!Y39+FC_IND_NFM_E!Y39+FC_IND_CPC_E!Y39+FC_IND_NMM_E!Y39+FC_IND_PPP_E!Y39+FC_IND_FBT_E!Y39+FC_IND_TE_E!Y39+FC_IND_MAC_E!Y39+FC_IND_TL_E!Y39+FC_IND_WP_E!Y39+FC_IND_MQ_E!Y39+FC_IND_CON_E!Y39+FC_IND_NSP_E!Y39</f>
        <v>0</v>
      </c>
      <c r="Z39" s="8">
        <f>FC_IND_IS_E!Z39+FC_IND_NFM_E!Z39+FC_IND_CPC_E!Z39+FC_IND_NMM_E!Z39+FC_IND_PPP_E!Z39+FC_IND_FBT_E!Z39+FC_IND_TE_E!Z39+FC_IND_MAC_E!Z39+FC_IND_TL_E!Z39+FC_IND_WP_E!Z39+FC_IND_MQ_E!Z39+FC_IND_CON_E!Z39+FC_IND_NSP_E!Z39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  <c r="Y40" s="8">
        <f>FC_IND_IS_E!Y40+FC_IND_NFM_E!Y40+FC_IND_CPC_E!Y40+FC_IND_NMM_E!Y40+FC_IND_PPP_E!Y40+FC_IND_FBT_E!Y40+FC_IND_TE_E!Y40+FC_IND_MAC_E!Y40+FC_IND_TL_E!Y40+FC_IND_WP_E!Y40+FC_IND_MQ_E!Y40+FC_IND_CON_E!Y40+FC_IND_NSP_E!Y40</f>
        <v>0</v>
      </c>
      <c r="Z40" s="8">
        <f>FC_IND_IS_E!Z40+FC_IND_NFM_E!Z40+FC_IND_CPC_E!Z40+FC_IND_NMM_E!Z40+FC_IND_PPP_E!Z40+FC_IND_FBT_E!Z40+FC_IND_TE_E!Z40+FC_IND_MAC_E!Z40+FC_IND_TL_E!Z40+FC_IND_WP_E!Z40+FC_IND_MQ_E!Z40+FC_IND_CON_E!Z40+FC_IND_NSP_E!Z40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144.70890228000002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147.47331348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134.96279975999997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128.19775752000004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118.50575255999996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101.70496584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81.406474200000005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61.291500119999988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46.117781639999997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25.053123600000003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26.165359080000002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16.882580160000003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23.683342319999998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22.002176520000003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21.373454160000001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21.230056800000003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18.293775840000002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17.591801760000003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17.42614416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17.340468120000001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19.078578719999999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15.113149920000001</v>
      </c>
      <c r="Y41" s="8">
        <f>FC_IND_IS_E!Y41+FC_IND_NFM_E!Y41+FC_IND_CPC_E!Y41+FC_IND_NMM_E!Y41+FC_IND_PPP_E!Y41+FC_IND_FBT_E!Y41+FC_IND_TE_E!Y41+FC_IND_MAC_E!Y41+FC_IND_TL_E!Y41+FC_IND_WP_E!Y41+FC_IND_MQ_E!Y41+FC_IND_CON_E!Y41+FC_IND_NSP_E!Y41</f>
        <v>12.625438679999998</v>
      </c>
      <c r="Z41" s="8">
        <f>FC_IND_IS_E!Z41+FC_IND_NFM_E!Z41+FC_IND_CPC_E!Z41+FC_IND_NMM_E!Z41+FC_IND_PPP_E!Z41+FC_IND_FBT_E!Z41+FC_IND_TE_E!Z41+FC_IND_MAC_E!Z41+FC_IND_TL_E!Z41+FC_IND_WP_E!Z41+FC_IND_MQ_E!Z41+FC_IND_CON_E!Z41+FC_IND_NSP_E!Z41</f>
        <v>18.023546880000001</v>
      </c>
    </row>
    <row r="42" spans="1:26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  <c r="Y42" s="8">
        <f>FC_IND_IS_E!Y42+FC_IND_NFM_E!Y42+FC_IND_CPC_E!Y42+FC_IND_NMM_E!Y42+FC_IND_PPP_E!Y42+FC_IND_FBT_E!Y42+FC_IND_TE_E!Y42+FC_IND_MAC_E!Y42+FC_IND_TL_E!Y42+FC_IND_WP_E!Y42+FC_IND_MQ_E!Y42+FC_IND_CON_E!Y42+FC_IND_NSP_E!Y42</f>
        <v>0</v>
      </c>
      <c r="Z42" s="8">
        <f>FC_IND_IS_E!Z42+FC_IND_NFM_E!Z42+FC_IND_CPC_E!Z42+FC_IND_NMM_E!Z42+FC_IND_PPP_E!Z42+FC_IND_FBT_E!Z42+FC_IND_TE_E!Z42+FC_IND_MAC_E!Z42+FC_IND_TL_E!Z42+FC_IND_WP_E!Z42+FC_IND_MQ_E!Z42+FC_IND_CON_E!Z42+FC_IND_NSP_E!Z42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573.18214355999999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568.06301915999995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561.67998588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545.07924432000004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501.62430707999999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535.15950695999993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490.72636080000001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462.85821036000004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495.95112215999995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407.87977463999994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316.824183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274.13217936000001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295.53806880000002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306.80120951999999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352.70180244000005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296.52588107999992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275.61909959999997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289.70509463999997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309.35143512000002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307.11838716000005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323.45583659999988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311.20941851999993</v>
      </c>
      <c r="Y43" s="8">
        <f>FC_IND_IS_E!Y43+FC_IND_NFM_E!Y43+FC_IND_CPC_E!Y43+FC_IND_NMM_E!Y43+FC_IND_PPP_E!Y43+FC_IND_FBT_E!Y43+FC_IND_TE_E!Y43+FC_IND_MAC_E!Y43+FC_IND_TL_E!Y43+FC_IND_WP_E!Y43+FC_IND_MQ_E!Y43+FC_IND_CON_E!Y43+FC_IND_NSP_E!Y43</f>
        <v>328.87933416000004</v>
      </c>
      <c r="Z43" s="8">
        <f>FC_IND_IS_E!Z43+FC_IND_NFM_E!Z43+FC_IND_CPC_E!Z43+FC_IND_NMM_E!Z43+FC_IND_PPP_E!Z43+FC_IND_FBT_E!Z43+FC_IND_TE_E!Z43+FC_IND_MAC_E!Z43+FC_IND_TL_E!Z43+FC_IND_WP_E!Z43+FC_IND_MQ_E!Z43+FC_IND_CON_E!Z43+FC_IND_NSP_E!Z43</f>
        <v>353.14329024</v>
      </c>
    </row>
    <row r="44" spans="1:26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2176.7167324800002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1844.7829315200008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1678.8165883200006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1557.5332341600001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1567.1078618400004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1557.5329555200003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1611.7916868000002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1159.1557747200002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1059.3940168800007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742.32677448000027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1009.3394059199999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550.30062527999985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351.70553808000005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446.59053864000003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242.71661664000001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132.40359792000001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95.076704880000023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98.082673200000016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98.503976879999996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95.552064720000018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94.740943680000001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69.236467199999993</v>
      </c>
      <c r="Y44" s="8">
        <f>FC_IND_IS_E!Y44+FC_IND_NFM_E!Y44+FC_IND_CPC_E!Y44+FC_IND_NMM_E!Y44+FC_IND_PPP_E!Y44+FC_IND_FBT_E!Y44+FC_IND_TE_E!Y44+FC_IND_MAC_E!Y44+FC_IND_TL_E!Y44+FC_IND_WP_E!Y44+FC_IND_MQ_E!Y44+FC_IND_CON_E!Y44+FC_IND_NSP_E!Y44</f>
        <v>69.399192960000008</v>
      </c>
      <c r="Z44" s="8">
        <f>FC_IND_IS_E!Z44+FC_IND_NFM_E!Z44+FC_IND_CPC_E!Z44+FC_IND_NMM_E!Z44+FC_IND_PPP_E!Z44+FC_IND_FBT_E!Z44+FC_IND_TE_E!Z44+FC_IND_MAC_E!Z44+FC_IND_TL_E!Z44+FC_IND_WP_E!Z44+FC_IND_MQ_E!Z44+FC_IND_CON_E!Z44+FC_IND_NSP_E!Z44</f>
        <v>53.824052880000025</v>
      </c>
    </row>
    <row r="45" spans="1:26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  <c r="Y45" s="8">
        <f>FC_IND_IS_E!Y45+FC_IND_NFM_E!Y45+FC_IND_CPC_E!Y45+FC_IND_NMM_E!Y45+FC_IND_PPP_E!Y45+FC_IND_FBT_E!Y45+FC_IND_TE_E!Y45+FC_IND_MAC_E!Y45+FC_IND_TL_E!Y45+FC_IND_WP_E!Y45+FC_IND_MQ_E!Y45+FC_IND_CON_E!Y45+FC_IND_NSP_E!Y45</f>
        <v>0</v>
      </c>
      <c r="Z45" s="8">
        <f>FC_IND_IS_E!Z45+FC_IND_NFM_E!Z45+FC_IND_CPC_E!Z45+FC_IND_NMM_E!Z45+FC_IND_PPP_E!Z45+FC_IND_FBT_E!Z45+FC_IND_TE_E!Z45+FC_IND_MAC_E!Z45+FC_IND_TL_E!Z45+FC_IND_WP_E!Z45+FC_IND_MQ_E!Z45+FC_IND_CON_E!Z45+FC_IND_NSP_E!Z45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  <c r="Y46" s="8">
        <f>FC_IND_IS_E!Y46+FC_IND_NFM_E!Y46+FC_IND_CPC_E!Y46+FC_IND_NMM_E!Y46+FC_IND_PPP_E!Y46+FC_IND_FBT_E!Y46+FC_IND_TE_E!Y46+FC_IND_MAC_E!Y46+FC_IND_TL_E!Y46+FC_IND_WP_E!Y46+FC_IND_MQ_E!Y46+FC_IND_CON_E!Y46+FC_IND_NSP_E!Y46</f>
        <v>0</v>
      </c>
      <c r="Z46" s="8">
        <f>FC_IND_IS_E!Z46+FC_IND_NFM_E!Z46+FC_IND_CPC_E!Z46+FC_IND_NMM_E!Z46+FC_IND_PPP_E!Z46+FC_IND_FBT_E!Z46+FC_IND_TE_E!Z46+FC_IND_MAC_E!Z46+FC_IND_TL_E!Z46+FC_IND_WP_E!Z46+FC_IND_MQ_E!Z46+FC_IND_CON_E!Z46+FC_IND_NSP_E!Z46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  <c r="Y47" s="8">
        <f>FC_IND_IS_E!Y47+FC_IND_NFM_E!Y47+FC_IND_CPC_E!Y47+FC_IND_NMM_E!Y47+FC_IND_PPP_E!Y47+FC_IND_FBT_E!Y47+FC_IND_TE_E!Y47+FC_IND_MAC_E!Y47+FC_IND_TL_E!Y47+FC_IND_WP_E!Y47+FC_IND_MQ_E!Y47+FC_IND_CON_E!Y47+FC_IND_NSP_E!Y47</f>
        <v>0</v>
      </c>
      <c r="Z47" s="8">
        <f>FC_IND_IS_E!Z47+FC_IND_NFM_E!Z47+FC_IND_CPC_E!Z47+FC_IND_NMM_E!Z47+FC_IND_PPP_E!Z47+FC_IND_FBT_E!Z47+FC_IND_TE_E!Z47+FC_IND_MAC_E!Z47+FC_IND_TL_E!Z47+FC_IND_WP_E!Z47+FC_IND_MQ_E!Z47+FC_IND_CON_E!Z47+FC_IND_NSP_E!Z47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655.57112399999983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882.4996440000001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803.70505799999978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860.43718799999988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879.34801499999992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967.33107900000016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959.23947599999974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976.51604700000019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896.62388399999998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469.79173800000018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297.74733300000003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276.181893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370.47277800000006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360.99507599999993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461.77279199999987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508.00089600000013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544.62142800000004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537.01701300000013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576.02153700000008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559.16370899999993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512.04336299999989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587.62910699999986</v>
      </c>
      <c r="Y48" s="8">
        <f>FC_IND_IS_E!Y48+FC_IND_NFM_E!Y48+FC_IND_CPC_E!Y48+FC_IND_NMM_E!Y48+FC_IND_PPP_E!Y48+FC_IND_FBT_E!Y48+FC_IND_TE_E!Y48+FC_IND_MAC_E!Y48+FC_IND_TL_E!Y48+FC_IND_WP_E!Y48+FC_IND_MQ_E!Y48+FC_IND_CON_E!Y48+FC_IND_NSP_E!Y48</f>
        <v>484.60604400000011</v>
      </c>
      <c r="Z48" s="8">
        <f>FC_IND_IS_E!Z48+FC_IND_NFM_E!Z48+FC_IND_CPC_E!Z48+FC_IND_NMM_E!Z48+FC_IND_PPP_E!Z48+FC_IND_FBT_E!Z48+FC_IND_TE_E!Z48+FC_IND_MAC_E!Z48+FC_IND_TL_E!Z48+FC_IND_WP_E!Z48+FC_IND_MQ_E!Z48+FC_IND_CON_E!Z48+FC_IND_NSP_E!Z48</f>
        <v>461.15187300000014</v>
      </c>
    </row>
    <row r="49" spans="1:26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  <c r="Y49" s="8">
        <f>FC_IND_IS_E!Y49+FC_IND_NFM_E!Y49+FC_IND_CPC_E!Y49+FC_IND_NMM_E!Y49+FC_IND_PPP_E!Y49+FC_IND_FBT_E!Y49+FC_IND_TE_E!Y49+FC_IND_MAC_E!Y49+FC_IND_TL_E!Y49+FC_IND_WP_E!Y49+FC_IND_MQ_E!Y49+FC_IND_CON_E!Y49+FC_IND_NSP_E!Y49</f>
        <v>0</v>
      </c>
      <c r="Z49" s="8">
        <f>FC_IND_IS_E!Z49+FC_IND_NFM_E!Z49+FC_IND_CPC_E!Z49+FC_IND_NMM_E!Z49+FC_IND_PPP_E!Z49+FC_IND_FBT_E!Z49+FC_IND_TE_E!Z49+FC_IND_MAC_E!Z49+FC_IND_TL_E!Z49+FC_IND_WP_E!Z49+FC_IND_MQ_E!Z49+FC_IND_CON_E!Z49+FC_IND_NSP_E!Z49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0</v>
      </c>
      <c r="Y50" s="8">
        <f>FC_IND_IS_E!Y50+FC_IND_NFM_E!Y50+FC_IND_CPC_E!Y50+FC_IND_NMM_E!Y50+FC_IND_PPP_E!Y50+FC_IND_FBT_E!Y50+FC_IND_TE_E!Y50+FC_IND_MAC_E!Y50+FC_IND_TL_E!Y50+FC_IND_WP_E!Y50+FC_IND_MQ_E!Y50+FC_IND_CON_E!Y50+FC_IND_NSP_E!Y50</f>
        <v>0</v>
      </c>
      <c r="Z50" s="8">
        <f>FC_IND_IS_E!Z50+FC_IND_NFM_E!Z50+FC_IND_CPC_E!Z50+FC_IND_NMM_E!Z50+FC_IND_PPP_E!Z50+FC_IND_FBT_E!Z50+FC_IND_TE_E!Z50+FC_IND_MAC_E!Z50+FC_IND_TL_E!Z50+FC_IND_WP_E!Z50+FC_IND_MQ_E!Z50+FC_IND_CON_E!Z50+FC_IND_NSP_E!Z50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1104.0650319600002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1094.4071028000003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1053.0679104000001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1081.6282857599997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1101.6784706399999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1117.34935488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1232.7414224400002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1270.09897344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1318.5917910000001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1244.9832278400002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1265.8523605200003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1460.0619435600001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1572.0158440799996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1609.3113933600002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1789.9585545599998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1877.1444845999993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2031.6398454000002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2143.0250265600002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2284.2057704399999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2316.8889572400003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2405.046311166524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2297.7460809879644</v>
      </c>
      <c r="Y51" s="27">
        <f>FC_IND_IS_E!Y51+FC_IND_NFM_E!Y51+FC_IND_CPC_E!Y51+FC_IND_NMM_E!Y51+FC_IND_PPP_E!Y51+FC_IND_FBT_E!Y51+FC_IND_TE_E!Y51+FC_IND_MAC_E!Y51+FC_IND_TL_E!Y51+FC_IND_WP_E!Y51+FC_IND_MQ_E!Y51+FC_IND_CON_E!Y51+FC_IND_NSP_E!Y51</f>
        <v>2109.5219919392293</v>
      </c>
      <c r="Z51" s="27">
        <f>FC_IND_IS_E!Z51+FC_IND_NFM_E!Z51+FC_IND_CPC_E!Z51+FC_IND_NMM_E!Z51+FC_IND_PPP_E!Z51+FC_IND_FBT_E!Z51+FC_IND_TE_E!Z51+FC_IND_MAC_E!Z51+FC_IND_TL_E!Z51+FC_IND_WP_E!Z51+FC_IND_MQ_E!Z51+FC_IND_CON_E!Z51+FC_IND_NSP_E!Z51</f>
        <v>1991.5769955976664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29.306744104604405</v>
      </c>
      <c r="M52" s="27">
        <f t="shared" si="20"/>
        <v>16.707120533459999</v>
      </c>
      <c r="N52" s="27">
        <f t="shared" si="20"/>
        <v>38.755515087434738</v>
      </c>
      <c r="O52" s="27">
        <f t="shared" si="20"/>
        <v>91.042520368934532</v>
      </c>
      <c r="P52" s="27">
        <f t="shared" si="20"/>
        <v>198.57936156692989</v>
      </c>
      <c r="Q52" s="27">
        <f t="shared" si="20"/>
        <v>196.58739101639046</v>
      </c>
      <c r="R52" s="27">
        <f t="shared" si="20"/>
        <v>213.56654554804874</v>
      </c>
      <c r="S52" s="27">
        <f t="shared" si="20"/>
        <v>200.97715489829235</v>
      </c>
      <c r="T52" s="27">
        <f t="shared" si="20"/>
        <v>264.62127658703912</v>
      </c>
      <c r="U52" s="27">
        <f t="shared" si="20"/>
        <v>267.32280759377284</v>
      </c>
      <c r="V52" s="27">
        <f t="shared" si="20"/>
        <v>274.63780345018665</v>
      </c>
      <c r="W52" s="27">
        <f t="shared" si="20"/>
        <v>247.23295140425461</v>
      </c>
      <c r="X52" s="27">
        <f t="shared" ref="X52:Z52" si="21">SUM(X53:X54)</f>
        <v>266.80693799574908</v>
      </c>
      <c r="Y52" s="27">
        <f t="shared" si="21"/>
        <v>289.7141890821423</v>
      </c>
      <c r="Z52" s="27">
        <f t="shared" si="21"/>
        <v>361.85908931613858</v>
      </c>
    </row>
    <row r="53" spans="1:26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1.8888011999999998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0.55186560000000007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0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0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0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0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0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0</v>
      </c>
      <c r="Y53" s="8">
        <f>FC_IND_IS_E!Y53+FC_IND_NFM_E!Y53+FC_IND_CPC_E!Y53+FC_IND_NMM_E!Y53+FC_IND_PPP_E!Y53+FC_IND_FBT_E!Y53+FC_IND_TE_E!Y53+FC_IND_MAC_E!Y53+FC_IND_TL_E!Y53+FC_IND_WP_E!Y53+FC_IND_MQ_E!Y53+FC_IND_CON_E!Y53+FC_IND_NSP_E!Y53</f>
        <v>0</v>
      </c>
      <c r="Z53" s="8">
        <f>FC_IND_IS_E!Z53+FC_IND_NFM_E!Z53+FC_IND_CPC_E!Z53+FC_IND_NMM_E!Z53+FC_IND_PPP_E!Z53+FC_IND_FBT_E!Z53+FC_IND_TE_E!Z53+FC_IND_MAC_E!Z53+FC_IND_TL_E!Z53+FC_IND_WP_E!Z53+FC_IND_MQ_E!Z53+FC_IND_CON_E!Z53+FC_IND_NSP_E!Z53</f>
        <v>0.24247079999999999</v>
      </c>
    </row>
    <row r="54" spans="1:26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29.306744104604405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16.707120533459999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38.755515087434738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89.153719168934529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198.02749596692988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196.58739101639046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213.56654554804874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200.97715489829235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264.62127658703912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267.32280759377284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274.63780345018665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247.23295140425461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266.80693799574908</v>
      </c>
      <c r="Y54" s="45">
        <f>FC_IND_IS_E!Y54+FC_IND_NFM_E!Y54+FC_IND_CPC_E!Y54+FC_IND_NMM_E!Y54+FC_IND_PPP_E!Y54+FC_IND_FBT_E!Y54+FC_IND_TE_E!Y54+FC_IND_MAC_E!Y54+FC_IND_TL_E!Y54+FC_IND_WP_E!Y54+FC_IND_MQ_E!Y54+FC_IND_CON_E!Y54+FC_IND_NSP_E!Y54</f>
        <v>289.7141890821423</v>
      </c>
      <c r="Z54" s="45">
        <f>FC_IND_IS_E!Z54+FC_IND_NFM_E!Z54+FC_IND_CPC_E!Z54+FC_IND_NMM_E!Z54+FC_IND_PPP_E!Z54+FC_IND_FBT_E!Z54+FC_IND_TE_E!Z54+FC_IND_MAC_E!Z54+FC_IND_TL_E!Z54+FC_IND_WP_E!Z54+FC_IND_MQ_E!Z54+FC_IND_CON_E!Z54+FC_IND_NSP_E!Z54</f>
        <v>361.6166185161386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460.06813439999991</v>
      </c>
      <c r="D61" s="49">
        <f t="shared" si="22"/>
        <v>520.99608960000012</v>
      </c>
      <c r="E61" s="49">
        <f t="shared" si="22"/>
        <v>520.99608960000012</v>
      </c>
      <c r="F61" s="49">
        <f t="shared" si="22"/>
        <v>496.18079783999997</v>
      </c>
      <c r="G61" s="49">
        <f t="shared" si="22"/>
        <v>591.95904264000001</v>
      </c>
      <c r="H61" s="49">
        <f t="shared" si="22"/>
        <v>756.78751223999996</v>
      </c>
      <c r="I61" s="49">
        <f t="shared" si="22"/>
        <v>765.11543975999996</v>
      </c>
      <c r="J61" s="49">
        <f t="shared" si="22"/>
        <v>712.07071991999999</v>
      </c>
      <c r="K61" s="49">
        <f t="shared" si="22"/>
        <v>649.47884399999998</v>
      </c>
      <c r="L61" s="49">
        <f t="shared" si="22"/>
        <v>644.15463335999993</v>
      </c>
      <c r="M61" s="49">
        <f t="shared" si="22"/>
        <v>700.9267572</v>
      </c>
      <c r="N61" s="49">
        <f t="shared" si="22"/>
        <v>649.87413335999997</v>
      </c>
      <c r="O61" s="49">
        <f t="shared" si="22"/>
        <v>609.96311639999988</v>
      </c>
      <c r="P61" s="49">
        <f t="shared" si="22"/>
        <v>642.88701287999993</v>
      </c>
      <c r="Q61" s="49">
        <f t="shared" si="22"/>
        <v>784.15736327999991</v>
      </c>
      <c r="R61" s="49">
        <f t="shared" si="22"/>
        <v>815.13866447999999</v>
      </c>
      <c r="S61" s="49">
        <f t="shared" si="22"/>
        <v>795.89112335999994</v>
      </c>
      <c r="T61" s="49">
        <f t="shared" si="22"/>
        <v>877.54067495999993</v>
      </c>
      <c r="U61" s="49">
        <f t="shared" si="22"/>
        <v>902.03010335999966</v>
      </c>
      <c r="V61" s="49">
        <f t="shared" si="22"/>
        <v>862.28262432000008</v>
      </c>
      <c r="W61" s="49">
        <f t="shared" si="22"/>
        <v>843.03288505418573</v>
      </c>
      <c r="X61" s="49">
        <f t="shared" si="22"/>
        <v>796.83599304101858</v>
      </c>
      <c r="Y61" s="49">
        <f t="shared" ref="Y61:Z61" si="23">SUM(Y62:Y72)</f>
        <v>812.10505651604433</v>
      </c>
      <c r="Z61" s="49">
        <f t="shared" si="23"/>
        <v>759.99575396975797</v>
      </c>
    </row>
    <row r="62" spans="1:26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450.24013439999993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511.16808960000014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511.16808960000014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486.07977599999998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580.38382079999997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747.74689919999992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761.64399359999993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708.76713599999994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646.31226240000001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613.35025919999998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663.88049279999996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592.39716479999993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515.18113919999996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540.71700479999993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666.73474559999988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675.69304320000003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627.67434239999989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698.67383039999982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722.12353919999975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684.26467200000013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647.87829120000004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587.00718720000009</v>
      </c>
      <c r="Y62" s="52">
        <f>FC_IND_IS_E!Y62+FC_IND_NFM_E!Y62+FC_IND_CPC_E!Y62+FC_IND_NMM_E!Y62+FC_IND_PPP_E!Y62+FC_IND_FBT_E!Y62+FC_IND_TE_E!Y62+FC_IND_MAC_E!Y62+FC_IND_TL_E!Y62+FC_IND_WP_E!Y62+FC_IND_MQ_E!Y62+FC_IND_CON_E!Y62+FC_IND_NSP_E!Y62</f>
        <v>569.64741120000019</v>
      </c>
      <c r="Z62" s="52">
        <f>FC_IND_IS_E!Z62+FC_IND_NFM_E!Z62+FC_IND_CPC_E!Z62+FC_IND_NMM_E!Z62+FC_IND_PPP_E!Z62+FC_IND_FBT_E!Z62+FC_IND_TE_E!Z62+FC_IND_MAC_E!Z62+FC_IND_TL_E!Z62+FC_IND_WP_E!Z62+FC_IND_MQ_E!Z62+FC_IND_CON_E!Z62+FC_IND_NSP_E!Z62</f>
        <v>499.90268159999988</v>
      </c>
    </row>
    <row r="63" spans="1:26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  <c r="Y63" s="52">
        <f>FC_IND_IS_E!Y63+FC_IND_NFM_E!Y63+FC_IND_CPC_E!Y63+FC_IND_NMM_E!Y63+FC_IND_PPP_E!Y63+FC_IND_FBT_E!Y63+FC_IND_TE_E!Y63+FC_IND_MAC_E!Y63+FC_IND_TL_E!Y63+FC_IND_WP_E!Y63+FC_IND_MQ_E!Y63+FC_IND_CON_E!Y63+FC_IND_NSP_E!Y63</f>
        <v>0</v>
      </c>
      <c r="Z63" s="52">
        <f>FC_IND_IS_E!Z63+FC_IND_NFM_E!Z63+FC_IND_CPC_E!Z63+FC_IND_NMM_E!Z63+FC_IND_PPP_E!Z63+FC_IND_FBT_E!Z63+FC_IND_TE_E!Z63+FC_IND_MAC_E!Z63+FC_IND_TL_E!Z63+FC_IND_WP_E!Z63+FC_IND_MQ_E!Z63+FC_IND_CON_E!Z63+FC_IND_NSP_E!Z63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9.8280000000000012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9.8280000000000012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9.8280000000000012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10.101021840000001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11.575221840000001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9.030162960000002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3.4714461600000002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3.3035839200000012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3.1665815999999998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9.4272141600000001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10.391144400000002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11.958120720000002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11.118023280000001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6.2122788000000009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8.1676576800000014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9.0885412799999994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9.3102609600000008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8.8060845600000004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9.5009241600000021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8.8593523200000011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13.592913854185822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14.507205841018493</v>
      </c>
      <c r="Y64" s="52">
        <f>FC_IND_IS_E!Y64+FC_IND_NFM_E!Y64+FC_IND_CPC_E!Y64+FC_IND_NMM_E!Y64+FC_IND_PPP_E!Y64+FC_IND_FBT_E!Y64+FC_IND_TE_E!Y64+FC_IND_MAC_E!Y64+FC_IND_TL_E!Y64+FC_IND_WP_E!Y64+FC_IND_MQ_E!Y64+FC_IND_CON_E!Y64+FC_IND_NSP_E!Y64</f>
        <v>16.685085316044088</v>
      </c>
      <c r="Z64" s="52">
        <f>FC_IND_IS_E!Z64+FC_IND_NFM_E!Z64+FC_IND_CPC_E!Z64+FC_IND_NMM_E!Z64+FC_IND_PPP_E!Z64+FC_IND_FBT_E!Z64+FC_IND_TE_E!Z64+FC_IND_MAC_E!Z64+FC_IND_TL_E!Z64+FC_IND_WP_E!Z64+FC_IND_MQ_E!Z64+FC_IND_CON_E!Z64+FC_IND_NSP_E!Z64</f>
        <v>14.872952369758082</v>
      </c>
    </row>
    <row r="65" spans="1:26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21.377159999999996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26.655119999999997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44.526599999999988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82.737719999999982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95.318999999999988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109.25495999999997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130.35708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158.90651999999994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170.06076000000002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170.40564000000001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169.15859999999998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181.56167999999991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195.32159999999999</v>
      </c>
      <c r="Y65" s="52">
        <f>FC_IND_IS_E!Y65+FC_IND_NFM_E!Y65+FC_IND_CPC_E!Y65+FC_IND_NMM_E!Y65+FC_IND_PPP_E!Y65+FC_IND_FBT_E!Y65+FC_IND_TE_E!Y65+FC_IND_MAC_E!Y65+FC_IND_TL_E!Y65+FC_IND_WP_E!Y65+FC_IND_MQ_E!Y65+FC_IND_CON_E!Y65+FC_IND_NSP_E!Y65</f>
        <v>225.77256</v>
      </c>
      <c r="Z65" s="52">
        <f>FC_IND_IS_E!Z65+FC_IND_NFM_E!Z65+FC_IND_CPC_E!Z65+FC_IND_NMM_E!Z65+FC_IND_PPP_E!Z65+FC_IND_FBT_E!Z65+FC_IND_TE_E!Z65+FC_IND_MAC_E!Z65+FC_IND_TL_E!Z65+FC_IND_WP_E!Z65+FC_IND_MQ_E!Z65+FC_IND_CON_E!Z65+FC_IND_NSP_E!Z65</f>
        <v>245.22011999999995</v>
      </c>
    </row>
    <row r="66" spans="1:26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  <c r="Y66" s="52">
        <f>FC_IND_IS_E!Y66+FC_IND_NFM_E!Y66+FC_IND_CPC_E!Y66+FC_IND_NMM_E!Y66+FC_IND_PPP_E!Y66+FC_IND_FBT_E!Y66+FC_IND_TE_E!Y66+FC_IND_MAC_E!Y66+FC_IND_TL_E!Y66+FC_IND_WP_E!Y66+FC_IND_MQ_E!Y66+FC_IND_CON_E!Y66+FC_IND_NSP_E!Y66</f>
        <v>0</v>
      </c>
      <c r="Z66" s="52">
        <f>FC_IND_IS_E!Z66+FC_IND_NFM_E!Z66+FC_IND_CPC_E!Z66+FC_IND_NMM_E!Z66+FC_IND_PPP_E!Z66+FC_IND_FBT_E!Z66+FC_IND_TE_E!Z66+FC_IND_MAC_E!Z66+FC_IND_TL_E!Z66+FC_IND_WP_E!Z66+FC_IND_MQ_E!Z66+FC_IND_CON_E!Z66+FC_IND_NSP_E!Z66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  <c r="Y67" s="52">
        <f>FC_IND_IS_E!Y67+FC_IND_NFM_E!Y67+FC_IND_CPC_E!Y67+FC_IND_NMM_E!Y67+FC_IND_PPP_E!Y67+FC_IND_FBT_E!Y67+FC_IND_TE_E!Y67+FC_IND_MAC_E!Y67+FC_IND_TL_E!Y67+FC_IND_WP_E!Y67+FC_IND_MQ_E!Y67+FC_IND_CON_E!Y67+FC_IND_NSP_E!Y67</f>
        <v>0</v>
      </c>
      <c r="Z67" s="52">
        <f>FC_IND_IS_E!Z67+FC_IND_NFM_E!Z67+FC_IND_CPC_E!Z67+FC_IND_NMM_E!Z67+FC_IND_PPP_E!Z67+FC_IND_FBT_E!Z67+FC_IND_TE_E!Z67+FC_IND_MAC_E!Z67+FC_IND_TL_E!Z67+FC_IND_WP_E!Z67+FC_IND_MQ_E!Z67+FC_IND_CON_E!Z67+FC_IND_NSP_E!Z67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1.045008E-2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0.99224783999999999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0.92623391999999982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0.63872927999999995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  <c r="Y68" s="52">
        <f>FC_IND_IS_E!Y68+FC_IND_NFM_E!Y68+FC_IND_CPC_E!Y68+FC_IND_NMM_E!Y68+FC_IND_PPP_E!Y68+FC_IND_FBT_E!Y68+FC_IND_TE_E!Y68+FC_IND_MAC_E!Y68+FC_IND_TL_E!Y68+FC_IND_WP_E!Y68+FC_IND_MQ_E!Y68+FC_IND_CON_E!Y68+FC_IND_NSP_E!Y68</f>
        <v>0</v>
      </c>
      <c r="Z68" s="52">
        <f>FC_IND_IS_E!Z68+FC_IND_NFM_E!Z68+FC_IND_CPC_E!Z68+FC_IND_NMM_E!Z68+FC_IND_PPP_E!Z68+FC_IND_FBT_E!Z68+FC_IND_TE_E!Z68+FC_IND_MAC_E!Z68+FC_IND_TL_E!Z68+FC_IND_WP_E!Z68+FC_IND_MQ_E!Z68+FC_IND_CON_E!Z68+FC_IND_NSP_E!Z68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</v>
      </c>
      <c r="Y69" s="52">
        <f>FC_IND_IS_E!Y69+FC_IND_NFM_E!Y69+FC_IND_CPC_E!Y69+FC_IND_NMM_E!Y69+FC_IND_PPP_E!Y69+FC_IND_FBT_E!Y69+FC_IND_TE_E!Y69+FC_IND_MAC_E!Y69+FC_IND_TL_E!Y69+FC_IND_WP_E!Y69+FC_IND_MQ_E!Y69+FC_IND_CON_E!Y69+FC_IND_NSP_E!Y69</f>
        <v>0</v>
      </c>
      <c r="Z69" s="52">
        <f>FC_IND_IS_E!Z69+FC_IND_NFM_E!Z69+FC_IND_CPC_E!Z69+FC_IND_NMM_E!Z69+FC_IND_PPP_E!Z69+FC_IND_FBT_E!Z69+FC_IND_TE_E!Z69+FC_IND_MAC_E!Z69+FC_IND_TL_E!Z69+FC_IND_WP_E!Z69+FC_IND_MQ_E!Z69+FC_IND_CON_E!Z69+FC_IND_NSP_E!Z69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  <c r="Y70" s="52">
        <f>FC_IND_IS_E!Y70+FC_IND_NFM_E!Y70+FC_IND_CPC_E!Y70+FC_IND_NMM_E!Y70+FC_IND_PPP_E!Y70+FC_IND_FBT_E!Y70+FC_IND_TE_E!Y70+FC_IND_MAC_E!Y70+FC_IND_TL_E!Y70+FC_IND_WP_E!Y70+FC_IND_MQ_E!Y70+FC_IND_CON_E!Y70+FC_IND_NSP_E!Y70</f>
        <v>0</v>
      </c>
      <c r="Z70" s="52">
        <f>FC_IND_IS_E!Z70+FC_IND_NFM_E!Z70+FC_IND_CPC_E!Z70+FC_IND_NMM_E!Z70+FC_IND_PPP_E!Z70+FC_IND_FBT_E!Z70+FC_IND_TE_E!Z70+FC_IND_MAC_E!Z70+FC_IND_TL_E!Z70+FC_IND_WP_E!Z70+FC_IND_MQ_E!Z70+FC_IND_CON_E!Z70+FC_IND_NSP_E!Z70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  <c r="Y71" s="52">
        <f>FC_IND_IS_E!Y71+FC_IND_NFM_E!Y71+FC_IND_CPC_E!Y71+FC_IND_NMM_E!Y71+FC_IND_PPP_E!Y71+FC_IND_FBT_E!Y71+FC_IND_TE_E!Y71+FC_IND_MAC_E!Y71+FC_IND_TL_E!Y71+FC_IND_WP_E!Y71+FC_IND_MQ_E!Y71+FC_IND_CON_E!Y71+FC_IND_NSP_E!Y71</f>
        <v>0</v>
      </c>
      <c r="Z71" s="52">
        <f>FC_IND_IS_E!Z71+FC_IND_NFM_E!Z71+FC_IND_CPC_E!Z71+FC_IND_NMM_E!Z71+FC_IND_PPP_E!Z71+FC_IND_FBT_E!Z71+FC_IND_TE_E!Z71+FC_IND_MAC_E!Z71+FC_IND_TL_E!Z71+FC_IND_WP_E!Z71+FC_IND_MQ_E!Z71+FC_IND_CON_E!Z71+FC_IND_NSP_E!Z71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  <c r="Y72" s="55">
        <f>FC_IND_IS_E!Y72+FC_IND_NFM_E!Y72+FC_IND_CPC_E!Y72+FC_IND_NMM_E!Y72+FC_IND_PPP_E!Y72+FC_IND_FBT_E!Y72+FC_IND_TE_E!Y72+FC_IND_MAC_E!Y72+FC_IND_TL_E!Y72+FC_IND_WP_E!Y72+FC_IND_MQ_E!Y72+FC_IND_CON_E!Y72+FC_IND_NSP_E!Y72</f>
        <v>0</v>
      </c>
      <c r="Z72" s="55">
        <f>FC_IND_IS_E!Z72+FC_IND_NFM_E!Z72+FC_IND_CPC_E!Z72+FC_IND_NMM_E!Z72+FC_IND_PPP_E!Z72+FC_IND_FBT_E!Z72+FC_IND_TE_E!Z72+FC_IND_MAC_E!Z72+FC_IND_TL_E!Z72+FC_IND_WP_E!Z72+FC_IND_MQ_E!Z72+FC_IND_CON_E!Z72+FC_IND_NSP_E!Z72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44.745459840000009</v>
      </c>
      <c r="D2" s="21">
        <f t="shared" ref="D2:X2" si="0">SUM(D3,D17,D22,D25,D26,D51,D52)</f>
        <v>29.54796984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0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0</v>
      </c>
      <c r="U5" s="8">
        <f>FC_IND_IS_BF_E!U5+FC_IND_IS_EA_E!U5</f>
        <v>0</v>
      </c>
      <c r="V5" s="8">
        <f>FC_IND_IS_BF_E!V5+FC_IND_IS_EA_E!V5</f>
        <v>0</v>
      </c>
      <c r="W5" s="8">
        <f>FC_IND_IS_BF_E!W5+FC_IND_IS_EA_E!W5</f>
        <v>0</v>
      </c>
      <c r="X5" s="8">
        <f>FC_IND_IS_BF_E!X5+FC_IND_IS_EA_E!X5</f>
        <v>0</v>
      </c>
      <c r="Y5" s="8">
        <f>FC_IND_IS_BF_E!Y5+FC_IND_IS_EA_E!Y5</f>
        <v>0</v>
      </c>
      <c r="Z5" s="8">
        <f>FC_IND_IS_BF_E!Z5+FC_IND_IS_EA_E!Z5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  <c r="Y6" s="8">
        <f>FC_IND_IS_BF_E!Y6+FC_IND_IS_EA_E!Y6</f>
        <v>0</v>
      </c>
      <c r="Z6" s="8">
        <f>FC_IND_IS_BF_E!Z6+FC_IND_IS_EA_E!Z6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  <c r="Y7" s="8">
        <f>FC_IND_IS_BF_E!Y7+FC_IND_IS_EA_E!Y7</f>
        <v>0</v>
      </c>
      <c r="Z7" s="8">
        <f>FC_IND_IS_BF_E!Z7+FC_IND_IS_EA_E!Z7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  <c r="Y9" s="8">
        <f>FC_IND_IS_BF_E!Y9+FC_IND_IS_EA_E!Y9</f>
        <v>0</v>
      </c>
      <c r="Z9" s="8">
        <f>FC_IND_IS_BF_E!Z9+FC_IND_IS_EA_E!Z9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  <c r="Y10" s="8">
        <f>FC_IND_IS_BF_E!Y10+FC_IND_IS_EA_E!Y10</f>
        <v>0</v>
      </c>
      <c r="Z10" s="8">
        <f>FC_IND_IS_BF_E!Z10+FC_IND_IS_EA_E!Z10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  <c r="Y12" s="8">
        <f>FC_IND_IS_BF_E!Y12+FC_IND_IS_EA_E!Y12</f>
        <v>0</v>
      </c>
      <c r="Z12" s="8">
        <f>FC_IND_IS_BF_E!Z12+FC_IND_IS_EA_E!Z12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FC_IND_IS_BF_E!C13+FC_IND_IS_EA_E!C13</f>
        <v>0</v>
      </c>
      <c r="D13" s="8">
        <f>FC_IND_IS_BF_E!D13+FC_IND_IS_EA_E!D13</f>
        <v>0</v>
      </c>
      <c r="E13" s="8">
        <f>FC_IND_IS_BF_E!E13+FC_IND_IS_EA_E!E13</f>
        <v>0</v>
      </c>
      <c r="F13" s="8">
        <f>FC_IND_IS_BF_E!F13+FC_IND_IS_EA_E!F13</f>
        <v>0</v>
      </c>
      <c r="G13" s="8">
        <f>FC_IND_IS_BF_E!G13+FC_IND_IS_EA_E!G13</f>
        <v>0</v>
      </c>
      <c r="H13" s="8">
        <f>FC_IND_IS_BF_E!H13+FC_IND_IS_EA_E!H13</f>
        <v>0</v>
      </c>
      <c r="I13" s="8">
        <f>FC_IND_IS_BF_E!I13+FC_IND_IS_EA_E!I13</f>
        <v>0</v>
      </c>
      <c r="J13" s="8">
        <f>FC_IND_IS_BF_E!J13+FC_IND_IS_EA_E!J13</f>
        <v>0</v>
      </c>
      <c r="K13" s="8">
        <f>FC_IND_IS_BF_E!K13+FC_IND_IS_EA_E!K13</f>
        <v>0</v>
      </c>
      <c r="L13" s="8">
        <f>FC_IND_IS_BF_E!L13+FC_IND_IS_EA_E!L13</f>
        <v>0</v>
      </c>
      <c r="M13" s="8">
        <f>FC_IND_IS_BF_E!M13+FC_IND_IS_EA_E!M13</f>
        <v>0</v>
      </c>
      <c r="N13" s="8">
        <f>FC_IND_IS_BF_E!N13+FC_IND_IS_EA_E!N13</f>
        <v>0</v>
      </c>
      <c r="O13" s="8">
        <f>FC_IND_IS_BF_E!O13+FC_IND_IS_EA_E!O13</f>
        <v>0</v>
      </c>
      <c r="P13" s="8">
        <f>FC_IND_IS_BF_E!P13+FC_IND_IS_EA_E!P13</f>
        <v>0</v>
      </c>
      <c r="Q13" s="8">
        <f>FC_IND_IS_BF_E!Q13+FC_IND_IS_EA_E!Q13</f>
        <v>0</v>
      </c>
      <c r="R13" s="8">
        <f>FC_IND_IS_BF_E!R13+FC_IND_IS_EA_E!R13</f>
        <v>0</v>
      </c>
      <c r="S13" s="8">
        <f>FC_IND_IS_BF_E!S13+FC_IND_IS_EA_E!S13</f>
        <v>0</v>
      </c>
      <c r="T13" s="8">
        <f>FC_IND_IS_BF_E!T13+FC_IND_IS_EA_E!T13</f>
        <v>0</v>
      </c>
      <c r="U13" s="8">
        <f>FC_IND_IS_BF_E!U13+FC_IND_IS_EA_E!U13</f>
        <v>0</v>
      </c>
      <c r="V13" s="8">
        <f>FC_IND_IS_BF_E!V13+FC_IND_IS_EA_E!V13</f>
        <v>0</v>
      </c>
      <c r="W13" s="8">
        <f>FC_IND_IS_BF_E!W13+FC_IND_IS_EA_E!W13</f>
        <v>0</v>
      </c>
      <c r="X13" s="8">
        <f>FC_IND_IS_BF_E!X13+FC_IND_IS_EA_E!X13</f>
        <v>0</v>
      </c>
      <c r="Y13" s="8">
        <f>FC_IND_IS_BF_E!Y13+FC_IND_IS_EA_E!Y13</f>
        <v>0</v>
      </c>
      <c r="Z13" s="8">
        <f>FC_IND_IS_BF_E!Z13+FC_IND_IS_EA_E!Z13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  <c r="Y14" s="8">
        <f>FC_IND_IS_BF_E!Y14+FC_IND_IS_EA_E!Y14</f>
        <v>0</v>
      </c>
      <c r="Z14" s="8">
        <f>FC_IND_IS_BF_E!Z14+FC_IND_IS_EA_E!Z14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  <c r="Y15" s="8">
        <f>FC_IND_IS_BF_E!Y15+FC_IND_IS_EA_E!Y15</f>
        <v>0</v>
      </c>
      <c r="Z15" s="8">
        <f>FC_IND_IS_BF_E!Z15+FC_IND_IS_EA_E!Z15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  <c r="Y16" s="8">
        <f>FC_IND_IS_BF_E!Y16+FC_IND_IS_EA_E!Y16</f>
        <v>0</v>
      </c>
      <c r="Z16" s="8">
        <f>FC_IND_IS_BF_E!Z16+FC_IND_IS_EA_E!Z16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  <c r="Y18" s="8">
        <f>FC_IND_IS_BF_E!Y18+FC_IND_IS_EA_E!Y18</f>
        <v>0</v>
      </c>
      <c r="Z18" s="8">
        <f>FC_IND_IS_BF_E!Z18+FC_IND_IS_EA_E!Z18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FC_IND_IS_BF_E!C19+FC_IND_IS_EA_E!C19</f>
        <v>0</v>
      </c>
      <c r="D19" s="8">
        <f>FC_IND_IS_BF_E!D19+FC_IND_IS_EA_E!D19</f>
        <v>0</v>
      </c>
      <c r="E19" s="8">
        <f>FC_IND_IS_BF_E!E19+FC_IND_IS_EA_E!E19</f>
        <v>0</v>
      </c>
      <c r="F19" s="8">
        <f>FC_IND_IS_BF_E!F19+FC_IND_IS_EA_E!F19</f>
        <v>0</v>
      </c>
      <c r="G19" s="8">
        <f>FC_IND_IS_BF_E!G19+FC_IND_IS_EA_E!G19</f>
        <v>0</v>
      </c>
      <c r="H19" s="8">
        <f>FC_IND_IS_BF_E!H19+FC_IND_IS_EA_E!H19</f>
        <v>0</v>
      </c>
      <c r="I19" s="8">
        <f>FC_IND_IS_BF_E!I19+FC_IND_IS_EA_E!I19</f>
        <v>0</v>
      </c>
      <c r="J19" s="8">
        <f>FC_IND_IS_BF_E!J19+FC_IND_IS_EA_E!J19</f>
        <v>0</v>
      </c>
      <c r="K19" s="8">
        <f>FC_IND_IS_BF_E!K19+FC_IND_IS_EA_E!K19</f>
        <v>0</v>
      </c>
      <c r="L19" s="8">
        <f>FC_IND_IS_BF_E!L19+FC_IND_IS_EA_E!L19</f>
        <v>0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0</v>
      </c>
      <c r="P19" s="8">
        <f>FC_IND_IS_BF_E!P19+FC_IND_IS_EA_E!P19</f>
        <v>0</v>
      </c>
      <c r="Q19" s="8">
        <f>FC_IND_IS_BF_E!Q19+FC_IND_IS_EA_E!Q19</f>
        <v>0</v>
      </c>
      <c r="R19" s="8">
        <f>FC_IND_IS_BF_E!R19+FC_IND_IS_EA_E!R19</f>
        <v>0</v>
      </c>
      <c r="S19" s="8">
        <f>FC_IND_IS_BF_E!S19+FC_IND_IS_EA_E!S19</f>
        <v>0</v>
      </c>
      <c r="T19" s="8">
        <f>FC_IND_IS_BF_E!T19+FC_IND_IS_EA_E!T19</f>
        <v>0</v>
      </c>
      <c r="U19" s="8">
        <f>FC_IND_IS_BF_E!U19+FC_IND_IS_EA_E!U19</f>
        <v>0</v>
      </c>
      <c r="V19" s="8">
        <f>FC_IND_IS_BF_E!V19+FC_IND_IS_EA_E!V19</f>
        <v>0</v>
      </c>
      <c r="W19" s="8">
        <f>FC_IND_IS_BF_E!W19+FC_IND_IS_EA_E!W19</f>
        <v>0</v>
      </c>
      <c r="X19" s="8">
        <f>FC_IND_IS_BF_E!X19+FC_IND_IS_EA_E!X19</f>
        <v>0</v>
      </c>
      <c r="Y19" s="8">
        <f>FC_IND_IS_BF_E!Y19+FC_IND_IS_EA_E!Y19</f>
        <v>0</v>
      </c>
      <c r="Z19" s="8">
        <f>FC_IND_IS_BF_E!Z19+FC_IND_IS_EA_E!Z19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FC_IND_IS_BF_E!C20+FC_IND_IS_EA_E!C20</f>
        <v>0</v>
      </c>
      <c r="D20" s="8">
        <f>FC_IND_IS_BF_E!D20+FC_IND_IS_EA_E!D20</f>
        <v>0</v>
      </c>
      <c r="E20" s="8">
        <f>FC_IND_IS_BF_E!E20+FC_IND_IS_EA_E!E20</f>
        <v>0</v>
      </c>
      <c r="F20" s="8">
        <f>FC_IND_IS_BF_E!F20+FC_IND_IS_EA_E!F20</f>
        <v>0</v>
      </c>
      <c r="G20" s="8">
        <f>FC_IND_IS_BF_E!G20+FC_IND_IS_EA_E!G20</f>
        <v>0</v>
      </c>
      <c r="H20" s="8">
        <f>FC_IND_IS_BF_E!H20+FC_IND_IS_EA_E!H20</f>
        <v>0</v>
      </c>
      <c r="I20" s="8">
        <f>FC_IND_IS_BF_E!I20+FC_IND_IS_EA_E!I20</f>
        <v>0</v>
      </c>
      <c r="J20" s="8">
        <f>FC_IND_IS_BF_E!J20+FC_IND_IS_EA_E!J20</f>
        <v>0</v>
      </c>
      <c r="K20" s="8">
        <f>FC_IND_IS_BF_E!K20+FC_IND_IS_EA_E!K20</f>
        <v>0</v>
      </c>
      <c r="L20" s="8">
        <f>FC_IND_IS_BF_E!L20+FC_IND_IS_EA_E!L20</f>
        <v>0</v>
      </c>
      <c r="M20" s="8">
        <f>FC_IND_IS_BF_E!M20+FC_IND_IS_EA_E!M20</f>
        <v>0</v>
      </c>
      <c r="N20" s="8">
        <f>FC_IND_IS_BF_E!N20+FC_IND_IS_EA_E!N20</f>
        <v>0</v>
      </c>
      <c r="O20" s="8">
        <f>FC_IND_IS_BF_E!O20+FC_IND_IS_EA_E!O20</f>
        <v>0</v>
      </c>
      <c r="P20" s="8">
        <f>FC_IND_IS_BF_E!P20+FC_IND_IS_EA_E!P20</f>
        <v>0</v>
      </c>
      <c r="Q20" s="8">
        <f>FC_IND_IS_BF_E!Q20+FC_IND_IS_EA_E!Q20</f>
        <v>0</v>
      </c>
      <c r="R20" s="8">
        <f>FC_IND_IS_BF_E!R20+FC_IND_IS_EA_E!R20</f>
        <v>0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  <c r="Y20" s="8">
        <f>FC_IND_IS_BF_E!Y20+FC_IND_IS_EA_E!Y20</f>
        <v>0</v>
      </c>
      <c r="Z20" s="8">
        <f>FC_IND_IS_BF_E!Z20+FC_IND_IS_EA_E!Z20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  <c r="Y21" s="8">
        <f>FC_IND_IS_BF_E!Y21+FC_IND_IS_EA_E!Y21</f>
        <v>0</v>
      </c>
      <c r="Z21" s="8">
        <f>FC_IND_IS_BF_E!Z21+FC_IND_IS_EA_E!Z21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  <c r="Y23" s="8">
        <f>FC_IND_IS_BF_E!Y23+FC_IND_IS_EA_E!Y23</f>
        <v>0</v>
      </c>
      <c r="Z23" s="8">
        <f>FC_IND_IS_BF_E!Z23+FC_IND_IS_EA_E!Z23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  <c r="Y24" s="8">
        <f>FC_IND_IS_BF_E!Y24+FC_IND_IS_EA_E!Y24</f>
        <v>0</v>
      </c>
      <c r="Z24" s="8">
        <f>FC_IND_IS_BF_E!Z24+FC_IND_IS_EA_E!Z24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  <c r="Y25" s="27">
        <f>FC_IND_IS_BF_E!Y25+FC_IND_IS_EA_E!Y25</f>
        <v>0</v>
      </c>
      <c r="Z25" s="27">
        <f>FC_IND_IS_BF_E!Z25+FC_IND_IS_EA_E!Z25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18.08673984</v>
      </c>
      <c r="D26" s="27">
        <f t="shared" ref="D26:W26" si="21">SUM(D27,D33)</f>
        <v>18.08673984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  <c r="Y28" s="8">
        <f>FC_IND_IS_BF_E!Y28+FC_IND_IS_EA_E!Y28</f>
        <v>0</v>
      </c>
      <c r="Z28" s="8">
        <f>FC_IND_IS_BF_E!Z28+FC_IND_IS_EA_E!Z28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  <c r="Y29" s="8">
        <f>FC_IND_IS_BF_E!Y29+FC_IND_IS_EA_E!Y29</f>
        <v>0</v>
      </c>
      <c r="Z29" s="8">
        <f>FC_IND_IS_BF_E!Z29+FC_IND_IS_EA_E!Z29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  <c r="Y30" s="8">
        <f>FC_IND_IS_BF_E!Y30+FC_IND_IS_EA_E!Y30</f>
        <v>0</v>
      </c>
      <c r="Z30" s="8">
        <f>FC_IND_IS_BF_E!Z30+FC_IND_IS_EA_E!Z30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  <c r="Y31" s="8">
        <f>FC_IND_IS_BF_E!Y31+FC_IND_IS_EA_E!Y31</f>
        <v>0</v>
      </c>
      <c r="Z31" s="8">
        <f>FC_IND_IS_BF_E!Z31+FC_IND_IS_EA_E!Z31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  <c r="Y32" s="8">
        <f>FC_IND_IS_BF_E!Y32+FC_IND_IS_EA_E!Y32</f>
        <v>0</v>
      </c>
      <c r="Z32" s="8">
        <f>FC_IND_IS_BF_E!Z32+FC_IND_IS_EA_E!Z32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18.08673984</v>
      </c>
      <c r="D33" s="19">
        <f t="shared" ref="D33:W33" si="27">SUM(D34:D50)</f>
        <v>18.08673984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  <c r="Y34" s="8">
        <f>FC_IND_IS_BF_E!Y34+FC_IND_IS_EA_E!Y34</f>
        <v>0</v>
      </c>
      <c r="Z34" s="8">
        <f>FC_IND_IS_BF_E!Z34+FC_IND_IS_EA_E!Z34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  <c r="Y35" s="8">
        <f>FC_IND_IS_BF_E!Y35+FC_IND_IS_EA_E!Y35</f>
        <v>0</v>
      </c>
      <c r="Z35" s="8">
        <f>FC_IND_IS_BF_E!Z35+FC_IND_IS_EA_E!Z35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FC_IND_IS_BF_E!C36+FC_IND_IS_EA_E!C36</f>
        <v>14.877617040000001</v>
      </c>
      <c r="D36" s="8">
        <f>FC_IND_IS_BF_E!D36+FC_IND_IS_EA_E!D36</f>
        <v>14.877617040000001</v>
      </c>
      <c r="E36" s="8">
        <f>FC_IND_IS_BF_E!E36+FC_IND_IS_EA_E!E36</f>
        <v>0</v>
      </c>
      <c r="F36" s="8">
        <f>FC_IND_IS_BF_E!F36+FC_IND_IS_EA_E!F36</f>
        <v>0</v>
      </c>
      <c r="G36" s="8">
        <f>FC_IND_IS_BF_E!G36+FC_IND_IS_EA_E!G36</f>
        <v>0</v>
      </c>
      <c r="H36" s="8">
        <f>FC_IND_IS_BF_E!H36+FC_IND_IS_EA_E!H36</f>
        <v>0</v>
      </c>
      <c r="I36" s="8">
        <f>FC_IND_IS_BF_E!I36+FC_IND_IS_EA_E!I36</f>
        <v>0</v>
      </c>
      <c r="J36" s="8">
        <f>FC_IND_IS_BF_E!J36+FC_IND_IS_EA_E!J36</f>
        <v>0</v>
      </c>
      <c r="K36" s="8">
        <f>FC_IND_IS_BF_E!K36+FC_IND_IS_EA_E!K36</f>
        <v>0</v>
      </c>
      <c r="L36" s="8">
        <f>FC_IND_IS_BF_E!L36+FC_IND_IS_EA_E!L36</f>
        <v>0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0</v>
      </c>
      <c r="P36" s="8">
        <f>FC_IND_IS_BF_E!P36+FC_IND_IS_EA_E!P36</f>
        <v>0</v>
      </c>
      <c r="Q36" s="8">
        <f>FC_IND_IS_BF_E!Q36+FC_IND_IS_EA_E!Q36</f>
        <v>0</v>
      </c>
      <c r="R36" s="8">
        <f>FC_IND_IS_BF_E!R36+FC_IND_IS_EA_E!R36</f>
        <v>0</v>
      </c>
      <c r="S36" s="8">
        <f>FC_IND_IS_BF_E!S36+FC_IND_IS_EA_E!S36</f>
        <v>0</v>
      </c>
      <c r="T36" s="8">
        <f>FC_IND_IS_BF_E!T36+FC_IND_IS_EA_E!T36</f>
        <v>0</v>
      </c>
      <c r="U36" s="8">
        <f>FC_IND_IS_BF_E!U36+FC_IND_IS_EA_E!U36</f>
        <v>0</v>
      </c>
      <c r="V36" s="8">
        <f>FC_IND_IS_BF_E!V36+FC_IND_IS_EA_E!V36</f>
        <v>0</v>
      </c>
      <c r="W36" s="8">
        <f>FC_IND_IS_BF_E!W36+FC_IND_IS_EA_E!W36</f>
        <v>0</v>
      </c>
      <c r="X36" s="8">
        <f>FC_IND_IS_BF_E!X36+FC_IND_IS_EA_E!X36</f>
        <v>0</v>
      </c>
      <c r="Y36" s="8">
        <f>FC_IND_IS_BF_E!Y36+FC_IND_IS_EA_E!Y36</f>
        <v>0</v>
      </c>
      <c r="Z36" s="8">
        <f>FC_IND_IS_BF_E!Z36+FC_IND_IS_EA_E!Z36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  <c r="Y37" s="8">
        <f>FC_IND_IS_BF_E!Y37+FC_IND_IS_EA_E!Y37</f>
        <v>0</v>
      </c>
      <c r="Z37" s="8">
        <f>FC_IND_IS_BF_E!Z37+FC_IND_IS_EA_E!Z37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  <c r="Y38" s="8">
        <f>FC_IND_IS_BF_E!Y38+FC_IND_IS_EA_E!Y38</f>
        <v>0</v>
      </c>
      <c r="Z38" s="8">
        <f>FC_IND_IS_BF_E!Z38+FC_IND_IS_EA_E!Z38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  <c r="Y39" s="8">
        <f>FC_IND_IS_BF_E!Y39+FC_IND_IS_EA_E!Y39</f>
        <v>0</v>
      </c>
      <c r="Z39" s="8">
        <f>FC_IND_IS_BF_E!Z39+FC_IND_IS_EA_E!Z39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  <c r="Y40" s="8">
        <f>FC_IND_IS_BF_E!Y40+FC_IND_IS_EA_E!Y40</f>
        <v>0</v>
      </c>
      <c r="Z40" s="8">
        <f>FC_IND_IS_BF_E!Z40+FC_IND_IS_EA_E!Z40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  <c r="Y41" s="8">
        <f>FC_IND_IS_BF_E!Y41+FC_IND_IS_EA_E!Y41</f>
        <v>0</v>
      </c>
      <c r="Z41" s="8">
        <f>FC_IND_IS_BF_E!Z41+FC_IND_IS_EA_E!Z41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  <c r="Y42" s="8">
        <f>FC_IND_IS_BF_E!Y42+FC_IND_IS_EA_E!Y42</f>
        <v>0</v>
      </c>
      <c r="Z42" s="8">
        <f>FC_IND_IS_BF_E!Z42+FC_IND_IS_EA_E!Z42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FC_IND_IS_BF_E!C43+FC_IND_IS_EA_E!C43</f>
        <v>3.2091227999999989</v>
      </c>
      <c r="D43" s="8">
        <f>FC_IND_IS_BF_E!D43+FC_IND_IS_EA_E!D43</f>
        <v>3.2091227999999989</v>
      </c>
      <c r="E43" s="8">
        <f>FC_IND_IS_BF_E!E43+FC_IND_IS_EA_E!E43</f>
        <v>0</v>
      </c>
      <c r="F43" s="8">
        <f>FC_IND_IS_BF_E!F43+FC_IND_IS_EA_E!F43</f>
        <v>0</v>
      </c>
      <c r="G43" s="8">
        <f>FC_IND_IS_BF_E!G43+FC_IND_IS_EA_E!G43</f>
        <v>0</v>
      </c>
      <c r="H43" s="8">
        <f>FC_IND_IS_BF_E!H43+FC_IND_IS_EA_E!H43</f>
        <v>0</v>
      </c>
      <c r="I43" s="8">
        <f>FC_IND_IS_BF_E!I43+FC_IND_IS_EA_E!I43</f>
        <v>0</v>
      </c>
      <c r="J43" s="8">
        <f>FC_IND_IS_BF_E!J43+FC_IND_IS_EA_E!J43</f>
        <v>0</v>
      </c>
      <c r="K43" s="8">
        <f>FC_IND_IS_BF_E!K43+FC_IND_IS_EA_E!K43</f>
        <v>0</v>
      </c>
      <c r="L43" s="8">
        <f>FC_IND_IS_BF_E!L43+FC_IND_IS_EA_E!L43</f>
        <v>0</v>
      </c>
      <c r="M43" s="8">
        <f>FC_IND_IS_BF_E!M43+FC_IND_IS_EA_E!M43</f>
        <v>0</v>
      </c>
      <c r="N43" s="8">
        <f>FC_IND_IS_BF_E!N43+FC_IND_IS_EA_E!N43</f>
        <v>0</v>
      </c>
      <c r="O43" s="8">
        <f>FC_IND_IS_BF_E!O43+FC_IND_IS_EA_E!O43</f>
        <v>0</v>
      </c>
      <c r="P43" s="8">
        <f>FC_IND_IS_BF_E!P43+FC_IND_IS_EA_E!P43</f>
        <v>0</v>
      </c>
      <c r="Q43" s="8">
        <f>FC_IND_IS_BF_E!Q43+FC_IND_IS_EA_E!Q43</f>
        <v>0</v>
      </c>
      <c r="R43" s="8">
        <f>FC_IND_IS_BF_E!R43+FC_IND_IS_EA_E!R43</f>
        <v>0</v>
      </c>
      <c r="S43" s="8">
        <f>FC_IND_IS_BF_E!S43+FC_IND_IS_EA_E!S43</f>
        <v>0</v>
      </c>
      <c r="T43" s="8">
        <f>FC_IND_IS_BF_E!T43+FC_IND_IS_EA_E!T43</f>
        <v>0</v>
      </c>
      <c r="U43" s="8">
        <f>FC_IND_IS_BF_E!U43+FC_IND_IS_EA_E!U43</f>
        <v>0</v>
      </c>
      <c r="V43" s="8">
        <f>FC_IND_IS_BF_E!V43+FC_IND_IS_EA_E!V43</f>
        <v>0</v>
      </c>
      <c r="W43" s="8">
        <f>FC_IND_IS_BF_E!W43+FC_IND_IS_EA_E!W43</f>
        <v>0</v>
      </c>
      <c r="X43" s="8">
        <f>FC_IND_IS_BF_E!X43+FC_IND_IS_EA_E!X43</f>
        <v>0</v>
      </c>
      <c r="Y43" s="8">
        <f>FC_IND_IS_BF_E!Y43+FC_IND_IS_EA_E!Y43</f>
        <v>0</v>
      </c>
      <c r="Z43" s="8">
        <f>FC_IND_IS_BF_E!Z43+FC_IND_IS_EA_E!Z43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FC_IND_IS_BF_E!C44+FC_IND_IS_EA_E!C44</f>
        <v>0</v>
      </c>
      <c r="D44" s="8">
        <f>FC_IND_IS_BF_E!D44+FC_IND_IS_EA_E!D44</f>
        <v>0</v>
      </c>
      <c r="E44" s="8">
        <f>FC_IND_IS_BF_E!E44+FC_IND_IS_EA_E!E44</f>
        <v>0</v>
      </c>
      <c r="F44" s="8">
        <f>FC_IND_IS_BF_E!F44+FC_IND_IS_EA_E!F44</f>
        <v>0</v>
      </c>
      <c r="G44" s="8">
        <f>FC_IND_IS_BF_E!G44+FC_IND_IS_EA_E!G44</f>
        <v>0</v>
      </c>
      <c r="H44" s="8">
        <f>FC_IND_IS_BF_E!H44+FC_IND_IS_EA_E!H44</f>
        <v>0</v>
      </c>
      <c r="I44" s="8">
        <f>FC_IND_IS_BF_E!I44+FC_IND_IS_EA_E!I44</f>
        <v>0</v>
      </c>
      <c r="J44" s="8">
        <f>FC_IND_IS_BF_E!J44+FC_IND_IS_EA_E!J44</f>
        <v>0</v>
      </c>
      <c r="K44" s="8">
        <f>FC_IND_IS_BF_E!K44+FC_IND_IS_EA_E!K44</f>
        <v>0</v>
      </c>
      <c r="L44" s="8">
        <f>FC_IND_IS_BF_E!L44+FC_IND_IS_EA_E!L44</f>
        <v>0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  <c r="Y44" s="8">
        <f>FC_IND_IS_BF_E!Y44+FC_IND_IS_EA_E!Y44</f>
        <v>0</v>
      </c>
      <c r="Z44" s="8">
        <f>FC_IND_IS_BF_E!Z44+FC_IND_IS_EA_E!Z44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  <c r="Y45" s="8">
        <f>FC_IND_IS_BF_E!Y45+FC_IND_IS_EA_E!Y45</f>
        <v>0</v>
      </c>
      <c r="Z45" s="8">
        <f>FC_IND_IS_BF_E!Z45+FC_IND_IS_EA_E!Z45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  <c r="Y46" s="8">
        <f>FC_IND_IS_BF_E!Y46+FC_IND_IS_EA_E!Y46</f>
        <v>0</v>
      </c>
      <c r="Z46" s="8">
        <f>FC_IND_IS_BF_E!Z46+FC_IND_IS_EA_E!Z46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  <c r="Y47" s="8">
        <f>FC_IND_IS_BF_E!Y47+FC_IND_IS_EA_E!Y47</f>
        <v>0</v>
      </c>
      <c r="Z47" s="8">
        <f>FC_IND_IS_BF_E!Z47+FC_IND_IS_EA_E!Z47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  <c r="Y48" s="8">
        <f>FC_IND_IS_BF_E!Y48+FC_IND_IS_EA_E!Y48</f>
        <v>0</v>
      </c>
      <c r="Z48" s="8">
        <f>FC_IND_IS_BF_E!Z48+FC_IND_IS_EA_E!Z48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  <c r="Y49" s="8">
        <f>FC_IND_IS_BF_E!Y49+FC_IND_IS_EA_E!Y49</f>
        <v>0</v>
      </c>
      <c r="Z49" s="8">
        <f>FC_IND_IS_BF_E!Z49+FC_IND_IS_EA_E!Z49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  <c r="Y50" s="8">
        <f>FC_IND_IS_BF_E!Y50+FC_IND_IS_EA_E!Y50</f>
        <v>0</v>
      </c>
      <c r="Z50" s="8">
        <f>FC_IND_IS_BF_E!Z50+FC_IND_IS_EA_E!Z50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FC_IND_IS_BF_E!C51+FC_IND_IS_EA_E!C51</f>
        <v>26.65872000000001</v>
      </c>
      <c r="D51" s="27">
        <f>FC_IND_IS_BF_E!D51+FC_IND_IS_EA_E!D51</f>
        <v>11.46123</v>
      </c>
      <c r="E51" s="27">
        <f>FC_IND_IS_BF_E!E51+FC_IND_IS_EA_E!E51</f>
        <v>0</v>
      </c>
      <c r="F51" s="27">
        <f>FC_IND_IS_BF_E!F51+FC_IND_IS_EA_E!F51</f>
        <v>0</v>
      </c>
      <c r="G51" s="27">
        <f>FC_IND_IS_BF_E!G51+FC_IND_IS_EA_E!G51</f>
        <v>0</v>
      </c>
      <c r="H51" s="27">
        <f>FC_IND_IS_BF_E!H51+FC_IND_IS_EA_E!H51</f>
        <v>0</v>
      </c>
      <c r="I51" s="27">
        <f>FC_IND_IS_BF_E!I51+FC_IND_IS_EA_E!I51</f>
        <v>0</v>
      </c>
      <c r="J51" s="27">
        <f>FC_IND_IS_BF_E!J51+FC_IND_IS_EA_E!J51</f>
        <v>0</v>
      </c>
      <c r="K51" s="27">
        <f>FC_IND_IS_BF_E!K51+FC_IND_IS_EA_E!K51</f>
        <v>0</v>
      </c>
      <c r="L51" s="27">
        <f>FC_IND_IS_BF_E!L51+FC_IND_IS_EA_E!L51</f>
        <v>0</v>
      </c>
      <c r="M51" s="27">
        <f>FC_IND_IS_BF_E!M51+FC_IND_IS_EA_E!M51</f>
        <v>0</v>
      </c>
      <c r="N51" s="27">
        <f>FC_IND_IS_BF_E!N51+FC_IND_IS_EA_E!N51</f>
        <v>0</v>
      </c>
      <c r="O51" s="27">
        <f>FC_IND_IS_BF_E!O51+FC_IND_IS_EA_E!O51</f>
        <v>0</v>
      </c>
      <c r="P51" s="27">
        <f>FC_IND_IS_BF_E!P51+FC_IND_IS_EA_E!P51</f>
        <v>0</v>
      </c>
      <c r="Q51" s="27">
        <f>FC_IND_IS_BF_E!Q51+FC_IND_IS_EA_E!Q51</f>
        <v>0</v>
      </c>
      <c r="R51" s="27">
        <f>FC_IND_IS_BF_E!R51+FC_IND_IS_EA_E!R51</f>
        <v>0</v>
      </c>
      <c r="S51" s="27">
        <f>FC_IND_IS_BF_E!S51+FC_IND_IS_EA_E!S51</f>
        <v>0</v>
      </c>
      <c r="T51" s="27">
        <f>FC_IND_IS_BF_E!T51+FC_IND_IS_EA_E!T51</f>
        <v>0</v>
      </c>
      <c r="U51" s="27">
        <f>FC_IND_IS_BF_E!U51+FC_IND_IS_EA_E!U51</f>
        <v>0</v>
      </c>
      <c r="V51" s="27">
        <f>FC_IND_IS_BF_E!V51+FC_IND_IS_EA_E!V51</f>
        <v>0</v>
      </c>
      <c r="W51" s="27">
        <f>FC_IND_IS_BF_E!W51+FC_IND_IS_EA_E!W51</f>
        <v>0</v>
      </c>
      <c r="X51" s="27">
        <f>FC_IND_IS_BF_E!X51+FC_IND_IS_EA_E!X51</f>
        <v>0</v>
      </c>
      <c r="Y51" s="27">
        <f>FC_IND_IS_BF_E!Y51+FC_IND_IS_EA_E!Y51</f>
        <v>0</v>
      </c>
      <c r="Z51" s="27">
        <f>FC_IND_IS_BF_E!Z51+FC_IND_IS_EA_E!Z51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  <c r="Y53" s="8">
        <f>FC_IND_IS_BF_E!Y53+FC_IND_IS_EA_E!Y53</f>
        <v>0</v>
      </c>
      <c r="Z53" s="8">
        <f>FC_IND_IS_BF_E!Z53+FC_IND_IS_EA_E!Z53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  <c r="Y54" s="45">
        <f>FC_IND_IS_BF_E!Y54+FC_IND_IS_EA_E!Y54</f>
        <v>0</v>
      </c>
      <c r="Z54" s="45">
        <f>FC_IND_IS_BF_E!Z54+FC_IND_IS_EA_E!Z54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0</v>
      </c>
      <c r="V62" s="52">
        <f>FC_IND_IS_BF_E!V62+FC_IND_IS_EA_E!V62</f>
        <v>0</v>
      </c>
      <c r="W62" s="52">
        <f>FC_IND_IS_BF_E!W62+FC_IND_IS_EA_E!W62</f>
        <v>0</v>
      </c>
      <c r="X62" s="52">
        <f>FC_IND_IS_BF_E!X62+FC_IND_IS_EA_E!X62</f>
        <v>0</v>
      </c>
      <c r="Y62" s="52">
        <f>FC_IND_IS_BF_E!Y62+FC_IND_IS_EA_E!Y62</f>
        <v>0</v>
      </c>
      <c r="Z62" s="52">
        <f>FC_IND_IS_BF_E!Z62+FC_IND_IS_EA_E!Z62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  <c r="Y63" s="52">
        <f>FC_IND_IS_BF_E!Y63+FC_IND_IS_EA_E!Y63</f>
        <v>0</v>
      </c>
      <c r="Z63" s="52">
        <f>FC_IND_IS_BF_E!Z63+FC_IND_IS_EA_E!Z63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  <c r="Y64" s="52">
        <f>FC_IND_IS_BF_E!Y64+FC_IND_IS_EA_E!Y64</f>
        <v>0</v>
      </c>
      <c r="Z64" s="52">
        <f>FC_IND_IS_BF_E!Z64+FC_IND_IS_EA_E!Z64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  <c r="Y65" s="52">
        <f>FC_IND_IS_BF_E!Y65+FC_IND_IS_EA_E!Y65</f>
        <v>0</v>
      </c>
      <c r="Z65" s="52">
        <f>FC_IND_IS_BF_E!Z65+FC_IND_IS_EA_E!Z65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  <c r="Y66" s="52">
        <f>FC_IND_IS_BF_E!Y66+FC_IND_IS_EA_E!Y66</f>
        <v>0</v>
      </c>
      <c r="Z66" s="52">
        <f>FC_IND_IS_BF_E!Z66+FC_IND_IS_EA_E!Z66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  <c r="Y67" s="52">
        <f>FC_IND_IS_BF_E!Y67+FC_IND_IS_EA_E!Y67</f>
        <v>0</v>
      </c>
      <c r="Z67" s="52">
        <f>FC_IND_IS_BF_E!Z67+FC_IND_IS_EA_E!Z67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  <c r="Y68" s="52">
        <f>FC_IND_IS_BF_E!Y68+FC_IND_IS_EA_E!Y68</f>
        <v>0</v>
      </c>
      <c r="Z68" s="52">
        <f>FC_IND_IS_BF_E!Z68+FC_IND_IS_EA_E!Z68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  <c r="Y69" s="52">
        <f>FC_IND_IS_BF_E!Y69+FC_IND_IS_EA_E!Y69</f>
        <v>0</v>
      </c>
      <c r="Z69" s="52">
        <f>FC_IND_IS_BF_E!Z69+FC_IND_IS_EA_E!Z69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  <c r="Y70" s="52">
        <f>FC_IND_IS_BF_E!Y70+FC_IND_IS_EA_E!Y70</f>
        <v>0</v>
      </c>
      <c r="Z70" s="52">
        <f>FC_IND_IS_BF_E!Z70+FC_IND_IS_EA_E!Z70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  <c r="Y71" s="52">
        <f>FC_IND_IS_BF_E!Y71+FC_IND_IS_EA_E!Y71</f>
        <v>0</v>
      </c>
      <c r="Z71" s="52">
        <f>FC_IND_IS_BF_E!Z71+FC_IND_IS_EA_E!Z71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  <c r="Y72" s="55">
        <f>FC_IND_IS_BF_E!Y72+FC_IND_IS_EA_E!Y72</f>
        <v>0</v>
      </c>
      <c r="Z72" s="55">
        <f>FC_IND_IS_BF_E!Z72+FC_IND_IS_EA_E!Z72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44.745459840000009</v>
      </c>
      <c r="D2" s="21">
        <f t="shared" ref="D2:X2" si="0">SUM(D3,D17,D22,D25,D26,D51,D52)</f>
        <v>29.54796984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18.08673984</v>
      </c>
      <c r="D26" s="27">
        <f t="shared" si="16"/>
        <v>18.08673984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18.08673984</v>
      </c>
      <c r="D33" s="19">
        <f t="shared" si="20"/>
        <v>18.08673984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14.877617040000001</v>
      </c>
      <c r="D36" s="8">
        <v>14.877617040000001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3.2091227999999989</v>
      </c>
      <c r="D43" s="8">
        <v>3.2091227999999989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26.65872000000001</v>
      </c>
      <c r="D51" s="27">
        <v>11.46123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1335.2476561199999</v>
      </c>
      <c r="D2" s="21">
        <f t="shared" ref="D2:X2" si="0">SUM(D3,D17,D22,D25,D26,D51,D52)</f>
        <v>1192.6714057200004</v>
      </c>
      <c r="E2" s="21">
        <f t="shared" si="0"/>
        <v>1190.22358644</v>
      </c>
      <c r="F2" s="21">
        <f t="shared" si="0"/>
        <v>1188.6032239200003</v>
      </c>
      <c r="G2" s="21">
        <f t="shared" si="0"/>
        <v>1255.7001686400004</v>
      </c>
      <c r="H2" s="21">
        <f t="shared" si="0"/>
        <v>1158.4348887599999</v>
      </c>
      <c r="I2" s="21">
        <f t="shared" si="0"/>
        <v>1533.2210870400002</v>
      </c>
      <c r="J2" s="21">
        <f t="shared" si="0"/>
        <v>1188.6490083600002</v>
      </c>
      <c r="K2" s="21">
        <f t="shared" si="0"/>
        <v>1195.5466011600004</v>
      </c>
      <c r="L2" s="21">
        <f t="shared" si="0"/>
        <v>913.11019380000027</v>
      </c>
      <c r="M2" s="21">
        <f t="shared" si="0"/>
        <v>1209.8867381999999</v>
      </c>
      <c r="N2" s="21">
        <f t="shared" si="0"/>
        <v>984.55428899999981</v>
      </c>
      <c r="O2" s="21">
        <f t="shared" si="0"/>
        <v>844.71017760000018</v>
      </c>
      <c r="P2" s="21">
        <f t="shared" si="0"/>
        <v>990.67334075999997</v>
      </c>
      <c r="Q2" s="21">
        <f t="shared" si="0"/>
        <v>921.24750060000008</v>
      </c>
      <c r="R2" s="21">
        <f t="shared" si="0"/>
        <v>909.6391547999998</v>
      </c>
      <c r="S2" s="21">
        <f t="shared" si="0"/>
        <v>923.44058027999995</v>
      </c>
      <c r="T2" s="21">
        <f t="shared" si="0"/>
        <v>976.70193984000025</v>
      </c>
      <c r="U2" s="21">
        <f t="shared" si="0"/>
        <v>996.40263528000003</v>
      </c>
      <c r="V2" s="21">
        <f t="shared" si="0"/>
        <v>1007.2376186399999</v>
      </c>
      <c r="W2" s="21">
        <f t="shared" si="0"/>
        <v>1072.5091242446531</v>
      </c>
      <c r="X2" s="21">
        <f t="shared" si="0"/>
        <v>1007.5258177771092</v>
      </c>
      <c r="Y2" s="21">
        <f t="shared" ref="Y2:Z2" si="1">SUM(Y3,Y17,Y22,Y25,Y26,Y51,Y52)</f>
        <v>892.7620361384877</v>
      </c>
      <c r="Z2" s="21">
        <f t="shared" si="1"/>
        <v>841.75944941802027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2.4544159200000002</v>
      </c>
      <c r="M3" s="24">
        <f t="shared" si="3"/>
        <v>3.0943281600000003</v>
      </c>
      <c r="N3" s="24">
        <f t="shared" si="3"/>
        <v>1.8618415200000002</v>
      </c>
      <c r="O3" s="24">
        <f t="shared" si="3"/>
        <v>1.4010638400000002</v>
      </c>
      <c r="P3" s="24">
        <f t="shared" si="3"/>
        <v>0.21080663999999999</v>
      </c>
      <c r="Q3" s="24">
        <f t="shared" si="3"/>
        <v>0</v>
      </c>
      <c r="R3" s="24">
        <f t="shared" si="3"/>
        <v>7.9009920000000011E-2</v>
      </c>
      <c r="S3" s="24">
        <f t="shared" si="3"/>
        <v>0</v>
      </c>
      <c r="T3" s="24">
        <f t="shared" si="3"/>
        <v>0.10523304000000003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2.4544159200000002</v>
      </c>
      <c r="M4" s="19">
        <f t="shared" si="6"/>
        <v>3.0943281600000003</v>
      </c>
      <c r="N4" s="19">
        <f t="shared" si="6"/>
        <v>1.8618415200000002</v>
      </c>
      <c r="O4" s="19">
        <f t="shared" si="6"/>
        <v>1.4010638400000002</v>
      </c>
      <c r="P4" s="19">
        <f t="shared" si="6"/>
        <v>0.21080663999999999</v>
      </c>
      <c r="Q4" s="19">
        <f t="shared" si="6"/>
        <v>0</v>
      </c>
      <c r="R4" s="19">
        <f t="shared" si="6"/>
        <v>7.9009920000000011E-2</v>
      </c>
      <c r="S4" s="19">
        <f t="shared" si="6"/>
        <v>0</v>
      </c>
      <c r="T4" s="19">
        <f t="shared" si="6"/>
        <v>0.10523304000000003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  <c r="Y5" s="8">
        <f>FC_IND_NFM_AM_E!Y5+FC_IND_NFM_PA_E!Y5+FC_IND_NFM_SA_E!Y5+FC_IND_NFM_OM_E!Y5</f>
        <v>0</v>
      </c>
      <c r="Z5" s="8">
        <f>FC_IND_NFM_AM_E!Z5+FC_IND_NFM_PA_E!Z5+FC_IND_NFM_SA_E!Z5+FC_IND_NFM_OM_E!Z5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  <c r="Y6" s="8">
        <f>FC_IND_NFM_AM_E!Y6+FC_IND_NFM_PA_E!Y6+FC_IND_NFM_SA_E!Y6+FC_IND_NFM_OM_E!Y6</f>
        <v>0</v>
      </c>
      <c r="Z6" s="8">
        <f>FC_IND_NFM_AM_E!Z6+FC_IND_NFM_PA_E!Z6+FC_IND_NFM_SA_E!Z6+FC_IND_NFM_OM_E!Z6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2.4544159200000002</v>
      </c>
      <c r="M7" s="8">
        <f>FC_IND_NFM_AM_E!M7+FC_IND_NFM_PA_E!M7+FC_IND_NFM_SA_E!M7+FC_IND_NFM_OM_E!M7</f>
        <v>3.0943281600000003</v>
      </c>
      <c r="N7" s="8">
        <f>FC_IND_NFM_AM_E!N7+FC_IND_NFM_PA_E!N7+FC_IND_NFM_SA_E!N7+FC_IND_NFM_OM_E!N7</f>
        <v>1.8618415200000002</v>
      </c>
      <c r="O7" s="8">
        <f>FC_IND_NFM_AM_E!O7+FC_IND_NFM_PA_E!O7+FC_IND_NFM_SA_E!O7+FC_IND_NFM_OM_E!O7</f>
        <v>1.4010638400000002</v>
      </c>
      <c r="P7" s="8">
        <f>FC_IND_NFM_AM_E!P7+FC_IND_NFM_PA_E!P7+FC_IND_NFM_SA_E!P7+FC_IND_NFM_OM_E!P7</f>
        <v>0.21080663999999999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7.9009920000000011E-2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0.10523304000000003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  <c r="Y7" s="8">
        <f>FC_IND_NFM_AM_E!Y7+FC_IND_NFM_PA_E!Y7+FC_IND_NFM_SA_E!Y7+FC_IND_NFM_OM_E!Y7</f>
        <v>0</v>
      </c>
      <c r="Z7" s="8">
        <f>FC_IND_NFM_AM_E!Z7+FC_IND_NFM_PA_E!Z7+FC_IND_NFM_SA_E!Z7+FC_IND_NFM_OM_E!Z7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  <c r="Y9" s="8">
        <f>FC_IND_NFM_AM_E!Y9+FC_IND_NFM_PA_E!Y9+FC_IND_NFM_SA_E!Y9+FC_IND_NFM_OM_E!Y9</f>
        <v>0</v>
      </c>
      <c r="Z9" s="8">
        <f>FC_IND_NFM_AM_E!Z9+FC_IND_NFM_PA_E!Z9+FC_IND_NFM_SA_E!Z9+FC_IND_NFM_OM_E!Z9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  <c r="Y10" s="8">
        <f>FC_IND_NFM_AM_E!Y10+FC_IND_NFM_PA_E!Y10+FC_IND_NFM_SA_E!Y10+FC_IND_NFM_OM_E!Y10</f>
        <v>0</v>
      </c>
      <c r="Z10" s="8">
        <f>FC_IND_NFM_AM_E!Z10+FC_IND_NFM_PA_E!Z10+FC_IND_NFM_SA_E!Z10+FC_IND_NFM_OM_E!Z10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  <c r="Y12" s="8">
        <f>FC_IND_NFM_AM_E!Y12+FC_IND_NFM_PA_E!Y12+FC_IND_NFM_SA_E!Y12+FC_IND_NFM_OM_E!Y12</f>
        <v>0</v>
      </c>
      <c r="Z12" s="8">
        <f>FC_IND_NFM_AM_E!Z12+FC_IND_NFM_PA_E!Z12+FC_IND_NFM_SA_E!Z12+FC_IND_NFM_OM_E!Z12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0</v>
      </c>
      <c r="F13" s="8">
        <f>FC_IND_NFM_AM_E!F13+FC_IND_NFM_PA_E!F13+FC_IND_NFM_SA_E!F13+FC_IND_NFM_OM_E!F13</f>
        <v>0</v>
      </c>
      <c r="G13" s="8">
        <f>FC_IND_NFM_AM_E!G13+FC_IND_NFM_PA_E!G13+FC_IND_NFM_SA_E!G13+FC_IND_NFM_OM_E!G13</f>
        <v>0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0</v>
      </c>
      <c r="L13" s="8">
        <f>FC_IND_NFM_AM_E!L13+FC_IND_NFM_PA_E!L13+FC_IND_NFM_SA_E!L13+FC_IND_NFM_OM_E!L13</f>
        <v>0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  <c r="Y13" s="8">
        <f>FC_IND_NFM_AM_E!Y13+FC_IND_NFM_PA_E!Y13+FC_IND_NFM_SA_E!Y13+FC_IND_NFM_OM_E!Y13</f>
        <v>0</v>
      </c>
      <c r="Z13" s="8">
        <f>FC_IND_NFM_AM_E!Z13+FC_IND_NFM_PA_E!Z13+FC_IND_NFM_SA_E!Z13+FC_IND_NFM_OM_E!Z13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  <c r="Y14" s="8">
        <f>FC_IND_NFM_AM_E!Y14+FC_IND_NFM_PA_E!Y14+FC_IND_NFM_SA_E!Y14+FC_IND_NFM_OM_E!Y14</f>
        <v>0</v>
      </c>
      <c r="Z14" s="8">
        <f>FC_IND_NFM_AM_E!Z14+FC_IND_NFM_PA_E!Z14+FC_IND_NFM_SA_E!Z14+FC_IND_NFM_OM_E!Z14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  <c r="Y15" s="8">
        <f>FC_IND_NFM_AM_E!Y15+FC_IND_NFM_PA_E!Y15+FC_IND_NFM_SA_E!Y15+FC_IND_NFM_OM_E!Y15</f>
        <v>0</v>
      </c>
      <c r="Z15" s="8">
        <f>FC_IND_NFM_AM_E!Z15+FC_IND_NFM_PA_E!Z15+FC_IND_NFM_SA_E!Z15+FC_IND_NFM_OM_E!Z15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  <c r="Y16" s="8">
        <f>FC_IND_NFM_AM_E!Y16+FC_IND_NFM_PA_E!Y16+FC_IND_NFM_SA_E!Y16+FC_IND_NFM_OM_E!Y16</f>
        <v>0</v>
      </c>
      <c r="Z16" s="8">
        <f>FC_IND_NFM_AM_E!Z16+FC_IND_NFM_PA_E!Z16+FC_IND_NFM_SA_E!Z16+FC_IND_NFM_OM_E!Z16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  <c r="Y18" s="8">
        <f>FC_IND_NFM_AM_E!Y18+FC_IND_NFM_PA_E!Y18+FC_IND_NFM_SA_E!Y18+FC_IND_NFM_OM_E!Y18</f>
        <v>0</v>
      </c>
      <c r="Z18" s="8">
        <f>FC_IND_NFM_AM_E!Z18+FC_IND_NFM_PA_E!Z18+FC_IND_NFM_SA_E!Z18+FC_IND_NFM_OM_E!Z18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  <c r="Y19" s="8">
        <f>FC_IND_NFM_AM_E!Y19+FC_IND_NFM_PA_E!Y19+FC_IND_NFM_SA_E!Y19+FC_IND_NFM_OM_E!Y19</f>
        <v>0</v>
      </c>
      <c r="Z19" s="8">
        <f>FC_IND_NFM_AM_E!Z19+FC_IND_NFM_PA_E!Z19+FC_IND_NFM_SA_E!Z19+FC_IND_NFM_OM_E!Z19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  <c r="Y20" s="8">
        <f>FC_IND_NFM_AM_E!Y20+FC_IND_NFM_PA_E!Y20+FC_IND_NFM_SA_E!Y20+FC_IND_NFM_OM_E!Y20</f>
        <v>0</v>
      </c>
      <c r="Z20" s="8">
        <f>FC_IND_NFM_AM_E!Z20+FC_IND_NFM_PA_E!Z20+FC_IND_NFM_SA_E!Z20+FC_IND_NFM_OM_E!Z20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  <c r="Y21" s="8">
        <f>FC_IND_NFM_AM_E!Y21+FC_IND_NFM_PA_E!Y21+FC_IND_NFM_SA_E!Y21+FC_IND_NFM_OM_E!Y21</f>
        <v>0</v>
      </c>
      <c r="Z21" s="8">
        <f>FC_IND_NFM_AM_E!Z21+FC_IND_NFM_PA_E!Z21+FC_IND_NFM_SA_E!Z21+FC_IND_NFM_OM_E!Z21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  <c r="Y23" s="8">
        <f>FC_IND_NFM_AM_E!Y23+FC_IND_NFM_PA_E!Y23+FC_IND_NFM_SA_E!Y23+FC_IND_NFM_OM_E!Y23</f>
        <v>0</v>
      </c>
      <c r="Z23" s="8">
        <f>FC_IND_NFM_AM_E!Z23+FC_IND_NFM_PA_E!Z23+FC_IND_NFM_SA_E!Z23+FC_IND_NFM_OM_E!Z23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  <c r="Y24" s="8">
        <f>FC_IND_NFM_AM_E!Y24+FC_IND_NFM_PA_E!Y24+FC_IND_NFM_SA_E!Y24+FC_IND_NFM_OM_E!Y24</f>
        <v>0</v>
      </c>
      <c r="Z24" s="8">
        <f>FC_IND_NFM_AM_E!Z24+FC_IND_NFM_PA_E!Z24+FC_IND_NFM_SA_E!Z24+FC_IND_NFM_OM_E!Z24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  <c r="Y25" s="27">
        <f>FC_IND_NFM_AM_E!Y25+FC_IND_NFM_PA_E!Y25+FC_IND_NFM_SA_E!Y25+FC_IND_NFM_OM_E!Y25</f>
        <v>0</v>
      </c>
      <c r="Z25" s="27">
        <f>FC_IND_NFM_AM_E!Z25+FC_IND_NFM_PA_E!Z25+FC_IND_NFM_SA_E!Z25+FC_IND_NFM_OM_E!Z25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1335.2272581599998</v>
      </c>
      <c r="D26" s="27">
        <f t="shared" ref="D26:W26" si="21">SUM(D27,D33)</f>
        <v>1192.0041298800004</v>
      </c>
      <c r="E26" s="27">
        <f t="shared" si="21"/>
        <v>1173.0588040800001</v>
      </c>
      <c r="F26" s="27">
        <f t="shared" si="21"/>
        <v>1165.3293535200003</v>
      </c>
      <c r="G26" s="27">
        <f t="shared" si="21"/>
        <v>1226.2467261600004</v>
      </c>
      <c r="H26" s="27">
        <f t="shared" si="21"/>
        <v>1142.24678496</v>
      </c>
      <c r="I26" s="27">
        <f t="shared" si="21"/>
        <v>1177.6680835200002</v>
      </c>
      <c r="J26" s="27">
        <f t="shared" si="21"/>
        <v>746.54907624000009</v>
      </c>
      <c r="K26" s="27">
        <f t="shared" si="21"/>
        <v>714.52816920000032</v>
      </c>
      <c r="L26" s="27">
        <f t="shared" si="21"/>
        <v>456.87165192000026</v>
      </c>
      <c r="M26" s="27">
        <f t="shared" si="21"/>
        <v>729.84024071999977</v>
      </c>
      <c r="N26" s="27">
        <f t="shared" si="21"/>
        <v>485.66646395999982</v>
      </c>
      <c r="O26" s="27">
        <f t="shared" si="21"/>
        <v>299.53989216000008</v>
      </c>
      <c r="P26" s="27">
        <f t="shared" si="21"/>
        <v>305.37624564000004</v>
      </c>
      <c r="Q26" s="27">
        <f t="shared" si="21"/>
        <v>150.14281284</v>
      </c>
      <c r="R26" s="27">
        <f t="shared" si="21"/>
        <v>30.67283844</v>
      </c>
      <c r="S26" s="27">
        <f t="shared" si="21"/>
        <v>14.86616364</v>
      </c>
      <c r="T26" s="27">
        <f t="shared" si="21"/>
        <v>16.94559636</v>
      </c>
      <c r="U26" s="27">
        <f t="shared" si="21"/>
        <v>17.459699760000007</v>
      </c>
      <c r="V26" s="27">
        <f t="shared" si="21"/>
        <v>19.631608920000001</v>
      </c>
      <c r="W26" s="27">
        <f t="shared" si="21"/>
        <v>29.369666160000001</v>
      </c>
      <c r="X26" s="27">
        <f t="shared" ref="X26:Z26" si="22">SUM(X27,X33)</f>
        <v>11.718662399999998</v>
      </c>
      <c r="Y26" s="27">
        <f t="shared" si="22"/>
        <v>15.858267840000002</v>
      </c>
      <c r="Z26" s="27">
        <f t="shared" si="22"/>
        <v>13.90785048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  <c r="Y28" s="8">
        <f>FC_IND_NFM_AM_E!Y28+FC_IND_NFM_PA_E!Y28+FC_IND_NFM_SA_E!Y28+FC_IND_NFM_OM_E!Y28</f>
        <v>0</v>
      </c>
      <c r="Z28" s="8">
        <f>FC_IND_NFM_AM_E!Z28+FC_IND_NFM_PA_E!Z28+FC_IND_NFM_SA_E!Z28+FC_IND_NFM_OM_E!Z28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  <c r="Y29" s="8">
        <f>FC_IND_NFM_AM_E!Y29+FC_IND_NFM_PA_E!Y29+FC_IND_NFM_SA_E!Y29+FC_IND_NFM_OM_E!Y29</f>
        <v>0</v>
      </c>
      <c r="Z29" s="8">
        <f>FC_IND_NFM_AM_E!Z29+FC_IND_NFM_PA_E!Z29+FC_IND_NFM_SA_E!Z29+FC_IND_NFM_OM_E!Z29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  <c r="Y30" s="8">
        <f>FC_IND_NFM_AM_E!Y30+FC_IND_NFM_PA_E!Y30+FC_IND_NFM_SA_E!Y30+FC_IND_NFM_OM_E!Y30</f>
        <v>0</v>
      </c>
      <c r="Z30" s="8">
        <f>FC_IND_NFM_AM_E!Z30+FC_IND_NFM_PA_E!Z30+FC_IND_NFM_SA_E!Z30+FC_IND_NFM_OM_E!Z30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  <c r="Y31" s="8">
        <f>FC_IND_NFM_AM_E!Y31+FC_IND_NFM_PA_E!Y31+FC_IND_NFM_SA_E!Y31+FC_IND_NFM_OM_E!Y31</f>
        <v>0</v>
      </c>
      <c r="Z31" s="8">
        <f>FC_IND_NFM_AM_E!Z31+FC_IND_NFM_PA_E!Z31+FC_IND_NFM_SA_E!Z31+FC_IND_NFM_OM_E!Z31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  <c r="Y32" s="8">
        <f>FC_IND_NFM_AM_E!Y32+FC_IND_NFM_PA_E!Y32+FC_IND_NFM_SA_E!Y32+FC_IND_NFM_OM_E!Y32</f>
        <v>0</v>
      </c>
      <c r="Z32" s="8">
        <f>FC_IND_NFM_AM_E!Z32+FC_IND_NFM_PA_E!Z32+FC_IND_NFM_SA_E!Z32+FC_IND_NFM_OM_E!Z32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1335.2272581599998</v>
      </c>
      <c r="D33" s="19">
        <f t="shared" ref="D33:W33" si="27">SUM(D34:D50)</f>
        <v>1192.0041298800004</v>
      </c>
      <c r="E33" s="19">
        <f t="shared" si="27"/>
        <v>1173.0588040800001</v>
      </c>
      <c r="F33" s="19">
        <f t="shared" si="27"/>
        <v>1165.3293535200003</v>
      </c>
      <c r="G33" s="19">
        <f t="shared" si="27"/>
        <v>1226.2467261600004</v>
      </c>
      <c r="H33" s="19">
        <f t="shared" si="27"/>
        <v>1142.24678496</v>
      </c>
      <c r="I33" s="19">
        <f t="shared" si="27"/>
        <v>1177.6680835200002</v>
      </c>
      <c r="J33" s="19">
        <f t="shared" si="27"/>
        <v>746.54907624000009</v>
      </c>
      <c r="K33" s="19">
        <f t="shared" si="27"/>
        <v>714.52816920000032</v>
      </c>
      <c r="L33" s="19">
        <f t="shared" si="27"/>
        <v>456.87165192000026</v>
      </c>
      <c r="M33" s="19">
        <f t="shared" si="27"/>
        <v>729.84024071999977</v>
      </c>
      <c r="N33" s="19">
        <f t="shared" si="27"/>
        <v>485.66646395999982</v>
      </c>
      <c r="O33" s="19">
        <f t="shared" si="27"/>
        <v>299.53989216000008</v>
      </c>
      <c r="P33" s="19">
        <f t="shared" si="27"/>
        <v>305.37624564000004</v>
      </c>
      <c r="Q33" s="19">
        <f t="shared" si="27"/>
        <v>150.14281284</v>
      </c>
      <c r="R33" s="19">
        <f t="shared" si="27"/>
        <v>30.67283844</v>
      </c>
      <c r="S33" s="19">
        <f t="shared" si="27"/>
        <v>14.86616364</v>
      </c>
      <c r="T33" s="19">
        <f t="shared" si="27"/>
        <v>16.94559636</v>
      </c>
      <c r="U33" s="19">
        <f t="shared" si="27"/>
        <v>17.459699760000007</v>
      </c>
      <c r="V33" s="19">
        <f t="shared" si="27"/>
        <v>19.631608920000001</v>
      </c>
      <c r="W33" s="19">
        <f t="shared" si="27"/>
        <v>29.369666160000001</v>
      </c>
      <c r="X33" s="19">
        <f t="shared" ref="X33:Z33" si="28">SUM(X34:X50)</f>
        <v>11.718662399999998</v>
      </c>
      <c r="Y33" s="19">
        <f t="shared" si="28"/>
        <v>15.858267840000002</v>
      </c>
      <c r="Z33" s="19">
        <f t="shared" si="28"/>
        <v>13.90785048</v>
      </c>
    </row>
    <row r="34" spans="1:26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  <c r="Y34" s="8">
        <f>FC_IND_NFM_AM_E!Y34+FC_IND_NFM_PA_E!Y34+FC_IND_NFM_SA_E!Y34+FC_IND_NFM_OM_E!Y34</f>
        <v>0</v>
      </c>
      <c r="Z34" s="8">
        <f>FC_IND_NFM_AM_E!Z34+FC_IND_NFM_PA_E!Z34+FC_IND_NFM_SA_E!Z34+FC_IND_NFM_OM_E!Z34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  <c r="Y35" s="8">
        <f>FC_IND_NFM_AM_E!Y35+FC_IND_NFM_PA_E!Y35+FC_IND_NFM_SA_E!Y35+FC_IND_NFM_OM_E!Y35</f>
        <v>0</v>
      </c>
      <c r="Z35" s="8">
        <f>FC_IND_NFM_AM_E!Z35+FC_IND_NFM_PA_E!Z35+FC_IND_NFM_SA_E!Z35+FC_IND_NFM_OM_E!Z35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20.239728840000005</v>
      </c>
      <c r="D36" s="8">
        <f>FC_IND_NFM_AM_E!D36+FC_IND_NFM_PA_E!D36+FC_IND_NFM_SA_E!D36+FC_IND_NFM_OM_E!D36</f>
        <v>28.809112680000002</v>
      </c>
      <c r="E36" s="8">
        <f>FC_IND_NFM_AM_E!E36+FC_IND_NFM_PA_E!E36+FC_IND_NFM_SA_E!E36+FC_IND_NFM_OM_E!E36</f>
        <v>31.043912760000005</v>
      </c>
      <c r="F36" s="8">
        <f>FC_IND_NFM_AM_E!F36+FC_IND_NFM_PA_E!F36+FC_IND_NFM_SA_E!F36+FC_IND_NFM_OM_E!F36</f>
        <v>20.212923960000001</v>
      </c>
      <c r="G36" s="8">
        <f>FC_IND_NFM_AM_E!G36+FC_IND_NFM_PA_E!G36+FC_IND_NFM_SA_E!G36+FC_IND_NFM_OM_E!G36</f>
        <v>4.3412547600000018</v>
      </c>
      <c r="H36" s="8">
        <f>FC_IND_NFM_AM_E!H36+FC_IND_NFM_PA_E!H36+FC_IND_NFM_SA_E!H36+FC_IND_NFM_OM_E!H36</f>
        <v>7.212784319999999</v>
      </c>
      <c r="I36" s="8">
        <f>FC_IND_NFM_AM_E!I36+FC_IND_NFM_PA_E!I36+FC_IND_NFM_SA_E!I36+FC_IND_NFM_OM_E!I36</f>
        <v>7.9090297199999995</v>
      </c>
      <c r="J36" s="8">
        <f>FC_IND_NFM_AM_E!J36+FC_IND_NFM_PA_E!J36+FC_IND_NFM_SA_E!J36+FC_IND_NFM_OM_E!J36</f>
        <v>7.7870448000000003</v>
      </c>
      <c r="K36" s="8">
        <f>FC_IND_NFM_AM_E!K36+FC_IND_NFM_PA_E!K36+FC_IND_NFM_SA_E!K36+FC_IND_NFM_OM_E!K36</f>
        <v>6.430218120000001</v>
      </c>
      <c r="L36" s="8">
        <f>FC_IND_NFM_AM_E!L36+FC_IND_NFM_PA_E!L36+FC_IND_NFM_SA_E!L36+FC_IND_NFM_OM_E!L36</f>
        <v>4.3235362800000017</v>
      </c>
      <c r="M36" s="8">
        <f>FC_IND_NFM_AM_E!M36+FC_IND_NFM_PA_E!M36+FC_IND_NFM_SA_E!M36+FC_IND_NFM_OM_E!M36</f>
        <v>5.6208470399999984</v>
      </c>
      <c r="N36" s="8">
        <f>FC_IND_NFM_AM_E!N36+FC_IND_NFM_PA_E!N36+FC_IND_NFM_SA_E!N36+FC_IND_NFM_OM_E!N36</f>
        <v>2.731599000000001</v>
      </c>
      <c r="O36" s="8">
        <f>FC_IND_NFM_AM_E!O36+FC_IND_NFM_PA_E!O36+FC_IND_NFM_SA_E!O36+FC_IND_NFM_OM_E!O36</f>
        <v>4.9246016399999997</v>
      </c>
      <c r="P36" s="8">
        <f>FC_IND_NFM_AM_E!P36+FC_IND_NFM_PA_E!P36+FC_IND_NFM_SA_E!P36+FC_IND_NFM_OM_E!P36</f>
        <v>5.3114551199999998</v>
      </c>
      <c r="Q36" s="8">
        <f>FC_IND_NFM_AM_E!Q36+FC_IND_NFM_PA_E!Q36+FC_IND_NFM_SA_E!Q36+FC_IND_NFM_OM_E!Q36</f>
        <v>12.889967039999998</v>
      </c>
      <c r="R36" s="8">
        <f>FC_IND_NFM_AM_E!R36+FC_IND_NFM_PA_E!R36+FC_IND_NFM_SA_E!R36+FC_IND_NFM_OM_E!R36</f>
        <v>10.286486280000002</v>
      </c>
      <c r="S36" s="8">
        <f>FC_IND_NFM_AM_E!S36+FC_IND_NFM_PA_E!S36+FC_IND_NFM_SA_E!S36+FC_IND_NFM_OM_E!S36</f>
        <v>4.2015513599999998</v>
      </c>
      <c r="T36" s="8">
        <f>FC_IND_NFM_AM_E!T36+FC_IND_NFM_PA_E!T36+FC_IND_NFM_SA_E!T36+FC_IND_NFM_OM_E!T36</f>
        <v>6.0999274799999998</v>
      </c>
      <c r="U36" s="8">
        <f>FC_IND_NFM_AM_E!U36+FC_IND_NFM_PA_E!U36+FC_IND_NFM_SA_E!U36+FC_IND_NFM_OM_E!U36</f>
        <v>4.4334817200000014</v>
      </c>
      <c r="V36" s="8">
        <f>FC_IND_NFM_AM_E!V36+FC_IND_NFM_PA_E!V36+FC_IND_NFM_SA_E!V36+FC_IND_NFM_OM_E!V36</f>
        <v>3.151163519999999</v>
      </c>
      <c r="W36" s="8">
        <f>FC_IND_NFM_AM_E!W36+FC_IND_NFM_PA_E!W36+FC_IND_NFM_SA_E!W36+FC_IND_NFM_OM_E!W36</f>
        <v>6.0463177199999993</v>
      </c>
      <c r="X36" s="8">
        <f>FC_IND_NFM_AM_E!X36+FC_IND_NFM_PA_E!X36+FC_IND_NFM_SA_E!X36+FC_IND_NFM_OM_E!X36</f>
        <v>3.2611089599999992</v>
      </c>
      <c r="Y36" s="8">
        <f>FC_IND_NFM_AM_E!Y36+FC_IND_NFM_PA_E!Y36+FC_IND_NFM_SA_E!Y36+FC_IND_NFM_OM_E!Y36</f>
        <v>3.4337505599999991</v>
      </c>
      <c r="Z36" s="8">
        <f>FC_IND_NFM_AM_E!Z36+FC_IND_NFM_PA_E!Z36+FC_IND_NFM_SA_E!Z36+FC_IND_NFM_OM_E!Z36</f>
        <v>4.8382808400000004</v>
      </c>
    </row>
    <row r="37" spans="1:26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  <c r="Y37" s="8">
        <f>FC_IND_NFM_AM_E!Y37+FC_IND_NFM_PA_E!Y37+FC_IND_NFM_SA_E!Y37+FC_IND_NFM_OM_E!Y37</f>
        <v>0</v>
      </c>
      <c r="Z37" s="8">
        <f>FC_IND_NFM_AM_E!Z37+FC_IND_NFM_PA_E!Z37+FC_IND_NFM_SA_E!Z37+FC_IND_NFM_OM_E!Z37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  <c r="Y38" s="8">
        <f>FC_IND_NFM_AM_E!Y38+FC_IND_NFM_PA_E!Y38+FC_IND_NFM_SA_E!Y38+FC_IND_NFM_OM_E!Y38</f>
        <v>0</v>
      </c>
      <c r="Z38" s="8">
        <f>FC_IND_NFM_AM_E!Z38+FC_IND_NFM_PA_E!Z38+FC_IND_NFM_SA_E!Z38+FC_IND_NFM_OM_E!Z38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  <c r="Y39" s="8">
        <f>FC_IND_NFM_AM_E!Y39+FC_IND_NFM_PA_E!Y39+FC_IND_NFM_SA_E!Y39+FC_IND_NFM_OM_E!Y39</f>
        <v>0</v>
      </c>
      <c r="Z39" s="8">
        <f>FC_IND_NFM_AM_E!Z39+FC_IND_NFM_PA_E!Z39+FC_IND_NFM_SA_E!Z39+FC_IND_NFM_OM_E!Z39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  <c r="Y40" s="8">
        <f>FC_IND_NFM_AM_E!Y40+FC_IND_NFM_PA_E!Y40+FC_IND_NFM_SA_E!Y40+FC_IND_NFM_OM_E!Y40</f>
        <v>0</v>
      </c>
      <c r="Z40" s="8">
        <f>FC_IND_NFM_AM_E!Z40+FC_IND_NFM_PA_E!Z40+FC_IND_NFM_SA_E!Z40+FC_IND_NFM_OM_E!Z40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79.05465396000001</v>
      </c>
      <c r="D41" s="8">
        <f>FC_IND_NFM_AM_E!D41+FC_IND_NFM_PA_E!D41+FC_IND_NFM_SA_E!D41+FC_IND_NFM_OM_E!D41</f>
        <v>83.443027320000013</v>
      </c>
      <c r="E41" s="8">
        <f>FC_IND_NFM_AM_E!E41+FC_IND_NFM_PA_E!E41+FC_IND_NFM_SA_E!E41+FC_IND_NFM_OM_E!E41</f>
        <v>82.298954519999995</v>
      </c>
      <c r="F41" s="8">
        <f>FC_IND_NFM_AM_E!F41+FC_IND_NFM_PA_E!F41+FC_IND_NFM_SA_E!F41+FC_IND_NFM_OM_E!F41</f>
        <v>83.757517920000026</v>
      </c>
      <c r="G41" s="8">
        <f>FC_IND_NFM_AM_E!G41+FC_IND_NFM_PA_E!G41+FC_IND_NFM_SA_E!G41+FC_IND_NFM_OM_E!G41</f>
        <v>81.873162719999996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1.6205972400000002</v>
      </c>
      <c r="M41" s="8">
        <f>FC_IND_NFM_AM_E!M41+FC_IND_NFM_PA_E!M41+FC_IND_NFM_SA_E!M41+FC_IND_NFM_OM_E!M41</f>
        <v>2.4183421200000002</v>
      </c>
      <c r="N41" s="8">
        <f>FC_IND_NFM_AM_E!N41+FC_IND_NFM_PA_E!N41+FC_IND_NFM_SA_E!N41+FC_IND_NFM_OM_E!N41</f>
        <v>0.69265584000000013</v>
      </c>
      <c r="O41" s="8">
        <f>FC_IND_NFM_AM_E!O41+FC_IND_NFM_PA_E!O41+FC_IND_NFM_SA_E!O41+FC_IND_NFM_OM_E!O41</f>
        <v>1.7287923599999999</v>
      </c>
      <c r="P41" s="8">
        <f>FC_IND_NFM_AM_E!P41+FC_IND_NFM_PA_E!P41+FC_IND_NFM_SA_E!P41+FC_IND_NFM_OM_E!P41</f>
        <v>1.1663330400000003</v>
      </c>
      <c r="Q41" s="8">
        <f>FC_IND_NFM_AM_E!Q41+FC_IND_NFM_PA_E!Q41+FC_IND_NFM_SA_E!Q41+FC_IND_NFM_OM_E!Q41</f>
        <v>2.54206764</v>
      </c>
      <c r="R41" s="8">
        <f>FC_IND_NFM_AM_E!R41+FC_IND_NFM_PA_E!R41+FC_IND_NFM_SA_E!R41+FC_IND_NFM_OM_E!R41</f>
        <v>1.0327716000000002</v>
      </c>
      <c r="S41" s="8">
        <f>FC_IND_NFM_AM_E!S41+FC_IND_NFM_PA_E!S41+FC_IND_NFM_SA_E!S41+FC_IND_NFM_OM_E!S41</f>
        <v>1.03587768</v>
      </c>
      <c r="T41" s="8">
        <f>FC_IND_NFM_AM_E!T41+FC_IND_NFM_PA_E!T41+FC_IND_NFM_SA_E!T41+FC_IND_NFM_OM_E!T41</f>
        <v>1.4140429200000002</v>
      </c>
      <c r="U41" s="8">
        <f>FC_IND_NFM_AM_E!U41+FC_IND_NFM_PA_E!U41+FC_IND_NFM_SA_E!U41+FC_IND_NFM_OM_E!U41</f>
        <v>1.0327716000000002</v>
      </c>
      <c r="V41" s="8">
        <f>FC_IND_NFM_AM_E!V41+FC_IND_NFM_PA_E!V41+FC_IND_NFM_SA_E!V41+FC_IND_NFM_OM_E!V41</f>
        <v>1.15028496</v>
      </c>
      <c r="W41" s="8">
        <f>FC_IND_NFM_AM_E!W41+FC_IND_NFM_PA_E!W41+FC_IND_NFM_SA_E!W41+FC_IND_NFM_OM_E!W41</f>
        <v>1.3092127200000003</v>
      </c>
      <c r="X41" s="8">
        <f>FC_IND_NFM_AM_E!X41+FC_IND_NFM_PA_E!X41+FC_IND_NFM_SA_E!X41+FC_IND_NFM_OM_E!X41</f>
        <v>0.78816780000000008</v>
      </c>
      <c r="Y41" s="8">
        <f>FC_IND_NFM_AM_E!Y41+FC_IND_NFM_PA_E!Y41+FC_IND_NFM_SA_E!Y41+FC_IND_NFM_OM_E!Y41</f>
        <v>0.62924004</v>
      </c>
      <c r="Z41" s="8">
        <f>FC_IND_NFM_AM_E!Z41+FC_IND_NFM_PA_E!Z41+FC_IND_NFM_SA_E!Z41+FC_IND_NFM_OM_E!Z41</f>
        <v>0.53372808000000016</v>
      </c>
    </row>
    <row r="42" spans="1:26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  <c r="Y42" s="8">
        <f>FC_IND_NFM_AM_E!Y42+FC_IND_NFM_PA_E!Y42+FC_IND_NFM_SA_E!Y42+FC_IND_NFM_OM_E!Y42</f>
        <v>0</v>
      </c>
      <c r="Z42" s="8">
        <f>FC_IND_NFM_AM_E!Z42+FC_IND_NFM_PA_E!Z42+FC_IND_NFM_SA_E!Z42+FC_IND_NFM_OM_E!Z42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16.71624864</v>
      </c>
      <c r="D43" s="8">
        <f>FC_IND_NFM_AM_E!D43+FC_IND_NFM_PA_E!D43+FC_IND_NFM_SA_E!D43+FC_IND_NFM_OM_E!D43</f>
        <v>7.3521723599999982</v>
      </c>
      <c r="E43" s="8">
        <f>FC_IND_NFM_AM_E!E43+FC_IND_NFM_PA_E!E43+FC_IND_NFM_SA_E!E43+FC_IND_NFM_OM_E!E43</f>
        <v>12.849295679999997</v>
      </c>
      <c r="F43" s="8">
        <f>FC_IND_NFM_AM_E!F43+FC_IND_NFM_PA_E!F43+FC_IND_NFM_SA_E!F43+FC_IND_NFM_OM_E!F43</f>
        <v>14.492270519999998</v>
      </c>
      <c r="G43" s="8">
        <f>FC_IND_NFM_AM_E!G43+FC_IND_NFM_PA_E!G43+FC_IND_NFM_SA_E!G43+FC_IND_NFM_OM_E!G43</f>
        <v>10.182495960000001</v>
      </c>
      <c r="H43" s="8">
        <f>FC_IND_NFM_AM_E!H43+FC_IND_NFM_PA_E!H43+FC_IND_NFM_SA_E!H43+FC_IND_NFM_OM_E!H43</f>
        <v>8.3757304799999996</v>
      </c>
      <c r="I43" s="8">
        <f>FC_IND_NFM_AM_E!I43+FC_IND_NFM_PA_E!I43+FC_IND_NFM_SA_E!I43+FC_IND_NFM_OM_E!I43</f>
        <v>4.8008797200000002</v>
      </c>
      <c r="J43" s="8">
        <f>FC_IND_NFM_AM_E!J43+FC_IND_NFM_PA_E!J43+FC_IND_NFM_SA_E!J43+FC_IND_NFM_OM_E!J43</f>
        <v>4.0691570400000003</v>
      </c>
      <c r="K43" s="8">
        <f>FC_IND_NFM_AM_E!K43+FC_IND_NFM_PA_E!K43+FC_IND_NFM_SA_E!K43+FC_IND_NFM_OM_E!K43</f>
        <v>8.4432207599999956</v>
      </c>
      <c r="L43" s="8">
        <f>FC_IND_NFM_AM_E!L43+FC_IND_NFM_PA_E!L43+FC_IND_NFM_SA_E!L43+FC_IND_NFM_OM_E!L43</f>
        <v>12.233080079999999</v>
      </c>
      <c r="M43" s="8">
        <f>FC_IND_NFM_AM_E!M43+FC_IND_NFM_PA_E!M43+FC_IND_NFM_SA_E!M43+FC_IND_NFM_OM_E!M43</f>
        <v>11.05533468</v>
      </c>
      <c r="N43" s="8">
        <f>FC_IND_NFM_AM_E!N43+FC_IND_NFM_PA_E!N43+FC_IND_NFM_SA_E!N43+FC_IND_NFM_OM_E!N43</f>
        <v>7.7467103999999987</v>
      </c>
      <c r="O43" s="8">
        <f>FC_IND_NFM_AM_E!O43+FC_IND_NFM_PA_E!O43+FC_IND_NFM_SA_E!O43+FC_IND_NFM_OM_E!O43</f>
        <v>9.3995553599999973</v>
      </c>
      <c r="P43" s="8">
        <f>FC_IND_NFM_AM_E!P43+FC_IND_NFM_PA_E!P43+FC_IND_NFM_SA_E!P43+FC_IND_NFM_OM_E!P43</f>
        <v>10.37509668</v>
      </c>
      <c r="Q43" s="8">
        <f>FC_IND_NFM_AM_E!Q43+FC_IND_NFM_PA_E!Q43+FC_IND_NFM_SA_E!Q43+FC_IND_NFM_OM_E!Q43</f>
        <v>11.774252879999999</v>
      </c>
      <c r="R43" s="8">
        <f>FC_IND_NFM_AM_E!R43+FC_IND_NFM_PA_E!R43+FC_IND_NFM_SA_E!R43+FC_IND_NFM_OM_E!R43</f>
        <v>7.5124951199999987</v>
      </c>
      <c r="S43" s="8">
        <f>FC_IND_NFM_AM_E!S43+FC_IND_NFM_PA_E!S43+FC_IND_NFM_SA_E!S43+FC_IND_NFM_OM_E!S43</f>
        <v>6.9125518800000014</v>
      </c>
      <c r="T43" s="8">
        <f>FC_IND_NFM_AM_E!T43+FC_IND_NFM_PA_E!T43+FC_IND_NFM_SA_E!T43+FC_IND_NFM_OM_E!T43</f>
        <v>8.260223400000001</v>
      </c>
      <c r="U43" s="8">
        <f>FC_IND_NFM_AM_E!U43+FC_IND_NFM_PA_E!U43+FC_IND_NFM_SA_E!U43+FC_IND_NFM_OM_E!U43</f>
        <v>8.6230170000000008</v>
      </c>
      <c r="V43" s="8">
        <f>FC_IND_NFM_AM_E!V43+FC_IND_NFM_PA_E!V43+FC_IND_NFM_SA_E!V43+FC_IND_NFM_OM_E!V43</f>
        <v>4.7688685199999998</v>
      </c>
      <c r="W43" s="8">
        <f>FC_IND_NFM_AM_E!W43+FC_IND_NFM_PA_E!W43+FC_IND_NFM_SA_E!W43+FC_IND_NFM_OM_E!W43</f>
        <v>15.5000898</v>
      </c>
      <c r="X43" s="8">
        <f>FC_IND_NFM_AM_E!X43+FC_IND_NFM_PA_E!X43+FC_IND_NFM_SA_E!X43+FC_IND_NFM_OM_E!X43</f>
        <v>5.2597069199999984</v>
      </c>
      <c r="Y43" s="8">
        <f>FC_IND_NFM_AM_E!Y43+FC_IND_NFM_PA_E!Y43+FC_IND_NFM_SA_E!Y43+FC_IND_NFM_OM_E!Y43</f>
        <v>5.6961262800000023</v>
      </c>
      <c r="Z43" s="8">
        <f>FC_IND_NFM_AM_E!Z43+FC_IND_NFM_PA_E!Z43+FC_IND_NFM_SA_E!Z43+FC_IND_NFM_OM_E!Z43</f>
        <v>6.1069366799999996</v>
      </c>
    </row>
    <row r="44" spans="1:26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1219.2166267199998</v>
      </c>
      <c r="D44" s="8">
        <f>FC_IND_NFM_AM_E!D44+FC_IND_NFM_PA_E!D44+FC_IND_NFM_SA_E!D44+FC_IND_NFM_OM_E!D44</f>
        <v>1072.3998175200004</v>
      </c>
      <c r="E44" s="8">
        <f>FC_IND_NFM_AM_E!E44+FC_IND_NFM_PA_E!E44+FC_IND_NFM_SA_E!E44+FC_IND_NFM_OM_E!E44</f>
        <v>1046.8666411200002</v>
      </c>
      <c r="F44" s="8">
        <f>FC_IND_NFM_AM_E!F44+FC_IND_NFM_PA_E!F44+FC_IND_NFM_SA_E!F44+FC_IND_NFM_OM_E!F44</f>
        <v>1046.8666411200002</v>
      </c>
      <c r="G44" s="8">
        <f>FC_IND_NFM_AM_E!G44+FC_IND_NFM_PA_E!G44+FC_IND_NFM_SA_E!G44+FC_IND_NFM_OM_E!G44</f>
        <v>1129.8498127200005</v>
      </c>
      <c r="H44" s="8">
        <f>FC_IND_NFM_AM_E!H44+FC_IND_NFM_PA_E!H44+FC_IND_NFM_SA_E!H44+FC_IND_NFM_OM_E!H44</f>
        <v>1126.65827016</v>
      </c>
      <c r="I44" s="8">
        <f>FC_IND_NFM_AM_E!I44+FC_IND_NFM_PA_E!I44+FC_IND_NFM_SA_E!I44+FC_IND_NFM_OM_E!I44</f>
        <v>1164.9581740800002</v>
      </c>
      <c r="J44" s="8">
        <f>FC_IND_NFM_AM_E!J44+FC_IND_NFM_PA_E!J44+FC_IND_NFM_SA_E!J44+FC_IND_NFM_OM_E!J44</f>
        <v>734.69287440000005</v>
      </c>
      <c r="K44" s="8">
        <f>FC_IND_NFM_AM_E!K44+FC_IND_NFM_PA_E!K44+FC_IND_NFM_SA_E!K44+FC_IND_NFM_OM_E!K44</f>
        <v>699.65473032000034</v>
      </c>
      <c r="L44" s="8">
        <f>FC_IND_NFM_AM_E!L44+FC_IND_NFM_PA_E!L44+FC_IND_NFM_SA_E!L44+FC_IND_NFM_OM_E!L44</f>
        <v>438.69443832000024</v>
      </c>
      <c r="M44" s="8">
        <f>FC_IND_NFM_AM_E!M44+FC_IND_NFM_PA_E!M44+FC_IND_NFM_SA_E!M44+FC_IND_NFM_OM_E!M44</f>
        <v>710.7457168799998</v>
      </c>
      <c r="N44" s="8">
        <f>FC_IND_NFM_AM_E!N44+FC_IND_NFM_PA_E!N44+FC_IND_NFM_SA_E!N44+FC_IND_NFM_OM_E!N44</f>
        <v>474.49549871999983</v>
      </c>
      <c r="O44" s="8">
        <f>FC_IND_NFM_AM_E!O44+FC_IND_NFM_PA_E!O44+FC_IND_NFM_SA_E!O44+FC_IND_NFM_OM_E!O44</f>
        <v>283.48694280000007</v>
      </c>
      <c r="P44" s="8">
        <f>FC_IND_NFM_AM_E!P44+FC_IND_NFM_PA_E!P44+FC_IND_NFM_SA_E!P44+FC_IND_NFM_OM_E!P44</f>
        <v>288.52336080000003</v>
      </c>
      <c r="Q44" s="8">
        <f>FC_IND_NFM_AM_E!Q44+FC_IND_NFM_PA_E!Q44+FC_IND_NFM_SA_E!Q44+FC_IND_NFM_OM_E!Q44</f>
        <v>122.93652528</v>
      </c>
      <c r="R44" s="8">
        <f>FC_IND_NFM_AM_E!R44+FC_IND_NFM_PA_E!R44+FC_IND_NFM_SA_E!R44+FC_IND_NFM_OM_E!R44</f>
        <v>11.841085440000001</v>
      </c>
      <c r="S44" s="8">
        <f>FC_IND_NFM_AM_E!S44+FC_IND_NFM_PA_E!S44+FC_IND_NFM_SA_E!S44+FC_IND_NFM_OM_E!S44</f>
        <v>2.7161827199999999</v>
      </c>
      <c r="T44" s="8">
        <f>FC_IND_NFM_AM_E!T44+FC_IND_NFM_PA_E!T44+FC_IND_NFM_SA_E!T44+FC_IND_NFM_OM_E!T44</f>
        <v>1.1714025600000002</v>
      </c>
      <c r="U44" s="8">
        <f>FC_IND_NFM_AM_E!U44+FC_IND_NFM_PA_E!U44+FC_IND_NFM_SA_E!U44+FC_IND_NFM_OM_E!U44</f>
        <v>3.3704294400000023</v>
      </c>
      <c r="V44" s="8">
        <f>FC_IND_NFM_AM_E!V44+FC_IND_NFM_PA_E!V44+FC_IND_NFM_SA_E!V44+FC_IND_NFM_OM_E!V44</f>
        <v>10.561291920000002</v>
      </c>
      <c r="W44" s="8">
        <f>FC_IND_NFM_AM_E!W44+FC_IND_NFM_PA_E!W44+FC_IND_NFM_SA_E!W44+FC_IND_NFM_OM_E!W44</f>
        <v>6.5140459200000018</v>
      </c>
      <c r="X44" s="8">
        <f>FC_IND_NFM_AM_E!X44+FC_IND_NFM_PA_E!X44+FC_IND_NFM_SA_E!X44+FC_IND_NFM_OM_E!X44</f>
        <v>2.4096787200000001</v>
      </c>
      <c r="Y44" s="8">
        <f>FC_IND_NFM_AM_E!Y44+FC_IND_NFM_PA_E!Y44+FC_IND_NFM_SA_E!Y44+FC_IND_NFM_OM_E!Y44</f>
        <v>6.0991509600000011</v>
      </c>
      <c r="Z44" s="8">
        <f>FC_IND_NFM_AM_E!Z44+FC_IND_NFM_PA_E!Z44+FC_IND_NFM_SA_E!Z44+FC_IND_NFM_OM_E!Z44</f>
        <v>2.4289048800000006</v>
      </c>
    </row>
    <row r="45" spans="1:26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  <c r="Y45" s="8">
        <f>FC_IND_NFM_AM_E!Y45+FC_IND_NFM_PA_E!Y45+FC_IND_NFM_SA_E!Y45+FC_IND_NFM_OM_E!Y45</f>
        <v>0</v>
      </c>
      <c r="Z45" s="8">
        <f>FC_IND_NFM_AM_E!Z45+FC_IND_NFM_PA_E!Z45+FC_IND_NFM_SA_E!Z45+FC_IND_NFM_OM_E!Z45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  <c r="Y46" s="8">
        <f>FC_IND_NFM_AM_E!Y46+FC_IND_NFM_PA_E!Y46+FC_IND_NFM_SA_E!Y46+FC_IND_NFM_OM_E!Y46</f>
        <v>0</v>
      </c>
      <c r="Z46" s="8">
        <f>FC_IND_NFM_AM_E!Z46+FC_IND_NFM_PA_E!Z46+FC_IND_NFM_SA_E!Z46+FC_IND_NFM_OM_E!Z46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  <c r="Y47" s="8">
        <f>FC_IND_NFM_AM_E!Y47+FC_IND_NFM_PA_E!Y47+FC_IND_NFM_SA_E!Y47+FC_IND_NFM_OM_E!Y47</f>
        <v>0</v>
      </c>
      <c r="Z47" s="8">
        <f>FC_IND_NFM_AM_E!Z47+FC_IND_NFM_PA_E!Z47+FC_IND_NFM_SA_E!Z47+FC_IND_NFM_OM_E!Z47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  <c r="Y48" s="8">
        <f>FC_IND_NFM_AM_E!Y48+FC_IND_NFM_PA_E!Y48+FC_IND_NFM_SA_E!Y48+FC_IND_NFM_OM_E!Y48</f>
        <v>0</v>
      </c>
      <c r="Z48" s="8">
        <f>FC_IND_NFM_AM_E!Z48+FC_IND_NFM_PA_E!Z48+FC_IND_NFM_SA_E!Z48+FC_IND_NFM_OM_E!Z48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  <c r="Y49" s="8">
        <f>FC_IND_NFM_AM_E!Y49+FC_IND_NFM_PA_E!Y49+FC_IND_NFM_SA_E!Y49+FC_IND_NFM_OM_E!Y49</f>
        <v>0</v>
      </c>
      <c r="Z49" s="8">
        <f>FC_IND_NFM_AM_E!Z49+FC_IND_NFM_PA_E!Z49+FC_IND_NFM_SA_E!Z49+FC_IND_NFM_OM_E!Z49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  <c r="Y50" s="8">
        <f>FC_IND_NFM_AM_E!Y50+FC_IND_NFM_PA_E!Y50+FC_IND_NFM_SA_E!Y50+FC_IND_NFM_OM_E!Y50</f>
        <v>0</v>
      </c>
      <c r="Z50" s="8">
        <f>FC_IND_NFM_AM_E!Z50+FC_IND_NFM_PA_E!Z50+FC_IND_NFM_SA_E!Z50+FC_IND_NFM_OM_E!Z50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2.0397960000000003E-2</v>
      </c>
      <c r="D51" s="27">
        <f>FC_IND_NFM_AM_E!D51+FC_IND_NFM_PA_E!D51+FC_IND_NFM_SA_E!D51+FC_IND_NFM_OM_E!D51</f>
        <v>0.66727584000000029</v>
      </c>
      <c r="E51" s="27">
        <f>FC_IND_NFM_AM_E!E51+FC_IND_NFM_PA_E!E51+FC_IND_NFM_SA_E!E51+FC_IND_NFM_OM_E!E51</f>
        <v>17.16478236</v>
      </c>
      <c r="F51" s="27">
        <f>FC_IND_NFM_AM_E!F51+FC_IND_NFM_PA_E!F51+FC_IND_NFM_SA_E!F51+FC_IND_NFM_OM_E!F51</f>
        <v>23.2738704</v>
      </c>
      <c r="G51" s="27">
        <f>FC_IND_NFM_AM_E!G51+FC_IND_NFM_PA_E!G51+FC_IND_NFM_SA_E!G51+FC_IND_NFM_OM_E!G51</f>
        <v>29.453442480000007</v>
      </c>
      <c r="H51" s="27">
        <f>FC_IND_NFM_AM_E!H51+FC_IND_NFM_PA_E!H51+FC_IND_NFM_SA_E!H51+FC_IND_NFM_OM_E!H51</f>
        <v>16.188103800000004</v>
      </c>
      <c r="I51" s="27">
        <f>FC_IND_NFM_AM_E!I51+FC_IND_NFM_PA_E!I51+FC_IND_NFM_SA_E!I51+FC_IND_NFM_OM_E!I51</f>
        <v>355.55300352</v>
      </c>
      <c r="J51" s="27">
        <f>FC_IND_NFM_AM_E!J51+FC_IND_NFM_PA_E!J51+FC_IND_NFM_SA_E!J51+FC_IND_NFM_OM_E!J51</f>
        <v>442.09993211999995</v>
      </c>
      <c r="K51" s="27">
        <f>FC_IND_NFM_AM_E!K51+FC_IND_NFM_PA_E!K51+FC_IND_NFM_SA_E!K51+FC_IND_NFM_OM_E!K51</f>
        <v>481.0184319600001</v>
      </c>
      <c r="L51" s="27">
        <f>FC_IND_NFM_AM_E!L51+FC_IND_NFM_PA_E!L51+FC_IND_NFM_SA_E!L51+FC_IND_NFM_OM_E!L51</f>
        <v>453.78412596000004</v>
      </c>
      <c r="M51" s="27">
        <f>FC_IND_NFM_AM_E!M51+FC_IND_NFM_PA_E!M51+FC_IND_NFM_SA_E!M51+FC_IND_NFM_OM_E!M51</f>
        <v>476.95216932000017</v>
      </c>
      <c r="N51" s="27">
        <f>FC_IND_NFM_AM_E!N51+FC_IND_NFM_PA_E!N51+FC_IND_NFM_SA_E!N51+FC_IND_NFM_OM_E!N51</f>
        <v>497.02598352000001</v>
      </c>
      <c r="O51" s="27">
        <f>FC_IND_NFM_AM_E!O51+FC_IND_NFM_PA_E!O51+FC_IND_NFM_SA_E!O51+FC_IND_NFM_OM_E!O51</f>
        <v>543.76922160000004</v>
      </c>
      <c r="P51" s="27">
        <f>FC_IND_NFM_AM_E!P51+FC_IND_NFM_PA_E!P51+FC_IND_NFM_SA_E!P51+FC_IND_NFM_OM_E!P51</f>
        <v>685.08628848000001</v>
      </c>
      <c r="Q51" s="27">
        <f>FC_IND_NFM_AM_E!Q51+FC_IND_NFM_PA_E!Q51+FC_IND_NFM_SA_E!Q51+FC_IND_NFM_OM_E!Q51</f>
        <v>771.10468776000005</v>
      </c>
      <c r="R51" s="27">
        <f>FC_IND_NFM_AM_E!R51+FC_IND_NFM_PA_E!R51+FC_IND_NFM_SA_E!R51+FC_IND_NFM_OM_E!R51</f>
        <v>878.88730643999975</v>
      </c>
      <c r="S51" s="27">
        <f>FC_IND_NFM_AM_E!S51+FC_IND_NFM_PA_E!S51+FC_IND_NFM_SA_E!S51+FC_IND_NFM_OM_E!S51</f>
        <v>908.57441663999998</v>
      </c>
      <c r="T51" s="27">
        <f>FC_IND_NFM_AM_E!T51+FC_IND_NFM_PA_E!T51+FC_IND_NFM_SA_E!T51+FC_IND_NFM_OM_E!T51</f>
        <v>959.65111044000025</v>
      </c>
      <c r="U51" s="27">
        <f>FC_IND_NFM_AM_E!U51+FC_IND_NFM_PA_E!U51+FC_IND_NFM_SA_E!U51+FC_IND_NFM_OM_E!U51</f>
        <v>978.94293551999999</v>
      </c>
      <c r="V51" s="27">
        <f>FC_IND_NFM_AM_E!V51+FC_IND_NFM_PA_E!V51+FC_IND_NFM_SA_E!V51+FC_IND_NFM_OM_E!V51</f>
        <v>987.60600971999997</v>
      </c>
      <c r="W51" s="27">
        <f>FC_IND_NFM_AM_E!W51+FC_IND_NFM_PA_E!W51+FC_IND_NFM_SA_E!W51+FC_IND_NFM_OM_E!W51</f>
        <v>1043.1394580846531</v>
      </c>
      <c r="X51" s="27">
        <f>FC_IND_NFM_AM_E!X51+FC_IND_NFM_PA_E!X51+FC_IND_NFM_SA_E!X51+FC_IND_NFM_OM_E!X51</f>
        <v>995.80715537710921</v>
      </c>
      <c r="Y51" s="27">
        <f>FC_IND_NFM_AM_E!Y51+FC_IND_NFM_PA_E!Y51+FC_IND_NFM_SA_E!Y51+FC_IND_NFM_OM_E!Y51</f>
        <v>876.90376829848765</v>
      </c>
      <c r="Z51" s="27">
        <f>FC_IND_NFM_AM_E!Z51+FC_IND_NFM_PA_E!Z51+FC_IND_NFM_SA_E!Z51+FC_IND_NFM_OM_E!Z51</f>
        <v>827.85159893802029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  <c r="Y53" s="8">
        <f>FC_IND_NFM_AM_E!Y53+FC_IND_NFM_PA_E!Y53+FC_IND_NFM_SA_E!Y53+FC_IND_NFM_OM_E!Y53</f>
        <v>0</v>
      </c>
      <c r="Z53" s="8">
        <f>FC_IND_NFM_AM_E!Z53+FC_IND_NFM_PA_E!Z53+FC_IND_NFM_SA_E!Z53+FC_IND_NFM_OM_E!Z53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  <c r="Y54" s="45">
        <f>FC_IND_NFM_AM_E!Y54+FC_IND_NFM_PA_E!Y54+FC_IND_NFM_SA_E!Y54+FC_IND_NFM_OM_E!Y54</f>
        <v>0</v>
      </c>
      <c r="Z54" s="45">
        <f>FC_IND_NFM_AM_E!Z54+FC_IND_NFM_PA_E!Z54+FC_IND_NFM_SA_E!Z54+FC_IND_NFM_OM_E!Z54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1.7393355898953685E-2</v>
      </c>
      <c r="X61" s="49">
        <f t="shared" si="32"/>
        <v>8.6334632332348227E-2</v>
      </c>
      <c r="Y61" s="49">
        <f t="shared" ref="Y61:Z61" si="33">SUM(Y62:Y72)</f>
        <v>0.60549140232753607</v>
      </c>
      <c r="Z61" s="49">
        <f t="shared" si="33"/>
        <v>0.90359759230115333</v>
      </c>
    </row>
    <row r="62" spans="1:26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  <c r="Y62" s="52">
        <f>FC_IND_NFM_AM_E!Y62+FC_IND_NFM_PA_E!Y62+FC_IND_NFM_SA_E!Y62+FC_IND_NFM_OM_E!Y62</f>
        <v>0</v>
      </c>
      <c r="Z62" s="52">
        <f>FC_IND_NFM_AM_E!Z62+FC_IND_NFM_PA_E!Z62+FC_IND_NFM_SA_E!Z62+FC_IND_NFM_OM_E!Z62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  <c r="Y63" s="52">
        <f>FC_IND_NFM_AM_E!Y63+FC_IND_NFM_PA_E!Y63+FC_IND_NFM_SA_E!Y63+FC_IND_NFM_OM_E!Y63</f>
        <v>0</v>
      </c>
      <c r="Z63" s="52">
        <f>FC_IND_NFM_AM_E!Z63+FC_IND_NFM_PA_E!Z63+FC_IND_NFM_SA_E!Z63+FC_IND_NFM_OM_E!Z63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1.7393355898953685E-2</v>
      </c>
      <c r="X64" s="52">
        <f>FC_IND_NFM_AM_E!X64+FC_IND_NFM_PA_E!X64+FC_IND_NFM_SA_E!X64+FC_IND_NFM_OM_E!X64</f>
        <v>8.6334632332348227E-2</v>
      </c>
      <c r="Y64" s="52">
        <f>FC_IND_NFM_AM_E!Y64+FC_IND_NFM_PA_E!Y64+FC_IND_NFM_SA_E!Y64+FC_IND_NFM_OM_E!Y64</f>
        <v>0.60549140232753607</v>
      </c>
      <c r="Z64" s="52">
        <f>FC_IND_NFM_AM_E!Z64+FC_IND_NFM_PA_E!Z64+FC_IND_NFM_SA_E!Z64+FC_IND_NFM_OM_E!Z64</f>
        <v>0.90359759230115333</v>
      </c>
    </row>
    <row r="65" spans="1:26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  <c r="Y65" s="52">
        <f>FC_IND_NFM_AM_E!Y65+FC_IND_NFM_PA_E!Y65+FC_IND_NFM_SA_E!Y65+FC_IND_NFM_OM_E!Y65</f>
        <v>0</v>
      </c>
      <c r="Z65" s="52">
        <f>FC_IND_NFM_AM_E!Z65+FC_IND_NFM_PA_E!Z65+FC_IND_NFM_SA_E!Z65+FC_IND_NFM_OM_E!Z65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  <c r="Y66" s="52">
        <f>FC_IND_NFM_AM_E!Y66+FC_IND_NFM_PA_E!Y66+FC_IND_NFM_SA_E!Y66+FC_IND_NFM_OM_E!Y66</f>
        <v>0</v>
      </c>
      <c r="Z66" s="52">
        <f>FC_IND_NFM_AM_E!Z66+FC_IND_NFM_PA_E!Z66+FC_IND_NFM_SA_E!Z66+FC_IND_NFM_OM_E!Z66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  <c r="Y67" s="52">
        <f>FC_IND_NFM_AM_E!Y67+FC_IND_NFM_PA_E!Y67+FC_IND_NFM_SA_E!Y67+FC_IND_NFM_OM_E!Y67</f>
        <v>0</v>
      </c>
      <c r="Z67" s="52">
        <f>FC_IND_NFM_AM_E!Z67+FC_IND_NFM_PA_E!Z67+FC_IND_NFM_SA_E!Z67+FC_IND_NFM_OM_E!Z67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  <c r="Y68" s="52">
        <f>FC_IND_NFM_AM_E!Y68+FC_IND_NFM_PA_E!Y68+FC_IND_NFM_SA_E!Y68+FC_IND_NFM_OM_E!Y68</f>
        <v>0</v>
      </c>
      <c r="Z68" s="52">
        <f>FC_IND_NFM_AM_E!Z68+FC_IND_NFM_PA_E!Z68+FC_IND_NFM_SA_E!Z68+FC_IND_NFM_OM_E!Z68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  <c r="Y69" s="52">
        <f>FC_IND_NFM_AM_E!Y69+FC_IND_NFM_PA_E!Y69+FC_IND_NFM_SA_E!Y69+FC_IND_NFM_OM_E!Y69</f>
        <v>0</v>
      </c>
      <c r="Z69" s="52">
        <f>FC_IND_NFM_AM_E!Z69+FC_IND_NFM_PA_E!Z69+FC_IND_NFM_SA_E!Z69+FC_IND_NFM_OM_E!Z69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  <c r="Y70" s="52">
        <f>FC_IND_NFM_AM_E!Y70+FC_IND_NFM_PA_E!Y70+FC_IND_NFM_SA_E!Y70+FC_IND_NFM_OM_E!Y70</f>
        <v>0</v>
      </c>
      <c r="Z70" s="52">
        <f>FC_IND_NFM_AM_E!Z70+FC_IND_NFM_PA_E!Z70+FC_IND_NFM_SA_E!Z70+FC_IND_NFM_OM_E!Z70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  <c r="Y71" s="52">
        <f>FC_IND_NFM_AM_E!Y71+FC_IND_NFM_PA_E!Y71+FC_IND_NFM_SA_E!Y71+FC_IND_NFM_OM_E!Y71</f>
        <v>0</v>
      </c>
      <c r="Z71" s="52">
        <f>FC_IND_NFM_AM_E!Z71+FC_IND_NFM_PA_E!Z71+FC_IND_NFM_SA_E!Z71+FC_IND_NFM_OM_E!Z71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  <c r="Y72" s="55">
        <f>FC_IND_NFM_AM_E!Y72+FC_IND_NFM_PA_E!Y72+FC_IND_NFM_SA_E!Y72+FC_IND_NFM_OM_E!Y72</f>
        <v>0</v>
      </c>
      <c r="Z72" s="55">
        <f>FC_IND_NFM_AM_E!Z72+FC_IND_NFM_PA_E!Z72+FC_IND_NFM_SA_E!Z72+FC_IND_NFM_OM_E!Z72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1323.794895311552</v>
      </c>
      <c r="D2" s="21">
        <f t="shared" ref="D2:X2" si="0">SUM(D3,D17,D22,D25,D26,D51,D52)</f>
        <v>1180.4756102634369</v>
      </c>
      <c r="E2" s="21">
        <f t="shared" si="0"/>
        <v>1183.6761047123618</v>
      </c>
      <c r="F2" s="21">
        <f t="shared" si="0"/>
        <v>1180.2296116569948</v>
      </c>
      <c r="G2" s="21">
        <f t="shared" si="0"/>
        <v>1238.3806459088594</v>
      </c>
      <c r="H2" s="21">
        <f t="shared" si="0"/>
        <v>1147.4349430811712</v>
      </c>
      <c r="I2" s="21">
        <f t="shared" si="0"/>
        <v>1514.9056147536025</v>
      </c>
      <c r="J2" s="21">
        <f t="shared" si="0"/>
        <v>1175.0550096664815</v>
      </c>
      <c r="K2" s="21">
        <f t="shared" si="0"/>
        <v>1182.5361501044713</v>
      </c>
      <c r="L2" s="21">
        <f t="shared" si="0"/>
        <v>900.49818975327889</v>
      </c>
      <c r="M2" s="21">
        <f t="shared" si="0"/>
        <v>1197.8358608619317</v>
      </c>
      <c r="N2" s="21">
        <f t="shared" si="0"/>
        <v>975.37920118306113</v>
      </c>
      <c r="O2" s="21">
        <f t="shared" si="0"/>
        <v>836.83073734229265</v>
      </c>
      <c r="P2" s="21">
        <f t="shared" si="0"/>
        <v>981.34048227924075</v>
      </c>
      <c r="Q2" s="21">
        <f t="shared" si="0"/>
        <v>913.8077134130184</v>
      </c>
      <c r="R2" s="21">
        <f t="shared" si="0"/>
        <v>902.31067528381311</v>
      </c>
      <c r="S2" s="21">
        <f t="shared" si="0"/>
        <v>915.62074598080881</v>
      </c>
      <c r="T2" s="21">
        <f t="shared" si="0"/>
        <v>968.56329760489984</v>
      </c>
      <c r="U2" s="21">
        <f t="shared" si="0"/>
        <v>989.28881292336018</v>
      </c>
      <c r="V2" s="21">
        <f t="shared" si="0"/>
        <v>999.40068685385381</v>
      </c>
      <c r="W2" s="21">
        <f t="shared" si="0"/>
        <v>1066.3957916245079</v>
      </c>
      <c r="X2" s="21">
        <f t="shared" si="0"/>
        <v>1000.723990854774</v>
      </c>
      <c r="Y2" s="21">
        <f t="shared" ref="Y2:Z2" si="1">SUM(Y3,Y17,Y22,Y25,Y26,Y51,Y52)</f>
        <v>885.43901913486434</v>
      </c>
      <c r="Z2" s="21">
        <f t="shared" si="1"/>
        <v>834.08629114211976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2.4166074676279794</v>
      </c>
      <c r="M3" s="24">
        <f t="shared" si="2"/>
        <v>3.0596836101890412</v>
      </c>
      <c r="N3" s="24">
        <f t="shared" si="2"/>
        <v>1.8427196949742652</v>
      </c>
      <c r="O3" s="24">
        <f t="shared" si="2"/>
        <v>1.3867352140822058</v>
      </c>
      <c r="P3" s="24">
        <f t="shared" si="2"/>
        <v>0.20861950489036546</v>
      </c>
      <c r="Q3" s="24">
        <f t="shared" si="2"/>
        <v>0</v>
      </c>
      <c r="R3" s="24">
        <f t="shared" si="2"/>
        <v>7.8310299250562945E-2</v>
      </c>
      <c r="S3" s="24">
        <f t="shared" si="2"/>
        <v>0</v>
      </c>
      <c r="T3" s="24">
        <f t="shared" si="2"/>
        <v>0.10427186968980209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2.4166074676279794</v>
      </c>
      <c r="M4" s="19">
        <f t="shared" si="4"/>
        <v>3.0596836101890412</v>
      </c>
      <c r="N4" s="19">
        <f t="shared" si="4"/>
        <v>1.8427196949742652</v>
      </c>
      <c r="O4" s="19">
        <f t="shared" si="4"/>
        <v>1.3867352140822058</v>
      </c>
      <c r="P4" s="19">
        <f t="shared" si="4"/>
        <v>0.20861950489036546</v>
      </c>
      <c r="Q4" s="19">
        <f t="shared" si="4"/>
        <v>0</v>
      </c>
      <c r="R4" s="19">
        <f t="shared" si="4"/>
        <v>7.8310299250562945E-2</v>
      </c>
      <c r="S4" s="19">
        <f t="shared" si="4"/>
        <v>0</v>
      </c>
      <c r="T4" s="19">
        <f t="shared" si="4"/>
        <v>0.10427186968980209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2.4166074676279794</v>
      </c>
      <c r="M7" s="8">
        <v>3.0596836101890412</v>
      </c>
      <c r="N7" s="8">
        <v>1.8427196949742652</v>
      </c>
      <c r="O7" s="8">
        <v>1.3867352140822058</v>
      </c>
      <c r="P7" s="8">
        <v>0.20861950489036546</v>
      </c>
      <c r="Q7" s="8">
        <v>0</v>
      </c>
      <c r="R7" s="8">
        <v>7.8310299250562945E-2</v>
      </c>
      <c r="S7" s="8">
        <v>0</v>
      </c>
      <c r="T7" s="8">
        <v>0.10427186968980209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1323.7747509380708</v>
      </c>
      <c r="D26" s="27">
        <f t="shared" si="14"/>
        <v>1179.8183358826295</v>
      </c>
      <c r="E26" s="27">
        <f t="shared" si="14"/>
        <v>1166.6419204419735</v>
      </c>
      <c r="F26" s="27">
        <f t="shared" si="14"/>
        <v>1157.1830497228568</v>
      </c>
      <c r="G26" s="27">
        <f t="shared" si="14"/>
        <v>1209.5137781626527</v>
      </c>
      <c r="H26" s="27">
        <f t="shared" si="14"/>
        <v>1131.4573956604854</v>
      </c>
      <c r="I26" s="27">
        <f t="shared" si="14"/>
        <v>1164.2195610421547</v>
      </c>
      <c r="J26" s="27">
        <f t="shared" si="14"/>
        <v>738.37385085598601</v>
      </c>
      <c r="K26" s="27">
        <f t="shared" si="14"/>
        <v>707.08742579007026</v>
      </c>
      <c r="L26" s="27">
        <f t="shared" si="14"/>
        <v>450.8536776649924</v>
      </c>
      <c r="M26" s="27">
        <f t="shared" si="14"/>
        <v>722.88984533507198</v>
      </c>
      <c r="N26" s="27">
        <f t="shared" si="14"/>
        <v>481.34855291202604</v>
      </c>
      <c r="O26" s="27">
        <f t="shared" si="14"/>
        <v>296.88737039617899</v>
      </c>
      <c r="P26" s="27">
        <f t="shared" si="14"/>
        <v>302.64657487621872</v>
      </c>
      <c r="Q26" s="27">
        <f t="shared" si="14"/>
        <v>148.99901836869503</v>
      </c>
      <c r="R26" s="27">
        <f t="shared" si="14"/>
        <v>30.437792189928089</v>
      </c>
      <c r="S26" s="27">
        <f t="shared" si="14"/>
        <v>14.748571390095162</v>
      </c>
      <c r="T26" s="27">
        <f t="shared" si="14"/>
        <v>16.814270356394072</v>
      </c>
      <c r="U26" s="27">
        <f t="shared" si="14"/>
        <v>17.342246702538834</v>
      </c>
      <c r="V26" s="27">
        <f t="shared" si="14"/>
        <v>19.490743818503276</v>
      </c>
      <c r="W26" s="27">
        <f t="shared" si="14"/>
        <v>29.210230624938404</v>
      </c>
      <c r="X26" s="27">
        <f t="shared" si="14"/>
        <v>11.644723308952528</v>
      </c>
      <c r="Y26" s="27">
        <f t="shared" ref="Y26:Z26" si="15">SUM(Y27,Y33)</f>
        <v>15.73518283035051</v>
      </c>
      <c r="Z26" s="27">
        <f t="shared" si="15"/>
        <v>13.786186358392971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1323.7747509380708</v>
      </c>
      <c r="D33" s="19">
        <f t="shared" si="18"/>
        <v>1179.8183358826295</v>
      </c>
      <c r="E33" s="19">
        <f t="shared" si="18"/>
        <v>1166.6419204419735</v>
      </c>
      <c r="F33" s="19">
        <f t="shared" si="18"/>
        <v>1157.1830497228568</v>
      </c>
      <c r="G33" s="19">
        <f t="shared" si="18"/>
        <v>1209.5137781626527</v>
      </c>
      <c r="H33" s="19">
        <f t="shared" si="18"/>
        <v>1131.4573956604854</v>
      </c>
      <c r="I33" s="19">
        <f t="shared" si="18"/>
        <v>1164.2195610421547</v>
      </c>
      <c r="J33" s="19">
        <f t="shared" si="18"/>
        <v>738.37385085598601</v>
      </c>
      <c r="K33" s="19">
        <f t="shared" si="18"/>
        <v>707.08742579007026</v>
      </c>
      <c r="L33" s="19">
        <f t="shared" si="18"/>
        <v>450.8536776649924</v>
      </c>
      <c r="M33" s="19">
        <f t="shared" si="18"/>
        <v>722.88984533507198</v>
      </c>
      <c r="N33" s="19">
        <f t="shared" si="18"/>
        <v>481.34855291202604</v>
      </c>
      <c r="O33" s="19">
        <f t="shared" si="18"/>
        <v>296.88737039617899</v>
      </c>
      <c r="P33" s="19">
        <f t="shared" si="18"/>
        <v>302.64657487621872</v>
      </c>
      <c r="Q33" s="19">
        <f t="shared" si="18"/>
        <v>148.99901836869503</v>
      </c>
      <c r="R33" s="19">
        <f t="shared" si="18"/>
        <v>30.437792189928089</v>
      </c>
      <c r="S33" s="19">
        <f t="shared" si="18"/>
        <v>14.748571390095162</v>
      </c>
      <c r="T33" s="19">
        <f t="shared" si="18"/>
        <v>16.814270356394072</v>
      </c>
      <c r="U33" s="19">
        <f t="shared" si="18"/>
        <v>17.342246702538834</v>
      </c>
      <c r="V33" s="19">
        <f t="shared" si="18"/>
        <v>19.490743818503276</v>
      </c>
      <c r="W33" s="19">
        <f t="shared" si="18"/>
        <v>29.210230624938404</v>
      </c>
      <c r="X33" s="19">
        <f t="shared" si="18"/>
        <v>11.644723308952528</v>
      </c>
      <c r="Y33" s="19">
        <f t="shared" ref="Y33:Z33" si="19">SUM(Y34:Y50)</f>
        <v>15.73518283035051</v>
      </c>
      <c r="Z33" s="19">
        <f t="shared" si="19"/>
        <v>13.786186358392971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19.987184716403835</v>
      </c>
      <c r="D36" s="8">
        <v>28.375428622742088</v>
      </c>
      <c r="E36" s="8">
        <v>30.807088241691293</v>
      </c>
      <c r="F36" s="8">
        <v>20.015015345661212</v>
      </c>
      <c r="G36" s="8">
        <v>4.2545048514170762</v>
      </c>
      <c r="H36" s="8">
        <v>7.1187322969935485</v>
      </c>
      <c r="I36" s="8">
        <v>7.8006840082747528</v>
      </c>
      <c r="J36" s="8">
        <v>7.6916073227443285</v>
      </c>
      <c r="K36" s="8">
        <v>6.3557709055134364</v>
      </c>
      <c r="L36" s="8">
        <v>4.2610812320367097</v>
      </c>
      <c r="M36" s="8">
        <v>5.5611533216658753</v>
      </c>
      <c r="N36" s="8">
        <v>2.7050159887672836</v>
      </c>
      <c r="O36" s="8">
        <v>4.8774062631585933</v>
      </c>
      <c r="P36" s="8">
        <v>5.2602893049360935</v>
      </c>
      <c r="Q36" s="8">
        <v>12.784745315153526</v>
      </c>
      <c r="R36" s="8">
        <v>10.203489910134953</v>
      </c>
      <c r="S36" s="8">
        <v>4.1659409431714902</v>
      </c>
      <c r="T36" s="8">
        <v>6.0490466170213422</v>
      </c>
      <c r="U36" s="8">
        <v>4.4018047085948249</v>
      </c>
      <c r="V36" s="8">
        <v>3.1266136309279702</v>
      </c>
      <c r="W36" s="8">
        <v>6.011816488243265</v>
      </c>
      <c r="X36" s="8">
        <v>3.2390815790586309</v>
      </c>
      <c r="Y36" s="8">
        <v>3.4055648558872176</v>
      </c>
      <c r="Z36" s="8">
        <v>4.794159655583635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78.913253703475362</v>
      </c>
      <c r="D41" s="8">
        <v>83.265668711317375</v>
      </c>
      <c r="E41" s="8">
        <v>82.204956978420213</v>
      </c>
      <c r="F41" s="8">
        <v>83.634597164199548</v>
      </c>
      <c r="G41" s="8">
        <v>81.638400474599976</v>
      </c>
      <c r="H41" s="8">
        <v>0</v>
      </c>
      <c r="I41" s="8">
        <v>0</v>
      </c>
      <c r="J41" s="8">
        <v>0</v>
      </c>
      <c r="K41" s="8">
        <v>0</v>
      </c>
      <c r="L41" s="8">
        <v>1.6161024417169441</v>
      </c>
      <c r="M41" s="8">
        <v>2.4135294727738006</v>
      </c>
      <c r="N41" s="8">
        <v>0.691340618115723</v>
      </c>
      <c r="O41" s="8">
        <v>1.7255092608064582</v>
      </c>
      <c r="P41" s="8">
        <v>1.1641225876968675</v>
      </c>
      <c r="Q41" s="8">
        <v>2.5379553345235366</v>
      </c>
      <c r="R41" s="8">
        <v>1.031122998577944</v>
      </c>
      <c r="S41" s="8">
        <v>1.0341368128644481</v>
      </c>
      <c r="T41" s="8">
        <v>1.4116988277814568</v>
      </c>
      <c r="U41" s="8">
        <v>1.031269141999803</v>
      </c>
      <c r="V41" s="8">
        <v>1.1484780435097059</v>
      </c>
      <c r="W41" s="8">
        <v>1.307695305434541</v>
      </c>
      <c r="X41" s="8">
        <v>0.78709549247128729</v>
      </c>
      <c r="Y41" s="8">
        <v>0.62818725971220801</v>
      </c>
      <c r="Z41" s="8">
        <v>0.5327265811493187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16.508432990757044</v>
      </c>
      <c r="D43" s="8">
        <v>7.2419743767568407</v>
      </c>
      <c r="E43" s="8">
        <v>12.751531931327282</v>
      </c>
      <c r="F43" s="8">
        <v>14.350729138092214</v>
      </c>
      <c r="G43" s="8">
        <v>9.9797082939692974</v>
      </c>
      <c r="H43" s="8">
        <v>8.2667885368442278</v>
      </c>
      <c r="I43" s="8">
        <v>4.73516338403092</v>
      </c>
      <c r="J43" s="8">
        <v>4.019281801488205</v>
      </c>
      <c r="K43" s="8">
        <v>8.3454567906883952</v>
      </c>
      <c r="L43" s="8">
        <v>12.056337933066816</v>
      </c>
      <c r="M43" s="8">
        <v>10.937912993862968</v>
      </c>
      <c r="N43" s="8">
        <v>7.6713038583046247</v>
      </c>
      <c r="O43" s="8">
        <v>9.3094509092758866</v>
      </c>
      <c r="P43" s="8">
        <v>10.27512968259655</v>
      </c>
      <c r="Q43" s="8">
        <v>11.678117281887687</v>
      </c>
      <c r="R43" s="8">
        <v>7.4518683177833429</v>
      </c>
      <c r="S43" s="8">
        <v>6.8539522245585633</v>
      </c>
      <c r="T43" s="8">
        <v>8.1913084779980032</v>
      </c>
      <c r="U43" s="8">
        <v>8.5613894942322109</v>
      </c>
      <c r="V43" s="8">
        <v>4.7317064029421552</v>
      </c>
      <c r="W43" s="8">
        <v>15.411620383218271</v>
      </c>
      <c r="X43" s="8">
        <v>5.2241712060898022</v>
      </c>
      <c r="Y43" s="8">
        <v>5.6493574972353153</v>
      </c>
      <c r="Z43" s="8">
        <v>6.0512304438837443</v>
      </c>
    </row>
    <row r="44" spans="1:26" ht="11.25" customHeight="1" x14ac:dyDescent="0.2">
      <c r="A44" s="28" t="s">
        <v>74</v>
      </c>
      <c r="B44" s="7" t="s">
        <v>75</v>
      </c>
      <c r="C44" s="8">
        <v>1208.3658795274346</v>
      </c>
      <c r="D44" s="8">
        <v>1060.9352641718133</v>
      </c>
      <c r="E44" s="8">
        <v>1040.8783432905348</v>
      </c>
      <c r="F44" s="8">
        <v>1039.1827080749038</v>
      </c>
      <c r="G44" s="8">
        <v>1113.6411645426663</v>
      </c>
      <c r="H44" s="8">
        <v>1116.0718748266477</v>
      </c>
      <c r="I44" s="8">
        <v>1151.6837136498491</v>
      </c>
      <c r="J44" s="8">
        <v>726.66296173175351</v>
      </c>
      <c r="K44" s="8">
        <v>692.38619809386842</v>
      </c>
      <c r="L44" s="8">
        <v>432.92015605817193</v>
      </c>
      <c r="M44" s="8">
        <v>703.97724954676937</v>
      </c>
      <c r="N44" s="8">
        <v>470.28089244683838</v>
      </c>
      <c r="O44" s="8">
        <v>280.97500396293805</v>
      </c>
      <c r="P44" s="8">
        <v>285.94703330098923</v>
      </c>
      <c r="Q44" s="8">
        <v>121.99820043713029</v>
      </c>
      <c r="R44" s="8">
        <v>11.751310963431848</v>
      </c>
      <c r="S44" s="8">
        <v>2.6945414095006601</v>
      </c>
      <c r="T44" s="8">
        <v>1.1622164335932679</v>
      </c>
      <c r="U44" s="8">
        <v>3.347783357711994</v>
      </c>
      <c r="V44" s="8">
        <v>10.483945741123447</v>
      </c>
      <c r="W44" s="8">
        <v>6.4790984480423282</v>
      </c>
      <c r="X44" s="8">
        <v>2.3943750313328067</v>
      </c>
      <c r="Y44" s="8">
        <v>6.0520732175157699</v>
      </c>
      <c r="Z44" s="8">
        <v>2.4080696777762727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2.0144373481162974E-2</v>
      </c>
      <c r="D51" s="27">
        <v>0.65727438080748424</v>
      </c>
      <c r="E51" s="27">
        <v>17.03418427038822</v>
      </c>
      <c r="F51" s="27">
        <v>23.046561934137973</v>
      </c>
      <c r="G51" s="27">
        <v>28.866867746206669</v>
      </c>
      <c r="H51" s="27">
        <v>15.977547420685928</v>
      </c>
      <c r="I51" s="27">
        <v>350.68605371144787</v>
      </c>
      <c r="J51" s="27">
        <v>436.68115881049562</v>
      </c>
      <c r="K51" s="27">
        <v>475.44872431440115</v>
      </c>
      <c r="L51" s="27">
        <v>447.22790462065859</v>
      </c>
      <c r="M51" s="27">
        <v>471.88633191667066</v>
      </c>
      <c r="N51" s="27">
        <v>492.18792857606081</v>
      </c>
      <c r="O51" s="27">
        <v>538.55663173203152</v>
      </c>
      <c r="P51" s="27">
        <v>678.48528789813167</v>
      </c>
      <c r="Q51" s="27">
        <v>764.80869504432337</v>
      </c>
      <c r="R51" s="27">
        <v>871.7945727946344</v>
      </c>
      <c r="S51" s="27">
        <v>900.8721745907136</v>
      </c>
      <c r="T51" s="27">
        <v>951.64475537881594</v>
      </c>
      <c r="U51" s="27">
        <v>971.9465662208213</v>
      </c>
      <c r="V51" s="27">
        <v>979.90994303535058</v>
      </c>
      <c r="W51" s="27">
        <v>1037.1855609995694</v>
      </c>
      <c r="X51" s="27">
        <v>989.07926754582149</v>
      </c>
      <c r="Y51" s="27">
        <v>869.70383630451386</v>
      </c>
      <c r="Z51" s="27">
        <v>820.30010478372674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1.7294080341707721E-2</v>
      </c>
      <c r="X61" s="49">
        <f t="shared" si="22"/>
        <v>8.5751336943124465E-2</v>
      </c>
      <c r="Y61" s="49">
        <f t="shared" ref="Y61:Z61" si="23">SUM(Y62:Y72)</f>
        <v>0.60051993672629556</v>
      </c>
      <c r="Z61" s="49">
        <f t="shared" si="23"/>
        <v>0.89535515857891479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1.7294080341707721E-2</v>
      </c>
      <c r="X64" s="52">
        <v>8.5751336943124465E-2</v>
      </c>
      <c r="Y64" s="52">
        <v>0.60051993672629556</v>
      </c>
      <c r="Z64" s="52">
        <v>0.89535515857891479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11.452760808447861</v>
      </c>
      <c r="D2" s="21">
        <f t="shared" ref="D2:X2" si="0">SUM(D3,D17,D22,D25,D26,D51,D52)</f>
        <v>12.19579545656323</v>
      </c>
      <c r="E2" s="21">
        <f t="shared" si="0"/>
        <v>6.5474817276382984</v>
      </c>
      <c r="F2" s="21">
        <f t="shared" si="0"/>
        <v>8.3736122630053949</v>
      </c>
      <c r="G2" s="21">
        <f t="shared" si="0"/>
        <v>17.319522731141237</v>
      </c>
      <c r="H2" s="21">
        <f t="shared" si="0"/>
        <v>10.999945678828654</v>
      </c>
      <c r="I2" s="21">
        <f t="shared" si="0"/>
        <v>18.315472286397572</v>
      </c>
      <c r="J2" s="21">
        <f t="shared" si="0"/>
        <v>13.593998693518319</v>
      </c>
      <c r="K2" s="21">
        <f t="shared" si="0"/>
        <v>13.010451055529003</v>
      </c>
      <c r="L2" s="21">
        <f t="shared" si="0"/>
        <v>12.612004046721292</v>
      </c>
      <c r="M2" s="21">
        <f t="shared" si="0"/>
        <v>12.050877338068259</v>
      </c>
      <c r="N2" s="21">
        <f t="shared" si="0"/>
        <v>9.1750878169387846</v>
      </c>
      <c r="O2" s="21">
        <f t="shared" si="0"/>
        <v>7.8794402577074081</v>
      </c>
      <c r="P2" s="21">
        <f t="shared" si="0"/>
        <v>9.33285848075929</v>
      </c>
      <c r="Q2" s="21">
        <f t="shared" si="0"/>
        <v>7.4397871869816576</v>
      </c>
      <c r="R2" s="21">
        <f t="shared" si="0"/>
        <v>7.32847951618671</v>
      </c>
      <c r="S2" s="21">
        <f t="shared" si="0"/>
        <v>7.8198342991911778</v>
      </c>
      <c r="T2" s="21">
        <f t="shared" si="0"/>
        <v>8.1386422351004786</v>
      </c>
      <c r="U2" s="21">
        <f t="shared" si="0"/>
        <v>7.11382235663981</v>
      </c>
      <c r="V2" s="21">
        <f t="shared" si="0"/>
        <v>7.836931786146156</v>
      </c>
      <c r="W2" s="21">
        <f t="shared" si="0"/>
        <v>6.1133326201454397</v>
      </c>
      <c r="X2" s="21">
        <f t="shared" si="0"/>
        <v>6.8018269223351364</v>
      </c>
      <c r="Y2" s="21">
        <f t="shared" ref="Y2:Z2" si="1">SUM(Y3,Y17,Y22,Y25,Y26,Y51,Y52)</f>
        <v>7.3230170036233107</v>
      </c>
      <c r="Z2" s="21">
        <f t="shared" si="1"/>
        <v>7.6731582759005672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3.7808452372020802E-2</v>
      </c>
      <c r="M3" s="24">
        <f t="shared" si="3"/>
        <v>3.4644549810959067E-2</v>
      </c>
      <c r="N3" s="24">
        <f t="shared" si="3"/>
        <v>1.9121825025735114E-2</v>
      </c>
      <c r="O3" s="24">
        <f t="shared" si="3"/>
        <v>1.4328625917794435E-2</v>
      </c>
      <c r="P3" s="24">
        <f t="shared" si="3"/>
        <v>2.1871351096345313E-3</v>
      </c>
      <c r="Q3" s="24">
        <f t="shared" si="3"/>
        <v>0</v>
      </c>
      <c r="R3" s="24">
        <f t="shared" si="3"/>
        <v>6.9962074943705937E-4</v>
      </c>
      <c r="S3" s="24">
        <f t="shared" si="3"/>
        <v>0</v>
      </c>
      <c r="T3" s="24">
        <f t="shared" si="3"/>
        <v>9.6117031019792726E-4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3.7808452372020802E-2</v>
      </c>
      <c r="M4" s="19">
        <f t="shared" si="6"/>
        <v>3.4644549810959067E-2</v>
      </c>
      <c r="N4" s="19">
        <f t="shared" si="6"/>
        <v>1.9121825025735114E-2</v>
      </c>
      <c r="O4" s="19">
        <f t="shared" si="6"/>
        <v>1.4328625917794435E-2</v>
      </c>
      <c r="P4" s="19">
        <f t="shared" si="6"/>
        <v>2.1871351096345313E-3</v>
      </c>
      <c r="Q4" s="19">
        <f t="shared" si="6"/>
        <v>0</v>
      </c>
      <c r="R4" s="19">
        <f t="shared" si="6"/>
        <v>6.9962074943705937E-4</v>
      </c>
      <c r="S4" s="19">
        <f t="shared" si="6"/>
        <v>0</v>
      </c>
      <c r="T4" s="19">
        <f t="shared" si="6"/>
        <v>9.6117031019792726E-4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3.7808452372020802E-2</v>
      </c>
      <c r="M7" s="8">
        <v>3.4644549810959067E-2</v>
      </c>
      <c r="N7" s="8">
        <v>1.9121825025735114E-2</v>
      </c>
      <c r="O7" s="8">
        <v>1.4328625917794435E-2</v>
      </c>
      <c r="P7" s="8">
        <v>2.1871351096345313E-3</v>
      </c>
      <c r="Q7" s="8">
        <v>0</v>
      </c>
      <c r="R7" s="8">
        <v>6.9962074943705937E-4</v>
      </c>
      <c r="S7" s="8">
        <v>0</v>
      </c>
      <c r="T7" s="8">
        <v>9.6117031019792726E-4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11.452507221929023</v>
      </c>
      <c r="D26" s="27">
        <f t="shared" si="16"/>
        <v>12.185793997370714</v>
      </c>
      <c r="E26" s="27">
        <f t="shared" si="16"/>
        <v>6.4168836380265182</v>
      </c>
      <c r="F26" s="27">
        <f t="shared" si="16"/>
        <v>8.1463037971433678</v>
      </c>
      <c r="G26" s="27">
        <f t="shared" si="16"/>
        <v>16.7329479973479</v>
      </c>
      <c r="H26" s="27">
        <f t="shared" si="16"/>
        <v>10.789389299514578</v>
      </c>
      <c r="I26" s="27">
        <f t="shared" si="16"/>
        <v>13.448522477845428</v>
      </c>
      <c r="J26" s="27">
        <f t="shared" si="16"/>
        <v>8.175225384014011</v>
      </c>
      <c r="K26" s="27">
        <f t="shared" si="16"/>
        <v>7.4407434099300591</v>
      </c>
      <c r="L26" s="27">
        <f t="shared" si="16"/>
        <v>6.0179742550078368</v>
      </c>
      <c r="M26" s="27">
        <f t="shared" si="16"/>
        <v>6.9503953849277895</v>
      </c>
      <c r="N26" s="27">
        <f t="shared" si="16"/>
        <v>4.3179110479738396</v>
      </c>
      <c r="O26" s="27">
        <f t="shared" si="16"/>
        <v>2.6525217638210599</v>
      </c>
      <c r="P26" s="27">
        <f t="shared" si="16"/>
        <v>2.729670763781304</v>
      </c>
      <c r="Q26" s="27">
        <f t="shared" si="16"/>
        <v>1.1437944713049515</v>
      </c>
      <c r="R26" s="27">
        <f t="shared" si="16"/>
        <v>0.23504625007191221</v>
      </c>
      <c r="S26" s="27">
        <f t="shared" si="16"/>
        <v>0.11759224990483869</v>
      </c>
      <c r="T26" s="27">
        <f t="shared" si="16"/>
        <v>0.13132600360593158</v>
      </c>
      <c r="U26" s="27">
        <f t="shared" si="16"/>
        <v>0.11745305746117138</v>
      </c>
      <c r="V26" s="27">
        <f t="shared" si="16"/>
        <v>0.14086510149672235</v>
      </c>
      <c r="W26" s="27">
        <f t="shared" si="16"/>
        <v>0.15943553506159605</v>
      </c>
      <c r="X26" s="27">
        <f t="shared" si="16"/>
        <v>7.3939091047470804E-2</v>
      </c>
      <c r="Y26" s="27">
        <f t="shared" ref="Y26:Z26" si="17">SUM(Y27,Y33)</f>
        <v>0.12308500964949179</v>
      </c>
      <c r="Z26" s="27">
        <f t="shared" si="17"/>
        <v>0.12166412160702998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11.452507221929023</v>
      </c>
      <c r="D33" s="19">
        <f t="shared" si="20"/>
        <v>12.185793997370714</v>
      </c>
      <c r="E33" s="19">
        <f t="shared" si="20"/>
        <v>6.4168836380265182</v>
      </c>
      <c r="F33" s="19">
        <f t="shared" si="20"/>
        <v>8.1463037971433678</v>
      </c>
      <c r="G33" s="19">
        <f t="shared" si="20"/>
        <v>16.7329479973479</v>
      </c>
      <c r="H33" s="19">
        <f t="shared" si="20"/>
        <v>10.789389299514578</v>
      </c>
      <c r="I33" s="19">
        <f t="shared" si="20"/>
        <v>13.448522477845428</v>
      </c>
      <c r="J33" s="19">
        <f t="shared" si="20"/>
        <v>8.175225384014011</v>
      </c>
      <c r="K33" s="19">
        <f t="shared" si="20"/>
        <v>7.4407434099300591</v>
      </c>
      <c r="L33" s="19">
        <f t="shared" si="20"/>
        <v>6.0179742550078368</v>
      </c>
      <c r="M33" s="19">
        <f t="shared" si="20"/>
        <v>6.9503953849277895</v>
      </c>
      <c r="N33" s="19">
        <f t="shared" si="20"/>
        <v>4.3179110479738396</v>
      </c>
      <c r="O33" s="19">
        <f t="shared" si="20"/>
        <v>2.6525217638210599</v>
      </c>
      <c r="P33" s="19">
        <f t="shared" si="20"/>
        <v>2.729670763781304</v>
      </c>
      <c r="Q33" s="19">
        <f t="shared" si="20"/>
        <v>1.1437944713049515</v>
      </c>
      <c r="R33" s="19">
        <f t="shared" si="20"/>
        <v>0.23504625007191221</v>
      </c>
      <c r="S33" s="19">
        <f t="shared" si="20"/>
        <v>0.11759224990483869</v>
      </c>
      <c r="T33" s="19">
        <f t="shared" si="20"/>
        <v>0.13132600360593158</v>
      </c>
      <c r="U33" s="19">
        <f t="shared" si="20"/>
        <v>0.11745305746117138</v>
      </c>
      <c r="V33" s="19">
        <f t="shared" si="20"/>
        <v>0.14086510149672235</v>
      </c>
      <c r="W33" s="19">
        <f t="shared" si="20"/>
        <v>0.15943553506159605</v>
      </c>
      <c r="X33" s="19">
        <f t="shared" si="20"/>
        <v>7.3939091047470804E-2</v>
      </c>
      <c r="Y33" s="19">
        <f t="shared" ref="Y33:Z33" si="21">SUM(Y34:Y50)</f>
        <v>0.12308500964949179</v>
      </c>
      <c r="Z33" s="19">
        <f t="shared" si="21"/>
        <v>0.12166412160702998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0.25254412359617034</v>
      </c>
      <c r="D36" s="8">
        <v>0.43368405725791492</v>
      </c>
      <c r="E36" s="8">
        <v>0.23682451830871087</v>
      </c>
      <c r="F36" s="8">
        <v>0.19790861433878934</v>
      </c>
      <c r="G36" s="8">
        <v>8.6749908582925167E-2</v>
      </c>
      <c r="H36" s="8">
        <v>9.40520230064502E-2</v>
      </c>
      <c r="I36" s="8">
        <v>0.10834571172524637</v>
      </c>
      <c r="J36" s="8">
        <v>9.5437477255672309E-2</v>
      </c>
      <c r="K36" s="8">
        <v>7.4447214486564273E-2</v>
      </c>
      <c r="L36" s="8">
        <v>6.245504796329153E-2</v>
      </c>
      <c r="M36" s="8">
        <v>5.9693718334123222E-2</v>
      </c>
      <c r="N36" s="8">
        <v>2.6583011232717228E-2</v>
      </c>
      <c r="O36" s="8">
        <v>4.7195376841406116E-2</v>
      </c>
      <c r="P36" s="8">
        <v>5.1165815063906488E-2</v>
      </c>
      <c r="Q36" s="8">
        <v>0.10522172484647323</v>
      </c>
      <c r="R36" s="8">
        <v>8.2996369865048797E-2</v>
      </c>
      <c r="S36" s="8">
        <v>3.5610416828509232E-2</v>
      </c>
      <c r="T36" s="8">
        <v>5.0880862978657904E-2</v>
      </c>
      <c r="U36" s="8">
        <v>3.1677011405176446E-2</v>
      </c>
      <c r="V36" s="8">
        <v>2.4549889072028722E-2</v>
      </c>
      <c r="W36" s="8">
        <v>3.4501231756734675E-2</v>
      </c>
      <c r="X36" s="8">
        <v>2.2027380941368219E-2</v>
      </c>
      <c r="Y36" s="8">
        <v>2.8185704112781484E-2</v>
      </c>
      <c r="Z36" s="8">
        <v>4.4121184416365505E-2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0.14140025652464513</v>
      </c>
      <c r="D41" s="8">
        <v>0.17735860868264305</v>
      </c>
      <c r="E41" s="8">
        <v>9.3997541579777827E-2</v>
      </c>
      <c r="F41" s="8">
        <v>0.12292075580048575</v>
      </c>
      <c r="G41" s="8">
        <v>0.23476224540001334</v>
      </c>
      <c r="H41" s="8">
        <v>0</v>
      </c>
      <c r="I41" s="8">
        <v>0</v>
      </c>
      <c r="J41" s="8">
        <v>0</v>
      </c>
      <c r="K41" s="8">
        <v>0</v>
      </c>
      <c r="L41" s="8">
        <v>4.4947982830560772E-3</v>
      </c>
      <c r="M41" s="8">
        <v>4.8126472261996057E-3</v>
      </c>
      <c r="N41" s="8">
        <v>1.3152218842771722E-3</v>
      </c>
      <c r="O41" s="8">
        <v>3.2830991935418564E-3</v>
      </c>
      <c r="P41" s="8">
        <v>2.2104523031327263E-3</v>
      </c>
      <c r="Q41" s="8">
        <v>4.1123054764633836E-3</v>
      </c>
      <c r="R41" s="8">
        <v>1.6486014220562649E-3</v>
      </c>
      <c r="S41" s="8">
        <v>1.7408671355519426E-3</v>
      </c>
      <c r="T41" s="8">
        <v>2.3440922185433808E-3</v>
      </c>
      <c r="U41" s="8">
        <v>1.502458000197218E-3</v>
      </c>
      <c r="V41" s="8">
        <v>1.8069164902941781E-3</v>
      </c>
      <c r="W41" s="8">
        <v>1.5174145654592137E-3</v>
      </c>
      <c r="X41" s="8">
        <v>1.0723075287127754E-3</v>
      </c>
      <c r="Y41" s="8">
        <v>1.0527802877919826E-3</v>
      </c>
      <c r="Z41" s="8">
        <v>1.0014988506814163E-3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0.20781564924295487</v>
      </c>
      <c r="D43" s="8">
        <v>0.11019798324315772</v>
      </c>
      <c r="E43" s="8">
        <v>9.7763748672715339E-2</v>
      </c>
      <c r="F43" s="8">
        <v>0.14154138190778415</v>
      </c>
      <c r="G43" s="8">
        <v>0.20278766603070258</v>
      </c>
      <c r="H43" s="8">
        <v>0.10894194315577264</v>
      </c>
      <c r="I43" s="8">
        <v>6.5716335969080206E-2</v>
      </c>
      <c r="J43" s="8">
        <v>4.9875238511795414E-2</v>
      </c>
      <c r="K43" s="8">
        <v>9.7763969311600696E-2</v>
      </c>
      <c r="L43" s="8">
        <v>0.17674214693318366</v>
      </c>
      <c r="M43" s="8">
        <v>0.11742168613703254</v>
      </c>
      <c r="N43" s="8">
        <v>7.5406541695374307E-2</v>
      </c>
      <c r="O43" s="8">
        <v>9.0104450724111176E-2</v>
      </c>
      <c r="P43" s="8">
        <v>9.9966997403451524E-2</v>
      </c>
      <c r="Q43" s="8">
        <v>9.6135598112312329E-2</v>
      </c>
      <c r="R43" s="8">
        <v>6.062680221665559E-2</v>
      </c>
      <c r="S43" s="8">
        <v>5.859965544143779E-2</v>
      </c>
      <c r="T43" s="8">
        <v>6.8914922001998002E-2</v>
      </c>
      <c r="U43" s="8">
        <v>6.1627505767789408E-2</v>
      </c>
      <c r="V43" s="8">
        <v>3.7162117057844612E-2</v>
      </c>
      <c r="W43" s="8">
        <v>8.8469416781728691E-2</v>
      </c>
      <c r="X43" s="8">
        <v>3.5535713910196477E-2</v>
      </c>
      <c r="Y43" s="8">
        <v>4.6768782764686628E-2</v>
      </c>
      <c r="Z43" s="8">
        <v>5.570623611625522E-2</v>
      </c>
    </row>
    <row r="44" spans="1:26" ht="11.25" customHeight="1" x14ac:dyDescent="0.2">
      <c r="A44" s="28" t="s">
        <v>74</v>
      </c>
      <c r="B44" s="7" t="s">
        <v>75</v>
      </c>
      <c r="C44" s="8">
        <v>10.850747192565253</v>
      </c>
      <c r="D44" s="8">
        <v>11.464553348186998</v>
      </c>
      <c r="E44" s="8">
        <v>5.9882978294653144</v>
      </c>
      <c r="F44" s="8">
        <v>7.6839330450963095</v>
      </c>
      <c r="G44" s="8">
        <v>16.208648177334258</v>
      </c>
      <c r="H44" s="8">
        <v>10.586395333352355</v>
      </c>
      <c r="I44" s="8">
        <v>13.274460430151102</v>
      </c>
      <c r="J44" s="8">
        <v>8.0299126682465438</v>
      </c>
      <c r="K44" s="8">
        <v>7.2685322261318941</v>
      </c>
      <c r="L44" s="8">
        <v>5.7742822618283052</v>
      </c>
      <c r="M44" s="8">
        <v>6.7684673332304337</v>
      </c>
      <c r="N44" s="8">
        <v>4.2146062731614711</v>
      </c>
      <c r="O44" s="8">
        <v>2.5119388370620008</v>
      </c>
      <c r="P44" s="8">
        <v>2.5763274990108131</v>
      </c>
      <c r="Q44" s="8">
        <v>0.93832484286970264</v>
      </c>
      <c r="R44" s="8">
        <v>8.9774476568151559E-2</v>
      </c>
      <c r="S44" s="8">
        <v>2.1641310499339723E-2</v>
      </c>
      <c r="T44" s="8">
        <v>9.1861264067322982E-3</v>
      </c>
      <c r="U44" s="8">
        <v>2.264608228800831E-2</v>
      </c>
      <c r="V44" s="8">
        <v>7.7346178876554844E-2</v>
      </c>
      <c r="W44" s="8">
        <v>3.4947471957673469E-2</v>
      </c>
      <c r="X44" s="8">
        <v>1.5303688667193336E-2</v>
      </c>
      <c r="Y44" s="8">
        <v>4.7077742484231688E-2</v>
      </c>
      <c r="Z44" s="8">
        <v>2.0835202223727835E-2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2.5358651883702926E-4</v>
      </c>
      <c r="D51" s="27">
        <v>1.0001459192516002E-2</v>
      </c>
      <c r="E51" s="27">
        <v>0.13059808961178007</v>
      </c>
      <c r="F51" s="27">
        <v>0.22730846586202652</v>
      </c>
      <c r="G51" s="27">
        <v>0.58657473379333891</v>
      </c>
      <c r="H51" s="27">
        <v>0.21055637931407595</v>
      </c>
      <c r="I51" s="27">
        <v>4.8669498085521461</v>
      </c>
      <c r="J51" s="27">
        <v>5.4187733095043082</v>
      </c>
      <c r="K51" s="27">
        <v>5.5697076455989452</v>
      </c>
      <c r="L51" s="27">
        <v>6.5562213393414348</v>
      </c>
      <c r="M51" s="27">
        <v>5.0658374033295113</v>
      </c>
      <c r="N51" s="27">
        <v>4.83805494393921</v>
      </c>
      <c r="O51" s="27">
        <v>5.2125898679685543</v>
      </c>
      <c r="P51" s="27">
        <v>6.6010005818683517</v>
      </c>
      <c r="Q51" s="27">
        <v>6.2959927156767064</v>
      </c>
      <c r="R51" s="27">
        <v>7.0927336453653611</v>
      </c>
      <c r="S51" s="27">
        <v>7.7022420492863395</v>
      </c>
      <c r="T51" s="27">
        <v>8.0063550611843493</v>
      </c>
      <c r="U51" s="27">
        <v>6.9963692991786388</v>
      </c>
      <c r="V51" s="27">
        <v>7.6960666846494341</v>
      </c>
      <c r="W51" s="27">
        <v>5.9538970850838435</v>
      </c>
      <c r="X51" s="27">
        <v>6.7278878312876653</v>
      </c>
      <c r="Y51" s="27">
        <v>7.1999319939738191</v>
      </c>
      <c r="Z51" s="27">
        <v>7.551494154293537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9.9275557245963376E-5</v>
      </c>
      <c r="X61" s="49">
        <f t="shared" si="24"/>
        <v>5.832953892237645E-4</v>
      </c>
      <c r="Y61" s="49">
        <f t="shared" ref="Y61:Z61" si="25">SUM(Y62:Y72)</f>
        <v>4.9714656012404979E-3</v>
      </c>
      <c r="Z61" s="49">
        <f t="shared" si="25"/>
        <v>8.2424337222385853E-3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9.9275557245963376E-5</v>
      </c>
      <c r="X64" s="52">
        <v>5.832953892237645E-4</v>
      </c>
      <c r="Y64" s="52">
        <v>4.9714656012404979E-3</v>
      </c>
      <c r="Z64" s="52">
        <v>8.2424337222385853E-3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433.09447776000002</v>
      </c>
      <c r="D2" s="21">
        <f t="shared" ref="D2:X2" si="0">SUM(D3,D17,D22,D25,D26,D51,D52)</f>
        <v>447.58444896000003</v>
      </c>
      <c r="E2" s="21">
        <f t="shared" si="0"/>
        <v>415.66449564000004</v>
      </c>
      <c r="F2" s="21">
        <f t="shared" si="0"/>
        <v>400.31388179999988</v>
      </c>
      <c r="G2" s="21">
        <f t="shared" si="0"/>
        <v>390.05492472000003</v>
      </c>
      <c r="H2" s="21">
        <f t="shared" si="0"/>
        <v>406.19778911999992</v>
      </c>
      <c r="I2" s="21">
        <f t="shared" si="0"/>
        <v>340.34298156</v>
      </c>
      <c r="J2" s="21">
        <f t="shared" si="0"/>
        <v>304.99872731999994</v>
      </c>
      <c r="K2" s="21">
        <f t="shared" si="0"/>
        <v>313.06797216000001</v>
      </c>
      <c r="L2" s="21">
        <f t="shared" si="0"/>
        <v>311.57912520000002</v>
      </c>
      <c r="M2" s="21">
        <f t="shared" si="0"/>
        <v>342.95281344000011</v>
      </c>
      <c r="N2" s="21">
        <f t="shared" si="0"/>
        <v>328.98918204</v>
      </c>
      <c r="O2" s="21">
        <f t="shared" si="0"/>
        <v>341.23437827999999</v>
      </c>
      <c r="P2" s="21">
        <f t="shared" si="0"/>
        <v>310.4285418</v>
      </c>
      <c r="Q2" s="21">
        <f t="shared" si="0"/>
        <v>316.06026552000009</v>
      </c>
      <c r="R2" s="21">
        <f t="shared" si="0"/>
        <v>324.69849576000001</v>
      </c>
      <c r="S2" s="21">
        <f t="shared" si="0"/>
        <v>337.91569307999998</v>
      </c>
      <c r="T2" s="21">
        <f t="shared" si="0"/>
        <v>322.01157887999989</v>
      </c>
      <c r="U2" s="21">
        <f t="shared" si="0"/>
        <v>345.35896992000005</v>
      </c>
      <c r="V2" s="21">
        <f t="shared" si="0"/>
        <v>344.09964312</v>
      </c>
      <c r="W2" s="21">
        <f t="shared" si="0"/>
        <v>337.73906031895893</v>
      </c>
      <c r="X2" s="21">
        <f t="shared" si="0"/>
        <v>354.76834369421755</v>
      </c>
      <c r="Y2" s="21">
        <f t="shared" ref="Y2:Z2" si="1">SUM(Y3,Y17,Y22,Y25,Y26,Y51,Y52)</f>
        <v>292.33877213898376</v>
      </c>
      <c r="Z2" s="21">
        <f t="shared" si="1"/>
        <v>281.396305836897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1.6854314400000006</v>
      </c>
      <c r="M3" s="24">
        <f t="shared" si="3"/>
        <v>1.3142210400000003</v>
      </c>
      <c r="N3" s="24">
        <f t="shared" si="3"/>
        <v>2.1540420000000005</v>
      </c>
      <c r="O3" s="24">
        <f t="shared" si="3"/>
        <v>0.61607303999999985</v>
      </c>
      <c r="P3" s="24">
        <f t="shared" si="3"/>
        <v>5.7895200000000001E-2</v>
      </c>
      <c r="Q3" s="24">
        <f t="shared" si="3"/>
        <v>0</v>
      </c>
      <c r="R3" s="24">
        <f t="shared" si="3"/>
        <v>5.5170719999999993E-2</v>
      </c>
      <c r="S3" s="24">
        <f t="shared" si="3"/>
        <v>0</v>
      </c>
      <c r="T3" s="24">
        <f t="shared" si="3"/>
        <v>4.2229440000000007E-2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1.6854314400000006</v>
      </c>
      <c r="M4" s="19">
        <f t="shared" si="6"/>
        <v>1.3142210400000003</v>
      </c>
      <c r="N4" s="19">
        <f t="shared" si="6"/>
        <v>2.1540420000000005</v>
      </c>
      <c r="O4" s="19">
        <f t="shared" si="6"/>
        <v>0.61607303999999985</v>
      </c>
      <c r="P4" s="19">
        <f t="shared" si="6"/>
        <v>5.7895200000000001E-2</v>
      </c>
      <c r="Q4" s="19">
        <f t="shared" si="6"/>
        <v>0</v>
      </c>
      <c r="R4" s="19">
        <f t="shared" si="6"/>
        <v>5.5170719999999993E-2</v>
      </c>
      <c r="S4" s="19">
        <f t="shared" si="6"/>
        <v>0</v>
      </c>
      <c r="T4" s="19">
        <f t="shared" si="6"/>
        <v>4.2229440000000007E-2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  <c r="Y5" s="8">
        <f>FC_IND_CPC_BC_E!Y5+FC_IND_CPC_OC_E!Y5+FC_IND_CPC_PH_E!Y5</f>
        <v>0</v>
      </c>
      <c r="Z5" s="8">
        <f>FC_IND_CPC_BC_E!Z5+FC_IND_CPC_OC_E!Z5+FC_IND_CPC_PH_E!Z5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  <c r="Y6" s="8">
        <f>FC_IND_CPC_BC_E!Y6+FC_IND_CPC_OC_E!Y6+FC_IND_CPC_PH_E!Y6</f>
        <v>0</v>
      </c>
      <c r="Z6" s="8">
        <f>FC_IND_CPC_BC_E!Z6+FC_IND_CPC_OC_E!Z6+FC_IND_CPC_PH_E!Z6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0</v>
      </c>
      <c r="F7" s="8">
        <f>FC_IND_CPC_BC_E!F7+FC_IND_CPC_OC_E!F7+FC_IND_CPC_PH_E!F7</f>
        <v>0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1.6854314400000006</v>
      </c>
      <c r="M7" s="8">
        <f>FC_IND_CPC_BC_E!M7+FC_IND_CPC_OC_E!M7+FC_IND_CPC_PH_E!M7</f>
        <v>1.3142210400000003</v>
      </c>
      <c r="N7" s="8">
        <f>FC_IND_CPC_BC_E!N7+FC_IND_CPC_OC_E!N7+FC_IND_CPC_PH_E!N7</f>
        <v>2.1540420000000005</v>
      </c>
      <c r="O7" s="8">
        <f>FC_IND_CPC_BC_E!O7+FC_IND_CPC_OC_E!O7+FC_IND_CPC_PH_E!O7</f>
        <v>0.61607303999999985</v>
      </c>
      <c r="P7" s="8">
        <f>FC_IND_CPC_BC_E!P7+FC_IND_CPC_OC_E!P7+FC_IND_CPC_PH_E!P7</f>
        <v>5.7895200000000001E-2</v>
      </c>
      <c r="Q7" s="8">
        <f>FC_IND_CPC_BC_E!Q7+FC_IND_CPC_OC_E!Q7+FC_IND_CPC_PH_E!Q7</f>
        <v>0</v>
      </c>
      <c r="R7" s="8">
        <f>FC_IND_CPC_BC_E!R7+FC_IND_CPC_OC_E!R7+FC_IND_CPC_PH_E!R7</f>
        <v>5.5170719999999993E-2</v>
      </c>
      <c r="S7" s="8">
        <f>FC_IND_CPC_BC_E!S7+FC_IND_CPC_OC_E!S7+FC_IND_CPC_PH_E!S7</f>
        <v>0</v>
      </c>
      <c r="T7" s="8">
        <f>FC_IND_CPC_BC_E!T7+FC_IND_CPC_OC_E!T7+FC_IND_CPC_PH_E!T7</f>
        <v>4.2229440000000007E-2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  <c r="Y7" s="8">
        <f>FC_IND_CPC_BC_E!Y7+FC_IND_CPC_OC_E!Y7+FC_IND_CPC_PH_E!Y7</f>
        <v>0</v>
      </c>
      <c r="Z7" s="8">
        <f>FC_IND_CPC_BC_E!Z7+FC_IND_CPC_OC_E!Z7+FC_IND_CPC_PH_E!Z7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  <c r="Y9" s="8">
        <f>FC_IND_CPC_BC_E!Y9+FC_IND_CPC_OC_E!Y9+FC_IND_CPC_PH_E!Y9</f>
        <v>0</v>
      </c>
      <c r="Z9" s="8">
        <f>FC_IND_CPC_BC_E!Z9+FC_IND_CPC_OC_E!Z9+FC_IND_CPC_PH_E!Z9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  <c r="Y10" s="8">
        <f>FC_IND_CPC_BC_E!Y10+FC_IND_CPC_OC_E!Y10+FC_IND_CPC_PH_E!Y10</f>
        <v>0</v>
      </c>
      <c r="Z10" s="8">
        <f>FC_IND_CPC_BC_E!Z10+FC_IND_CPC_OC_E!Z10+FC_IND_CPC_PH_E!Z10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  <c r="Y12" s="8">
        <f>FC_IND_CPC_BC_E!Y12+FC_IND_CPC_OC_E!Y12+FC_IND_CPC_PH_E!Y12</f>
        <v>0</v>
      </c>
      <c r="Z12" s="8">
        <f>FC_IND_CPC_BC_E!Z12+FC_IND_CPC_OC_E!Z12+FC_IND_CPC_PH_E!Z12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  <c r="Y13" s="8">
        <f>FC_IND_CPC_BC_E!Y13+FC_IND_CPC_OC_E!Y13+FC_IND_CPC_PH_E!Y13</f>
        <v>0</v>
      </c>
      <c r="Z13" s="8">
        <f>FC_IND_CPC_BC_E!Z13+FC_IND_CPC_OC_E!Z13+FC_IND_CPC_PH_E!Z13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  <c r="Y14" s="8">
        <f>FC_IND_CPC_BC_E!Y14+FC_IND_CPC_OC_E!Y14+FC_IND_CPC_PH_E!Y14</f>
        <v>0</v>
      </c>
      <c r="Z14" s="8">
        <f>FC_IND_CPC_BC_E!Z14+FC_IND_CPC_OC_E!Z14+FC_IND_CPC_PH_E!Z14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  <c r="Y15" s="8">
        <f>FC_IND_CPC_BC_E!Y15+FC_IND_CPC_OC_E!Y15+FC_IND_CPC_PH_E!Y15</f>
        <v>0</v>
      </c>
      <c r="Z15" s="8">
        <f>FC_IND_CPC_BC_E!Z15+FC_IND_CPC_OC_E!Z15+FC_IND_CPC_PH_E!Z15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  <c r="Y16" s="8">
        <f>FC_IND_CPC_BC_E!Y16+FC_IND_CPC_OC_E!Y16+FC_IND_CPC_PH_E!Y16</f>
        <v>0</v>
      </c>
      <c r="Z16" s="8">
        <f>FC_IND_CPC_BC_E!Z16+FC_IND_CPC_OC_E!Z16+FC_IND_CPC_PH_E!Z16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  <c r="Y18" s="8">
        <f>FC_IND_CPC_BC_E!Y18+FC_IND_CPC_OC_E!Y18+FC_IND_CPC_PH_E!Y18</f>
        <v>0</v>
      </c>
      <c r="Z18" s="8">
        <f>FC_IND_CPC_BC_E!Z18+FC_IND_CPC_OC_E!Z18+FC_IND_CPC_PH_E!Z18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  <c r="Y19" s="8">
        <f>FC_IND_CPC_BC_E!Y19+FC_IND_CPC_OC_E!Y19+FC_IND_CPC_PH_E!Y19</f>
        <v>0</v>
      </c>
      <c r="Z19" s="8">
        <f>FC_IND_CPC_BC_E!Z19+FC_IND_CPC_OC_E!Z19+FC_IND_CPC_PH_E!Z19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  <c r="Y20" s="8">
        <f>FC_IND_CPC_BC_E!Y20+FC_IND_CPC_OC_E!Y20+FC_IND_CPC_PH_E!Y20</f>
        <v>0</v>
      </c>
      <c r="Z20" s="8">
        <f>FC_IND_CPC_BC_E!Z20+FC_IND_CPC_OC_E!Z20+FC_IND_CPC_PH_E!Z20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  <c r="Y21" s="8">
        <f>FC_IND_CPC_BC_E!Y21+FC_IND_CPC_OC_E!Y21+FC_IND_CPC_PH_E!Y21</f>
        <v>0</v>
      </c>
      <c r="Z21" s="8">
        <f>FC_IND_CPC_BC_E!Z21+FC_IND_CPC_OC_E!Z21+FC_IND_CPC_PH_E!Z21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  <c r="Y23" s="8">
        <f>FC_IND_CPC_BC_E!Y23+FC_IND_CPC_OC_E!Y23+FC_IND_CPC_PH_E!Y23</f>
        <v>0</v>
      </c>
      <c r="Z23" s="8">
        <f>FC_IND_CPC_BC_E!Z23+FC_IND_CPC_OC_E!Z23+FC_IND_CPC_PH_E!Z23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  <c r="Y24" s="8">
        <f>FC_IND_CPC_BC_E!Y24+FC_IND_CPC_OC_E!Y24+FC_IND_CPC_PH_E!Y24</f>
        <v>0</v>
      </c>
      <c r="Z24" s="8">
        <f>FC_IND_CPC_BC_E!Z24+FC_IND_CPC_OC_E!Z24+FC_IND_CPC_PH_E!Z24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  <c r="Y25" s="27">
        <f>FC_IND_CPC_BC_E!Y25+FC_IND_CPC_OC_E!Y25+FC_IND_CPC_PH_E!Y25</f>
        <v>0</v>
      </c>
      <c r="Z25" s="27">
        <f>FC_IND_CPC_BC_E!Z25+FC_IND_CPC_OC_E!Z25+FC_IND_CPC_PH_E!Z25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201.89935403999999</v>
      </c>
      <c r="D26" s="27">
        <f t="shared" ref="D26:W26" si="21">SUM(D27,D33)</f>
        <v>182.12479163999998</v>
      </c>
      <c r="E26" s="27">
        <f t="shared" si="21"/>
        <v>157.52508048000001</v>
      </c>
      <c r="F26" s="27">
        <f t="shared" si="21"/>
        <v>132.39293795999995</v>
      </c>
      <c r="G26" s="27">
        <f t="shared" si="21"/>
        <v>114.33549744000003</v>
      </c>
      <c r="H26" s="27">
        <f t="shared" si="21"/>
        <v>117.23624856000001</v>
      </c>
      <c r="I26" s="27">
        <f t="shared" si="21"/>
        <v>125.20186019999997</v>
      </c>
      <c r="J26" s="27">
        <f t="shared" si="21"/>
        <v>149.54547023999999</v>
      </c>
      <c r="K26" s="27">
        <f t="shared" si="21"/>
        <v>137.43588168000002</v>
      </c>
      <c r="L26" s="27">
        <f t="shared" si="21"/>
        <v>121.69847952000001</v>
      </c>
      <c r="M26" s="27">
        <f t="shared" si="21"/>
        <v>141.59297124000005</v>
      </c>
      <c r="N26" s="27">
        <f t="shared" si="21"/>
        <v>106.85404727999999</v>
      </c>
      <c r="O26" s="27">
        <f t="shared" si="21"/>
        <v>98.837448120000005</v>
      </c>
      <c r="P26" s="27">
        <f t="shared" si="21"/>
        <v>108.358137</v>
      </c>
      <c r="Q26" s="27">
        <f t="shared" si="21"/>
        <v>99.351732600000034</v>
      </c>
      <c r="R26" s="27">
        <f t="shared" si="21"/>
        <v>95.554442160000008</v>
      </c>
      <c r="S26" s="27">
        <f t="shared" si="21"/>
        <v>71.041305960000003</v>
      </c>
      <c r="T26" s="27">
        <f t="shared" si="21"/>
        <v>71.85178547999999</v>
      </c>
      <c r="U26" s="27">
        <f t="shared" si="21"/>
        <v>74.174958360000005</v>
      </c>
      <c r="V26" s="27">
        <f t="shared" si="21"/>
        <v>67.772518199999993</v>
      </c>
      <c r="W26" s="27">
        <f t="shared" si="21"/>
        <v>53.986688279999996</v>
      </c>
      <c r="X26" s="27">
        <f t="shared" ref="X26:Z26" si="22">SUM(X27,X33)</f>
        <v>50.644886760000006</v>
      </c>
      <c r="Y26" s="27">
        <f t="shared" si="22"/>
        <v>23.734106999999998</v>
      </c>
      <c r="Z26" s="27">
        <f t="shared" si="22"/>
        <v>27.81676908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  <c r="Y28" s="8">
        <f>FC_IND_CPC_BC_E!Y28+FC_IND_CPC_OC_E!Y28+FC_IND_CPC_PH_E!Y28</f>
        <v>0</v>
      </c>
      <c r="Z28" s="8">
        <f>FC_IND_CPC_BC_E!Z28+FC_IND_CPC_OC_E!Z28+FC_IND_CPC_PH_E!Z28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  <c r="Y29" s="8">
        <f>FC_IND_CPC_BC_E!Y29+FC_IND_CPC_OC_E!Y29+FC_IND_CPC_PH_E!Y29</f>
        <v>0</v>
      </c>
      <c r="Z29" s="8">
        <f>FC_IND_CPC_BC_E!Z29+FC_IND_CPC_OC_E!Z29+FC_IND_CPC_PH_E!Z29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  <c r="Y30" s="8">
        <f>FC_IND_CPC_BC_E!Y30+FC_IND_CPC_OC_E!Y30+FC_IND_CPC_PH_E!Y30</f>
        <v>0</v>
      </c>
      <c r="Z30" s="8">
        <f>FC_IND_CPC_BC_E!Z30+FC_IND_CPC_OC_E!Z30+FC_IND_CPC_PH_E!Z30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  <c r="Y31" s="8">
        <f>FC_IND_CPC_BC_E!Y31+FC_IND_CPC_OC_E!Y31+FC_IND_CPC_PH_E!Y31</f>
        <v>0</v>
      </c>
      <c r="Z31" s="8">
        <f>FC_IND_CPC_BC_E!Z31+FC_IND_CPC_OC_E!Z31+FC_IND_CPC_PH_E!Z31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  <c r="Y32" s="8">
        <f>FC_IND_CPC_BC_E!Y32+FC_IND_CPC_OC_E!Y32+FC_IND_CPC_PH_E!Y32</f>
        <v>0</v>
      </c>
      <c r="Z32" s="8">
        <f>FC_IND_CPC_BC_E!Z32+FC_IND_CPC_OC_E!Z32+FC_IND_CPC_PH_E!Z32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201.89935403999999</v>
      </c>
      <c r="D33" s="19">
        <f t="shared" ref="D33:W33" si="27">SUM(D34:D50)</f>
        <v>182.12479163999998</v>
      </c>
      <c r="E33" s="19">
        <f t="shared" si="27"/>
        <v>157.52508048000001</v>
      </c>
      <c r="F33" s="19">
        <f t="shared" si="27"/>
        <v>132.39293795999995</v>
      </c>
      <c r="G33" s="19">
        <f t="shared" si="27"/>
        <v>114.33549744000003</v>
      </c>
      <c r="H33" s="19">
        <f t="shared" si="27"/>
        <v>117.23624856000001</v>
      </c>
      <c r="I33" s="19">
        <f t="shared" si="27"/>
        <v>125.20186019999997</v>
      </c>
      <c r="J33" s="19">
        <f t="shared" si="27"/>
        <v>149.54547023999999</v>
      </c>
      <c r="K33" s="19">
        <f t="shared" si="27"/>
        <v>137.43588168000002</v>
      </c>
      <c r="L33" s="19">
        <f t="shared" si="27"/>
        <v>121.69847952000001</v>
      </c>
      <c r="M33" s="19">
        <f t="shared" si="27"/>
        <v>141.59297124000005</v>
      </c>
      <c r="N33" s="19">
        <f t="shared" si="27"/>
        <v>106.85404727999999</v>
      </c>
      <c r="O33" s="19">
        <f t="shared" si="27"/>
        <v>98.837448120000005</v>
      </c>
      <c r="P33" s="19">
        <f t="shared" si="27"/>
        <v>108.358137</v>
      </c>
      <c r="Q33" s="19">
        <f t="shared" si="27"/>
        <v>99.351732600000034</v>
      </c>
      <c r="R33" s="19">
        <f t="shared" si="27"/>
        <v>95.554442160000008</v>
      </c>
      <c r="S33" s="19">
        <f t="shared" si="27"/>
        <v>71.041305960000003</v>
      </c>
      <c r="T33" s="19">
        <f t="shared" si="27"/>
        <v>71.85178547999999</v>
      </c>
      <c r="U33" s="19">
        <f t="shared" si="27"/>
        <v>74.174958360000005</v>
      </c>
      <c r="V33" s="19">
        <f t="shared" si="27"/>
        <v>67.772518199999993</v>
      </c>
      <c r="W33" s="19">
        <f t="shared" si="27"/>
        <v>53.986688279999996</v>
      </c>
      <c r="X33" s="19">
        <f t="shared" ref="X33:Z33" si="28">SUM(X34:X50)</f>
        <v>50.644886760000006</v>
      </c>
      <c r="Y33" s="19">
        <f t="shared" si="28"/>
        <v>23.734106999999998</v>
      </c>
      <c r="Z33" s="19">
        <f t="shared" si="28"/>
        <v>27.81676908</v>
      </c>
    </row>
    <row r="34" spans="1:26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  <c r="Y34" s="8">
        <f>FC_IND_CPC_BC_E!Y34+FC_IND_CPC_OC_E!Y34+FC_IND_CPC_PH_E!Y34</f>
        <v>0</v>
      </c>
      <c r="Z34" s="8">
        <f>FC_IND_CPC_BC_E!Z34+FC_IND_CPC_OC_E!Z34+FC_IND_CPC_PH_E!Z34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  <c r="Y35" s="8">
        <f>FC_IND_CPC_BC_E!Y35+FC_IND_CPC_OC_E!Y35+FC_IND_CPC_PH_E!Y35</f>
        <v>0</v>
      </c>
      <c r="Z35" s="8">
        <f>FC_IND_CPC_BC_E!Z35+FC_IND_CPC_OC_E!Z35+FC_IND_CPC_PH_E!Z35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8.9176201199999987</v>
      </c>
      <c r="D36" s="8">
        <f>FC_IND_CPC_BC_E!D36+FC_IND_CPC_OC_E!D36+FC_IND_CPC_PH_E!D36</f>
        <v>6.8468295599999989</v>
      </c>
      <c r="E36" s="8">
        <f>FC_IND_CPC_BC_E!E36+FC_IND_CPC_OC_E!E36+FC_IND_CPC_PH_E!E36</f>
        <v>4.948226280000001</v>
      </c>
      <c r="F36" s="8">
        <f>FC_IND_CPC_BC_E!F36+FC_IND_CPC_OC_E!F36+FC_IND_CPC_PH_E!F36</f>
        <v>3.43375056</v>
      </c>
      <c r="G36" s="8">
        <f>FC_IND_CPC_BC_E!G36+FC_IND_CPC_OC_E!G36+FC_IND_CPC_PH_E!G36</f>
        <v>2.12462748</v>
      </c>
      <c r="H36" s="8">
        <f>FC_IND_CPC_BC_E!H36+FC_IND_CPC_OC_E!H36+FC_IND_CPC_PH_E!H36</f>
        <v>1.5412806000000003</v>
      </c>
      <c r="I36" s="8">
        <f>FC_IND_CPC_BC_E!I36+FC_IND_CPC_OC_E!I36+FC_IND_CPC_PH_E!I36</f>
        <v>13.074648119999999</v>
      </c>
      <c r="J36" s="8">
        <f>FC_IND_CPC_BC_E!J36+FC_IND_CPC_OC_E!J36+FC_IND_CPC_PH_E!J36</f>
        <v>3.0262255199999992</v>
      </c>
      <c r="K36" s="8">
        <f>FC_IND_CPC_BC_E!K36+FC_IND_CPC_OC_E!K36+FC_IND_CPC_PH_E!K36</f>
        <v>5.076344520000001</v>
      </c>
      <c r="L36" s="8">
        <f>FC_IND_CPC_BC_E!L36+FC_IND_CPC_OC_E!L36+FC_IND_CPC_PH_E!L36</f>
        <v>4.15975392</v>
      </c>
      <c r="M36" s="8">
        <f>FC_IND_CPC_BC_E!M36+FC_IND_CPC_OC_E!M36+FC_IND_CPC_PH_E!M36</f>
        <v>10.295345520000001</v>
      </c>
      <c r="N36" s="8">
        <f>FC_IND_CPC_BC_E!N36+FC_IND_CPC_OC_E!N36+FC_IND_CPC_PH_E!N36</f>
        <v>7.2900187200000026</v>
      </c>
      <c r="O36" s="8">
        <f>FC_IND_CPC_BC_E!O36+FC_IND_CPC_OC_E!O36+FC_IND_CPC_PH_E!O36</f>
        <v>3.9069248400000003</v>
      </c>
      <c r="P36" s="8">
        <f>FC_IND_CPC_BC_E!P36+FC_IND_CPC_OC_E!P36+FC_IND_CPC_PH_E!P36</f>
        <v>7.3792926000000021</v>
      </c>
      <c r="Q36" s="8">
        <f>FC_IND_CPC_BC_E!Q36+FC_IND_CPC_OC_E!Q36+FC_IND_CPC_PH_E!Q36</f>
        <v>3.1391240400000009</v>
      </c>
      <c r="R36" s="8">
        <f>FC_IND_CPC_BC_E!R36+FC_IND_CPC_OC_E!R36+FC_IND_CPC_PH_E!R36</f>
        <v>4.5913579200000001</v>
      </c>
      <c r="S36" s="8">
        <f>FC_IND_CPC_BC_E!S36+FC_IND_CPC_OC_E!S36+FC_IND_CPC_PH_E!S36</f>
        <v>5.8945748400000006</v>
      </c>
      <c r="T36" s="8">
        <f>FC_IND_CPC_BC_E!T36+FC_IND_CPC_OC_E!T36+FC_IND_CPC_PH_E!T36</f>
        <v>7.9031235600000009</v>
      </c>
      <c r="U36" s="8">
        <f>FC_IND_CPC_BC_E!U36+FC_IND_CPC_OC_E!U36+FC_IND_CPC_PH_E!U36</f>
        <v>11.247600240000004</v>
      </c>
      <c r="V36" s="8">
        <f>FC_IND_CPC_BC_E!V36+FC_IND_CPC_OC_E!V36+FC_IND_CPC_PH_E!V36</f>
        <v>7.96263948</v>
      </c>
      <c r="W36" s="8">
        <f>FC_IND_CPC_BC_E!W36+FC_IND_CPC_OC_E!W36+FC_IND_CPC_PH_E!W36</f>
        <v>7.8018102000000003</v>
      </c>
      <c r="X36" s="8">
        <f>FC_IND_CPC_BC_E!X36+FC_IND_CPC_OC_E!X36+FC_IND_CPC_PH_E!X36</f>
        <v>5.2101417600000008</v>
      </c>
      <c r="Y36" s="8">
        <f>FC_IND_CPC_BC_E!Y36+FC_IND_CPC_OC_E!Y36+FC_IND_CPC_PH_E!Y36</f>
        <v>5.4868226400000006</v>
      </c>
      <c r="Z36" s="8">
        <f>FC_IND_CPC_BC_E!Z36+FC_IND_CPC_OC_E!Z36+FC_IND_CPC_PH_E!Z36</f>
        <v>13.925589479999999</v>
      </c>
    </row>
    <row r="37" spans="1:26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  <c r="Y37" s="8">
        <f>FC_IND_CPC_BC_E!Y37+FC_IND_CPC_OC_E!Y37+FC_IND_CPC_PH_E!Y37</f>
        <v>0</v>
      </c>
      <c r="Z37" s="8">
        <f>FC_IND_CPC_BC_E!Z37+FC_IND_CPC_OC_E!Z37+FC_IND_CPC_PH_E!Z37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  <c r="Y38" s="8">
        <f>FC_IND_CPC_BC_E!Y38+FC_IND_CPC_OC_E!Y38+FC_IND_CPC_PH_E!Y38</f>
        <v>0</v>
      </c>
      <c r="Z38" s="8">
        <f>FC_IND_CPC_BC_E!Z38+FC_IND_CPC_OC_E!Z38+FC_IND_CPC_PH_E!Z38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  <c r="Y39" s="8">
        <f>FC_IND_CPC_BC_E!Y39+FC_IND_CPC_OC_E!Y39+FC_IND_CPC_PH_E!Y39</f>
        <v>0</v>
      </c>
      <c r="Z39" s="8">
        <f>FC_IND_CPC_BC_E!Z39+FC_IND_CPC_OC_E!Z39+FC_IND_CPC_PH_E!Z39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  <c r="Y40" s="8">
        <f>FC_IND_CPC_BC_E!Y40+FC_IND_CPC_OC_E!Y40+FC_IND_CPC_PH_E!Y40</f>
        <v>0</v>
      </c>
      <c r="Z40" s="8">
        <f>FC_IND_CPC_BC_E!Z40+FC_IND_CPC_OC_E!Z40+FC_IND_CPC_PH_E!Z40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10.108219679999998</v>
      </c>
      <c r="D41" s="8">
        <f>FC_IND_CPC_BC_E!D41+FC_IND_CPC_OC_E!D41+FC_IND_CPC_PH_E!D41</f>
        <v>10.842289920000002</v>
      </c>
      <c r="E41" s="8">
        <f>FC_IND_CPC_BC_E!E41+FC_IND_CPC_OC_E!E41+FC_IND_CPC_PH_E!E41</f>
        <v>8.8942600799999987</v>
      </c>
      <c r="F41" s="8">
        <f>FC_IND_CPC_BC_E!F41+FC_IND_CPC_OC_E!F41+FC_IND_CPC_PH_E!F41</f>
        <v>7.4771110800000011</v>
      </c>
      <c r="G41" s="8">
        <f>FC_IND_CPC_BC_E!G41+FC_IND_CPC_OC_E!G41+FC_IND_CPC_PH_E!G41</f>
        <v>5.9678150400000014</v>
      </c>
      <c r="H41" s="8">
        <f>FC_IND_CPC_BC_E!H41+FC_IND_CPC_OC_E!H41+FC_IND_CPC_PH_E!H41</f>
        <v>13.012663320000003</v>
      </c>
      <c r="I41" s="8">
        <f>FC_IND_CPC_BC_E!I41+FC_IND_CPC_OC_E!I41+FC_IND_CPC_PH_E!I41</f>
        <v>7.833016080000001</v>
      </c>
      <c r="J41" s="8">
        <f>FC_IND_CPC_BC_E!J41+FC_IND_CPC_OC_E!J41+FC_IND_CPC_PH_E!J41</f>
        <v>8.735591160000002</v>
      </c>
      <c r="K41" s="8">
        <f>FC_IND_CPC_BC_E!K41+FC_IND_CPC_OC_E!K41+FC_IND_CPC_PH_E!K41</f>
        <v>5.4465112800000011</v>
      </c>
      <c r="L41" s="8">
        <f>FC_IND_CPC_BC_E!L41+FC_IND_CPC_OC_E!L41+FC_IND_CPC_PH_E!L41</f>
        <v>2.1607963200000002</v>
      </c>
      <c r="M41" s="8">
        <f>FC_IND_CPC_BC_E!M41+FC_IND_CPC_OC_E!M41+FC_IND_CPC_PH_E!M41</f>
        <v>2.7646700399999999</v>
      </c>
      <c r="N41" s="8">
        <f>FC_IND_CPC_BC_E!N41+FC_IND_CPC_OC_E!N41+FC_IND_CPC_PH_E!N41</f>
        <v>3.4350656399999986</v>
      </c>
      <c r="O41" s="8">
        <f>FC_IND_CPC_BC_E!O41+FC_IND_CPC_OC_E!O41+FC_IND_CPC_PH_E!O41</f>
        <v>1.5284502</v>
      </c>
      <c r="P41" s="8">
        <f>FC_IND_CPC_BC_E!P41+FC_IND_CPC_OC_E!P41+FC_IND_CPC_PH_E!P41</f>
        <v>3.7847584799999989</v>
      </c>
      <c r="Q41" s="8">
        <f>FC_IND_CPC_BC_E!Q41+FC_IND_CPC_OC_E!Q41+FC_IND_CPC_PH_E!Q41</f>
        <v>1.7350045200000006</v>
      </c>
      <c r="R41" s="8">
        <f>FC_IND_CPC_BC_E!R41+FC_IND_CPC_OC_E!R41+FC_IND_CPC_PH_E!R41</f>
        <v>4.5853505999999999</v>
      </c>
      <c r="S41" s="8">
        <f>FC_IND_CPC_BC_E!S41+FC_IND_CPC_OC_E!S41+FC_IND_CPC_PH_E!S41</f>
        <v>1.43940924</v>
      </c>
      <c r="T41" s="8">
        <f>FC_IND_CPC_BC_E!T41+FC_IND_CPC_OC_E!T41+FC_IND_CPC_PH_E!T41</f>
        <v>0.71828099999999995</v>
      </c>
      <c r="U41" s="8">
        <f>FC_IND_CPC_BC_E!U41+FC_IND_CPC_OC_E!U41+FC_IND_CPC_PH_E!U41</f>
        <v>0.78480288000000009</v>
      </c>
      <c r="V41" s="8">
        <f>FC_IND_CPC_BC_E!V41+FC_IND_CPC_OC_E!V41+FC_IND_CPC_PH_E!V41</f>
        <v>0.78169680000000008</v>
      </c>
      <c r="W41" s="8">
        <f>FC_IND_CPC_BC_E!W41+FC_IND_CPC_OC_E!W41+FC_IND_CPC_PH_E!W41</f>
        <v>0.48610152000000001</v>
      </c>
      <c r="X41" s="8">
        <f>FC_IND_CPC_BC_E!X41+FC_IND_CPC_OC_E!X41+FC_IND_CPC_PH_E!X41</f>
        <v>0.44158104000000009</v>
      </c>
      <c r="Y41" s="8">
        <f>FC_IND_CPC_BC_E!Y41+FC_IND_CPC_OC_E!Y41+FC_IND_CPC_PH_E!Y41</f>
        <v>0.35279892000000002</v>
      </c>
      <c r="Z41" s="8">
        <f>FC_IND_CPC_BC_E!Z41+FC_IND_CPC_OC_E!Z41+FC_IND_CPC_PH_E!Z41</f>
        <v>0.36237599999999986</v>
      </c>
    </row>
    <row r="42" spans="1:26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  <c r="Y42" s="8">
        <f>FC_IND_CPC_BC_E!Y42+FC_IND_CPC_OC_E!Y42+FC_IND_CPC_PH_E!Y42</f>
        <v>0</v>
      </c>
      <c r="Z42" s="8">
        <f>FC_IND_CPC_BC_E!Z42+FC_IND_CPC_OC_E!Z42+FC_IND_CPC_PH_E!Z42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26.48179872</v>
      </c>
      <c r="D43" s="8">
        <f>FC_IND_CPC_BC_E!D43+FC_IND_CPC_OC_E!D43+FC_IND_CPC_PH_E!D43</f>
        <v>27.194047919999996</v>
      </c>
      <c r="E43" s="8">
        <f>FC_IND_CPC_BC_E!E43+FC_IND_CPC_OC_E!E43+FC_IND_CPC_PH_E!E43</f>
        <v>28.782603719999997</v>
      </c>
      <c r="F43" s="8">
        <f>FC_IND_CPC_BC_E!F43+FC_IND_CPC_OC_E!F43+FC_IND_CPC_PH_E!F43</f>
        <v>28.923719759999997</v>
      </c>
      <c r="G43" s="8">
        <f>FC_IND_CPC_BC_E!G43+FC_IND_CPC_OC_E!G43+FC_IND_CPC_PH_E!G43</f>
        <v>23.259604680000002</v>
      </c>
      <c r="H43" s="8">
        <f>FC_IND_CPC_BC_E!H43+FC_IND_CPC_OC_E!H43+FC_IND_CPC_PH_E!H43</f>
        <v>22.890675599999998</v>
      </c>
      <c r="I43" s="8">
        <f>FC_IND_CPC_BC_E!I43+FC_IND_CPC_OC_E!I43+FC_IND_CPC_PH_E!I43</f>
        <v>11.735839439999998</v>
      </c>
      <c r="J43" s="8">
        <f>FC_IND_CPC_BC_E!J43+FC_IND_CPC_OC_E!J43+FC_IND_CPC_PH_E!J43</f>
        <v>13.212089280000004</v>
      </c>
      <c r="K43" s="8">
        <f>FC_IND_CPC_BC_E!K43+FC_IND_CPC_OC_E!K43+FC_IND_CPC_PH_E!K43</f>
        <v>23.526097919999998</v>
      </c>
      <c r="L43" s="8">
        <f>FC_IND_CPC_BC_E!L43+FC_IND_CPC_OC_E!L43+FC_IND_CPC_PH_E!L43</f>
        <v>26.478597600000001</v>
      </c>
      <c r="M43" s="8">
        <f>FC_IND_CPC_BC_E!M43+FC_IND_CPC_OC_E!M43+FC_IND_CPC_PH_E!M43</f>
        <v>34.019902800000004</v>
      </c>
      <c r="N43" s="8">
        <f>FC_IND_CPC_BC_E!N43+FC_IND_CPC_OC_E!N43+FC_IND_CPC_PH_E!N43</f>
        <v>27.110552040000002</v>
      </c>
      <c r="O43" s="8">
        <f>FC_IND_CPC_BC_E!O43+FC_IND_CPC_OC_E!O43+FC_IND_CPC_PH_E!O43</f>
        <v>28.593204120000003</v>
      </c>
      <c r="P43" s="8">
        <f>FC_IND_CPC_BC_E!P43+FC_IND_CPC_OC_E!P43+FC_IND_CPC_PH_E!P43</f>
        <v>20.80141128</v>
      </c>
      <c r="Q43" s="8">
        <f>FC_IND_CPC_BC_E!Q43+FC_IND_CPC_OC_E!Q43+FC_IND_CPC_PH_E!Q43</f>
        <v>24.594738480000004</v>
      </c>
      <c r="R43" s="8">
        <f>FC_IND_CPC_BC_E!R43+FC_IND_CPC_OC_E!R43+FC_IND_CPC_PH_E!R43</f>
        <v>29.19341412</v>
      </c>
      <c r="S43" s="8">
        <f>FC_IND_CPC_BC_E!S43+FC_IND_CPC_OC_E!S43+FC_IND_CPC_PH_E!S43</f>
        <v>11.745442799999999</v>
      </c>
      <c r="T43" s="8">
        <f>FC_IND_CPC_BC_E!T43+FC_IND_CPC_OC_E!T43+FC_IND_CPC_PH_E!T43</f>
        <v>11.812933080000001</v>
      </c>
      <c r="U43" s="8">
        <f>FC_IND_CPC_BC_E!U43+FC_IND_CPC_OC_E!U43+FC_IND_CPC_PH_E!U43</f>
        <v>13.167006839999999</v>
      </c>
      <c r="V43" s="8">
        <f>FC_IND_CPC_BC_E!V43+FC_IND_CPC_OC_E!V43+FC_IND_CPC_PH_E!V43</f>
        <v>10.856598480000002</v>
      </c>
      <c r="W43" s="8">
        <f>FC_IND_CPC_BC_E!W43+FC_IND_CPC_OC_E!W43+FC_IND_CPC_PH_E!W43</f>
        <v>16.931523959999996</v>
      </c>
      <c r="X43" s="8">
        <f>FC_IND_CPC_BC_E!X43+FC_IND_CPC_OC_E!X43+FC_IND_CPC_PH_E!X43</f>
        <v>13.359607560000001</v>
      </c>
      <c r="Y43" s="8">
        <f>FC_IND_CPC_BC_E!Y43+FC_IND_CPC_OC_E!Y43+FC_IND_CPC_PH_E!Y43</f>
        <v>14.470129439999999</v>
      </c>
      <c r="Z43" s="8">
        <f>FC_IND_CPC_BC_E!Z43+FC_IND_CPC_OC_E!Z43+FC_IND_CPC_PH_E!Z43</f>
        <v>9.8231702399999978</v>
      </c>
    </row>
    <row r="44" spans="1:26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156.39171551999999</v>
      </c>
      <c r="D44" s="8">
        <f>FC_IND_CPC_BC_E!D44+FC_IND_CPC_OC_E!D44+FC_IND_CPC_PH_E!D44</f>
        <v>137.24162423999999</v>
      </c>
      <c r="E44" s="8">
        <f>FC_IND_CPC_BC_E!E44+FC_IND_CPC_OC_E!E44+FC_IND_CPC_PH_E!E44</f>
        <v>114.89999040000002</v>
      </c>
      <c r="F44" s="8">
        <f>FC_IND_CPC_BC_E!F44+FC_IND_CPC_OC_E!F44+FC_IND_CPC_PH_E!F44</f>
        <v>92.558356559999964</v>
      </c>
      <c r="G44" s="8">
        <f>FC_IND_CPC_BC_E!G44+FC_IND_CPC_OC_E!G44+FC_IND_CPC_PH_E!G44</f>
        <v>82.983450240000025</v>
      </c>
      <c r="H44" s="8">
        <f>FC_IND_CPC_BC_E!H44+FC_IND_CPC_OC_E!H44+FC_IND_CPC_PH_E!H44</f>
        <v>79.791629040000004</v>
      </c>
      <c r="I44" s="8">
        <f>FC_IND_CPC_BC_E!I44+FC_IND_CPC_OC_E!I44+FC_IND_CPC_PH_E!I44</f>
        <v>92.558356559999979</v>
      </c>
      <c r="J44" s="8">
        <f>FC_IND_CPC_BC_E!J44+FC_IND_CPC_OC_E!J44+FC_IND_CPC_PH_E!J44</f>
        <v>65.738699279999992</v>
      </c>
      <c r="K44" s="8">
        <f>FC_IND_CPC_BC_E!K44+FC_IND_CPC_OC_E!K44+FC_IND_CPC_PH_E!K44</f>
        <v>45.937704960000019</v>
      </c>
      <c r="L44" s="8">
        <f>FC_IND_CPC_BC_E!L44+FC_IND_CPC_OC_E!L44+FC_IND_CPC_PH_E!L44</f>
        <v>42.43324968000001</v>
      </c>
      <c r="M44" s="8">
        <f>FC_IND_CPC_BC_E!M44+FC_IND_CPC_OC_E!M44+FC_IND_CPC_PH_E!M44</f>
        <v>41.731076880000018</v>
      </c>
      <c r="N44" s="8">
        <f>FC_IND_CPC_BC_E!N44+FC_IND_CPC_OC_E!N44+FC_IND_CPC_PH_E!N44</f>
        <v>10.593056880000002</v>
      </c>
      <c r="O44" s="8">
        <f>FC_IND_CPC_BC_E!O44+FC_IND_CPC_OC_E!O44+FC_IND_CPC_PH_E!O44</f>
        <v>9.5333889599999999</v>
      </c>
      <c r="P44" s="8">
        <f>FC_IND_CPC_BC_E!P44+FC_IND_CPC_OC_E!P44+FC_IND_CPC_PH_E!P44</f>
        <v>22.089464639999999</v>
      </c>
      <c r="Q44" s="8">
        <f>FC_IND_CPC_BC_E!Q44+FC_IND_CPC_OC_E!Q44+FC_IND_CPC_PH_E!Q44</f>
        <v>16.740412560000003</v>
      </c>
      <c r="R44" s="8">
        <f>FC_IND_CPC_BC_E!R44+FC_IND_CPC_OC_E!R44+FC_IND_CPC_PH_E!R44</f>
        <v>16.848803520000004</v>
      </c>
      <c r="S44" s="8">
        <f>FC_IND_CPC_BC_E!S44+FC_IND_CPC_OC_E!S44+FC_IND_CPC_PH_E!S44</f>
        <v>12.907162080000003</v>
      </c>
      <c r="T44" s="8">
        <f>FC_IND_CPC_BC_E!T44+FC_IND_CPC_OC_E!T44+FC_IND_CPC_PH_E!T44</f>
        <v>8.5280558400000022</v>
      </c>
      <c r="U44" s="8">
        <f>FC_IND_CPC_BC_E!U44+FC_IND_CPC_OC_E!U44+FC_IND_CPC_PH_E!U44</f>
        <v>8.8983684000000025</v>
      </c>
      <c r="V44" s="8">
        <f>FC_IND_CPC_BC_E!V44+FC_IND_CPC_OC_E!V44+FC_IND_CPC_PH_E!V44</f>
        <v>11.03999544</v>
      </c>
      <c r="W44" s="8">
        <f>FC_IND_CPC_BC_E!W44+FC_IND_CPC_OC_E!W44+FC_IND_CPC_PH_E!W44</f>
        <v>9.6451236000000016</v>
      </c>
      <c r="X44" s="8">
        <f>FC_IND_CPC_BC_E!X44+FC_IND_CPC_OC_E!X44+FC_IND_CPC_PH_E!X44</f>
        <v>3.7086983999999985</v>
      </c>
      <c r="Y44" s="8">
        <f>FC_IND_CPC_BC_E!Y44+FC_IND_CPC_OC_E!Y44+FC_IND_CPC_PH_E!Y44</f>
        <v>0</v>
      </c>
      <c r="Z44" s="8">
        <f>FC_IND_CPC_BC_E!Z44+FC_IND_CPC_OC_E!Z44+FC_IND_CPC_PH_E!Z44</f>
        <v>3.705633360000002</v>
      </c>
    </row>
    <row r="45" spans="1:26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  <c r="Y45" s="8">
        <f>FC_IND_CPC_BC_E!Y45+FC_IND_CPC_OC_E!Y45+FC_IND_CPC_PH_E!Y45</f>
        <v>0</v>
      </c>
      <c r="Z45" s="8">
        <f>FC_IND_CPC_BC_E!Z45+FC_IND_CPC_OC_E!Z45+FC_IND_CPC_PH_E!Z45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  <c r="Y46" s="8">
        <f>FC_IND_CPC_BC_E!Y46+FC_IND_CPC_OC_E!Y46+FC_IND_CPC_PH_E!Y46</f>
        <v>0</v>
      </c>
      <c r="Z46" s="8">
        <f>FC_IND_CPC_BC_E!Z46+FC_IND_CPC_OC_E!Z46+FC_IND_CPC_PH_E!Z46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  <c r="Y47" s="8">
        <f>FC_IND_CPC_BC_E!Y47+FC_IND_CPC_OC_E!Y47+FC_IND_CPC_PH_E!Y47</f>
        <v>0</v>
      </c>
      <c r="Z47" s="8">
        <f>FC_IND_CPC_BC_E!Z47+FC_IND_CPC_OC_E!Z47+FC_IND_CPC_PH_E!Z47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58.832864999999991</v>
      </c>
      <c r="K48" s="8">
        <f>FC_IND_CPC_BC_E!K48+FC_IND_CPC_OC_E!K48+FC_IND_CPC_PH_E!K48</f>
        <v>57.449222999999996</v>
      </c>
      <c r="L48" s="8">
        <f>FC_IND_CPC_BC_E!L48+FC_IND_CPC_OC_E!L48+FC_IND_CPC_PH_E!L48</f>
        <v>46.466082000000007</v>
      </c>
      <c r="M48" s="8">
        <f>FC_IND_CPC_BC_E!M48+FC_IND_CPC_OC_E!M48+FC_IND_CPC_PH_E!M48</f>
        <v>52.781976000000014</v>
      </c>
      <c r="N48" s="8">
        <f>FC_IND_CPC_BC_E!N48+FC_IND_CPC_OC_E!N48+FC_IND_CPC_PH_E!N48</f>
        <v>58.425353999999984</v>
      </c>
      <c r="O48" s="8">
        <f>FC_IND_CPC_BC_E!O48+FC_IND_CPC_OC_E!O48+FC_IND_CPC_PH_E!O48</f>
        <v>55.275480000000002</v>
      </c>
      <c r="P48" s="8">
        <f>FC_IND_CPC_BC_E!P48+FC_IND_CPC_OC_E!P48+FC_IND_CPC_PH_E!P48</f>
        <v>54.303209999999993</v>
      </c>
      <c r="Q48" s="8">
        <f>FC_IND_CPC_BC_E!Q48+FC_IND_CPC_OC_E!Q48+FC_IND_CPC_PH_E!Q48</f>
        <v>53.142453000000025</v>
      </c>
      <c r="R48" s="8">
        <f>FC_IND_CPC_BC_E!R48+FC_IND_CPC_OC_E!R48+FC_IND_CPC_PH_E!R48</f>
        <v>40.335515999999998</v>
      </c>
      <c r="S48" s="8">
        <f>FC_IND_CPC_BC_E!S48+FC_IND_CPC_OC_E!S48+FC_IND_CPC_PH_E!S48</f>
        <v>39.054716999999997</v>
      </c>
      <c r="T48" s="8">
        <f>FC_IND_CPC_BC_E!T48+FC_IND_CPC_OC_E!T48+FC_IND_CPC_PH_E!T48</f>
        <v>42.889391999999987</v>
      </c>
      <c r="U48" s="8">
        <f>FC_IND_CPC_BC_E!U48+FC_IND_CPC_OC_E!U48+FC_IND_CPC_PH_E!U48</f>
        <v>40.077179999999998</v>
      </c>
      <c r="V48" s="8">
        <f>FC_IND_CPC_BC_E!V48+FC_IND_CPC_OC_E!V48+FC_IND_CPC_PH_E!V48</f>
        <v>37.131587999999994</v>
      </c>
      <c r="W48" s="8">
        <f>FC_IND_CPC_BC_E!W48+FC_IND_CPC_OC_E!W48+FC_IND_CPC_PH_E!W48</f>
        <v>19.122129000000001</v>
      </c>
      <c r="X48" s="8">
        <f>FC_IND_CPC_BC_E!X48+FC_IND_CPC_OC_E!X48+FC_IND_CPC_PH_E!X48</f>
        <v>27.924858</v>
      </c>
      <c r="Y48" s="8">
        <f>FC_IND_CPC_BC_E!Y48+FC_IND_CPC_OC_E!Y48+FC_IND_CPC_PH_E!Y48</f>
        <v>3.424356</v>
      </c>
      <c r="Z48" s="8">
        <f>FC_IND_CPC_BC_E!Z48+FC_IND_CPC_OC_E!Z48+FC_IND_CPC_PH_E!Z48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  <c r="Y49" s="8">
        <f>FC_IND_CPC_BC_E!Y49+FC_IND_CPC_OC_E!Y49+FC_IND_CPC_PH_E!Y49</f>
        <v>0</v>
      </c>
      <c r="Z49" s="8">
        <f>FC_IND_CPC_BC_E!Z49+FC_IND_CPC_OC_E!Z49+FC_IND_CPC_PH_E!Z49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  <c r="Y50" s="8">
        <f>FC_IND_CPC_BC_E!Y50+FC_IND_CPC_OC_E!Y50+FC_IND_CPC_PH_E!Y50</f>
        <v>0</v>
      </c>
      <c r="Z50" s="8">
        <f>FC_IND_CPC_BC_E!Z50+FC_IND_CPC_OC_E!Z50+FC_IND_CPC_PH_E!Z50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231.19512372000003</v>
      </c>
      <c r="D51" s="27">
        <f>FC_IND_CPC_BC_E!D51+FC_IND_CPC_OC_E!D51+FC_IND_CPC_PH_E!D51</f>
        <v>265.45965732000008</v>
      </c>
      <c r="E51" s="27">
        <f>FC_IND_CPC_BC_E!E51+FC_IND_CPC_OC_E!E51+FC_IND_CPC_PH_E!E51</f>
        <v>258.13941516</v>
      </c>
      <c r="F51" s="27">
        <f>FC_IND_CPC_BC_E!F51+FC_IND_CPC_OC_E!F51+FC_IND_CPC_PH_E!F51</f>
        <v>267.92094383999995</v>
      </c>
      <c r="G51" s="27">
        <f>FC_IND_CPC_BC_E!G51+FC_IND_CPC_OC_E!G51+FC_IND_CPC_PH_E!G51</f>
        <v>275.71942727999999</v>
      </c>
      <c r="H51" s="27">
        <f>FC_IND_CPC_BC_E!H51+FC_IND_CPC_OC_E!H51+FC_IND_CPC_PH_E!H51</f>
        <v>288.96154055999995</v>
      </c>
      <c r="I51" s="27">
        <f>FC_IND_CPC_BC_E!I51+FC_IND_CPC_OC_E!I51+FC_IND_CPC_PH_E!I51</f>
        <v>215.14112136000003</v>
      </c>
      <c r="J51" s="27">
        <f>FC_IND_CPC_BC_E!J51+FC_IND_CPC_OC_E!J51+FC_IND_CPC_PH_E!J51</f>
        <v>155.45325707999999</v>
      </c>
      <c r="K51" s="27">
        <f>FC_IND_CPC_BC_E!K51+FC_IND_CPC_OC_E!K51+FC_IND_CPC_PH_E!K51</f>
        <v>175.63209047999999</v>
      </c>
      <c r="L51" s="27">
        <f>FC_IND_CPC_BC_E!L51+FC_IND_CPC_OC_E!L51+FC_IND_CPC_PH_E!L51</f>
        <v>188.19521424000001</v>
      </c>
      <c r="M51" s="27">
        <f>FC_IND_CPC_BC_E!M51+FC_IND_CPC_OC_E!M51+FC_IND_CPC_PH_E!M51</f>
        <v>200.04562116000002</v>
      </c>
      <c r="N51" s="27">
        <f>FC_IND_CPC_BC_E!N51+FC_IND_CPC_OC_E!N51+FC_IND_CPC_PH_E!N51</f>
        <v>219.98109276000002</v>
      </c>
      <c r="O51" s="27">
        <f>FC_IND_CPC_BC_E!O51+FC_IND_CPC_OC_E!O51+FC_IND_CPC_PH_E!O51</f>
        <v>241.78085711999998</v>
      </c>
      <c r="P51" s="27">
        <f>FC_IND_CPC_BC_E!P51+FC_IND_CPC_OC_E!P51+FC_IND_CPC_PH_E!P51</f>
        <v>202.01250960000002</v>
      </c>
      <c r="Q51" s="27">
        <f>FC_IND_CPC_BC_E!Q51+FC_IND_CPC_OC_E!Q51+FC_IND_CPC_PH_E!Q51</f>
        <v>216.70853292000004</v>
      </c>
      <c r="R51" s="27">
        <f>FC_IND_CPC_BC_E!R51+FC_IND_CPC_OC_E!R51+FC_IND_CPC_PH_E!R51</f>
        <v>229.08888288</v>
      </c>
      <c r="S51" s="27">
        <f>FC_IND_CPC_BC_E!S51+FC_IND_CPC_OC_E!S51+FC_IND_CPC_PH_E!S51</f>
        <v>266.87438711999999</v>
      </c>
      <c r="T51" s="27">
        <f>FC_IND_CPC_BC_E!T51+FC_IND_CPC_OC_E!T51+FC_IND_CPC_PH_E!T51</f>
        <v>250.11756395999993</v>
      </c>
      <c r="U51" s="27">
        <f>FC_IND_CPC_BC_E!U51+FC_IND_CPC_OC_E!U51+FC_IND_CPC_PH_E!U51</f>
        <v>271.18401156000004</v>
      </c>
      <c r="V51" s="27">
        <f>FC_IND_CPC_BC_E!V51+FC_IND_CPC_OC_E!V51+FC_IND_CPC_PH_E!V51</f>
        <v>276.32712492000002</v>
      </c>
      <c r="W51" s="27">
        <f>FC_IND_CPC_BC_E!W51+FC_IND_CPC_OC_E!W51+FC_IND_CPC_PH_E!W51</f>
        <v>283.75237203895892</v>
      </c>
      <c r="X51" s="27">
        <f>FC_IND_CPC_BC_E!X51+FC_IND_CPC_OC_E!X51+FC_IND_CPC_PH_E!X51</f>
        <v>304.12345693421753</v>
      </c>
      <c r="Y51" s="27">
        <f>FC_IND_CPC_BC_E!Y51+FC_IND_CPC_OC_E!Y51+FC_IND_CPC_PH_E!Y51</f>
        <v>268.60466513898376</v>
      </c>
      <c r="Z51" s="27">
        <f>FC_IND_CPC_BC_E!Z51+FC_IND_CPC_OC_E!Z51+FC_IND_CPC_PH_E!Z51</f>
        <v>253.57953675689703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0</v>
      </c>
      <c r="N53" s="8">
        <f>FC_IND_CPC_BC_E!N53+FC_IND_CPC_OC_E!N53+FC_IND_CPC_PH_E!N53</f>
        <v>0</v>
      </c>
      <c r="O53" s="8">
        <f>FC_IND_CPC_BC_E!O53+FC_IND_CPC_OC_E!O53+FC_IND_CPC_PH_E!O53</f>
        <v>0</v>
      </c>
      <c r="P53" s="8">
        <f>FC_IND_CPC_BC_E!P53+FC_IND_CPC_OC_E!P53+FC_IND_CPC_PH_E!P53</f>
        <v>0</v>
      </c>
      <c r="Q53" s="8">
        <f>FC_IND_CPC_BC_E!Q53+FC_IND_CPC_OC_E!Q53+FC_IND_CPC_PH_E!Q53</f>
        <v>0</v>
      </c>
      <c r="R53" s="8">
        <f>FC_IND_CPC_BC_E!R53+FC_IND_CPC_OC_E!R53+FC_IND_CPC_PH_E!R53</f>
        <v>0</v>
      </c>
      <c r="S53" s="8">
        <f>FC_IND_CPC_BC_E!S53+FC_IND_CPC_OC_E!S53+FC_IND_CPC_PH_E!S53</f>
        <v>0</v>
      </c>
      <c r="T53" s="8">
        <f>FC_IND_CPC_BC_E!T53+FC_IND_CPC_OC_E!T53+FC_IND_CPC_PH_E!T53</f>
        <v>0</v>
      </c>
      <c r="U53" s="8">
        <f>FC_IND_CPC_BC_E!U53+FC_IND_CPC_OC_E!U53+FC_IND_CPC_PH_E!U53</f>
        <v>0</v>
      </c>
      <c r="V53" s="8">
        <f>FC_IND_CPC_BC_E!V53+FC_IND_CPC_OC_E!V53+FC_IND_CPC_PH_E!V53</f>
        <v>0</v>
      </c>
      <c r="W53" s="8">
        <f>FC_IND_CPC_BC_E!W53+FC_IND_CPC_OC_E!W53+FC_IND_CPC_PH_E!W53</f>
        <v>0</v>
      </c>
      <c r="X53" s="8">
        <f>FC_IND_CPC_BC_E!X53+FC_IND_CPC_OC_E!X53+FC_IND_CPC_PH_E!X53</f>
        <v>0</v>
      </c>
      <c r="Y53" s="8">
        <f>FC_IND_CPC_BC_E!Y53+FC_IND_CPC_OC_E!Y53+FC_IND_CPC_PH_E!Y53</f>
        <v>0</v>
      </c>
      <c r="Z53" s="8">
        <f>FC_IND_CPC_BC_E!Z53+FC_IND_CPC_OC_E!Z53+FC_IND_CPC_PH_E!Z53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  <c r="Y54" s="45">
        <f>FC_IND_CPC_BC_E!Y54+FC_IND_CPC_OC_E!Y54+FC_IND_CPC_PH_E!Y54</f>
        <v>0</v>
      </c>
      <c r="Z54" s="45">
        <f>FC_IND_CPC_BC_E!Z54+FC_IND_CPC_OC_E!Z54+FC_IND_CPC_PH_E!Z54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4.7376000000000005</v>
      </c>
      <c r="M61" s="49">
        <f t="shared" si="32"/>
        <v>2.1579264</v>
      </c>
      <c r="N61" s="49">
        <f t="shared" si="32"/>
        <v>2.8224000000000001E-3</v>
      </c>
      <c r="O61" s="49">
        <f t="shared" si="32"/>
        <v>0</v>
      </c>
      <c r="P61" s="49">
        <f t="shared" si="32"/>
        <v>6.0479999999999996E-3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4.7313002645954999E-3</v>
      </c>
      <c r="X61" s="49">
        <f t="shared" si="32"/>
        <v>2.6366939317799137E-2</v>
      </c>
      <c r="Y61" s="49">
        <f t="shared" ref="Y61:Z61" si="33">SUM(Y62:Y72)</f>
        <v>0.18546825917089857</v>
      </c>
      <c r="Z61" s="49">
        <f t="shared" si="33"/>
        <v>0.27678132066702549</v>
      </c>
    </row>
    <row r="62" spans="1:26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</v>
      </c>
      <c r="E62" s="52">
        <f>FC_IND_CPC_BC_E!E62+FC_IND_CPC_OC_E!E62+FC_IND_CPC_PH_E!E62</f>
        <v>0</v>
      </c>
      <c r="F62" s="52">
        <f>FC_IND_CPC_BC_E!F62+FC_IND_CPC_OC_E!F62+FC_IND_CPC_PH_E!F62</f>
        <v>0</v>
      </c>
      <c r="G62" s="52">
        <f>FC_IND_CPC_BC_E!G62+FC_IND_CPC_OC_E!G62+FC_IND_CPC_PH_E!G62</f>
        <v>0</v>
      </c>
      <c r="H62" s="52">
        <f>FC_IND_CPC_BC_E!H62+FC_IND_CPC_OC_E!H62+FC_IND_CPC_PH_E!H62</f>
        <v>0</v>
      </c>
      <c r="I62" s="52">
        <f>FC_IND_CPC_BC_E!I62+FC_IND_CPC_OC_E!I62+FC_IND_CPC_PH_E!I62</f>
        <v>0</v>
      </c>
      <c r="J62" s="52">
        <f>FC_IND_CPC_BC_E!J62+FC_IND_CPC_OC_E!J62+FC_IND_CPC_PH_E!J62</f>
        <v>0</v>
      </c>
      <c r="K62" s="52">
        <f>FC_IND_CPC_BC_E!K62+FC_IND_CPC_OC_E!K62+FC_IND_CPC_PH_E!K62</f>
        <v>0</v>
      </c>
      <c r="L62" s="52">
        <f>FC_IND_CPC_BC_E!L62+FC_IND_CPC_OC_E!L62+FC_IND_CPC_PH_E!L62</f>
        <v>4.7376000000000005</v>
      </c>
      <c r="M62" s="52">
        <f>FC_IND_CPC_BC_E!M62+FC_IND_CPC_OC_E!M62+FC_IND_CPC_PH_E!M62</f>
        <v>2.1579264</v>
      </c>
      <c r="N62" s="52">
        <f>FC_IND_CPC_BC_E!N62+FC_IND_CPC_OC_E!N62+FC_IND_CPC_PH_E!N62</f>
        <v>2.8224000000000001E-3</v>
      </c>
      <c r="O62" s="52">
        <f>FC_IND_CPC_BC_E!O62+FC_IND_CPC_OC_E!O62+FC_IND_CPC_PH_E!O62</f>
        <v>0</v>
      </c>
      <c r="P62" s="52">
        <f>FC_IND_CPC_BC_E!P62+FC_IND_CPC_OC_E!P62+FC_IND_CPC_PH_E!P62</f>
        <v>6.0479999999999996E-3</v>
      </c>
      <c r="Q62" s="52">
        <f>FC_IND_CPC_BC_E!Q62+FC_IND_CPC_OC_E!Q62+FC_IND_CPC_PH_E!Q62</f>
        <v>0</v>
      </c>
      <c r="R62" s="52">
        <f>FC_IND_CPC_BC_E!R62+FC_IND_CPC_OC_E!R62+FC_IND_CPC_PH_E!R62</f>
        <v>0</v>
      </c>
      <c r="S62" s="52">
        <f>FC_IND_CPC_BC_E!S62+FC_IND_CPC_OC_E!S62+FC_IND_CPC_PH_E!S62</f>
        <v>0</v>
      </c>
      <c r="T62" s="52">
        <f>FC_IND_CPC_BC_E!T62+FC_IND_CPC_OC_E!T62+FC_IND_CPC_PH_E!T62</f>
        <v>0</v>
      </c>
      <c r="U62" s="52">
        <f>FC_IND_CPC_BC_E!U62+FC_IND_CPC_OC_E!U62+FC_IND_CPC_PH_E!U62</f>
        <v>0</v>
      </c>
      <c r="V62" s="52">
        <f>FC_IND_CPC_BC_E!V62+FC_IND_CPC_OC_E!V62+FC_IND_CPC_PH_E!V62</f>
        <v>0</v>
      </c>
      <c r="W62" s="52">
        <f>FC_IND_CPC_BC_E!W62+FC_IND_CPC_OC_E!W62+FC_IND_CPC_PH_E!W62</f>
        <v>0</v>
      </c>
      <c r="X62" s="52">
        <f>FC_IND_CPC_BC_E!X62+FC_IND_CPC_OC_E!X62+FC_IND_CPC_PH_E!X62</f>
        <v>0</v>
      </c>
      <c r="Y62" s="52">
        <f>FC_IND_CPC_BC_E!Y62+FC_IND_CPC_OC_E!Y62+FC_IND_CPC_PH_E!Y62</f>
        <v>0</v>
      </c>
      <c r="Z62" s="52">
        <f>FC_IND_CPC_BC_E!Z62+FC_IND_CPC_OC_E!Z62+FC_IND_CPC_PH_E!Z62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  <c r="Y63" s="52">
        <f>FC_IND_CPC_BC_E!Y63+FC_IND_CPC_OC_E!Y63+FC_IND_CPC_PH_E!Y63</f>
        <v>0</v>
      </c>
      <c r="Z63" s="52">
        <f>FC_IND_CPC_BC_E!Z63+FC_IND_CPC_OC_E!Z63+FC_IND_CPC_PH_E!Z63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0</v>
      </c>
      <c r="U64" s="52">
        <f>FC_IND_CPC_BC_E!U64+FC_IND_CPC_OC_E!U64+FC_IND_CPC_PH_E!U64</f>
        <v>0</v>
      </c>
      <c r="V64" s="52">
        <f>FC_IND_CPC_BC_E!V64+FC_IND_CPC_OC_E!V64+FC_IND_CPC_PH_E!V64</f>
        <v>0</v>
      </c>
      <c r="W64" s="52">
        <f>FC_IND_CPC_BC_E!W64+FC_IND_CPC_OC_E!W64+FC_IND_CPC_PH_E!W64</f>
        <v>4.7313002645954999E-3</v>
      </c>
      <c r="X64" s="52">
        <f>FC_IND_CPC_BC_E!X64+FC_IND_CPC_OC_E!X64+FC_IND_CPC_PH_E!X64</f>
        <v>2.6366939317799137E-2</v>
      </c>
      <c r="Y64" s="52">
        <f>FC_IND_CPC_BC_E!Y64+FC_IND_CPC_OC_E!Y64+FC_IND_CPC_PH_E!Y64</f>
        <v>0.18546825917089857</v>
      </c>
      <c r="Z64" s="52">
        <f>FC_IND_CPC_BC_E!Z64+FC_IND_CPC_OC_E!Z64+FC_IND_CPC_PH_E!Z64</f>
        <v>0.27678132066702549</v>
      </c>
    </row>
    <row r="65" spans="1:26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  <c r="Y65" s="52">
        <f>FC_IND_CPC_BC_E!Y65+FC_IND_CPC_OC_E!Y65+FC_IND_CPC_PH_E!Y65</f>
        <v>0</v>
      </c>
      <c r="Z65" s="52">
        <f>FC_IND_CPC_BC_E!Z65+FC_IND_CPC_OC_E!Z65+FC_IND_CPC_PH_E!Z65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  <c r="Y66" s="52">
        <f>FC_IND_CPC_BC_E!Y66+FC_IND_CPC_OC_E!Y66+FC_IND_CPC_PH_E!Y66</f>
        <v>0</v>
      </c>
      <c r="Z66" s="52">
        <f>FC_IND_CPC_BC_E!Z66+FC_IND_CPC_OC_E!Z66+FC_IND_CPC_PH_E!Z66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  <c r="Y67" s="52">
        <f>FC_IND_CPC_BC_E!Y67+FC_IND_CPC_OC_E!Y67+FC_IND_CPC_PH_E!Y67</f>
        <v>0</v>
      </c>
      <c r="Z67" s="52">
        <f>FC_IND_CPC_BC_E!Z67+FC_IND_CPC_OC_E!Z67+FC_IND_CPC_PH_E!Z67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  <c r="Y68" s="52">
        <f>FC_IND_CPC_BC_E!Y68+FC_IND_CPC_OC_E!Y68+FC_IND_CPC_PH_E!Y68</f>
        <v>0</v>
      </c>
      <c r="Z68" s="52">
        <f>FC_IND_CPC_BC_E!Z68+FC_IND_CPC_OC_E!Z68+FC_IND_CPC_PH_E!Z68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  <c r="Y69" s="52">
        <f>FC_IND_CPC_BC_E!Y69+FC_IND_CPC_OC_E!Y69+FC_IND_CPC_PH_E!Y69</f>
        <v>0</v>
      </c>
      <c r="Z69" s="52">
        <f>FC_IND_CPC_BC_E!Z69+FC_IND_CPC_OC_E!Z69+FC_IND_CPC_PH_E!Z69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  <c r="Y70" s="52">
        <f>FC_IND_CPC_BC_E!Y70+FC_IND_CPC_OC_E!Y70+FC_IND_CPC_PH_E!Y70</f>
        <v>0</v>
      </c>
      <c r="Z70" s="52">
        <f>FC_IND_CPC_BC_E!Z70+FC_IND_CPC_OC_E!Z70+FC_IND_CPC_PH_E!Z70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  <c r="Y71" s="52">
        <f>FC_IND_CPC_BC_E!Y71+FC_IND_CPC_OC_E!Y71+FC_IND_CPC_PH_E!Y71</f>
        <v>0</v>
      </c>
      <c r="Z71" s="52">
        <f>FC_IND_CPC_BC_E!Z71+FC_IND_CPC_OC_E!Z71+FC_IND_CPC_PH_E!Z71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  <c r="Y72" s="55">
        <f>FC_IND_CPC_BC_E!Y72+FC_IND_CPC_OC_E!Y72+FC_IND_CPC_PH_E!Y72</f>
        <v>0</v>
      </c>
      <c r="Z72" s="55">
        <f>FC_IND_CPC_BC_E!Z72+FC_IND_CPC_OC_E!Z72+FC_IND_CPC_PH_E!Z72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318.00455589156604</v>
      </c>
      <c r="D2" s="21">
        <f t="shared" ref="D2:X2" si="0">SUM(D3,D17,D22,D25,D26,D51,D52)</f>
        <v>288.85495492541651</v>
      </c>
      <c r="E2" s="21">
        <f t="shared" si="0"/>
        <v>199.05254269236713</v>
      </c>
      <c r="F2" s="21">
        <f t="shared" si="0"/>
        <v>191.80967430454547</v>
      </c>
      <c r="G2" s="21">
        <f t="shared" si="0"/>
        <v>200.68801849196618</v>
      </c>
      <c r="H2" s="21">
        <f t="shared" si="0"/>
        <v>296.26880834220509</v>
      </c>
      <c r="I2" s="21">
        <f t="shared" si="0"/>
        <v>245.68204627868866</v>
      </c>
      <c r="J2" s="21">
        <f t="shared" si="0"/>
        <v>223.81684168593466</v>
      </c>
      <c r="K2" s="21">
        <f t="shared" si="0"/>
        <v>254.42686089356653</v>
      </c>
      <c r="L2" s="21">
        <f t="shared" si="0"/>
        <v>236.31769271911148</v>
      </c>
      <c r="M2" s="21">
        <f t="shared" si="0"/>
        <v>261.85909951636324</v>
      </c>
      <c r="N2" s="21">
        <f t="shared" si="0"/>
        <v>233.74154536771033</v>
      </c>
      <c r="O2" s="21">
        <f t="shared" si="0"/>
        <v>261.92377532045418</v>
      </c>
      <c r="P2" s="21">
        <f t="shared" si="0"/>
        <v>247.67545242244654</v>
      </c>
      <c r="Q2" s="21">
        <f t="shared" si="0"/>
        <v>242.9150848561867</v>
      </c>
      <c r="R2" s="21">
        <f t="shared" si="0"/>
        <v>161.87007516789816</v>
      </c>
      <c r="S2" s="21">
        <f t="shared" si="0"/>
        <v>145.18623897992629</v>
      </c>
      <c r="T2" s="21">
        <f t="shared" si="0"/>
        <v>125.4061207604322</v>
      </c>
      <c r="U2" s="21">
        <f t="shared" si="0"/>
        <v>118.58069469237847</v>
      </c>
      <c r="V2" s="21">
        <f t="shared" si="0"/>
        <v>112.33584247138096</v>
      </c>
      <c r="W2" s="21">
        <f t="shared" si="0"/>
        <v>87.178291818497087</v>
      </c>
      <c r="X2" s="21">
        <f t="shared" si="0"/>
        <v>121.33561696639207</v>
      </c>
      <c r="Y2" s="21">
        <f t="shared" ref="Y2:Z2" si="1">SUM(Y3,Y17,Y22,Y25,Y26,Y51,Y52)</f>
        <v>48.505231589444755</v>
      </c>
      <c r="Z2" s="21">
        <f t="shared" si="1"/>
        <v>124.10709212187896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1.2998863672209138</v>
      </c>
      <c r="M3" s="24">
        <f t="shared" si="3"/>
        <v>1.0212865747277946</v>
      </c>
      <c r="N3" s="24">
        <f t="shared" si="3"/>
        <v>1.570887011960153</v>
      </c>
      <c r="O3" s="24">
        <f t="shared" si="3"/>
        <v>0.48308240704068806</v>
      </c>
      <c r="P3" s="24">
        <f t="shared" si="3"/>
        <v>4.694067554990098E-2</v>
      </c>
      <c r="Q3" s="24">
        <f t="shared" si="3"/>
        <v>0</v>
      </c>
      <c r="R3" s="24">
        <f t="shared" si="3"/>
        <v>2.8792216590695932E-2</v>
      </c>
      <c r="S3" s="24">
        <f t="shared" si="3"/>
        <v>0</v>
      </c>
      <c r="T3" s="24">
        <f t="shared" si="3"/>
        <v>1.7420630579165004E-2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1.2998863672209138</v>
      </c>
      <c r="M4" s="19">
        <f t="shared" si="6"/>
        <v>1.0212865747277946</v>
      </c>
      <c r="N4" s="19">
        <f t="shared" si="6"/>
        <v>1.570887011960153</v>
      </c>
      <c r="O4" s="19">
        <f t="shared" si="6"/>
        <v>0.48308240704068806</v>
      </c>
      <c r="P4" s="19">
        <f t="shared" si="6"/>
        <v>4.694067554990098E-2</v>
      </c>
      <c r="Q4" s="19">
        <f t="shared" si="6"/>
        <v>0</v>
      </c>
      <c r="R4" s="19">
        <f t="shared" si="6"/>
        <v>2.8792216590695932E-2</v>
      </c>
      <c r="S4" s="19">
        <f t="shared" si="6"/>
        <v>0</v>
      </c>
      <c r="T4" s="19">
        <f t="shared" si="6"/>
        <v>1.7420630579165004E-2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1.2998863672209138</v>
      </c>
      <c r="M7" s="8">
        <v>1.0212865747277946</v>
      </c>
      <c r="N7" s="8">
        <v>1.570887011960153</v>
      </c>
      <c r="O7" s="8">
        <v>0.48308240704068806</v>
      </c>
      <c r="P7" s="8">
        <v>4.694067554990098E-2</v>
      </c>
      <c r="Q7" s="8">
        <v>0</v>
      </c>
      <c r="R7" s="8">
        <v>2.8792216590695932E-2</v>
      </c>
      <c r="S7" s="8">
        <v>0</v>
      </c>
      <c r="T7" s="8">
        <v>1.7420630579165004E-2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151.3209021946322</v>
      </c>
      <c r="D26" s="27">
        <f t="shared" si="16"/>
        <v>121.11461976936799</v>
      </c>
      <c r="E26" s="27">
        <f t="shared" si="16"/>
        <v>78.912539167787045</v>
      </c>
      <c r="F26" s="27">
        <f t="shared" si="16"/>
        <v>66.490920721688056</v>
      </c>
      <c r="G26" s="27">
        <f t="shared" si="16"/>
        <v>61.718585103781407</v>
      </c>
      <c r="H26" s="27">
        <f t="shared" si="16"/>
        <v>87.684741920207458</v>
      </c>
      <c r="I26" s="27">
        <f t="shared" si="16"/>
        <v>92.422350410418062</v>
      </c>
      <c r="J26" s="27">
        <f t="shared" si="16"/>
        <v>111.55485434207614</v>
      </c>
      <c r="K26" s="27">
        <f t="shared" si="16"/>
        <v>113.02133664956231</v>
      </c>
      <c r="L26" s="27">
        <f t="shared" si="16"/>
        <v>93.820469082795753</v>
      </c>
      <c r="M26" s="27">
        <f t="shared" si="16"/>
        <v>109.95315173699166</v>
      </c>
      <c r="N26" s="27">
        <f t="shared" si="16"/>
        <v>77.882043647862801</v>
      </c>
      <c r="O26" s="27">
        <f t="shared" si="16"/>
        <v>77.449807081183963</v>
      </c>
      <c r="P26" s="27">
        <f t="shared" si="16"/>
        <v>87.856164931960535</v>
      </c>
      <c r="Q26" s="27">
        <f t="shared" si="16"/>
        <v>77.855300783775789</v>
      </c>
      <c r="R26" s="27">
        <f t="shared" si="16"/>
        <v>49.756118605844449</v>
      </c>
      <c r="S26" s="27">
        <f t="shared" si="16"/>
        <v>32.292083861700689</v>
      </c>
      <c r="T26" s="27">
        <f t="shared" si="16"/>
        <v>29.667981524639671</v>
      </c>
      <c r="U26" s="27">
        <f t="shared" si="16"/>
        <v>27.262012287471954</v>
      </c>
      <c r="V26" s="27">
        <f t="shared" si="16"/>
        <v>23.679345325898201</v>
      </c>
      <c r="W26" s="27">
        <f t="shared" si="16"/>
        <v>15.007461750167224</v>
      </c>
      <c r="X26" s="27">
        <f t="shared" si="16"/>
        <v>18.573127603810381</v>
      </c>
      <c r="Y26" s="27">
        <f t="shared" ref="Y26:Z26" si="17">SUM(Y27,Y33)</f>
        <v>4.2510742343367101</v>
      </c>
      <c r="Z26" s="27">
        <f t="shared" si="17"/>
        <v>12.920153562055674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151.3209021946322</v>
      </c>
      <c r="D33" s="19">
        <f t="shared" si="20"/>
        <v>121.11461976936799</v>
      </c>
      <c r="E33" s="19">
        <f t="shared" si="20"/>
        <v>78.912539167787045</v>
      </c>
      <c r="F33" s="19">
        <f t="shared" si="20"/>
        <v>66.490920721688056</v>
      </c>
      <c r="G33" s="19">
        <f t="shared" si="20"/>
        <v>61.718585103781407</v>
      </c>
      <c r="H33" s="19">
        <f t="shared" si="20"/>
        <v>87.684741920207458</v>
      </c>
      <c r="I33" s="19">
        <f t="shared" si="20"/>
        <v>92.422350410418062</v>
      </c>
      <c r="J33" s="19">
        <f t="shared" si="20"/>
        <v>111.55485434207614</v>
      </c>
      <c r="K33" s="19">
        <f t="shared" si="20"/>
        <v>113.02133664956231</v>
      </c>
      <c r="L33" s="19">
        <f t="shared" si="20"/>
        <v>93.820469082795753</v>
      </c>
      <c r="M33" s="19">
        <f t="shared" si="20"/>
        <v>109.95315173699166</v>
      </c>
      <c r="N33" s="19">
        <f t="shared" si="20"/>
        <v>77.882043647862801</v>
      </c>
      <c r="O33" s="19">
        <f t="shared" si="20"/>
        <v>77.449807081183963</v>
      </c>
      <c r="P33" s="19">
        <f t="shared" si="20"/>
        <v>87.856164931960535</v>
      </c>
      <c r="Q33" s="19">
        <f t="shared" si="20"/>
        <v>77.855300783775789</v>
      </c>
      <c r="R33" s="19">
        <f t="shared" si="20"/>
        <v>49.756118605844449</v>
      </c>
      <c r="S33" s="19">
        <f t="shared" si="20"/>
        <v>32.292083861700689</v>
      </c>
      <c r="T33" s="19">
        <f t="shared" si="20"/>
        <v>29.667981524639671</v>
      </c>
      <c r="U33" s="19">
        <f t="shared" si="20"/>
        <v>27.262012287471954</v>
      </c>
      <c r="V33" s="19">
        <f t="shared" si="20"/>
        <v>23.679345325898201</v>
      </c>
      <c r="W33" s="19">
        <f t="shared" si="20"/>
        <v>15.007461750167224</v>
      </c>
      <c r="X33" s="19">
        <f t="shared" si="20"/>
        <v>18.573127603810381</v>
      </c>
      <c r="Y33" s="19">
        <f t="shared" ref="Y33:Z33" si="21">SUM(Y34:Y50)</f>
        <v>4.2510742343367101</v>
      </c>
      <c r="Z33" s="19">
        <f t="shared" si="21"/>
        <v>12.920153562055674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6.6912955480073801</v>
      </c>
      <c r="D36" s="8">
        <v>4.5610348750173992</v>
      </c>
      <c r="E36" s="8">
        <v>2.486618254633695</v>
      </c>
      <c r="F36" s="8">
        <v>1.7309121054836458</v>
      </c>
      <c r="G36" s="8">
        <v>1.1507273442237027</v>
      </c>
      <c r="H36" s="8">
        <v>1.1544647681536213</v>
      </c>
      <c r="I36" s="8">
        <v>9.6579660899779043</v>
      </c>
      <c r="J36" s="8">
        <v>2.2559726518023919</v>
      </c>
      <c r="K36" s="8">
        <v>4.1743319853328451</v>
      </c>
      <c r="L36" s="8">
        <v>3.2082037176200737</v>
      </c>
      <c r="M36" s="8">
        <v>8.0005553417102089</v>
      </c>
      <c r="N36" s="8">
        <v>5.3164217430274716</v>
      </c>
      <c r="O36" s="8">
        <v>3.0635436600735773</v>
      </c>
      <c r="P36" s="8">
        <v>5.9830345127814626</v>
      </c>
      <c r="Q36" s="8">
        <v>2.460799169284055</v>
      </c>
      <c r="R36" s="8">
        <v>2.3961146723850475</v>
      </c>
      <c r="S36" s="8">
        <v>2.6779911988516258</v>
      </c>
      <c r="T36" s="8">
        <v>3.2602231040775198</v>
      </c>
      <c r="U36" s="8">
        <v>4.133792693804839</v>
      </c>
      <c r="V36" s="8">
        <v>2.7803015840041807</v>
      </c>
      <c r="W36" s="8">
        <v>2.1784516416324897</v>
      </c>
      <c r="X36" s="8">
        <v>1.9138146320407614</v>
      </c>
      <c r="Y36" s="8">
        <v>0.99600109065250353</v>
      </c>
      <c r="Z36" s="8">
        <v>6.5034150018486487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7.6045978712893882</v>
      </c>
      <c r="D41" s="8">
        <v>7.2481304902682151</v>
      </c>
      <c r="E41" s="8">
        <v>4.4931301571766715</v>
      </c>
      <c r="F41" s="8">
        <v>3.7888718322391464</v>
      </c>
      <c r="G41" s="8">
        <v>3.2479427575724173</v>
      </c>
      <c r="H41" s="8">
        <v>9.7728721732826767</v>
      </c>
      <c r="I41" s="8">
        <v>5.8018841154847642</v>
      </c>
      <c r="J41" s="8">
        <v>6.5314095922670203</v>
      </c>
      <c r="K41" s="8">
        <v>4.4877664721032611</v>
      </c>
      <c r="L41" s="8">
        <v>1.6707622821554375</v>
      </c>
      <c r="M41" s="8">
        <v>2.1538371438610033</v>
      </c>
      <c r="N41" s="8">
        <v>2.5129631022113692</v>
      </c>
      <c r="O41" s="8">
        <v>1.2014495467811606</v>
      </c>
      <c r="P41" s="8">
        <v>3.0752686045948057</v>
      </c>
      <c r="Q41" s="8">
        <v>1.3634326399870638</v>
      </c>
      <c r="R41" s="8">
        <v>2.4058287833377014</v>
      </c>
      <c r="S41" s="8">
        <v>0.65790518341715198</v>
      </c>
      <c r="T41" s="8">
        <v>0.29825255887687946</v>
      </c>
      <c r="U41" s="8">
        <v>0.29047427535957471</v>
      </c>
      <c r="V41" s="8">
        <v>0.2749078658791968</v>
      </c>
      <c r="W41" s="8">
        <v>0.13678330961579593</v>
      </c>
      <c r="X41" s="8">
        <v>0.16332271735949475</v>
      </c>
      <c r="Y41" s="8">
        <v>6.4589622455213686E-2</v>
      </c>
      <c r="Z41" s="8">
        <v>0.17016413280051509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19.677198964816952</v>
      </c>
      <c r="D43" s="8">
        <v>17.881558281469776</v>
      </c>
      <c r="E43" s="8">
        <v>14.19242129456306</v>
      </c>
      <c r="F43" s="8">
        <v>14.313589290656489</v>
      </c>
      <c r="G43" s="8">
        <v>12.374941726390167</v>
      </c>
      <c r="H43" s="8">
        <v>16.991114194170791</v>
      </c>
      <c r="I43" s="8">
        <v>8.5915994513706391</v>
      </c>
      <c r="J43" s="8">
        <v>9.7729358397701009</v>
      </c>
      <c r="K43" s="8">
        <v>19.247691256573081</v>
      </c>
      <c r="L43" s="8">
        <v>20.286607555941959</v>
      </c>
      <c r="M43" s="8">
        <v>26.249169438420523</v>
      </c>
      <c r="N43" s="8">
        <v>19.585654690754009</v>
      </c>
      <c r="O43" s="8">
        <v>22.259682755352301</v>
      </c>
      <c r="P43" s="8">
        <v>16.764467163826936</v>
      </c>
      <c r="Q43" s="8">
        <v>19.14668331898439</v>
      </c>
      <c r="R43" s="8">
        <v>14.998082254027103</v>
      </c>
      <c r="S43" s="8">
        <v>5.2416881514731308</v>
      </c>
      <c r="T43" s="8">
        <v>4.7824772107690423</v>
      </c>
      <c r="U43" s="8">
        <v>4.7338371352719699</v>
      </c>
      <c r="V43" s="8">
        <v>3.7108472362321949</v>
      </c>
      <c r="W43" s="8">
        <v>4.618333531707294</v>
      </c>
      <c r="X43" s="8">
        <v>4.8054333361806485</v>
      </c>
      <c r="Y43" s="8">
        <v>2.5635602268145838</v>
      </c>
      <c r="Z43" s="8">
        <v>4.5159998173057065</v>
      </c>
    </row>
    <row r="44" spans="1:26" ht="11.25" customHeight="1" x14ac:dyDescent="0.2">
      <c r="A44" s="28" t="s">
        <v>74</v>
      </c>
      <c r="B44" s="7" t="s">
        <v>75</v>
      </c>
      <c r="C44" s="8">
        <v>117.34780981051847</v>
      </c>
      <c r="D44" s="8">
        <v>91.423896122612604</v>
      </c>
      <c r="E44" s="8">
        <v>57.740369461413621</v>
      </c>
      <c r="F44" s="8">
        <v>46.657547493308776</v>
      </c>
      <c r="G44" s="8">
        <v>44.944973275595125</v>
      </c>
      <c r="H44" s="8">
        <v>59.766290784600365</v>
      </c>
      <c r="I44" s="8">
        <v>68.370900753584763</v>
      </c>
      <c r="J44" s="8">
        <v>49.006495636432803</v>
      </c>
      <c r="K44" s="8">
        <v>37.775062427660309</v>
      </c>
      <c r="L44" s="8">
        <v>32.726577579396057</v>
      </c>
      <c r="M44" s="8">
        <v>32.42939145646114</v>
      </c>
      <c r="N44" s="8">
        <v>7.7252418800316525</v>
      </c>
      <c r="O44" s="8">
        <v>7.4754325981411602</v>
      </c>
      <c r="P44" s="8">
        <v>17.909850777564465</v>
      </c>
      <c r="Q44" s="8">
        <v>13.123021835454567</v>
      </c>
      <c r="R44" s="8">
        <v>8.7929684485161719</v>
      </c>
      <c r="S44" s="8">
        <v>5.8639117138415084</v>
      </c>
      <c r="T44" s="8">
        <v>3.5180222694672421</v>
      </c>
      <c r="U44" s="8">
        <v>3.2703874154318138</v>
      </c>
      <c r="V44" s="8">
        <v>3.8548168463896011</v>
      </c>
      <c r="W44" s="8">
        <v>2.6931487438861659</v>
      </c>
      <c r="X44" s="8">
        <v>1.3622971486568833</v>
      </c>
      <c r="Y44" s="8">
        <v>0</v>
      </c>
      <c r="Z44" s="8">
        <v>1.7305746101008022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43.98804062180384</v>
      </c>
      <c r="K48" s="8">
        <v>47.33648450789282</v>
      </c>
      <c r="L48" s="8">
        <v>35.928317947682224</v>
      </c>
      <c r="M48" s="8">
        <v>41.120198356538801</v>
      </c>
      <c r="N48" s="8">
        <v>42.741762231838301</v>
      </c>
      <c r="O48" s="8">
        <v>43.449698520835753</v>
      </c>
      <c r="P48" s="8">
        <v>44.123543873192865</v>
      </c>
      <c r="Q48" s="8">
        <v>41.761363820065704</v>
      </c>
      <c r="R48" s="8">
        <v>21.163124447578422</v>
      </c>
      <c r="S48" s="8">
        <v>17.850587614117273</v>
      </c>
      <c r="T48" s="8">
        <v>17.809006381448988</v>
      </c>
      <c r="U48" s="8">
        <v>14.833520767603757</v>
      </c>
      <c r="V48" s="8">
        <v>13.058471793393027</v>
      </c>
      <c r="W48" s="8">
        <v>5.380744523325478</v>
      </c>
      <c r="X48" s="8">
        <v>10.328259769572592</v>
      </c>
      <c r="Y48" s="8">
        <v>0.6269232944144093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166.68365369693387</v>
      </c>
      <c r="D51" s="27">
        <v>167.74033515604853</v>
      </c>
      <c r="E51" s="27">
        <v>120.14000352458007</v>
      </c>
      <c r="F51" s="27">
        <v>125.3187535828574</v>
      </c>
      <c r="G51" s="27">
        <v>138.96943338818477</v>
      </c>
      <c r="H51" s="27">
        <v>208.58406642199762</v>
      </c>
      <c r="I51" s="27">
        <v>153.2596958682706</v>
      </c>
      <c r="J51" s="27">
        <v>112.26198734385854</v>
      </c>
      <c r="K51" s="27">
        <v>141.4055242440042</v>
      </c>
      <c r="L51" s="27">
        <v>141.19733726909482</v>
      </c>
      <c r="M51" s="27">
        <v>150.88466120464378</v>
      </c>
      <c r="N51" s="27">
        <v>154.28861470788738</v>
      </c>
      <c r="O51" s="27">
        <v>183.99088583222951</v>
      </c>
      <c r="P51" s="27">
        <v>159.7723468149361</v>
      </c>
      <c r="Q51" s="27">
        <v>165.05978407241091</v>
      </c>
      <c r="R51" s="27">
        <v>112.08516434546301</v>
      </c>
      <c r="S51" s="27">
        <v>112.8941551182256</v>
      </c>
      <c r="T51" s="27">
        <v>95.720718605213364</v>
      </c>
      <c r="U51" s="27">
        <v>91.318682404906525</v>
      </c>
      <c r="V51" s="27">
        <v>88.65649714548276</v>
      </c>
      <c r="W51" s="27">
        <v>72.170830068329863</v>
      </c>
      <c r="X51" s="27">
        <v>102.76248936258169</v>
      </c>
      <c r="Y51" s="27">
        <v>44.254157355108042</v>
      </c>
      <c r="Z51" s="27">
        <v>111.18693855982329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3.6631881101776416</v>
      </c>
      <c r="M61" s="49">
        <f t="shared" si="24"/>
        <v>1.6811489135384337</v>
      </c>
      <c r="N61" s="49">
        <f t="shared" si="24"/>
        <v>2.0647602703980274E-3</v>
      </c>
      <c r="O61" s="49">
        <f t="shared" si="24"/>
        <v>0</v>
      </c>
      <c r="P61" s="49">
        <f t="shared" si="24"/>
        <v>4.914243436899412E-3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1.2033797812674625E-3</v>
      </c>
      <c r="X61" s="49">
        <f t="shared" si="24"/>
        <v>8.909317119051581E-3</v>
      </c>
      <c r="Y61" s="49">
        <f t="shared" ref="Y61:Z61" si="25">SUM(Y62:Y72)</f>
        <v>3.0556958202792122E-2</v>
      </c>
      <c r="Z61" s="49">
        <f t="shared" si="25"/>
        <v>0.12136021734677409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3.6631881101776416</v>
      </c>
      <c r="M62" s="52">
        <v>1.6811489135384337</v>
      </c>
      <c r="N62" s="52">
        <v>2.0647602703980274E-3</v>
      </c>
      <c r="O62" s="52">
        <v>0</v>
      </c>
      <c r="P62" s="52">
        <v>4.914243436899412E-3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1.2033797812674625E-3</v>
      </c>
      <c r="X64" s="52">
        <v>8.909317119051581E-3</v>
      </c>
      <c r="Y64" s="52">
        <v>3.0556958202792122E-2</v>
      </c>
      <c r="Z64" s="52">
        <v>0.12136021734677409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115.08992186843398</v>
      </c>
      <c r="D2" s="21">
        <f t="shared" ref="D2:X2" si="0">SUM(D3,D17,D22,D25,D26,D51,D52)</f>
        <v>158.72949403458352</v>
      </c>
      <c r="E2" s="21">
        <f t="shared" si="0"/>
        <v>216.61195294763291</v>
      </c>
      <c r="F2" s="21">
        <f t="shared" si="0"/>
        <v>208.50420749545444</v>
      </c>
      <c r="G2" s="21">
        <f t="shared" si="0"/>
        <v>189.3669062280338</v>
      </c>
      <c r="H2" s="21">
        <f t="shared" si="0"/>
        <v>109.92898077779488</v>
      </c>
      <c r="I2" s="21">
        <f t="shared" si="0"/>
        <v>94.660935281311339</v>
      </c>
      <c r="J2" s="21">
        <f t="shared" si="0"/>
        <v>81.181885634065281</v>
      </c>
      <c r="K2" s="21">
        <f t="shared" si="0"/>
        <v>58.641111266433498</v>
      </c>
      <c r="L2" s="21">
        <f t="shared" si="0"/>
        <v>75.261432480888558</v>
      </c>
      <c r="M2" s="21">
        <f t="shared" si="0"/>
        <v>81.093713923636813</v>
      </c>
      <c r="N2" s="21">
        <f t="shared" si="0"/>
        <v>95.247636672289673</v>
      </c>
      <c r="O2" s="21">
        <f t="shared" si="0"/>
        <v>79.310602959545832</v>
      </c>
      <c r="P2" s="21">
        <f t="shared" si="0"/>
        <v>62.753089377553486</v>
      </c>
      <c r="Q2" s="21">
        <f t="shared" si="0"/>
        <v>73.145180663813363</v>
      </c>
      <c r="R2" s="21">
        <f t="shared" si="0"/>
        <v>162.82842059210185</v>
      </c>
      <c r="S2" s="21">
        <f t="shared" si="0"/>
        <v>192.7294541000737</v>
      </c>
      <c r="T2" s="21">
        <f t="shared" si="0"/>
        <v>196.60545811956771</v>
      </c>
      <c r="U2" s="21">
        <f t="shared" si="0"/>
        <v>226.77827522762155</v>
      </c>
      <c r="V2" s="21">
        <f t="shared" si="0"/>
        <v>231.76380064861905</v>
      </c>
      <c r="W2" s="21">
        <f t="shared" si="0"/>
        <v>250.56076850046185</v>
      </c>
      <c r="X2" s="21">
        <f t="shared" si="0"/>
        <v>233.43272672782547</v>
      </c>
      <c r="Y2" s="21">
        <f t="shared" ref="Y2:Z2" si="1">SUM(Y3,Y17,Y22,Y25,Y26,Y51,Y52)</f>
        <v>243.83354054953901</v>
      </c>
      <c r="Z2" s="21">
        <f t="shared" si="1"/>
        <v>157.28921371501806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0.38554507277908673</v>
      </c>
      <c r="M3" s="24">
        <f t="shared" si="3"/>
        <v>0.29293446527220568</v>
      </c>
      <c r="N3" s="24">
        <f t="shared" si="3"/>
        <v>0.58315498803984755</v>
      </c>
      <c r="O3" s="24">
        <f t="shared" si="3"/>
        <v>0.13299063295931179</v>
      </c>
      <c r="P3" s="24">
        <f t="shared" si="3"/>
        <v>1.0954524450099022E-2</v>
      </c>
      <c r="Q3" s="24">
        <f t="shared" si="3"/>
        <v>0</v>
      </c>
      <c r="R3" s="24">
        <f t="shared" si="3"/>
        <v>2.637850340930406E-2</v>
      </c>
      <c r="S3" s="24">
        <f t="shared" si="3"/>
        <v>0</v>
      </c>
      <c r="T3" s="24">
        <f t="shared" si="3"/>
        <v>2.4808809420835007E-2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0.38554507277908673</v>
      </c>
      <c r="M4" s="19">
        <f t="shared" si="6"/>
        <v>0.29293446527220568</v>
      </c>
      <c r="N4" s="19">
        <f t="shared" si="6"/>
        <v>0.58315498803984755</v>
      </c>
      <c r="O4" s="19">
        <f t="shared" si="6"/>
        <v>0.13299063295931179</v>
      </c>
      <c r="P4" s="19">
        <f t="shared" si="6"/>
        <v>1.0954524450099022E-2</v>
      </c>
      <c r="Q4" s="19">
        <f t="shared" si="6"/>
        <v>0</v>
      </c>
      <c r="R4" s="19">
        <f t="shared" si="6"/>
        <v>2.637850340930406E-2</v>
      </c>
      <c r="S4" s="19">
        <f t="shared" si="6"/>
        <v>0</v>
      </c>
      <c r="T4" s="19">
        <f t="shared" si="6"/>
        <v>2.4808809420835007E-2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0.38554507277908673</v>
      </c>
      <c r="M7" s="8">
        <v>0.29293446527220568</v>
      </c>
      <c r="N7" s="8">
        <v>0.58315498803984755</v>
      </c>
      <c r="O7" s="8">
        <v>0.13299063295931179</v>
      </c>
      <c r="P7" s="8">
        <v>1.0954524450099022E-2</v>
      </c>
      <c r="Q7" s="8">
        <v>0</v>
      </c>
      <c r="R7" s="8">
        <v>2.637850340930406E-2</v>
      </c>
      <c r="S7" s="8">
        <v>0</v>
      </c>
      <c r="T7" s="8">
        <v>2.4808809420835007E-2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50.578451845367816</v>
      </c>
      <c r="D26" s="27">
        <f t="shared" si="16"/>
        <v>61.010171870632</v>
      </c>
      <c r="E26" s="27">
        <f t="shared" si="16"/>
        <v>78.612541312212969</v>
      </c>
      <c r="F26" s="27">
        <f t="shared" si="16"/>
        <v>65.902017238311913</v>
      </c>
      <c r="G26" s="27">
        <f t="shared" si="16"/>
        <v>52.616912336218604</v>
      </c>
      <c r="H26" s="27">
        <f t="shared" si="16"/>
        <v>29.551506639792549</v>
      </c>
      <c r="I26" s="27">
        <f t="shared" si="16"/>
        <v>32.779509789581901</v>
      </c>
      <c r="J26" s="27">
        <f t="shared" si="16"/>
        <v>37.990615897923824</v>
      </c>
      <c r="K26" s="27">
        <f t="shared" si="16"/>
        <v>24.414545030437701</v>
      </c>
      <c r="L26" s="27">
        <f t="shared" si="16"/>
        <v>27.878010437204267</v>
      </c>
      <c r="M26" s="27">
        <f t="shared" si="16"/>
        <v>31.639819503008358</v>
      </c>
      <c r="N26" s="27">
        <f t="shared" si="16"/>
        <v>28.972003632137188</v>
      </c>
      <c r="O26" s="27">
        <f t="shared" si="16"/>
        <v>21.387641038816056</v>
      </c>
      <c r="P26" s="27">
        <f t="shared" si="16"/>
        <v>20.501972068039464</v>
      </c>
      <c r="Q26" s="27">
        <f t="shared" si="16"/>
        <v>21.496431816224252</v>
      </c>
      <c r="R26" s="27">
        <f t="shared" si="16"/>
        <v>45.798323554155559</v>
      </c>
      <c r="S26" s="27">
        <f t="shared" si="16"/>
        <v>38.749222098299299</v>
      </c>
      <c r="T26" s="27">
        <f t="shared" si="16"/>
        <v>42.183803955360318</v>
      </c>
      <c r="U26" s="27">
        <f t="shared" si="16"/>
        <v>46.912946072528051</v>
      </c>
      <c r="V26" s="27">
        <f t="shared" si="16"/>
        <v>44.093172874101796</v>
      </c>
      <c r="W26" s="27">
        <f t="shared" si="16"/>
        <v>38.979226529832772</v>
      </c>
      <c r="X26" s="27">
        <f t="shared" si="16"/>
        <v>32.071759156189621</v>
      </c>
      <c r="Y26" s="27">
        <f t="shared" ref="Y26:Z26" si="17">SUM(Y27,Y33)</f>
        <v>19.483032765663289</v>
      </c>
      <c r="Z26" s="27">
        <f t="shared" si="17"/>
        <v>14.896615517944326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50.578451845367816</v>
      </c>
      <c r="D33" s="19">
        <f t="shared" si="20"/>
        <v>61.010171870632</v>
      </c>
      <c r="E33" s="19">
        <f t="shared" si="20"/>
        <v>78.612541312212969</v>
      </c>
      <c r="F33" s="19">
        <f t="shared" si="20"/>
        <v>65.902017238311913</v>
      </c>
      <c r="G33" s="19">
        <f t="shared" si="20"/>
        <v>52.616912336218604</v>
      </c>
      <c r="H33" s="19">
        <f t="shared" si="20"/>
        <v>29.551506639792549</v>
      </c>
      <c r="I33" s="19">
        <f t="shared" si="20"/>
        <v>32.779509789581901</v>
      </c>
      <c r="J33" s="19">
        <f t="shared" si="20"/>
        <v>37.990615897923824</v>
      </c>
      <c r="K33" s="19">
        <f t="shared" si="20"/>
        <v>24.414545030437701</v>
      </c>
      <c r="L33" s="19">
        <f t="shared" si="20"/>
        <v>27.878010437204267</v>
      </c>
      <c r="M33" s="19">
        <f t="shared" si="20"/>
        <v>31.639819503008358</v>
      </c>
      <c r="N33" s="19">
        <f t="shared" si="20"/>
        <v>28.972003632137188</v>
      </c>
      <c r="O33" s="19">
        <f t="shared" si="20"/>
        <v>21.387641038816056</v>
      </c>
      <c r="P33" s="19">
        <f t="shared" si="20"/>
        <v>20.501972068039464</v>
      </c>
      <c r="Q33" s="19">
        <f t="shared" si="20"/>
        <v>21.496431816224252</v>
      </c>
      <c r="R33" s="19">
        <f t="shared" si="20"/>
        <v>45.798323554155559</v>
      </c>
      <c r="S33" s="19">
        <f t="shared" si="20"/>
        <v>38.749222098299299</v>
      </c>
      <c r="T33" s="19">
        <f t="shared" si="20"/>
        <v>42.183803955360318</v>
      </c>
      <c r="U33" s="19">
        <f t="shared" si="20"/>
        <v>46.912946072528051</v>
      </c>
      <c r="V33" s="19">
        <f t="shared" si="20"/>
        <v>44.093172874101796</v>
      </c>
      <c r="W33" s="19">
        <f t="shared" si="20"/>
        <v>38.979226529832772</v>
      </c>
      <c r="X33" s="19">
        <f t="shared" si="20"/>
        <v>32.071759156189621</v>
      </c>
      <c r="Y33" s="19">
        <f t="shared" ref="Y33:Z33" si="21">SUM(Y34:Y50)</f>
        <v>19.483032765663289</v>
      </c>
      <c r="Z33" s="19">
        <f t="shared" si="21"/>
        <v>14.896615517944326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2.2263245719926195</v>
      </c>
      <c r="D36" s="8">
        <v>2.2857946849825996</v>
      </c>
      <c r="E36" s="8">
        <v>2.461608025366306</v>
      </c>
      <c r="F36" s="8">
        <v>1.7028384545163542</v>
      </c>
      <c r="G36" s="8">
        <v>0.97390013577629742</v>
      </c>
      <c r="H36" s="8">
        <v>0.38681583184637908</v>
      </c>
      <c r="I36" s="8">
        <v>3.4166820300220948</v>
      </c>
      <c r="J36" s="8">
        <v>0.77025286819760741</v>
      </c>
      <c r="K36" s="8">
        <v>0.90201253466715625</v>
      </c>
      <c r="L36" s="8">
        <v>0.95155020237992627</v>
      </c>
      <c r="M36" s="8">
        <v>2.2947901782897935</v>
      </c>
      <c r="N36" s="8">
        <v>1.973596976972531</v>
      </c>
      <c r="O36" s="8">
        <v>0.84338117992642303</v>
      </c>
      <c r="P36" s="8">
        <v>1.3962580872185393</v>
      </c>
      <c r="Q36" s="8">
        <v>0.67832487071594583</v>
      </c>
      <c r="R36" s="8">
        <v>2.1952432476149526</v>
      </c>
      <c r="S36" s="8">
        <v>3.2165836411483748</v>
      </c>
      <c r="T36" s="8">
        <v>4.6429004559224811</v>
      </c>
      <c r="U36" s="8">
        <v>7.1138075461951651</v>
      </c>
      <c r="V36" s="8">
        <v>5.1823378959958193</v>
      </c>
      <c r="W36" s="8">
        <v>5.6233585583675101</v>
      </c>
      <c r="X36" s="8">
        <v>3.2963271279592399</v>
      </c>
      <c r="Y36" s="8">
        <v>4.4908215493474968</v>
      </c>
      <c r="Z36" s="8">
        <v>7.4221744781513506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2.5036218087106104</v>
      </c>
      <c r="D41" s="8">
        <v>3.5941594297317869</v>
      </c>
      <c r="E41" s="8">
        <v>4.401129922823328</v>
      </c>
      <c r="F41" s="8">
        <v>3.6882392477608548</v>
      </c>
      <c r="G41" s="8">
        <v>2.7198722824275836</v>
      </c>
      <c r="H41" s="8">
        <v>3.239791146717327</v>
      </c>
      <c r="I41" s="8">
        <v>2.0311319645152368</v>
      </c>
      <c r="J41" s="8">
        <v>2.2041815677329812</v>
      </c>
      <c r="K41" s="8">
        <v>0.95874480789673955</v>
      </c>
      <c r="L41" s="8">
        <v>0.49003403784456268</v>
      </c>
      <c r="M41" s="8">
        <v>0.6108328961389965</v>
      </c>
      <c r="N41" s="8">
        <v>0.92210253778862916</v>
      </c>
      <c r="O41" s="8">
        <v>0.32700065321883942</v>
      </c>
      <c r="P41" s="8">
        <v>0.70948987540519326</v>
      </c>
      <c r="Q41" s="8">
        <v>0.37157188001293684</v>
      </c>
      <c r="R41" s="8">
        <v>2.1795218166622985</v>
      </c>
      <c r="S41" s="8">
        <v>0.78150405658284805</v>
      </c>
      <c r="T41" s="8">
        <v>0.42002844112312049</v>
      </c>
      <c r="U41" s="8">
        <v>0.49432860464042538</v>
      </c>
      <c r="V41" s="8">
        <v>0.50678893412080328</v>
      </c>
      <c r="W41" s="8">
        <v>0.34931821038420408</v>
      </c>
      <c r="X41" s="8">
        <v>0.27825832264050537</v>
      </c>
      <c r="Y41" s="8">
        <v>0.28820929754478636</v>
      </c>
      <c r="Z41" s="8">
        <v>0.19221186719948477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6.804599755183049</v>
      </c>
      <c r="D43" s="8">
        <v>9.3124896385302183</v>
      </c>
      <c r="E43" s="8">
        <v>14.590182425436938</v>
      </c>
      <c r="F43" s="8">
        <v>14.610130469343508</v>
      </c>
      <c r="G43" s="8">
        <v>10.884662953609833</v>
      </c>
      <c r="H43" s="8">
        <v>5.8995614058292078</v>
      </c>
      <c r="I43" s="8">
        <v>3.1442399886293586</v>
      </c>
      <c r="J43" s="8">
        <v>3.4391534402299024</v>
      </c>
      <c r="K43" s="8">
        <v>4.2784066634269164</v>
      </c>
      <c r="L43" s="8">
        <v>6.1919900440580413</v>
      </c>
      <c r="M43" s="8">
        <v>7.77073336157948</v>
      </c>
      <c r="N43" s="8">
        <v>7.5248973492459932</v>
      </c>
      <c r="O43" s="8">
        <v>6.3335213646477007</v>
      </c>
      <c r="P43" s="8">
        <v>4.0369441161730633</v>
      </c>
      <c r="Q43" s="8">
        <v>5.4480551610156116</v>
      </c>
      <c r="R43" s="8">
        <v>14.195331865972898</v>
      </c>
      <c r="S43" s="8">
        <v>6.5037546485268685</v>
      </c>
      <c r="T43" s="8">
        <v>7.0304558692309591</v>
      </c>
      <c r="U43" s="8">
        <v>8.4331697047280301</v>
      </c>
      <c r="V43" s="8">
        <v>7.1457512437678066</v>
      </c>
      <c r="W43" s="8">
        <v>12.313190428292703</v>
      </c>
      <c r="X43" s="8">
        <v>8.5541742238193521</v>
      </c>
      <c r="Y43" s="8">
        <v>11.906569213185415</v>
      </c>
      <c r="Z43" s="8">
        <v>5.3071704226942913</v>
      </c>
    </row>
    <row r="44" spans="1:26" ht="11.25" customHeight="1" x14ac:dyDescent="0.2">
      <c r="A44" s="28" t="s">
        <v>74</v>
      </c>
      <c r="B44" s="7" t="s">
        <v>75</v>
      </c>
      <c r="C44" s="8">
        <v>39.043905709481535</v>
      </c>
      <c r="D44" s="8">
        <v>45.817728117387396</v>
      </c>
      <c r="E44" s="8">
        <v>57.1596209385864</v>
      </c>
      <c r="F44" s="8">
        <v>45.900809066691188</v>
      </c>
      <c r="G44" s="8">
        <v>38.038476964404893</v>
      </c>
      <c r="H44" s="8">
        <v>20.025338255399635</v>
      </c>
      <c r="I44" s="8">
        <v>24.187455806415212</v>
      </c>
      <c r="J44" s="8">
        <v>16.732203643567182</v>
      </c>
      <c r="K44" s="8">
        <v>8.1626425323397118</v>
      </c>
      <c r="L44" s="8">
        <v>9.7066721006039529</v>
      </c>
      <c r="M44" s="8">
        <v>9.3016854235388777</v>
      </c>
      <c r="N44" s="8">
        <v>2.8678149999683495</v>
      </c>
      <c r="O44" s="8">
        <v>2.0579563618588397</v>
      </c>
      <c r="P44" s="8">
        <v>4.1796138624355352</v>
      </c>
      <c r="Q44" s="8">
        <v>3.6173907245454369</v>
      </c>
      <c r="R44" s="8">
        <v>8.0558350714838305</v>
      </c>
      <c r="S44" s="8">
        <v>7.0432503661584933</v>
      </c>
      <c r="T44" s="8">
        <v>5.0100335705327605</v>
      </c>
      <c r="U44" s="8">
        <v>5.6279809845681878</v>
      </c>
      <c r="V44" s="8">
        <v>7.1851785936103996</v>
      </c>
      <c r="W44" s="8">
        <v>6.9519748561138348</v>
      </c>
      <c r="X44" s="8">
        <v>2.3464012513431154</v>
      </c>
      <c r="Y44" s="8">
        <v>0</v>
      </c>
      <c r="Z44" s="8">
        <v>1.9750587498991998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14.844824378196149</v>
      </c>
      <c r="K48" s="8">
        <v>10.112738492107178</v>
      </c>
      <c r="L48" s="8">
        <v>10.537764052317781</v>
      </c>
      <c r="M48" s="8">
        <v>11.66177764346121</v>
      </c>
      <c r="N48" s="8">
        <v>15.683591768161683</v>
      </c>
      <c r="O48" s="8">
        <v>11.825781479164251</v>
      </c>
      <c r="P48" s="8">
        <v>10.179666126807131</v>
      </c>
      <c r="Q48" s="8">
        <v>11.381089179934319</v>
      </c>
      <c r="R48" s="8">
        <v>19.172391552421576</v>
      </c>
      <c r="S48" s="8">
        <v>21.20412938588272</v>
      </c>
      <c r="T48" s="8">
        <v>25.080385618550999</v>
      </c>
      <c r="U48" s="8">
        <v>25.24365923239624</v>
      </c>
      <c r="V48" s="8">
        <v>24.073116206606969</v>
      </c>
      <c r="W48" s="8">
        <v>13.741384476674522</v>
      </c>
      <c r="X48" s="8">
        <v>17.596598230427411</v>
      </c>
      <c r="Y48" s="8">
        <v>2.7974327055855905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64.511470023066167</v>
      </c>
      <c r="D51" s="27">
        <v>97.719322163951531</v>
      </c>
      <c r="E51" s="27">
        <v>137.99941163541996</v>
      </c>
      <c r="F51" s="27">
        <v>142.60219025714252</v>
      </c>
      <c r="G51" s="27">
        <v>136.74999389181519</v>
      </c>
      <c r="H51" s="27">
        <v>80.377474138002327</v>
      </c>
      <c r="I51" s="27">
        <v>61.881425491729431</v>
      </c>
      <c r="J51" s="27">
        <v>43.191269736141457</v>
      </c>
      <c r="K51" s="27">
        <v>34.226566235995797</v>
      </c>
      <c r="L51" s="27">
        <v>46.997876970905203</v>
      </c>
      <c r="M51" s="27">
        <v>49.160959955356248</v>
      </c>
      <c r="N51" s="27">
        <v>65.692478052112634</v>
      </c>
      <c r="O51" s="27">
        <v>57.789971287770463</v>
      </c>
      <c r="P51" s="27">
        <v>42.240162785063923</v>
      </c>
      <c r="Q51" s="27">
        <v>51.648748847589118</v>
      </c>
      <c r="R51" s="27">
        <v>117.00371853453699</v>
      </c>
      <c r="S51" s="27">
        <v>153.9802320017744</v>
      </c>
      <c r="T51" s="27">
        <v>154.39684535478656</v>
      </c>
      <c r="U51" s="27">
        <v>179.86532915509349</v>
      </c>
      <c r="V51" s="27">
        <v>187.67062777451724</v>
      </c>
      <c r="W51" s="27">
        <v>211.58154197062908</v>
      </c>
      <c r="X51" s="27">
        <v>201.36096757163585</v>
      </c>
      <c r="Y51" s="27">
        <v>224.35050778387571</v>
      </c>
      <c r="Z51" s="27">
        <v>142.39259819707374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1.0744118898223594</v>
      </c>
      <c r="M61" s="49">
        <f t="shared" si="24"/>
        <v>0.47677748646156648</v>
      </c>
      <c r="N61" s="49">
        <f t="shared" si="24"/>
        <v>7.5763972960197264E-4</v>
      </c>
      <c r="O61" s="49">
        <f t="shared" si="24"/>
        <v>0</v>
      </c>
      <c r="P61" s="49">
        <f t="shared" si="24"/>
        <v>1.1337565631005879E-3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3.5279204833280377E-3</v>
      </c>
      <c r="X61" s="49">
        <f t="shared" si="24"/>
        <v>1.7457622198747556E-2</v>
      </c>
      <c r="Y61" s="49">
        <f t="shared" ref="Y61:Z61" si="25">SUM(Y62:Y72)</f>
        <v>0.15491130096810646</v>
      </c>
      <c r="Z61" s="49">
        <f t="shared" si="25"/>
        <v>0.15542110332025141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1.0744118898223594</v>
      </c>
      <c r="M62" s="52">
        <v>0.47677748646156648</v>
      </c>
      <c r="N62" s="52">
        <v>7.5763972960197264E-4</v>
      </c>
      <c r="O62" s="52">
        <v>0</v>
      </c>
      <c r="P62" s="52">
        <v>1.1337565631005879E-3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3.5279204833280377E-3</v>
      </c>
      <c r="X64" s="52">
        <v>1.7457622198747556E-2</v>
      </c>
      <c r="Y64" s="52">
        <v>0.15491130096810646</v>
      </c>
      <c r="Z64" s="52">
        <v>0.15542110332025141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1176.7097764799996</v>
      </c>
      <c r="D2" s="21">
        <f t="shared" ref="D2:X2" si="0">SUM(D3,D17,D22,D25,D26,D51,D52)</f>
        <v>1502.70030576</v>
      </c>
      <c r="E2" s="21">
        <f t="shared" si="0"/>
        <v>1420.7196286799999</v>
      </c>
      <c r="F2" s="21">
        <f t="shared" si="0"/>
        <v>1626.3843105599997</v>
      </c>
      <c r="G2" s="21">
        <f t="shared" si="0"/>
        <v>1728.7734333600004</v>
      </c>
      <c r="H2" s="21">
        <f t="shared" si="0"/>
        <v>1847.1350664000001</v>
      </c>
      <c r="I2" s="21">
        <f t="shared" si="0"/>
        <v>1770.0461099999995</v>
      </c>
      <c r="J2" s="21">
        <f t="shared" si="0"/>
        <v>1722.4927714800003</v>
      </c>
      <c r="K2" s="21">
        <f t="shared" si="0"/>
        <v>1545.35897232</v>
      </c>
      <c r="L2" s="21">
        <f t="shared" si="0"/>
        <v>986.8382771446046</v>
      </c>
      <c r="M2" s="21">
        <f t="shared" si="0"/>
        <v>789.16509005346006</v>
      </c>
      <c r="N2" s="21">
        <f t="shared" si="0"/>
        <v>738.7785956074348</v>
      </c>
      <c r="O2" s="21">
        <f t="shared" si="0"/>
        <v>831.45744716893455</v>
      </c>
      <c r="P2" s="21">
        <f t="shared" si="0"/>
        <v>862.28450808692969</v>
      </c>
      <c r="Q2" s="21">
        <f t="shared" si="0"/>
        <v>1099.7597959763903</v>
      </c>
      <c r="R2" s="21">
        <f t="shared" si="0"/>
        <v>1152.993781908049</v>
      </c>
      <c r="S2" s="21">
        <f t="shared" si="0"/>
        <v>1185.3733495382926</v>
      </c>
      <c r="T2" s="21">
        <f t="shared" si="0"/>
        <v>1205.9393279870392</v>
      </c>
      <c r="U2" s="21">
        <f t="shared" si="0"/>
        <v>1310.428706193773</v>
      </c>
      <c r="V2" s="21">
        <f t="shared" si="0"/>
        <v>1281.2287202501866</v>
      </c>
      <c r="W2" s="21">
        <f t="shared" si="0"/>
        <v>1184.0866609960792</v>
      </c>
      <c r="X2" s="21">
        <f t="shared" si="0"/>
        <v>1330.2711480159578</v>
      </c>
      <c r="Y2" s="21">
        <f t="shared" ref="Y2:Z2" si="1">SUM(Y3,Y17,Y22,Y25,Y26,Y51,Y52)</f>
        <v>1201.5456626128926</v>
      </c>
      <c r="Z2" s="21">
        <f t="shared" si="1"/>
        <v>1190.4361708157917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275.46740495999995</v>
      </c>
      <c r="D3" s="24">
        <f t="shared" ref="D3:W3" si="3">SUM(D4,D8,D11)</f>
        <v>374.72940648000008</v>
      </c>
      <c r="E3" s="24">
        <f t="shared" si="3"/>
        <v>377.92998935999998</v>
      </c>
      <c r="F3" s="24">
        <f t="shared" si="3"/>
        <v>531.96255287999998</v>
      </c>
      <c r="G3" s="24">
        <f t="shared" si="3"/>
        <v>626.78365200000042</v>
      </c>
      <c r="H3" s="24">
        <f t="shared" si="3"/>
        <v>613.96122744000013</v>
      </c>
      <c r="I3" s="24">
        <f t="shared" si="3"/>
        <v>602.00791199999981</v>
      </c>
      <c r="J3" s="24">
        <f t="shared" si="3"/>
        <v>602.07636456</v>
      </c>
      <c r="K3" s="24">
        <f t="shared" si="3"/>
        <v>538.19071416000008</v>
      </c>
      <c r="L3" s="24">
        <f t="shared" si="3"/>
        <v>367.49659320000006</v>
      </c>
      <c r="M3" s="24">
        <f t="shared" si="3"/>
        <v>405.08420040000004</v>
      </c>
      <c r="N3" s="24">
        <f t="shared" si="3"/>
        <v>351.31897152000005</v>
      </c>
      <c r="O3" s="24">
        <f t="shared" si="3"/>
        <v>305.35188552</v>
      </c>
      <c r="P3" s="24">
        <f t="shared" si="3"/>
        <v>242.75661695999997</v>
      </c>
      <c r="Q3" s="24">
        <f t="shared" si="3"/>
        <v>340.24804703999996</v>
      </c>
      <c r="R3" s="24">
        <f t="shared" si="3"/>
        <v>331.68670920000005</v>
      </c>
      <c r="S3" s="24">
        <f t="shared" si="3"/>
        <v>339.810768</v>
      </c>
      <c r="T3" s="24">
        <f t="shared" si="3"/>
        <v>319.01685551999992</v>
      </c>
      <c r="U3" s="24">
        <f t="shared" si="3"/>
        <v>344.26154664000001</v>
      </c>
      <c r="V3" s="24">
        <f t="shared" si="3"/>
        <v>313.49433455999997</v>
      </c>
      <c r="W3" s="24">
        <f t="shared" si="3"/>
        <v>301.38299927999998</v>
      </c>
      <c r="X3" s="24">
        <f t="shared" ref="X3:Z3" si="4">SUM(X4,X8,X11)</f>
        <v>353.99475144000002</v>
      </c>
      <c r="Y3" s="24">
        <f t="shared" si="4"/>
        <v>280.53119160000006</v>
      </c>
      <c r="Z3" s="24">
        <f t="shared" si="4"/>
        <v>207.29410416000005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275.46740495999995</v>
      </c>
      <c r="D4" s="19">
        <f t="shared" ref="D4:W4" si="6">SUM(D5:D7)</f>
        <v>374.72940648000008</v>
      </c>
      <c r="E4" s="19">
        <f t="shared" si="6"/>
        <v>377.92998935999998</v>
      </c>
      <c r="F4" s="19">
        <f t="shared" si="6"/>
        <v>531.96255287999998</v>
      </c>
      <c r="G4" s="19">
        <f t="shared" si="6"/>
        <v>626.78365200000042</v>
      </c>
      <c r="H4" s="19">
        <f t="shared" si="6"/>
        <v>613.96122744000013</v>
      </c>
      <c r="I4" s="19">
        <f t="shared" si="6"/>
        <v>602.00791199999981</v>
      </c>
      <c r="J4" s="19">
        <f t="shared" si="6"/>
        <v>602.07636456</v>
      </c>
      <c r="K4" s="19">
        <f t="shared" si="6"/>
        <v>538.19071416000008</v>
      </c>
      <c r="L4" s="19">
        <f t="shared" si="6"/>
        <v>367.49659320000006</v>
      </c>
      <c r="M4" s="19">
        <f t="shared" si="6"/>
        <v>405.08420040000004</v>
      </c>
      <c r="N4" s="19">
        <f t="shared" si="6"/>
        <v>351.31897152000005</v>
      </c>
      <c r="O4" s="19">
        <f t="shared" si="6"/>
        <v>305.35188552</v>
      </c>
      <c r="P4" s="19">
        <f t="shared" si="6"/>
        <v>242.75661695999997</v>
      </c>
      <c r="Q4" s="19">
        <f t="shared" si="6"/>
        <v>340.24804703999996</v>
      </c>
      <c r="R4" s="19">
        <f t="shared" si="6"/>
        <v>331.68670920000005</v>
      </c>
      <c r="S4" s="19">
        <f t="shared" si="6"/>
        <v>339.810768</v>
      </c>
      <c r="T4" s="19">
        <f t="shared" si="6"/>
        <v>319.01685551999992</v>
      </c>
      <c r="U4" s="19">
        <f t="shared" si="6"/>
        <v>344.26154664000001</v>
      </c>
      <c r="V4" s="19">
        <f t="shared" si="6"/>
        <v>313.49433455999997</v>
      </c>
      <c r="W4" s="19">
        <f t="shared" si="6"/>
        <v>301.38299927999998</v>
      </c>
      <c r="X4" s="19">
        <f t="shared" ref="X4:Z4" si="7">SUM(X5:X7)</f>
        <v>353.99475144000002</v>
      </c>
      <c r="Y4" s="19">
        <f t="shared" si="7"/>
        <v>280.53119160000006</v>
      </c>
      <c r="Z4" s="19">
        <f t="shared" si="7"/>
        <v>207.29410416000005</v>
      </c>
    </row>
    <row r="5" spans="1:26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  <c r="Y5" s="8">
        <f>FC_IND_NMM_CM_E!Y5+FC_IND_NMM_CR_E!Y5+FC_IND_NMM_GL_E!Y5</f>
        <v>0</v>
      </c>
      <c r="Z5" s="8">
        <f>FC_IND_NMM_CM_E!Z5+FC_IND_NMM_CR_E!Z5+FC_IND_NMM_GL_E!Z5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  <c r="Y6" s="8">
        <f>FC_IND_NMM_CM_E!Y6+FC_IND_NMM_CR_E!Y6+FC_IND_NMM_GL_E!Y6</f>
        <v>0</v>
      </c>
      <c r="Z6" s="8">
        <f>FC_IND_NMM_CM_E!Z6+FC_IND_NMM_CR_E!Z6+FC_IND_NMM_GL_E!Z6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FC_IND_NMM_CM_E!C7+FC_IND_NMM_CR_E!C7+FC_IND_NMM_GL_E!C7</f>
        <v>275.46740495999995</v>
      </c>
      <c r="D7" s="8">
        <f>FC_IND_NMM_CM_E!D7+FC_IND_NMM_CR_E!D7+FC_IND_NMM_GL_E!D7</f>
        <v>374.72940648000008</v>
      </c>
      <c r="E7" s="8">
        <f>FC_IND_NMM_CM_E!E7+FC_IND_NMM_CR_E!E7+FC_IND_NMM_GL_E!E7</f>
        <v>377.92998935999998</v>
      </c>
      <c r="F7" s="8">
        <f>FC_IND_NMM_CM_E!F7+FC_IND_NMM_CR_E!F7+FC_IND_NMM_GL_E!F7</f>
        <v>531.96255287999998</v>
      </c>
      <c r="G7" s="8">
        <f>FC_IND_NMM_CM_E!G7+FC_IND_NMM_CR_E!G7+FC_IND_NMM_GL_E!G7</f>
        <v>626.78365200000042</v>
      </c>
      <c r="H7" s="8">
        <f>FC_IND_NMM_CM_E!H7+FC_IND_NMM_CR_E!H7+FC_IND_NMM_GL_E!H7</f>
        <v>613.96122744000013</v>
      </c>
      <c r="I7" s="8">
        <f>FC_IND_NMM_CM_E!I7+FC_IND_NMM_CR_E!I7+FC_IND_NMM_GL_E!I7</f>
        <v>602.00791199999981</v>
      </c>
      <c r="J7" s="8">
        <f>FC_IND_NMM_CM_E!J7+FC_IND_NMM_CR_E!J7+FC_IND_NMM_GL_E!J7</f>
        <v>602.07636456</v>
      </c>
      <c r="K7" s="8">
        <f>FC_IND_NMM_CM_E!K7+FC_IND_NMM_CR_E!K7+FC_IND_NMM_GL_E!K7</f>
        <v>538.19071416000008</v>
      </c>
      <c r="L7" s="8">
        <f>FC_IND_NMM_CM_E!L7+FC_IND_NMM_CR_E!L7+FC_IND_NMM_GL_E!L7</f>
        <v>367.49659320000006</v>
      </c>
      <c r="M7" s="8">
        <f>FC_IND_NMM_CM_E!M7+FC_IND_NMM_CR_E!M7+FC_IND_NMM_GL_E!M7</f>
        <v>405.08420040000004</v>
      </c>
      <c r="N7" s="8">
        <f>FC_IND_NMM_CM_E!N7+FC_IND_NMM_CR_E!N7+FC_IND_NMM_GL_E!N7</f>
        <v>351.31897152000005</v>
      </c>
      <c r="O7" s="8">
        <f>FC_IND_NMM_CM_E!O7+FC_IND_NMM_CR_E!O7+FC_IND_NMM_GL_E!O7</f>
        <v>305.35188552</v>
      </c>
      <c r="P7" s="8">
        <f>FC_IND_NMM_CM_E!P7+FC_IND_NMM_CR_E!P7+FC_IND_NMM_GL_E!P7</f>
        <v>242.75661695999997</v>
      </c>
      <c r="Q7" s="8">
        <f>FC_IND_NMM_CM_E!Q7+FC_IND_NMM_CR_E!Q7+FC_IND_NMM_GL_E!Q7</f>
        <v>340.24804703999996</v>
      </c>
      <c r="R7" s="8">
        <f>FC_IND_NMM_CM_E!R7+FC_IND_NMM_CR_E!R7+FC_IND_NMM_GL_E!R7</f>
        <v>331.68670920000005</v>
      </c>
      <c r="S7" s="8">
        <f>FC_IND_NMM_CM_E!S7+FC_IND_NMM_CR_E!S7+FC_IND_NMM_GL_E!S7</f>
        <v>339.810768</v>
      </c>
      <c r="T7" s="8">
        <f>FC_IND_NMM_CM_E!T7+FC_IND_NMM_CR_E!T7+FC_IND_NMM_GL_E!T7</f>
        <v>319.01685551999992</v>
      </c>
      <c r="U7" s="8">
        <f>FC_IND_NMM_CM_E!U7+FC_IND_NMM_CR_E!U7+FC_IND_NMM_GL_E!U7</f>
        <v>344.26154664000001</v>
      </c>
      <c r="V7" s="8">
        <f>FC_IND_NMM_CM_E!V7+FC_IND_NMM_CR_E!V7+FC_IND_NMM_GL_E!V7</f>
        <v>313.49433455999997</v>
      </c>
      <c r="W7" s="8">
        <f>FC_IND_NMM_CM_E!W7+FC_IND_NMM_CR_E!W7+FC_IND_NMM_GL_E!W7</f>
        <v>301.38299927999998</v>
      </c>
      <c r="X7" s="8">
        <f>FC_IND_NMM_CM_E!X7+FC_IND_NMM_CR_E!X7+FC_IND_NMM_GL_E!X7</f>
        <v>353.99475144000002</v>
      </c>
      <c r="Y7" s="8">
        <f>FC_IND_NMM_CM_E!Y7+FC_IND_NMM_CR_E!Y7+FC_IND_NMM_GL_E!Y7</f>
        <v>280.53119160000006</v>
      </c>
      <c r="Z7" s="8">
        <f>FC_IND_NMM_CM_E!Z7+FC_IND_NMM_CR_E!Z7+FC_IND_NMM_GL_E!Z7</f>
        <v>207.29410416000005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  <c r="Y9" s="8">
        <f>FC_IND_NMM_CM_E!Y9+FC_IND_NMM_CR_E!Y9+FC_IND_NMM_GL_E!Y9</f>
        <v>0</v>
      </c>
      <c r="Z9" s="8">
        <f>FC_IND_NMM_CM_E!Z9+FC_IND_NMM_CR_E!Z9+FC_IND_NMM_GL_E!Z9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0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0</v>
      </c>
      <c r="M10" s="8">
        <f>FC_IND_NMM_CM_E!M10+FC_IND_NMM_CR_E!M10+FC_IND_NMM_GL_E!M10</f>
        <v>0</v>
      </c>
      <c r="N10" s="8">
        <f>FC_IND_NMM_CM_E!N10+FC_IND_NMM_CR_E!N10+FC_IND_NMM_GL_E!N10</f>
        <v>0</v>
      </c>
      <c r="O10" s="8">
        <f>FC_IND_NMM_CM_E!O10+FC_IND_NMM_CR_E!O10+FC_IND_NMM_GL_E!O10</f>
        <v>0</v>
      </c>
      <c r="P10" s="8">
        <f>FC_IND_NMM_CM_E!P10+FC_IND_NMM_CR_E!P10+FC_IND_NMM_GL_E!P10</f>
        <v>0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  <c r="Y10" s="8">
        <f>FC_IND_NMM_CM_E!Y10+FC_IND_NMM_CR_E!Y10+FC_IND_NMM_GL_E!Y10</f>
        <v>0</v>
      </c>
      <c r="Z10" s="8">
        <f>FC_IND_NMM_CM_E!Z10+FC_IND_NMM_CR_E!Z10+FC_IND_NMM_GL_E!Z10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  <c r="Y12" s="8">
        <f>FC_IND_NMM_CM_E!Y12+FC_IND_NMM_CR_E!Y12+FC_IND_NMM_GL_E!Y12</f>
        <v>0</v>
      </c>
      <c r="Z12" s="8">
        <f>FC_IND_NMM_CM_E!Z12+FC_IND_NMM_CR_E!Z12+FC_IND_NMM_GL_E!Z12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0</v>
      </c>
      <c r="D13" s="8">
        <f>FC_IND_NMM_CM_E!D13+FC_IND_NMM_CR_E!D13+FC_IND_NMM_GL_E!D13</f>
        <v>0</v>
      </c>
      <c r="E13" s="8">
        <f>FC_IND_NMM_CM_E!E13+FC_IND_NMM_CR_E!E13+FC_IND_NMM_GL_E!E13</f>
        <v>0</v>
      </c>
      <c r="F13" s="8">
        <f>FC_IND_NMM_CM_E!F13+FC_IND_NMM_CR_E!F13+FC_IND_NMM_GL_E!F13</f>
        <v>0</v>
      </c>
      <c r="G13" s="8">
        <f>FC_IND_NMM_CM_E!G13+FC_IND_NMM_CR_E!G13+FC_IND_NMM_GL_E!G13</f>
        <v>0</v>
      </c>
      <c r="H13" s="8">
        <f>FC_IND_NMM_CM_E!H13+FC_IND_NMM_CR_E!H13+FC_IND_NMM_GL_E!H13</f>
        <v>0</v>
      </c>
      <c r="I13" s="8">
        <f>FC_IND_NMM_CM_E!I13+FC_IND_NMM_CR_E!I13+FC_IND_NMM_GL_E!I13</f>
        <v>0</v>
      </c>
      <c r="J13" s="8">
        <f>FC_IND_NMM_CM_E!J13+FC_IND_NMM_CR_E!J13+FC_IND_NMM_GL_E!J13</f>
        <v>0</v>
      </c>
      <c r="K13" s="8">
        <f>FC_IND_NMM_CM_E!K13+FC_IND_NMM_CR_E!K13+FC_IND_NMM_GL_E!K13</f>
        <v>0</v>
      </c>
      <c r="L13" s="8">
        <f>FC_IND_NMM_CM_E!L13+FC_IND_NMM_CR_E!L13+FC_IND_NMM_GL_E!L13</f>
        <v>0</v>
      </c>
      <c r="M13" s="8">
        <f>FC_IND_NMM_CM_E!M13+FC_IND_NMM_CR_E!M13+FC_IND_NMM_GL_E!M13</f>
        <v>0</v>
      </c>
      <c r="N13" s="8">
        <f>FC_IND_NMM_CM_E!N13+FC_IND_NMM_CR_E!N13+FC_IND_NMM_GL_E!N13</f>
        <v>0</v>
      </c>
      <c r="O13" s="8">
        <f>FC_IND_NMM_CM_E!O13+FC_IND_NMM_CR_E!O13+FC_IND_NMM_GL_E!O13</f>
        <v>0</v>
      </c>
      <c r="P13" s="8">
        <f>FC_IND_NMM_CM_E!P13+FC_IND_NMM_CR_E!P13+FC_IND_NMM_GL_E!P13</f>
        <v>0</v>
      </c>
      <c r="Q13" s="8">
        <f>FC_IND_NMM_CM_E!Q13+FC_IND_NMM_CR_E!Q13+FC_IND_NMM_GL_E!Q13</f>
        <v>0</v>
      </c>
      <c r="R13" s="8">
        <f>FC_IND_NMM_CM_E!R13+FC_IND_NMM_CR_E!R13+FC_IND_NMM_GL_E!R13</f>
        <v>0</v>
      </c>
      <c r="S13" s="8">
        <f>FC_IND_NMM_CM_E!S13+FC_IND_NMM_CR_E!S13+FC_IND_NMM_GL_E!S13</f>
        <v>0</v>
      </c>
      <c r="T13" s="8">
        <f>FC_IND_NMM_CM_E!T13+FC_IND_NMM_CR_E!T13+FC_IND_NMM_GL_E!T13</f>
        <v>0</v>
      </c>
      <c r="U13" s="8">
        <f>FC_IND_NMM_CM_E!U13+FC_IND_NMM_CR_E!U13+FC_IND_NMM_GL_E!U13</f>
        <v>0</v>
      </c>
      <c r="V13" s="8">
        <f>FC_IND_NMM_CM_E!V13+FC_IND_NMM_CR_E!V13+FC_IND_NMM_GL_E!V13</f>
        <v>0</v>
      </c>
      <c r="W13" s="8">
        <f>FC_IND_NMM_CM_E!W13+FC_IND_NMM_CR_E!W13+FC_IND_NMM_GL_E!W13</f>
        <v>0</v>
      </c>
      <c r="X13" s="8">
        <f>FC_IND_NMM_CM_E!X13+FC_IND_NMM_CR_E!X13+FC_IND_NMM_GL_E!X13</f>
        <v>0</v>
      </c>
      <c r="Y13" s="8">
        <f>FC_IND_NMM_CM_E!Y13+FC_IND_NMM_CR_E!Y13+FC_IND_NMM_GL_E!Y13</f>
        <v>0</v>
      </c>
      <c r="Z13" s="8">
        <f>FC_IND_NMM_CM_E!Z13+FC_IND_NMM_CR_E!Z13+FC_IND_NMM_GL_E!Z13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  <c r="Y14" s="8">
        <f>FC_IND_NMM_CM_E!Y14+FC_IND_NMM_CR_E!Y14+FC_IND_NMM_GL_E!Y14</f>
        <v>0</v>
      </c>
      <c r="Z14" s="8">
        <f>FC_IND_NMM_CM_E!Z14+FC_IND_NMM_CR_E!Z14+FC_IND_NMM_GL_E!Z14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  <c r="Y15" s="8">
        <f>FC_IND_NMM_CM_E!Y15+FC_IND_NMM_CR_E!Y15+FC_IND_NMM_GL_E!Y15</f>
        <v>0</v>
      </c>
      <c r="Z15" s="8">
        <f>FC_IND_NMM_CM_E!Z15+FC_IND_NMM_CR_E!Z15+FC_IND_NMM_GL_E!Z15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  <c r="Y16" s="8">
        <f>FC_IND_NMM_CM_E!Y16+FC_IND_NMM_CR_E!Y16+FC_IND_NMM_GL_E!Y16</f>
        <v>0</v>
      </c>
      <c r="Z16" s="8">
        <f>FC_IND_NMM_CM_E!Z16+FC_IND_NMM_CR_E!Z16+FC_IND_NMM_GL_E!Z16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  <c r="Y18" s="8">
        <f>FC_IND_NMM_CM_E!Y18+FC_IND_NMM_CR_E!Y18+FC_IND_NMM_GL_E!Y18</f>
        <v>0</v>
      </c>
      <c r="Z18" s="8">
        <f>FC_IND_NMM_CM_E!Z18+FC_IND_NMM_CR_E!Z18+FC_IND_NMM_GL_E!Z18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  <c r="Y19" s="8">
        <f>FC_IND_NMM_CM_E!Y19+FC_IND_NMM_CR_E!Y19+FC_IND_NMM_GL_E!Y19</f>
        <v>0</v>
      </c>
      <c r="Z19" s="8">
        <f>FC_IND_NMM_CM_E!Z19+FC_IND_NMM_CR_E!Z19+FC_IND_NMM_GL_E!Z19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  <c r="Y20" s="8">
        <f>FC_IND_NMM_CM_E!Y20+FC_IND_NMM_CR_E!Y20+FC_IND_NMM_GL_E!Y20</f>
        <v>0</v>
      </c>
      <c r="Z20" s="8">
        <f>FC_IND_NMM_CM_E!Z20+FC_IND_NMM_CR_E!Z20+FC_IND_NMM_GL_E!Z20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  <c r="Y21" s="8">
        <f>FC_IND_NMM_CM_E!Y21+FC_IND_NMM_CR_E!Y21+FC_IND_NMM_GL_E!Y21</f>
        <v>0</v>
      </c>
      <c r="Z21" s="8">
        <f>FC_IND_NMM_CM_E!Z21+FC_IND_NMM_CR_E!Z21+FC_IND_NMM_GL_E!Z21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  <c r="Y23" s="8">
        <f>FC_IND_NMM_CM_E!Y23+FC_IND_NMM_CR_E!Y23+FC_IND_NMM_GL_E!Y23</f>
        <v>0</v>
      </c>
      <c r="Z23" s="8">
        <f>FC_IND_NMM_CM_E!Z23+FC_IND_NMM_CR_E!Z23+FC_IND_NMM_GL_E!Z23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  <c r="Y24" s="8">
        <f>FC_IND_NMM_CM_E!Y24+FC_IND_NMM_CR_E!Y24+FC_IND_NMM_GL_E!Y24</f>
        <v>0</v>
      </c>
      <c r="Z24" s="8">
        <f>FC_IND_NMM_CM_E!Z24+FC_IND_NMM_CR_E!Z24+FC_IND_NMM_GL_E!Z24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  <c r="Y25" s="27">
        <f>FC_IND_NMM_CM_E!Y25+FC_IND_NMM_CR_E!Y25+FC_IND_NMM_GL_E!Y25</f>
        <v>0</v>
      </c>
      <c r="Z25" s="27">
        <f>FC_IND_NMM_CM_E!Z25+FC_IND_NMM_CR_E!Z25+FC_IND_NMM_GL_E!Z25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788.40126071999975</v>
      </c>
      <c r="D26" s="27">
        <f t="shared" ref="D26:W26" si="21">SUM(D27,D33)</f>
        <v>1012.1795568000001</v>
      </c>
      <c r="E26" s="27">
        <f t="shared" si="21"/>
        <v>929.46624803999975</v>
      </c>
      <c r="F26" s="27">
        <f t="shared" si="21"/>
        <v>976.06754279999984</v>
      </c>
      <c r="G26" s="27">
        <f t="shared" si="21"/>
        <v>979.44772391999993</v>
      </c>
      <c r="H26" s="27">
        <f t="shared" si="21"/>
        <v>1090.2742135200001</v>
      </c>
      <c r="I26" s="27">
        <f t="shared" si="21"/>
        <v>1052.5459582799997</v>
      </c>
      <c r="J26" s="27">
        <f t="shared" si="21"/>
        <v>1037.5986697200003</v>
      </c>
      <c r="K26" s="27">
        <f t="shared" si="21"/>
        <v>964.34082251999996</v>
      </c>
      <c r="L26" s="27">
        <f t="shared" si="21"/>
        <v>531.84178152000015</v>
      </c>
      <c r="M26" s="27">
        <f t="shared" si="21"/>
        <v>319.39514172000003</v>
      </c>
      <c r="N26" s="27">
        <f t="shared" si="21"/>
        <v>290.57719356000001</v>
      </c>
      <c r="O26" s="27">
        <f t="shared" si="21"/>
        <v>384.85800684000003</v>
      </c>
      <c r="P26" s="27">
        <f t="shared" si="21"/>
        <v>379.55884715999991</v>
      </c>
      <c r="Q26" s="27">
        <f t="shared" si="21"/>
        <v>507.67375679999981</v>
      </c>
      <c r="R26" s="27">
        <f t="shared" si="21"/>
        <v>559.52136540000015</v>
      </c>
      <c r="S26" s="27">
        <f t="shared" si="21"/>
        <v>586.2307003200001</v>
      </c>
      <c r="T26" s="27">
        <f t="shared" si="21"/>
        <v>561.2129409600002</v>
      </c>
      <c r="U26" s="27">
        <f t="shared" si="21"/>
        <v>622.11671856000009</v>
      </c>
      <c r="V26" s="27">
        <f t="shared" si="21"/>
        <v>611.68751603999999</v>
      </c>
      <c r="W26" s="27">
        <f t="shared" si="21"/>
        <v>568.61804663999987</v>
      </c>
      <c r="X26" s="27">
        <f t="shared" ref="X26:Z26" si="22">SUM(X27,X33)</f>
        <v>651.6708278399999</v>
      </c>
      <c r="Y26" s="27">
        <f t="shared" si="22"/>
        <v>579.36595248000015</v>
      </c>
      <c r="Z26" s="27">
        <f t="shared" si="22"/>
        <v>572.25360456000021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  <c r="Y28" s="8">
        <f>FC_IND_NMM_CM_E!Y28+FC_IND_NMM_CR_E!Y28+FC_IND_NMM_GL_E!Y28</f>
        <v>0</v>
      </c>
      <c r="Z28" s="8">
        <f>FC_IND_NMM_CM_E!Z28+FC_IND_NMM_CR_E!Z28+FC_IND_NMM_GL_E!Z28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  <c r="Y29" s="8">
        <f>FC_IND_NMM_CM_E!Y29+FC_IND_NMM_CR_E!Y29+FC_IND_NMM_GL_E!Y29</f>
        <v>0</v>
      </c>
      <c r="Z29" s="8">
        <f>FC_IND_NMM_CM_E!Z29+FC_IND_NMM_CR_E!Z29+FC_IND_NMM_GL_E!Z29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  <c r="Y30" s="8">
        <f>FC_IND_NMM_CM_E!Y30+FC_IND_NMM_CR_E!Y30+FC_IND_NMM_GL_E!Y30</f>
        <v>0</v>
      </c>
      <c r="Z30" s="8">
        <f>FC_IND_NMM_CM_E!Z30+FC_IND_NMM_CR_E!Z30+FC_IND_NMM_GL_E!Z30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  <c r="Y31" s="8">
        <f>FC_IND_NMM_CM_E!Y31+FC_IND_NMM_CR_E!Y31+FC_IND_NMM_GL_E!Y31</f>
        <v>0</v>
      </c>
      <c r="Z31" s="8">
        <f>FC_IND_NMM_CM_E!Z31+FC_IND_NMM_CR_E!Z31+FC_IND_NMM_GL_E!Z31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  <c r="Y32" s="8">
        <f>FC_IND_NMM_CM_E!Y32+FC_IND_NMM_CR_E!Y32+FC_IND_NMM_GL_E!Y32</f>
        <v>0</v>
      </c>
      <c r="Z32" s="8">
        <f>FC_IND_NMM_CM_E!Z32+FC_IND_NMM_CR_E!Z32+FC_IND_NMM_GL_E!Z32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788.40126071999975</v>
      </c>
      <c r="D33" s="19">
        <f t="shared" ref="D33:W33" si="27">SUM(D34:D50)</f>
        <v>1012.1795568000001</v>
      </c>
      <c r="E33" s="19">
        <f t="shared" si="27"/>
        <v>929.46624803999975</v>
      </c>
      <c r="F33" s="19">
        <f t="shared" si="27"/>
        <v>976.06754279999984</v>
      </c>
      <c r="G33" s="19">
        <f t="shared" si="27"/>
        <v>979.44772391999993</v>
      </c>
      <c r="H33" s="19">
        <f t="shared" si="27"/>
        <v>1090.2742135200001</v>
      </c>
      <c r="I33" s="19">
        <f t="shared" si="27"/>
        <v>1052.5459582799997</v>
      </c>
      <c r="J33" s="19">
        <f t="shared" si="27"/>
        <v>1037.5986697200003</v>
      </c>
      <c r="K33" s="19">
        <f t="shared" si="27"/>
        <v>964.34082251999996</v>
      </c>
      <c r="L33" s="19">
        <f t="shared" si="27"/>
        <v>531.84178152000015</v>
      </c>
      <c r="M33" s="19">
        <f t="shared" si="27"/>
        <v>319.39514172000003</v>
      </c>
      <c r="N33" s="19">
        <f t="shared" si="27"/>
        <v>290.57719356000001</v>
      </c>
      <c r="O33" s="19">
        <f t="shared" si="27"/>
        <v>384.85800684000003</v>
      </c>
      <c r="P33" s="19">
        <f t="shared" si="27"/>
        <v>379.55884715999991</v>
      </c>
      <c r="Q33" s="19">
        <f t="shared" si="27"/>
        <v>507.67375679999981</v>
      </c>
      <c r="R33" s="19">
        <f t="shared" si="27"/>
        <v>559.52136540000015</v>
      </c>
      <c r="S33" s="19">
        <f t="shared" si="27"/>
        <v>586.2307003200001</v>
      </c>
      <c r="T33" s="19">
        <f t="shared" si="27"/>
        <v>561.2129409600002</v>
      </c>
      <c r="U33" s="19">
        <f t="shared" si="27"/>
        <v>622.11671856000009</v>
      </c>
      <c r="V33" s="19">
        <f t="shared" si="27"/>
        <v>611.68751603999999</v>
      </c>
      <c r="W33" s="19">
        <f t="shared" si="27"/>
        <v>568.61804663999987</v>
      </c>
      <c r="X33" s="19">
        <f t="shared" ref="X33:Z33" si="28">SUM(X34:X50)</f>
        <v>651.6708278399999</v>
      </c>
      <c r="Y33" s="19">
        <f t="shared" si="28"/>
        <v>579.36595248000015</v>
      </c>
      <c r="Z33" s="19">
        <f t="shared" si="28"/>
        <v>572.25360456000021</v>
      </c>
    </row>
    <row r="34" spans="1:26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  <c r="Y34" s="8">
        <f>FC_IND_NMM_CM_E!Y34+FC_IND_NMM_CR_E!Y34+FC_IND_NMM_GL_E!Y34</f>
        <v>0</v>
      </c>
      <c r="Z34" s="8">
        <f>FC_IND_NMM_CM_E!Z34+FC_IND_NMM_CR_E!Z34+FC_IND_NMM_GL_E!Z34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  <c r="Y35" s="8">
        <f>FC_IND_NMM_CM_E!Y35+FC_IND_NMM_CR_E!Y35+FC_IND_NMM_GL_E!Y35</f>
        <v>0</v>
      </c>
      <c r="Z35" s="8">
        <f>FC_IND_NMM_CM_E!Z35+FC_IND_NMM_CR_E!Z35+FC_IND_NMM_GL_E!Z35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11.723727599999998</v>
      </c>
      <c r="D36" s="8">
        <f>FC_IND_NMM_CM_E!D36+FC_IND_NMM_CR_E!D36+FC_IND_NMM_GL_E!D36</f>
        <v>7.4685664799999998</v>
      </c>
      <c r="E36" s="8">
        <f>FC_IND_NMM_CM_E!E36+FC_IND_NMM_CR_E!E36+FC_IND_NMM_GL_E!E36</f>
        <v>6.5044994400000018</v>
      </c>
      <c r="F36" s="8">
        <f>FC_IND_NMM_CM_E!F36+FC_IND_NMM_CR_E!F36+FC_IND_NMM_GL_E!F36</f>
        <v>5.8409650800000001</v>
      </c>
      <c r="G36" s="8">
        <f>FC_IND_NMM_CM_E!G36+FC_IND_NMM_CR_E!G36+FC_IND_NMM_GL_E!G36</f>
        <v>5.3589315600000003</v>
      </c>
      <c r="H36" s="8">
        <f>FC_IND_NMM_CM_E!H36+FC_IND_NMM_CR_E!H36+FC_IND_NMM_GL_E!H36</f>
        <v>9.3462710399999995</v>
      </c>
      <c r="I36" s="8">
        <f>FC_IND_NMM_CM_E!I36+FC_IND_NMM_CR_E!I36+FC_IND_NMM_GL_E!I36</f>
        <v>6.1683026400000021</v>
      </c>
      <c r="J36" s="8">
        <f>FC_IND_NMM_CM_E!J36+FC_IND_NMM_CR_E!J36+FC_IND_NMM_GL_E!J36</f>
        <v>4.0825195200000008</v>
      </c>
      <c r="K36" s="8">
        <f>FC_IND_NMM_CM_E!K36+FC_IND_NMM_CR_E!K36+FC_IND_NMM_GL_E!K36</f>
        <v>1.5265152</v>
      </c>
      <c r="L36" s="8">
        <f>FC_IND_NMM_CM_E!L36+FC_IND_NMM_CR_E!L36+FC_IND_NMM_GL_E!L36</f>
        <v>6.9063454800000006</v>
      </c>
      <c r="M36" s="8">
        <f>FC_IND_NMM_CM_E!M36+FC_IND_NMM_CR_E!M36+FC_IND_NMM_GL_E!M36</f>
        <v>5.6476519199999995</v>
      </c>
      <c r="N36" s="8">
        <f>FC_IND_NMM_CM_E!N36+FC_IND_NMM_CR_E!N36+FC_IND_NMM_GL_E!N36</f>
        <v>4.951406519999999</v>
      </c>
      <c r="O36" s="8">
        <f>FC_IND_NMM_CM_E!O36+FC_IND_NMM_CR_E!O36+FC_IND_NMM_GL_E!O36</f>
        <v>5.0436334800000004</v>
      </c>
      <c r="P36" s="8">
        <f>FC_IND_NMM_CM_E!P36+FC_IND_NMM_CR_E!P36+FC_IND_NMM_GL_E!P36</f>
        <v>4.0407220800000001</v>
      </c>
      <c r="Q36" s="8">
        <f>FC_IND_NMM_CM_E!Q36+FC_IND_NMM_CR_E!Q36+FC_IND_NMM_GL_E!Q36</f>
        <v>4.6270220399999991</v>
      </c>
      <c r="R36" s="8">
        <f>FC_IND_NMM_CM_E!R36+FC_IND_NMM_CR_E!R36+FC_IND_NMM_GL_E!R36</f>
        <v>2.9130998400000006</v>
      </c>
      <c r="S36" s="8">
        <f>FC_IND_NMM_CM_E!S36+FC_IND_NMM_CR_E!S36+FC_IND_NMM_GL_E!S36</f>
        <v>4.9216485600000013</v>
      </c>
      <c r="T36" s="8">
        <f>FC_IND_NMM_CM_E!T36+FC_IND_NMM_CR_E!T36+FC_IND_NMM_GL_E!T36</f>
        <v>3.8683076400000003</v>
      </c>
      <c r="U36" s="8">
        <f>FC_IND_NMM_CM_E!U36+FC_IND_NMM_CR_E!U36+FC_IND_NMM_GL_E!U36</f>
        <v>7.7363881200000035</v>
      </c>
      <c r="V36" s="8">
        <f>FC_IND_NMM_CM_E!V36+FC_IND_NMM_CR_E!V36+FC_IND_NMM_GL_E!V36</f>
        <v>6.0492708000000004</v>
      </c>
      <c r="W36" s="8">
        <f>FC_IND_NMM_CM_E!W36+FC_IND_NMM_CR_E!W36+FC_IND_NMM_GL_E!W36</f>
        <v>5.9154735600000024</v>
      </c>
      <c r="X36" s="8">
        <f>FC_IND_NMM_CM_E!X36+FC_IND_NMM_CR_E!X36+FC_IND_NMM_GL_E!X36</f>
        <v>6.3318578400000023</v>
      </c>
      <c r="Y36" s="8">
        <f>FC_IND_NMM_CM_E!Y36+FC_IND_NMM_CR_E!Y36+FC_IND_NMM_GL_E!Y36</f>
        <v>6.6712348800000001</v>
      </c>
      <c r="Z36" s="8">
        <f>FC_IND_NMM_CM_E!Z36+FC_IND_NMM_CR_E!Z36+FC_IND_NMM_GL_E!Z36</f>
        <v>10.628589240000002</v>
      </c>
    </row>
    <row r="37" spans="1:26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  <c r="Y37" s="8">
        <f>FC_IND_NMM_CM_E!Y37+FC_IND_NMM_CR_E!Y37+FC_IND_NMM_GL_E!Y37</f>
        <v>0</v>
      </c>
      <c r="Z37" s="8">
        <f>FC_IND_NMM_CM_E!Z37+FC_IND_NMM_CR_E!Z37+FC_IND_NMM_GL_E!Z37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  <c r="Y38" s="8">
        <f>FC_IND_NMM_CM_E!Y38+FC_IND_NMM_CR_E!Y38+FC_IND_NMM_GL_E!Y38</f>
        <v>0</v>
      </c>
      <c r="Z38" s="8">
        <f>FC_IND_NMM_CM_E!Z38+FC_IND_NMM_CR_E!Z38+FC_IND_NMM_GL_E!Z38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  <c r="Y39" s="8">
        <f>FC_IND_NMM_CM_E!Y39+FC_IND_NMM_CR_E!Y39+FC_IND_NMM_GL_E!Y39</f>
        <v>0</v>
      </c>
      <c r="Z39" s="8">
        <f>FC_IND_NMM_CM_E!Z39+FC_IND_NMM_CR_E!Z39+FC_IND_NMM_GL_E!Z39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  <c r="Y40" s="8">
        <f>FC_IND_NMM_CM_E!Y40+FC_IND_NMM_CR_E!Y40+FC_IND_NMM_GL_E!Y40</f>
        <v>0</v>
      </c>
      <c r="Z40" s="8">
        <f>FC_IND_NMM_CM_E!Z40+FC_IND_NMM_CR_E!Z40+FC_IND_NMM_GL_E!Z40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4.9666219200000015</v>
      </c>
      <c r="D41" s="8">
        <f>FC_IND_NMM_CM_E!D41+FC_IND_NMM_CR_E!D41+FC_IND_NMM_GL_E!D41</f>
        <v>5.4783485999999986</v>
      </c>
      <c r="E41" s="8">
        <f>FC_IND_NMM_CM_E!E41+FC_IND_NMM_CR_E!E41+FC_IND_NMM_GL_E!E41</f>
        <v>4.3153804799999991</v>
      </c>
      <c r="F41" s="8">
        <f>FC_IND_NMM_CM_E!F41+FC_IND_NMM_CR_E!F41+FC_IND_NMM_GL_E!F41</f>
        <v>3.4381717200000002</v>
      </c>
      <c r="G41" s="8">
        <f>FC_IND_NMM_CM_E!G41+FC_IND_NMM_CR_E!G41+FC_IND_NMM_GL_E!G41</f>
        <v>2.5516447200000001</v>
      </c>
      <c r="H41" s="8">
        <f>FC_IND_NMM_CM_E!H41+FC_IND_NMM_CR_E!H41+FC_IND_NMM_GL_E!H41</f>
        <v>8.4749392799999974</v>
      </c>
      <c r="I41" s="8">
        <f>FC_IND_NMM_CM_E!I41+FC_IND_NMM_CR_E!I41+FC_IND_NMM_GL_E!I41</f>
        <v>4.5568782000000017</v>
      </c>
      <c r="J41" s="8">
        <f>FC_IND_NMM_CM_E!J41+FC_IND_NMM_CR_E!J41+FC_IND_NMM_GL_E!J41</f>
        <v>7.0482132000000011</v>
      </c>
      <c r="K41" s="8">
        <f>FC_IND_NMM_CM_E!K41+FC_IND_NMM_CR_E!K41+FC_IND_NMM_GL_E!K41</f>
        <v>3.1045269600000003</v>
      </c>
      <c r="L41" s="8">
        <f>FC_IND_NMM_CM_E!L41+FC_IND_NMM_CR_E!L41+FC_IND_NMM_GL_E!L41</f>
        <v>3.7275548400000007</v>
      </c>
      <c r="M41" s="8">
        <f>FC_IND_NMM_CM_E!M41+FC_IND_NMM_CR_E!M41+FC_IND_NMM_GL_E!M41</f>
        <v>3.4159114800000001</v>
      </c>
      <c r="N41" s="8">
        <f>FC_IND_NMM_CM_E!N41+FC_IND_NMM_CR_E!N41+FC_IND_NMM_GL_E!N41</f>
        <v>2.8821834000000006</v>
      </c>
      <c r="O41" s="8">
        <f>FC_IND_NMM_CM_E!O41+FC_IND_NMM_CR_E!O41+FC_IND_NMM_GL_E!O41</f>
        <v>2.4690747600000003</v>
      </c>
      <c r="P41" s="8">
        <f>FC_IND_NMM_CM_E!P41+FC_IND_NMM_CR_E!P41+FC_IND_NMM_GL_E!P41</f>
        <v>3.393651240000001</v>
      </c>
      <c r="Q41" s="8">
        <f>FC_IND_NMM_CM_E!Q41+FC_IND_NMM_CR_E!Q41+FC_IND_NMM_GL_E!Q41</f>
        <v>3.0760545599999993</v>
      </c>
      <c r="R41" s="8">
        <f>FC_IND_NMM_CM_E!R41+FC_IND_NMM_CR_E!R41+FC_IND_NMM_GL_E!R41</f>
        <v>3.3493895999999999</v>
      </c>
      <c r="S41" s="8">
        <f>FC_IND_NMM_CM_E!S41+FC_IND_NMM_CR_E!S41+FC_IND_NMM_GL_E!S41</f>
        <v>3.8197018800000011</v>
      </c>
      <c r="T41" s="8">
        <f>FC_IND_NMM_CM_E!T41+FC_IND_NMM_CR_E!T41+FC_IND_NMM_GL_E!T41</f>
        <v>2.9044436400000002</v>
      </c>
      <c r="U41" s="8">
        <f>FC_IND_NMM_CM_E!U41+FC_IND_NMM_CR_E!U41+FC_IND_NMM_GL_E!U41</f>
        <v>3.4350656399999995</v>
      </c>
      <c r="V41" s="8">
        <f>FC_IND_NMM_CM_E!V41+FC_IND_NMM_CR_E!V41+FC_IND_NMM_GL_E!V41</f>
        <v>2.7613051200000003</v>
      </c>
      <c r="W41" s="8">
        <f>FC_IND_NMM_CM_E!W41+FC_IND_NMM_CR_E!W41+FC_IND_NMM_GL_E!W41</f>
        <v>4.0324683600000002</v>
      </c>
      <c r="X41" s="8">
        <f>FC_IND_NMM_CM_E!X41+FC_IND_NMM_CR_E!X41+FC_IND_NMM_GL_E!X41</f>
        <v>4.3342758000000003</v>
      </c>
      <c r="Y41" s="8">
        <f>FC_IND_NMM_CM_E!Y41+FC_IND_NMM_CR_E!Y41+FC_IND_NMM_GL_E!Y41</f>
        <v>3.4542198000000002</v>
      </c>
      <c r="Z41" s="8">
        <f>FC_IND_NMM_CM_E!Z41+FC_IND_NMM_CR_E!Z41+FC_IND_NMM_GL_E!Z41</f>
        <v>5.0525567999999996</v>
      </c>
    </row>
    <row r="42" spans="1:26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  <c r="Y42" s="8">
        <f>FC_IND_NMM_CM_E!Y42+FC_IND_NMM_CR_E!Y42+FC_IND_NMM_GL_E!Y42</f>
        <v>0</v>
      </c>
      <c r="Z42" s="8">
        <f>FC_IND_NMM_CM_E!Z42+FC_IND_NMM_CR_E!Z42+FC_IND_NMM_GL_E!Z42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39.539700719999985</v>
      </c>
      <c r="D43" s="8">
        <f>FC_IND_NMM_CM_E!D43+FC_IND_NMM_CR_E!D43+FC_IND_NMM_GL_E!D43</f>
        <v>46.516275000000007</v>
      </c>
      <c r="E43" s="8">
        <f>FC_IND_NMM_CM_E!E43+FC_IND_NMM_CR_E!E43+FC_IND_NMM_GL_E!E43</f>
        <v>57.491314919999979</v>
      </c>
      <c r="F43" s="8">
        <f>FC_IND_NMM_CM_E!F43+FC_IND_NMM_CR_E!F43+FC_IND_NMM_GL_E!F43</f>
        <v>64.859492879999991</v>
      </c>
      <c r="G43" s="8">
        <f>FC_IND_NMM_CM_E!G43+FC_IND_NMM_CR_E!G43+FC_IND_NMM_GL_E!G43</f>
        <v>57.080771280000008</v>
      </c>
      <c r="H43" s="8">
        <f>FC_IND_NMM_CM_E!H43+FC_IND_NMM_CR_E!H43+FC_IND_NMM_GL_E!H43</f>
        <v>70.013562839999992</v>
      </c>
      <c r="I43" s="8">
        <f>FC_IND_NMM_CM_E!I43+FC_IND_NMM_CR_E!I43+FC_IND_NMM_GL_E!I43</f>
        <v>41.089576319999985</v>
      </c>
      <c r="J43" s="8">
        <f>FC_IND_NMM_CM_E!J43+FC_IND_NMM_CR_E!J43+FC_IND_NMM_GL_E!J43</f>
        <v>55.752039720000013</v>
      </c>
      <c r="K43" s="8">
        <f>FC_IND_NMM_CM_E!K43+FC_IND_NMM_CR_E!K43+FC_IND_NMM_GL_E!K43</f>
        <v>97.676041319999996</v>
      </c>
      <c r="L43" s="8">
        <f>FC_IND_NMM_CM_E!L43+FC_IND_NMM_CR_E!L43+FC_IND_NMM_GL_E!L43</f>
        <v>69.301046880000001</v>
      </c>
      <c r="M43" s="8">
        <f>FC_IND_NMM_CM_E!M43+FC_IND_NMM_CR_E!M43+FC_IND_NMM_GL_E!M43</f>
        <v>37.113518520000021</v>
      </c>
      <c r="N43" s="8">
        <f>FC_IND_NMM_CM_E!N43+FC_IND_NMM_CR_E!N43+FC_IND_NMM_GL_E!N43</f>
        <v>57.815428319999981</v>
      </c>
      <c r="O43" s="8">
        <f>FC_IND_NMM_CM_E!O43+FC_IND_NMM_CR_E!O43+FC_IND_NMM_GL_E!O43</f>
        <v>55.694419559999986</v>
      </c>
      <c r="P43" s="8">
        <f>FC_IND_NMM_CM_E!P43+FC_IND_NMM_CR_E!P43+FC_IND_NMM_GL_E!P43</f>
        <v>50.4763272</v>
      </c>
      <c r="Q43" s="8">
        <f>FC_IND_NMM_CM_E!Q43+FC_IND_NMM_CR_E!Q43+FC_IND_NMM_GL_E!Q43</f>
        <v>80.006659199999987</v>
      </c>
      <c r="R43" s="8">
        <f>FC_IND_NMM_CM_E!R43+FC_IND_NMM_CR_E!R43+FC_IND_NMM_GL_E!R43</f>
        <v>75.696884639999979</v>
      </c>
      <c r="S43" s="8">
        <f>FC_IND_NMM_CM_E!S43+FC_IND_NMM_CR_E!S43+FC_IND_NMM_GL_E!S43</f>
        <v>63.280807199999998</v>
      </c>
      <c r="T43" s="8">
        <f>FC_IND_NMM_CM_E!T43+FC_IND_NMM_CR_E!T43+FC_IND_NMM_GL_E!T43</f>
        <v>60.312568679999998</v>
      </c>
      <c r="U43" s="8">
        <f>FC_IND_NMM_CM_E!U43+FC_IND_NMM_CR_E!U43+FC_IND_NMM_GL_E!U43</f>
        <v>75.000907799999979</v>
      </c>
      <c r="V43" s="8">
        <f>FC_IND_NMM_CM_E!V43+FC_IND_NMM_CR_E!V43+FC_IND_NMM_GL_E!V43</f>
        <v>80.844819119999983</v>
      </c>
      <c r="W43" s="8">
        <f>FC_IND_NMM_CM_E!W43+FC_IND_NMM_CR_E!W43+FC_IND_NMM_GL_E!W43</f>
        <v>65.748870719999985</v>
      </c>
      <c r="X43" s="8">
        <f>FC_IND_NMM_CM_E!X43+FC_IND_NMM_CR_E!X43+FC_IND_NMM_GL_E!X43</f>
        <v>81.30044519999997</v>
      </c>
      <c r="Y43" s="8">
        <f>FC_IND_NMM_CM_E!Y43+FC_IND_NMM_CR_E!Y43+FC_IND_NMM_GL_E!Y43</f>
        <v>88.058809800000034</v>
      </c>
      <c r="Z43" s="8">
        <f>FC_IND_NMM_CM_E!Z43+FC_IND_NMM_CR_E!Z43+FC_IND_NMM_GL_E!Z43</f>
        <v>95.420585520000031</v>
      </c>
    </row>
    <row r="44" spans="1:26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76.600086480000016</v>
      </c>
      <c r="D44" s="8">
        <f>FC_IND_NMM_CM_E!D44+FC_IND_NMM_CR_E!D44+FC_IND_NMM_GL_E!D44</f>
        <v>70.216722720000007</v>
      </c>
      <c r="E44" s="8">
        <f>FC_IND_NMM_CM_E!E44+FC_IND_NMM_CR_E!E44+FC_IND_NMM_GL_E!E44</f>
        <v>57.449995200000011</v>
      </c>
      <c r="F44" s="8">
        <f>FC_IND_NMM_CM_E!F44+FC_IND_NMM_CR_E!F44+FC_IND_NMM_GL_E!F44</f>
        <v>41.491725120000012</v>
      </c>
      <c r="G44" s="8">
        <f>FC_IND_NMM_CM_E!G44+FC_IND_NMM_CR_E!G44+FC_IND_NMM_GL_E!G44</f>
        <v>35.108361360000004</v>
      </c>
      <c r="H44" s="8">
        <f>FC_IND_NMM_CM_E!H44+FC_IND_NMM_CR_E!H44+FC_IND_NMM_GL_E!H44</f>
        <v>35.108361360000011</v>
      </c>
      <c r="I44" s="8">
        <f>FC_IND_NMM_CM_E!I44+FC_IND_NMM_CR_E!I44+FC_IND_NMM_GL_E!I44</f>
        <v>41.491725120000005</v>
      </c>
      <c r="J44" s="8">
        <f>FC_IND_NMM_CM_E!J44+FC_IND_NMM_CR_E!J44+FC_IND_NMM_GL_E!J44</f>
        <v>53.032715280000012</v>
      </c>
      <c r="K44" s="8">
        <f>FC_IND_NMM_CM_E!K44+FC_IND_NMM_CR_E!K44+FC_IND_NMM_GL_E!K44</f>
        <v>26.181293039999996</v>
      </c>
      <c r="L44" s="8">
        <f>FC_IND_NMM_CM_E!L44+FC_IND_NMM_CR_E!L44+FC_IND_NMM_GL_E!L44</f>
        <v>28.731406320000005</v>
      </c>
      <c r="M44" s="8">
        <f>FC_IND_NMM_CM_E!M44+FC_IND_NMM_CR_E!M44+FC_IND_NMM_GL_E!M44</f>
        <v>28.252702800000005</v>
      </c>
      <c r="N44" s="8">
        <f>FC_IND_NMM_CM_E!N44+FC_IND_NMM_CR_E!N44+FC_IND_NMM_GL_E!N44</f>
        <v>7.171636320000002</v>
      </c>
      <c r="O44" s="8">
        <f>FC_IND_NMM_CM_E!O44+FC_IND_NMM_CR_E!O44+FC_IND_NMM_GL_E!O44</f>
        <v>6.4535810400000022</v>
      </c>
      <c r="P44" s="8">
        <f>FC_IND_NMM_CM_E!P44+FC_IND_NMM_CR_E!P44+FC_IND_NMM_GL_E!P44</f>
        <v>14.956280639999999</v>
      </c>
      <c r="Q44" s="8">
        <f>FC_IND_NMM_CM_E!Q44+FC_IND_NMM_CR_E!Q44+FC_IND_NMM_GL_E!Q44</f>
        <v>11.333682000000003</v>
      </c>
      <c r="R44" s="8">
        <f>FC_IND_NMM_CM_E!R44+FC_IND_NMM_CR_E!R44+FC_IND_NMM_GL_E!R44</f>
        <v>11.406964320000004</v>
      </c>
      <c r="S44" s="8">
        <f>FC_IND_NMM_CM_E!S44+FC_IND_NMM_CR_E!S44+FC_IND_NMM_GL_E!S44</f>
        <v>8.7387076800000028</v>
      </c>
      <c r="T44" s="8">
        <f>FC_IND_NMM_CM_E!T44+FC_IND_NMM_CR_E!T44+FC_IND_NMM_GL_E!T44</f>
        <v>0</v>
      </c>
      <c r="U44" s="8">
        <f>FC_IND_NMM_CM_E!U44+FC_IND_NMM_CR_E!U44+FC_IND_NMM_GL_E!U44</f>
        <v>0</v>
      </c>
      <c r="V44" s="8">
        <f>FC_IND_NMM_CM_E!V44+FC_IND_NMM_CR_E!V44+FC_IND_NMM_GL_E!V44</f>
        <v>0</v>
      </c>
      <c r="W44" s="8">
        <f>FC_IND_NMM_CM_E!W44+FC_IND_NMM_CR_E!W44+FC_IND_NMM_GL_E!W44</f>
        <v>0</v>
      </c>
      <c r="X44" s="8">
        <f>FC_IND_NMM_CM_E!X44+FC_IND_NMM_CR_E!X44+FC_IND_NMM_GL_E!X44</f>
        <v>0</v>
      </c>
      <c r="Y44" s="8">
        <f>FC_IND_NMM_CM_E!Y44+FC_IND_NMM_CR_E!Y44+FC_IND_NMM_GL_E!Y44</f>
        <v>0</v>
      </c>
      <c r="Z44" s="8">
        <f>FC_IND_NMM_CM_E!Z44+FC_IND_NMM_CR_E!Z44+FC_IND_NMM_GL_E!Z44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  <c r="Y45" s="8">
        <f>FC_IND_NMM_CM_E!Y45+FC_IND_NMM_CR_E!Y45+FC_IND_NMM_GL_E!Y45</f>
        <v>0</v>
      </c>
      <c r="Z45" s="8">
        <f>FC_IND_NMM_CM_E!Z45+FC_IND_NMM_CR_E!Z45+FC_IND_NMM_GL_E!Z45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  <c r="Y46" s="8">
        <f>FC_IND_NMM_CM_E!Y46+FC_IND_NMM_CR_E!Y46+FC_IND_NMM_GL_E!Y46</f>
        <v>0</v>
      </c>
      <c r="Z46" s="8">
        <f>FC_IND_NMM_CM_E!Z46+FC_IND_NMM_CR_E!Z46+FC_IND_NMM_GL_E!Z46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  <c r="Y47" s="8">
        <f>FC_IND_NMM_CM_E!Y47+FC_IND_NMM_CR_E!Y47+FC_IND_NMM_GL_E!Y47</f>
        <v>0</v>
      </c>
      <c r="Z47" s="8">
        <f>FC_IND_NMM_CM_E!Z47+FC_IND_NMM_CR_E!Z47+FC_IND_NMM_GL_E!Z47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655.57112399999983</v>
      </c>
      <c r="D48" s="8">
        <f>FC_IND_NMM_CM_E!D48+FC_IND_NMM_CR_E!D48+FC_IND_NMM_GL_E!D48</f>
        <v>882.4996440000001</v>
      </c>
      <c r="E48" s="8">
        <f>FC_IND_NMM_CM_E!E48+FC_IND_NMM_CR_E!E48+FC_IND_NMM_GL_E!E48</f>
        <v>803.70505799999978</v>
      </c>
      <c r="F48" s="8">
        <f>FC_IND_NMM_CM_E!F48+FC_IND_NMM_CR_E!F48+FC_IND_NMM_GL_E!F48</f>
        <v>860.43718799999988</v>
      </c>
      <c r="G48" s="8">
        <f>FC_IND_NMM_CM_E!G48+FC_IND_NMM_CR_E!G48+FC_IND_NMM_GL_E!G48</f>
        <v>879.34801499999992</v>
      </c>
      <c r="H48" s="8">
        <f>FC_IND_NMM_CM_E!H48+FC_IND_NMM_CR_E!H48+FC_IND_NMM_GL_E!H48</f>
        <v>967.33107900000016</v>
      </c>
      <c r="I48" s="8">
        <f>FC_IND_NMM_CM_E!I48+FC_IND_NMM_CR_E!I48+FC_IND_NMM_GL_E!I48</f>
        <v>959.23947599999974</v>
      </c>
      <c r="J48" s="8">
        <f>FC_IND_NMM_CM_E!J48+FC_IND_NMM_CR_E!J48+FC_IND_NMM_GL_E!J48</f>
        <v>917.68318200000022</v>
      </c>
      <c r="K48" s="8">
        <f>FC_IND_NMM_CM_E!K48+FC_IND_NMM_CR_E!K48+FC_IND_NMM_GL_E!K48</f>
        <v>835.85244599999999</v>
      </c>
      <c r="L48" s="8">
        <f>FC_IND_NMM_CM_E!L48+FC_IND_NMM_CR_E!L48+FC_IND_NMM_GL_E!L48</f>
        <v>423.17542800000012</v>
      </c>
      <c r="M48" s="8">
        <f>FC_IND_NMM_CM_E!M48+FC_IND_NMM_CR_E!M48+FC_IND_NMM_GL_E!M48</f>
        <v>244.96535699999998</v>
      </c>
      <c r="N48" s="8">
        <f>FC_IND_NMM_CM_E!N48+FC_IND_NMM_CR_E!N48+FC_IND_NMM_GL_E!N48</f>
        <v>217.75653900000003</v>
      </c>
      <c r="O48" s="8">
        <f>FC_IND_NMM_CM_E!O48+FC_IND_NMM_CR_E!O48+FC_IND_NMM_GL_E!O48</f>
        <v>315.19729800000005</v>
      </c>
      <c r="P48" s="8">
        <f>FC_IND_NMM_CM_E!P48+FC_IND_NMM_CR_E!P48+FC_IND_NMM_GL_E!P48</f>
        <v>306.69186599999995</v>
      </c>
      <c r="Q48" s="8">
        <f>FC_IND_NMM_CM_E!Q48+FC_IND_NMM_CR_E!Q48+FC_IND_NMM_GL_E!Q48</f>
        <v>408.63033899999982</v>
      </c>
      <c r="R48" s="8">
        <f>FC_IND_NMM_CM_E!R48+FC_IND_NMM_CR_E!R48+FC_IND_NMM_GL_E!R48</f>
        <v>466.15502700000013</v>
      </c>
      <c r="S48" s="8">
        <f>FC_IND_NMM_CM_E!S48+FC_IND_NMM_CR_E!S48+FC_IND_NMM_GL_E!S48</f>
        <v>505.4698350000001</v>
      </c>
      <c r="T48" s="8">
        <f>FC_IND_NMM_CM_E!T48+FC_IND_NMM_CR_E!T48+FC_IND_NMM_GL_E!T48</f>
        <v>494.12762100000015</v>
      </c>
      <c r="U48" s="8">
        <f>FC_IND_NMM_CM_E!U48+FC_IND_NMM_CR_E!U48+FC_IND_NMM_GL_E!U48</f>
        <v>535.94435700000008</v>
      </c>
      <c r="V48" s="8">
        <f>FC_IND_NMM_CM_E!V48+FC_IND_NMM_CR_E!V48+FC_IND_NMM_GL_E!V48</f>
        <v>522.03212099999996</v>
      </c>
      <c r="W48" s="8">
        <f>FC_IND_NMM_CM_E!W48+FC_IND_NMM_CR_E!W48+FC_IND_NMM_GL_E!W48</f>
        <v>492.92123399999991</v>
      </c>
      <c r="X48" s="8">
        <f>FC_IND_NMM_CM_E!X48+FC_IND_NMM_CR_E!X48+FC_IND_NMM_GL_E!X48</f>
        <v>559.70424899999989</v>
      </c>
      <c r="Y48" s="8">
        <f>FC_IND_NMM_CM_E!Y48+FC_IND_NMM_CR_E!Y48+FC_IND_NMM_GL_E!Y48</f>
        <v>481.18168800000012</v>
      </c>
      <c r="Z48" s="8">
        <f>FC_IND_NMM_CM_E!Z48+FC_IND_NMM_CR_E!Z48+FC_IND_NMM_GL_E!Z48</f>
        <v>461.15187300000014</v>
      </c>
    </row>
    <row r="49" spans="1:26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  <c r="Y49" s="8">
        <f>FC_IND_NMM_CM_E!Y49+FC_IND_NMM_CR_E!Y49+FC_IND_NMM_GL_E!Y49</f>
        <v>0</v>
      </c>
      <c r="Z49" s="8">
        <f>FC_IND_NMM_CM_E!Z49+FC_IND_NMM_CR_E!Z49+FC_IND_NMM_GL_E!Z49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  <c r="Y50" s="8">
        <f>FC_IND_NMM_CM_E!Y50+FC_IND_NMM_CR_E!Y50+FC_IND_NMM_GL_E!Y50</f>
        <v>0</v>
      </c>
      <c r="Z50" s="8">
        <f>FC_IND_NMM_CM_E!Z50+FC_IND_NMM_CR_E!Z50+FC_IND_NMM_GL_E!Z50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112.84111080000001</v>
      </c>
      <c r="D51" s="27">
        <f>FC_IND_NMM_CM_E!D51+FC_IND_NMM_CR_E!D51+FC_IND_NMM_GL_E!D51</f>
        <v>115.79134248000001</v>
      </c>
      <c r="E51" s="27">
        <f>FC_IND_NMM_CM_E!E51+FC_IND_NMM_CR_E!E51+FC_IND_NMM_GL_E!E51</f>
        <v>113.32339128000002</v>
      </c>
      <c r="F51" s="27">
        <f>FC_IND_NMM_CM_E!F51+FC_IND_NMM_CR_E!F51+FC_IND_NMM_GL_E!F51</f>
        <v>118.35421488</v>
      </c>
      <c r="G51" s="27">
        <f>FC_IND_NMM_CM_E!G51+FC_IND_NMM_CR_E!G51+FC_IND_NMM_GL_E!G51</f>
        <v>122.54205744000001</v>
      </c>
      <c r="H51" s="27">
        <f>FC_IND_NMM_CM_E!H51+FC_IND_NMM_CR_E!H51+FC_IND_NMM_GL_E!H51</f>
        <v>142.89962544000002</v>
      </c>
      <c r="I51" s="27">
        <f>FC_IND_NMM_CM_E!I51+FC_IND_NMM_CR_E!I51+FC_IND_NMM_GL_E!I51</f>
        <v>115.49223972</v>
      </c>
      <c r="J51" s="27">
        <f>FC_IND_NMM_CM_E!J51+FC_IND_NMM_CR_E!J51+FC_IND_NMM_GL_E!J51</f>
        <v>82.817737199999982</v>
      </c>
      <c r="K51" s="27">
        <f>FC_IND_NMM_CM_E!K51+FC_IND_NMM_CR_E!K51+FC_IND_NMM_GL_E!K51</f>
        <v>42.827435640000004</v>
      </c>
      <c r="L51" s="27">
        <f>FC_IND_NMM_CM_E!L51+FC_IND_NMM_CR_E!L51+FC_IND_NMM_GL_E!L51</f>
        <v>58.193158320000002</v>
      </c>
      <c r="M51" s="27">
        <f>FC_IND_NMM_CM_E!M51+FC_IND_NMM_CR_E!M51+FC_IND_NMM_GL_E!M51</f>
        <v>47.978627400000015</v>
      </c>
      <c r="N51" s="27">
        <f>FC_IND_NMM_CM_E!N51+FC_IND_NMM_CR_E!N51+FC_IND_NMM_GL_E!N51</f>
        <v>58.126915439999998</v>
      </c>
      <c r="O51" s="27">
        <f>FC_IND_NMM_CM_E!O51+FC_IND_NMM_CR_E!O51+FC_IND_NMM_GL_E!O51</f>
        <v>50.205034439999999</v>
      </c>
      <c r="P51" s="27">
        <f>FC_IND_NMM_CM_E!P51+FC_IND_NMM_CR_E!P51+FC_IND_NMM_GL_E!P51</f>
        <v>41.389682400000012</v>
      </c>
      <c r="Q51" s="27">
        <f>FC_IND_NMM_CM_E!Q51+FC_IND_NMM_CR_E!Q51+FC_IND_NMM_GL_E!Q51</f>
        <v>55.250601119999999</v>
      </c>
      <c r="R51" s="27">
        <f>FC_IND_NMM_CM_E!R51+FC_IND_NMM_CR_E!R51+FC_IND_NMM_GL_E!R51</f>
        <v>48.219161759999999</v>
      </c>
      <c r="S51" s="27">
        <f>FC_IND_NMM_CM_E!S51+FC_IND_NMM_CR_E!S51+FC_IND_NMM_GL_E!S51</f>
        <v>58.354726320000019</v>
      </c>
      <c r="T51" s="27">
        <f>FC_IND_NMM_CM_E!T51+FC_IND_NMM_CR_E!T51+FC_IND_NMM_GL_E!T51</f>
        <v>61.088254919999997</v>
      </c>
      <c r="U51" s="27">
        <f>FC_IND_NMM_CM_E!U51+FC_IND_NMM_CR_E!U51+FC_IND_NMM_GL_E!U51</f>
        <v>76.727633400000002</v>
      </c>
      <c r="V51" s="27">
        <f>FC_IND_NMM_CM_E!V51+FC_IND_NMM_CR_E!V51+FC_IND_NMM_GL_E!V51</f>
        <v>81.409066199999998</v>
      </c>
      <c r="W51" s="27">
        <f>FC_IND_NMM_CM_E!W51+FC_IND_NMM_CR_E!W51+FC_IND_NMM_GL_E!W51</f>
        <v>66.852663671824885</v>
      </c>
      <c r="X51" s="27">
        <f>FC_IND_NMM_CM_E!X51+FC_IND_NMM_CR_E!X51+FC_IND_NMM_GL_E!X51</f>
        <v>57.798630740208857</v>
      </c>
      <c r="Y51" s="27">
        <f>FC_IND_NMM_CM_E!Y51+FC_IND_NMM_CR_E!Y51+FC_IND_NMM_GL_E!Y51</f>
        <v>51.934329450750155</v>
      </c>
      <c r="Z51" s="27">
        <f>FC_IND_NMM_CM_E!Z51+FC_IND_NMM_CR_E!Z51+FC_IND_NMM_GL_E!Z51</f>
        <v>49.029372779652732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29.306744104604405</v>
      </c>
      <c r="M52" s="27">
        <f t="shared" si="30"/>
        <v>16.707120533459999</v>
      </c>
      <c r="N52" s="27">
        <f t="shared" si="30"/>
        <v>38.755515087434738</v>
      </c>
      <c r="O52" s="27">
        <f t="shared" si="30"/>
        <v>91.042520368934532</v>
      </c>
      <c r="P52" s="27">
        <f t="shared" si="30"/>
        <v>198.57936156692989</v>
      </c>
      <c r="Q52" s="27">
        <f t="shared" si="30"/>
        <v>196.58739101639046</v>
      </c>
      <c r="R52" s="27">
        <f t="shared" si="30"/>
        <v>213.56654554804874</v>
      </c>
      <c r="S52" s="27">
        <f t="shared" si="30"/>
        <v>200.97715489829235</v>
      </c>
      <c r="T52" s="27">
        <f t="shared" si="30"/>
        <v>264.62127658703912</v>
      </c>
      <c r="U52" s="27">
        <f t="shared" si="30"/>
        <v>267.32280759377284</v>
      </c>
      <c r="V52" s="27">
        <f t="shared" si="30"/>
        <v>274.63780345018665</v>
      </c>
      <c r="W52" s="27">
        <f t="shared" si="30"/>
        <v>247.23295140425461</v>
      </c>
      <c r="X52" s="27">
        <f t="shared" ref="X52:Z52" si="31">SUM(X53:X54)</f>
        <v>266.80693799574908</v>
      </c>
      <c r="Y52" s="27">
        <f t="shared" si="31"/>
        <v>289.7141890821423</v>
      </c>
      <c r="Z52" s="27">
        <f t="shared" si="31"/>
        <v>361.85908931613858</v>
      </c>
    </row>
    <row r="53" spans="1:26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0</v>
      </c>
      <c r="G53" s="8">
        <f>FC_IND_NMM_CM_E!G53+FC_IND_NMM_CR_E!G53+FC_IND_NMM_GL_E!G53</f>
        <v>0</v>
      </c>
      <c r="H53" s="8">
        <f>FC_IND_NMM_CM_E!H53+FC_IND_NMM_CR_E!H53+FC_IND_NMM_GL_E!H53</f>
        <v>0</v>
      </c>
      <c r="I53" s="8">
        <f>FC_IND_NMM_CM_E!I53+FC_IND_NMM_CR_E!I53+FC_IND_NMM_GL_E!I53</f>
        <v>0</v>
      </c>
      <c r="J53" s="8">
        <f>FC_IND_NMM_CM_E!J53+FC_IND_NMM_CR_E!J53+FC_IND_NMM_GL_E!J53</f>
        <v>0</v>
      </c>
      <c r="K53" s="8">
        <f>FC_IND_NMM_CM_E!K53+FC_IND_NMM_CR_E!K53+FC_IND_NMM_GL_E!K53</f>
        <v>0</v>
      </c>
      <c r="L53" s="8">
        <f>FC_IND_NMM_CM_E!L53+FC_IND_NMM_CR_E!L53+FC_IND_NMM_GL_E!L53</f>
        <v>0</v>
      </c>
      <c r="M53" s="8">
        <f>FC_IND_NMM_CM_E!M53+FC_IND_NMM_CR_E!M53+FC_IND_NMM_GL_E!M53</f>
        <v>0</v>
      </c>
      <c r="N53" s="8">
        <f>FC_IND_NMM_CM_E!N53+FC_IND_NMM_CR_E!N53+FC_IND_NMM_GL_E!N53</f>
        <v>0</v>
      </c>
      <c r="O53" s="8">
        <f>FC_IND_NMM_CM_E!O53+FC_IND_NMM_CR_E!O53+FC_IND_NMM_GL_E!O53</f>
        <v>1.8888011999999998</v>
      </c>
      <c r="P53" s="8">
        <f>FC_IND_NMM_CM_E!P53+FC_IND_NMM_CR_E!P53+FC_IND_NMM_GL_E!P53</f>
        <v>0.55186560000000007</v>
      </c>
      <c r="Q53" s="8">
        <f>FC_IND_NMM_CM_E!Q53+FC_IND_NMM_CR_E!Q53+FC_IND_NMM_GL_E!Q53</f>
        <v>0</v>
      </c>
      <c r="R53" s="8">
        <f>FC_IND_NMM_CM_E!R53+FC_IND_NMM_CR_E!R53+FC_IND_NMM_GL_E!R53</f>
        <v>0</v>
      </c>
      <c r="S53" s="8">
        <f>FC_IND_NMM_CM_E!S53+FC_IND_NMM_CR_E!S53+FC_IND_NMM_GL_E!S53</f>
        <v>0</v>
      </c>
      <c r="T53" s="8">
        <f>FC_IND_NMM_CM_E!T53+FC_IND_NMM_CR_E!T53+FC_IND_NMM_GL_E!T53</f>
        <v>0</v>
      </c>
      <c r="U53" s="8">
        <f>FC_IND_NMM_CM_E!U53+FC_IND_NMM_CR_E!U53+FC_IND_NMM_GL_E!U53</f>
        <v>0</v>
      </c>
      <c r="V53" s="8">
        <f>FC_IND_NMM_CM_E!V53+FC_IND_NMM_CR_E!V53+FC_IND_NMM_GL_E!V53</f>
        <v>0</v>
      </c>
      <c r="W53" s="8">
        <f>FC_IND_NMM_CM_E!W53+FC_IND_NMM_CR_E!W53+FC_IND_NMM_GL_E!W53</f>
        <v>0</v>
      </c>
      <c r="X53" s="8">
        <f>FC_IND_NMM_CM_E!X53+FC_IND_NMM_CR_E!X53+FC_IND_NMM_GL_E!X53</f>
        <v>0</v>
      </c>
      <c r="Y53" s="8">
        <f>FC_IND_NMM_CM_E!Y53+FC_IND_NMM_CR_E!Y53+FC_IND_NMM_GL_E!Y53</f>
        <v>0</v>
      </c>
      <c r="Z53" s="8">
        <f>FC_IND_NMM_CM_E!Z53+FC_IND_NMM_CR_E!Z53+FC_IND_NMM_GL_E!Z53</f>
        <v>0.24247079999999999</v>
      </c>
    </row>
    <row r="54" spans="1:26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29.306744104604405</v>
      </c>
      <c r="M54" s="45">
        <f>FC_IND_NMM_CM_E!M54+FC_IND_NMM_CR_E!M54+FC_IND_NMM_GL_E!M54</f>
        <v>16.707120533459999</v>
      </c>
      <c r="N54" s="45">
        <f>FC_IND_NMM_CM_E!N54+FC_IND_NMM_CR_E!N54+FC_IND_NMM_GL_E!N54</f>
        <v>38.755515087434738</v>
      </c>
      <c r="O54" s="45">
        <f>FC_IND_NMM_CM_E!O54+FC_IND_NMM_CR_E!O54+FC_IND_NMM_GL_E!O54</f>
        <v>89.153719168934529</v>
      </c>
      <c r="P54" s="45">
        <f>FC_IND_NMM_CM_E!P54+FC_IND_NMM_CR_E!P54+FC_IND_NMM_GL_E!P54</f>
        <v>198.02749596692988</v>
      </c>
      <c r="Q54" s="45">
        <f>FC_IND_NMM_CM_E!Q54+FC_IND_NMM_CR_E!Q54+FC_IND_NMM_GL_E!Q54</f>
        <v>196.58739101639046</v>
      </c>
      <c r="R54" s="45">
        <f>FC_IND_NMM_CM_E!R54+FC_IND_NMM_CR_E!R54+FC_IND_NMM_GL_E!R54</f>
        <v>213.56654554804874</v>
      </c>
      <c r="S54" s="45">
        <f>FC_IND_NMM_CM_E!S54+FC_IND_NMM_CR_E!S54+FC_IND_NMM_GL_E!S54</f>
        <v>200.97715489829235</v>
      </c>
      <c r="T54" s="45">
        <f>FC_IND_NMM_CM_E!T54+FC_IND_NMM_CR_E!T54+FC_IND_NMM_GL_E!T54</f>
        <v>264.62127658703912</v>
      </c>
      <c r="U54" s="45">
        <f>FC_IND_NMM_CM_E!U54+FC_IND_NMM_CR_E!U54+FC_IND_NMM_GL_E!U54</f>
        <v>267.32280759377284</v>
      </c>
      <c r="V54" s="45">
        <f>FC_IND_NMM_CM_E!V54+FC_IND_NMM_CR_E!V54+FC_IND_NMM_GL_E!V54</f>
        <v>274.63780345018665</v>
      </c>
      <c r="W54" s="45">
        <f>FC_IND_NMM_CM_E!W54+FC_IND_NMM_CR_E!W54+FC_IND_NMM_GL_E!W54</f>
        <v>247.23295140425461</v>
      </c>
      <c r="X54" s="45">
        <f>FC_IND_NMM_CM_E!X54+FC_IND_NMM_CR_E!X54+FC_IND_NMM_GL_E!X54</f>
        <v>266.80693799574908</v>
      </c>
      <c r="Y54" s="45">
        <f>FC_IND_NMM_CM_E!Y54+FC_IND_NMM_CR_E!Y54+FC_IND_NMM_GL_E!Y54</f>
        <v>289.7141890821423</v>
      </c>
      <c r="Z54" s="45">
        <f>FC_IND_NMM_CM_E!Z54+FC_IND_NMM_CR_E!Z54+FC_IND_NMM_GL_E!Z54</f>
        <v>361.6166185161386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44.971315199999992</v>
      </c>
      <c r="L61" s="49">
        <f t="shared" si="32"/>
        <v>68.680180799999988</v>
      </c>
      <c r="M61" s="49">
        <f t="shared" si="32"/>
        <v>51.965193599999992</v>
      </c>
      <c r="N61" s="49">
        <f t="shared" si="32"/>
        <v>67.738823999999994</v>
      </c>
      <c r="O61" s="49">
        <f t="shared" si="32"/>
        <v>88.173259199999976</v>
      </c>
      <c r="P61" s="49">
        <f t="shared" si="32"/>
        <v>103.48259039999999</v>
      </c>
      <c r="Q61" s="49">
        <f t="shared" si="32"/>
        <v>118.33381439999997</v>
      </c>
      <c r="R61" s="49">
        <f t="shared" si="32"/>
        <v>139.26094559999999</v>
      </c>
      <c r="S61" s="49">
        <f t="shared" si="32"/>
        <v>165.63512159999993</v>
      </c>
      <c r="T61" s="49">
        <f t="shared" si="32"/>
        <v>178.7178672</v>
      </c>
      <c r="U61" s="49">
        <f t="shared" si="32"/>
        <v>180.84489120000001</v>
      </c>
      <c r="V61" s="49">
        <f t="shared" si="32"/>
        <v>174.35826719999997</v>
      </c>
      <c r="W61" s="49">
        <f t="shared" si="32"/>
        <v>186.99833390442703</v>
      </c>
      <c r="X61" s="49">
        <f t="shared" si="32"/>
        <v>207.56252143402131</v>
      </c>
      <c r="Y61" s="49">
        <f t="shared" ref="Y61:Z61" si="33">SUM(Y62:Y72)</f>
        <v>233.95225362376189</v>
      </c>
      <c r="Z61" s="49">
        <f t="shared" si="33"/>
        <v>247.07029461659462</v>
      </c>
    </row>
    <row r="62" spans="1:26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0</v>
      </c>
      <c r="D62" s="52">
        <f>FC_IND_NMM_CM_E!D62+FC_IND_NMM_CR_E!D62+FC_IND_NMM_GL_E!D62</f>
        <v>0</v>
      </c>
      <c r="E62" s="52">
        <f>FC_IND_NMM_CM_E!E62+FC_IND_NMM_CR_E!E62+FC_IND_NMM_GL_E!E62</f>
        <v>0</v>
      </c>
      <c r="F62" s="52">
        <f>FC_IND_NMM_CM_E!F62+FC_IND_NMM_CR_E!F62+FC_IND_NMM_GL_E!F62</f>
        <v>0</v>
      </c>
      <c r="G62" s="52">
        <f>FC_IND_NMM_CM_E!G62+FC_IND_NMM_CR_E!G62+FC_IND_NMM_GL_E!G62</f>
        <v>0</v>
      </c>
      <c r="H62" s="52">
        <f>FC_IND_NMM_CM_E!H62+FC_IND_NMM_CR_E!H62+FC_IND_NMM_GL_E!H62</f>
        <v>0</v>
      </c>
      <c r="I62" s="52">
        <f>FC_IND_NMM_CM_E!I62+FC_IND_NMM_CR_E!I62+FC_IND_NMM_GL_E!I62</f>
        <v>0</v>
      </c>
      <c r="J62" s="52">
        <f>FC_IND_NMM_CM_E!J62+FC_IND_NMM_CR_E!J62+FC_IND_NMM_GL_E!J62</f>
        <v>0</v>
      </c>
      <c r="K62" s="52">
        <f>FC_IND_NMM_CM_E!K62+FC_IND_NMM_CR_E!K62+FC_IND_NMM_GL_E!K62</f>
        <v>44.971315199999992</v>
      </c>
      <c r="L62" s="52">
        <f>FC_IND_NMM_CM_E!L62+FC_IND_NMM_CR_E!L62+FC_IND_NMM_GL_E!L62</f>
        <v>47.303020799999999</v>
      </c>
      <c r="M62" s="52">
        <f>FC_IND_NMM_CM_E!M62+FC_IND_NMM_CR_E!M62+FC_IND_NMM_GL_E!M62</f>
        <v>25.310073599999999</v>
      </c>
      <c r="N62" s="52">
        <f>FC_IND_NMM_CM_E!N62+FC_IND_NMM_CR_E!N62+FC_IND_NMM_GL_E!N62</f>
        <v>23.212223999999999</v>
      </c>
      <c r="O62" s="52">
        <f>FC_IND_NMM_CM_E!O62+FC_IND_NMM_CR_E!O62+FC_IND_NMM_GL_E!O62</f>
        <v>5.4355391999999991</v>
      </c>
      <c r="P62" s="52">
        <f>FC_IND_NMM_CM_E!P62+FC_IND_NMM_CR_E!P62+FC_IND_NMM_GL_E!P62</f>
        <v>8.1635904000000021</v>
      </c>
      <c r="Q62" s="52">
        <f>FC_IND_NMM_CM_E!Q62+FC_IND_NMM_CR_E!Q62+FC_IND_NMM_GL_E!Q62</f>
        <v>9.0788543999999973</v>
      </c>
      <c r="R62" s="52">
        <f>FC_IND_NMM_CM_E!R62+FC_IND_NMM_CR_E!R62+FC_IND_NMM_GL_E!R62</f>
        <v>8.903865599999996</v>
      </c>
      <c r="S62" s="52">
        <f>FC_IND_NMM_CM_E!S62+FC_IND_NMM_CR_E!S62+FC_IND_NMM_GL_E!S62</f>
        <v>6.7286016000000011</v>
      </c>
      <c r="T62" s="52">
        <f>FC_IND_NMM_CM_E!T62+FC_IND_NMM_CR_E!T62+FC_IND_NMM_GL_E!T62</f>
        <v>8.6571071999999969</v>
      </c>
      <c r="U62" s="52">
        <f>FC_IND_NMM_CM_E!U62+FC_IND_NMM_CR_E!U62+FC_IND_NMM_GL_E!U62</f>
        <v>10.439251199999998</v>
      </c>
      <c r="V62" s="52">
        <f>FC_IND_NMM_CM_E!V62+FC_IND_NMM_CR_E!V62+FC_IND_NMM_GL_E!V62</f>
        <v>5.1996671999999977</v>
      </c>
      <c r="W62" s="52">
        <f>FC_IND_NMM_CM_E!W62+FC_IND_NMM_CR_E!W62+FC_IND_NMM_GL_E!W62</f>
        <v>5.4355391999999991</v>
      </c>
      <c r="X62" s="52">
        <f>FC_IND_NMM_CM_E!X62+FC_IND_NMM_CR_E!X62+FC_IND_NMM_GL_E!X62</f>
        <v>12.235910400000002</v>
      </c>
      <c r="Y62" s="52">
        <f>FC_IND_NMM_CM_E!Y62+FC_IND_NMM_CR_E!Y62+FC_IND_NMM_GL_E!Y62</f>
        <v>8.1438336000000024</v>
      </c>
      <c r="Z62" s="52">
        <f>FC_IND_NMM_CM_E!Z62+FC_IND_NMM_CR_E!Z62+FC_IND_NMM_GL_E!Z62</f>
        <v>1.7966592000000001</v>
      </c>
    </row>
    <row r="63" spans="1:26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  <c r="Y63" s="52">
        <f>FC_IND_NMM_CM_E!Y63+FC_IND_NMM_CR_E!Y63+FC_IND_NMM_GL_E!Y63</f>
        <v>0</v>
      </c>
      <c r="Z63" s="52">
        <f>FC_IND_NMM_CM_E!Z63+FC_IND_NMM_CR_E!Z63+FC_IND_NMM_GL_E!Z63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1.1147044271263089E-3</v>
      </c>
      <c r="X64" s="52">
        <f>FC_IND_NMM_CM_E!X64+FC_IND_NMM_CR_E!X64+FC_IND_NMM_GL_E!X64</f>
        <v>5.0110340213205106E-3</v>
      </c>
      <c r="Y64" s="52">
        <f>FC_IND_NMM_CM_E!Y64+FC_IND_NMM_CR_E!Y64+FC_IND_NMM_GL_E!Y64</f>
        <v>3.5860023761890354E-2</v>
      </c>
      <c r="Z64" s="52">
        <f>FC_IND_NMM_CM_E!Z64+FC_IND_NMM_CR_E!Z64+FC_IND_NMM_GL_E!Z64</f>
        <v>5.3515416594667714E-2</v>
      </c>
    </row>
    <row r="65" spans="1:26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21.377159999999996</v>
      </c>
      <c r="M65" s="52">
        <f>FC_IND_NMM_CM_E!M65+FC_IND_NMM_CR_E!M65+FC_IND_NMM_GL_E!M65</f>
        <v>26.655119999999997</v>
      </c>
      <c r="N65" s="52">
        <f>FC_IND_NMM_CM_E!N65+FC_IND_NMM_CR_E!N65+FC_IND_NMM_GL_E!N65</f>
        <v>44.526599999999988</v>
      </c>
      <c r="O65" s="52">
        <f>FC_IND_NMM_CM_E!O65+FC_IND_NMM_CR_E!O65+FC_IND_NMM_GL_E!O65</f>
        <v>82.737719999999982</v>
      </c>
      <c r="P65" s="52">
        <f>FC_IND_NMM_CM_E!P65+FC_IND_NMM_CR_E!P65+FC_IND_NMM_GL_E!P65</f>
        <v>95.318999999999988</v>
      </c>
      <c r="Q65" s="52">
        <f>FC_IND_NMM_CM_E!Q65+FC_IND_NMM_CR_E!Q65+FC_IND_NMM_GL_E!Q65</f>
        <v>109.25495999999997</v>
      </c>
      <c r="R65" s="52">
        <f>FC_IND_NMM_CM_E!R65+FC_IND_NMM_CR_E!R65+FC_IND_NMM_GL_E!R65</f>
        <v>130.35708</v>
      </c>
      <c r="S65" s="52">
        <f>FC_IND_NMM_CM_E!S65+FC_IND_NMM_CR_E!S65+FC_IND_NMM_GL_E!S65</f>
        <v>158.90651999999994</v>
      </c>
      <c r="T65" s="52">
        <f>FC_IND_NMM_CM_E!T65+FC_IND_NMM_CR_E!T65+FC_IND_NMM_GL_E!T65</f>
        <v>170.06076000000002</v>
      </c>
      <c r="U65" s="52">
        <f>FC_IND_NMM_CM_E!U65+FC_IND_NMM_CR_E!U65+FC_IND_NMM_GL_E!U65</f>
        <v>170.40564000000001</v>
      </c>
      <c r="V65" s="52">
        <f>FC_IND_NMM_CM_E!V65+FC_IND_NMM_CR_E!V65+FC_IND_NMM_GL_E!V65</f>
        <v>169.15859999999998</v>
      </c>
      <c r="W65" s="52">
        <f>FC_IND_NMM_CM_E!W65+FC_IND_NMM_CR_E!W65+FC_IND_NMM_GL_E!W65</f>
        <v>181.56167999999991</v>
      </c>
      <c r="X65" s="52">
        <f>FC_IND_NMM_CM_E!X65+FC_IND_NMM_CR_E!X65+FC_IND_NMM_GL_E!X65</f>
        <v>195.32159999999999</v>
      </c>
      <c r="Y65" s="52">
        <f>FC_IND_NMM_CM_E!Y65+FC_IND_NMM_CR_E!Y65+FC_IND_NMM_GL_E!Y65</f>
        <v>225.77256</v>
      </c>
      <c r="Z65" s="52">
        <f>FC_IND_NMM_CM_E!Z65+FC_IND_NMM_CR_E!Z65+FC_IND_NMM_GL_E!Z65</f>
        <v>245.22011999999995</v>
      </c>
    </row>
    <row r="66" spans="1:26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  <c r="Y66" s="52">
        <f>FC_IND_NMM_CM_E!Y66+FC_IND_NMM_CR_E!Y66+FC_IND_NMM_GL_E!Y66</f>
        <v>0</v>
      </c>
      <c r="Z66" s="52">
        <f>FC_IND_NMM_CM_E!Z66+FC_IND_NMM_CR_E!Z66+FC_IND_NMM_GL_E!Z66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  <c r="Y67" s="52">
        <f>FC_IND_NMM_CM_E!Y67+FC_IND_NMM_CR_E!Y67+FC_IND_NMM_GL_E!Y67</f>
        <v>0</v>
      </c>
      <c r="Z67" s="52">
        <f>FC_IND_NMM_CM_E!Z67+FC_IND_NMM_CR_E!Z67+FC_IND_NMM_GL_E!Z67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  <c r="Y68" s="52">
        <f>FC_IND_NMM_CM_E!Y68+FC_IND_NMM_CR_E!Y68+FC_IND_NMM_GL_E!Y68</f>
        <v>0</v>
      </c>
      <c r="Z68" s="52">
        <f>FC_IND_NMM_CM_E!Z68+FC_IND_NMM_CR_E!Z68+FC_IND_NMM_GL_E!Z68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  <c r="Y69" s="52">
        <f>FC_IND_NMM_CM_E!Y69+FC_IND_NMM_CR_E!Y69+FC_IND_NMM_GL_E!Y69</f>
        <v>0</v>
      </c>
      <c r="Z69" s="52">
        <f>FC_IND_NMM_CM_E!Z69+FC_IND_NMM_CR_E!Z69+FC_IND_NMM_GL_E!Z69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  <c r="Y70" s="52">
        <f>FC_IND_NMM_CM_E!Y70+FC_IND_NMM_CR_E!Y70+FC_IND_NMM_GL_E!Y70</f>
        <v>0</v>
      </c>
      <c r="Z70" s="52">
        <f>FC_IND_NMM_CM_E!Z70+FC_IND_NMM_CR_E!Z70+FC_IND_NMM_GL_E!Z70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  <c r="Y71" s="52">
        <f>FC_IND_NMM_CM_E!Y71+FC_IND_NMM_CR_E!Y71+FC_IND_NMM_GL_E!Y71</f>
        <v>0</v>
      </c>
      <c r="Z71" s="52">
        <f>FC_IND_NMM_CM_E!Z71+FC_IND_NMM_CR_E!Z71+FC_IND_NMM_GL_E!Z71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  <c r="Y72" s="55">
        <f>FC_IND_NMM_CM_E!Y72+FC_IND_NMM_CR_E!Y72+FC_IND_NMM_GL_E!Y72</f>
        <v>0</v>
      </c>
      <c r="Z72" s="55">
        <f>FC_IND_NMM_CM_E!Z72+FC_IND_NMM_CR_E!Z72+FC_IND_NMM_GL_E!Z72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632.71448600315955</v>
      </c>
      <c r="D2" s="21">
        <f t="shared" ref="D2:X2" si="0">SUM(D3,D17,D22,D25,D26,D51,D52)</f>
        <v>853.76622877445016</v>
      </c>
      <c r="E2" s="21">
        <f t="shared" si="0"/>
        <v>830.04136051141302</v>
      </c>
      <c r="F2" s="21">
        <f t="shared" si="0"/>
        <v>957.54966239138639</v>
      </c>
      <c r="G2" s="21">
        <f t="shared" si="0"/>
        <v>1138.2434612733516</v>
      </c>
      <c r="H2" s="21">
        <f t="shared" si="0"/>
        <v>1163.0629758858236</v>
      </c>
      <c r="I2" s="21">
        <f t="shared" si="0"/>
        <v>1100.5581039357533</v>
      </c>
      <c r="J2" s="21">
        <f t="shared" si="0"/>
        <v>1049.260034933526</v>
      </c>
      <c r="K2" s="21">
        <f t="shared" si="0"/>
        <v>986.0171403270482</v>
      </c>
      <c r="L2" s="21">
        <f t="shared" si="0"/>
        <v>579.98682417582825</v>
      </c>
      <c r="M2" s="21">
        <f t="shared" si="0"/>
        <v>471.02954636416467</v>
      </c>
      <c r="N2" s="21">
        <f t="shared" si="0"/>
        <v>394.65935977042193</v>
      </c>
      <c r="O2" s="21">
        <f t="shared" si="0"/>
        <v>254.7011706190971</v>
      </c>
      <c r="P2" s="21">
        <f t="shared" si="0"/>
        <v>456.52515863063979</v>
      </c>
      <c r="Q2" s="21">
        <f t="shared" si="0"/>
        <v>546.72264003779981</v>
      </c>
      <c r="R2" s="21">
        <f t="shared" si="0"/>
        <v>624.91450740079938</v>
      </c>
      <c r="S2" s="21">
        <f t="shared" si="0"/>
        <v>716.92597813812426</v>
      </c>
      <c r="T2" s="21">
        <f t="shared" si="0"/>
        <v>759.55233554508573</v>
      </c>
      <c r="U2" s="21">
        <f t="shared" si="0"/>
        <v>786.01217836446051</v>
      </c>
      <c r="V2" s="21">
        <f t="shared" si="0"/>
        <v>840.19238518440511</v>
      </c>
      <c r="W2" s="21">
        <f t="shared" si="0"/>
        <v>802.59034413481049</v>
      </c>
      <c r="X2" s="21">
        <f t="shared" si="0"/>
        <v>761.66417970758039</v>
      </c>
      <c r="Y2" s="21">
        <f t="shared" ref="Y2:Z2" si="1">SUM(Y3,Y17,Y22,Y25,Y26,Y51,Y52)</f>
        <v>703.86052252865534</v>
      </c>
      <c r="Z2" s="21">
        <f t="shared" si="1"/>
        <v>734.39402025992842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107.13477084499853</v>
      </c>
      <c r="D3" s="24">
        <f t="shared" ref="D3:W3" si="3">SUM(D4,D8,D11)</f>
        <v>153.84774439915273</v>
      </c>
      <c r="E3" s="24">
        <f t="shared" si="3"/>
        <v>168.57012579060344</v>
      </c>
      <c r="F3" s="24">
        <f t="shared" si="3"/>
        <v>256.03473699577353</v>
      </c>
      <c r="G3" s="24">
        <f t="shared" si="3"/>
        <v>352.6689477322517</v>
      </c>
      <c r="H3" s="24">
        <f t="shared" si="3"/>
        <v>326.23295623721464</v>
      </c>
      <c r="I3" s="24">
        <f t="shared" si="3"/>
        <v>311.93670414236959</v>
      </c>
      <c r="J3" s="24">
        <f t="shared" si="3"/>
        <v>304.898815946208</v>
      </c>
      <c r="K3" s="24">
        <f t="shared" si="3"/>
        <v>283.32990415226487</v>
      </c>
      <c r="L3" s="24">
        <f t="shared" si="3"/>
        <v>186.77730388717333</v>
      </c>
      <c r="M3" s="24">
        <f t="shared" si="3"/>
        <v>216.13449760706288</v>
      </c>
      <c r="N3" s="24">
        <f t="shared" si="3"/>
        <v>164.02668019959972</v>
      </c>
      <c r="O3" s="24">
        <f t="shared" si="3"/>
        <v>62.789912729650439</v>
      </c>
      <c r="P3" s="24">
        <f t="shared" si="3"/>
        <v>91.446828466022609</v>
      </c>
      <c r="Q3" s="24">
        <f t="shared" si="3"/>
        <v>128.9440278382495</v>
      </c>
      <c r="R3" s="24">
        <f t="shared" si="3"/>
        <v>142.87582794189862</v>
      </c>
      <c r="S3" s="24">
        <f t="shared" si="3"/>
        <v>167.16749723486359</v>
      </c>
      <c r="T3" s="24">
        <f t="shared" si="3"/>
        <v>155.17138831901426</v>
      </c>
      <c r="U3" s="24">
        <f t="shared" si="3"/>
        <v>156.37129167036781</v>
      </c>
      <c r="V3" s="24">
        <f t="shared" si="3"/>
        <v>159.50655635355892</v>
      </c>
      <c r="W3" s="24">
        <f t="shared" si="3"/>
        <v>156.70634935023796</v>
      </c>
      <c r="X3" s="24">
        <f t="shared" ref="X3:Z3" si="4">SUM(X4,X8,X11)</f>
        <v>147.92959246466376</v>
      </c>
      <c r="Y3" s="24">
        <f t="shared" si="4"/>
        <v>117.4744221647349</v>
      </c>
      <c r="Z3" s="24">
        <f t="shared" si="4"/>
        <v>86.228208441492882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107.13477084499853</v>
      </c>
      <c r="D4" s="19">
        <f t="shared" ref="D4:W4" si="6">SUM(D5:D7)</f>
        <v>153.84774439915273</v>
      </c>
      <c r="E4" s="19">
        <f t="shared" si="6"/>
        <v>168.57012579060344</v>
      </c>
      <c r="F4" s="19">
        <f t="shared" si="6"/>
        <v>256.03473699577353</v>
      </c>
      <c r="G4" s="19">
        <f t="shared" si="6"/>
        <v>352.6689477322517</v>
      </c>
      <c r="H4" s="19">
        <f t="shared" si="6"/>
        <v>326.23295623721464</v>
      </c>
      <c r="I4" s="19">
        <f t="shared" si="6"/>
        <v>311.93670414236959</v>
      </c>
      <c r="J4" s="19">
        <f t="shared" si="6"/>
        <v>304.898815946208</v>
      </c>
      <c r="K4" s="19">
        <f t="shared" si="6"/>
        <v>283.32990415226487</v>
      </c>
      <c r="L4" s="19">
        <f t="shared" si="6"/>
        <v>186.77730388717333</v>
      </c>
      <c r="M4" s="19">
        <f t="shared" si="6"/>
        <v>216.13449760706288</v>
      </c>
      <c r="N4" s="19">
        <f t="shared" si="6"/>
        <v>164.02668019959972</v>
      </c>
      <c r="O4" s="19">
        <f t="shared" si="6"/>
        <v>62.789912729650439</v>
      </c>
      <c r="P4" s="19">
        <f t="shared" si="6"/>
        <v>91.446828466022609</v>
      </c>
      <c r="Q4" s="19">
        <f t="shared" si="6"/>
        <v>128.9440278382495</v>
      </c>
      <c r="R4" s="19">
        <f t="shared" si="6"/>
        <v>142.87582794189862</v>
      </c>
      <c r="S4" s="19">
        <f t="shared" si="6"/>
        <v>167.16749723486359</v>
      </c>
      <c r="T4" s="19">
        <f t="shared" si="6"/>
        <v>155.17138831901426</v>
      </c>
      <c r="U4" s="19">
        <f t="shared" si="6"/>
        <v>156.37129167036781</v>
      </c>
      <c r="V4" s="19">
        <f t="shared" si="6"/>
        <v>159.50655635355892</v>
      </c>
      <c r="W4" s="19">
        <f t="shared" si="6"/>
        <v>156.70634935023796</v>
      </c>
      <c r="X4" s="19">
        <f t="shared" ref="X4:Z4" si="7">SUM(X5:X7)</f>
        <v>147.92959246466376</v>
      </c>
      <c r="Y4" s="19">
        <f t="shared" si="7"/>
        <v>117.4744221647349</v>
      </c>
      <c r="Z4" s="19">
        <f t="shared" si="7"/>
        <v>86.228208441492882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107.13477084499853</v>
      </c>
      <c r="D7" s="8">
        <v>153.84774439915273</v>
      </c>
      <c r="E7" s="8">
        <v>168.57012579060344</v>
      </c>
      <c r="F7" s="8">
        <v>256.03473699577353</v>
      </c>
      <c r="G7" s="8">
        <v>352.6689477322517</v>
      </c>
      <c r="H7" s="8">
        <v>326.23295623721464</v>
      </c>
      <c r="I7" s="8">
        <v>311.93670414236959</v>
      </c>
      <c r="J7" s="8">
        <v>304.898815946208</v>
      </c>
      <c r="K7" s="8">
        <v>283.32990415226487</v>
      </c>
      <c r="L7" s="8">
        <v>186.77730388717333</v>
      </c>
      <c r="M7" s="8">
        <v>216.13449760706288</v>
      </c>
      <c r="N7" s="8">
        <v>164.02668019959972</v>
      </c>
      <c r="O7" s="8">
        <v>62.789912729650439</v>
      </c>
      <c r="P7" s="8">
        <v>91.446828466022609</v>
      </c>
      <c r="Q7" s="8">
        <v>128.9440278382495</v>
      </c>
      <c r="R7" s="8">
        <v>142.87582794189862</v>
      </c>
      <c r="S7" s="8">
        <v>167.16749723486359</v>
      </c>
      <c r="T7" s="8">
        <v>155.17138831901426</v>
      </c>
      <c r="U7" s="8">
        <v>156.37129167036781</v>
      </c>
      <c r="V7" s="8">
        <v>159.50655635355892</v>
      </c>
      <c r="W7" s="8">
        <v>156.70634935023796</v>
      </c>
      <c r="X7" s="8">
        <v>147.92959246466376</v>
      </c>
      <c r="Y7" s="8">
        <v>117.4744221647349</v>
      </c>
      <c r="Z7" s="8">
        <v>86.228208441492882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481.85873201552204</v>
      </c>
      <c r="D26" s="27">
        <f t="shared" si="16"/>
        <v>652.57572927420745</v>
      </c>
      <c r="E26" s="27">
        <f t="shared" si="16"/>
        <v>611.13361532291674</v>
      </c>
      <c r="F26" s="27">
        <f t="shared" si="16"/>
        <v>644.85839924642084</v>
      </c>
      <c r="G26" s="27">
        <f t="shared" si="16"/>
        <v>716.98963041962713</v>
      </c>
      <c r="H26" s="27">
        <f t="shared" si="16"/>
        <v>761.26135343270471</v>
      </c>
      <c r="I26" s="27">
        <f t="shared" si="16"/>
        <v>729.03817971976082</v>
      </c>
      <c r="J26" s="27">
        <f t="shared" si="16"/>
        <v>702.62183412300817</v>
      </c>
      <c r="K26" s="27">
        <f t="shared" si="16"/>
        <v>680.23078050020604</v>
      </c>
      <c r="L26" s="27">
        <f t="shared" si="16"/>
        <v>343.78849392907443</v>
      </c>
      <c r="M26" s="27">
        <f t="shared" si="16"/>
        <v>217.3231823456403</v>
      </c>
      <c r="N26" s="27">
        <f t="shared" si="16"/>
        <v>178.04169146514667</v>
      </c>
      <c r="O26" s="27">
        <f t="shared" si="16"/>
        <v>144.24543318522359</v>
      </c>
      <c r="P26" s="27">
        <f t="shared" si="16"/>
        <v>223.27243213252765</v>
      </c>
      <c r="Q26" s="27">
        <f t="shared" si="16"/>
        <v>280.36143642776187</v>
      </c>
      <c r="R26" s="27">
        <f t="shared" si="16"/>
        <v>329.18939502952935</v>
      </c>
      <c r="S26" s="27">
        <f t="shared" si="16"/>
        <v>384.36136294095007</v>
      </c>
      <c r="T26" s="27">
        <f t="shared" si="16"/>
        <v>385.87721567801412</v>
      </c>
      <c r="U26" s="27">
        <f t="shared" si="16"/>
        <v>410.16913124461013</v>
      </c>
      <c r="V26" s="27">
        <f t="shared" si="16"/>
        <v>434.86153060467399</v>
      </c>
      <c r="W26" s="27">
        <f t="shared" si="16"/>
        <v>420.49240145738372</v>
      </c>
      <c r="X26" s="27">
        <f t="shared" si="16"/>
        <v>412.02241272457911</v>
      </c>
      <c r="Y26" s="27">
        <f t="shared" ref="Y26:Z26" si="17">SUM(Y27,Y33)</f>
        <v>368.22670146340005</v>
      </c>
      <c r="Z26" s="27">
        <f t="shared" si="17"/>
        <v>372.713468773606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481.85873201552204</v>
      </c>
      <c r="D33" s="19">
        <f t="shared" si="20"/>
        <v>652.57572927420745</v>
      </c>
      <c r="E33" s="19">
        <f t="shared" si="20"/>
        <v>611.13361532291674</v>
      </c>
      <c r="F33" s="19">
        <f t="shared" si="20"/>
        <v>644.85839924642084</v>
      </c>
      <c r="G33" s="19">
        <f t="shared" si="20"/>
        <v>716.98963041962713</v>
      </c>
      <c r="H33" s="19">
        <f t="shared" si="20"/>
        <v>761.26135343270471</v>
      </c>
      <c r="I33" s="19">
        <f t="shared" si="20"/>
        <v>729.03817971976082</v>
      </c>
      <c r="J33" s="19">
        <f t="shared" si="20"/>
        <v>702.62183412300817</v>
      </c>
      <c r="K33" s="19">
        <f t="shared" si="20"/>
        <v>680.23078050020604</v>
      </c>
      <c r="L33" s="19">
        <f t="shared" si="20"/>
        <v>343.78849392907443</v>
      </c>
      <c r="M33" s="19">
        <f t="shared" si="20"/>
        <v>217.3231823456403</v>
      </c>
      <c r="N33" s="19">
        <f t="shared" si="20"/>
        <v>178.04169146514667</v>
      </c>
      <c r="O33" s="19">
        <f t="shared" si="20"/>
        <v>144.24543318522359</v>
      </c>
      <c r="P33" s="19">
        <f t="shared" si="20"/>
        <v>223.27243213252765</v>
      </c>
      <c r="Q33" s="19">
        <f t="shared" si="20"/>
        <v>280.36143642776187</v>
      </c>
      <c r="R33" s="19">
        <f t="shared" si="20"/>
        <v>329.18939502952935</v>
      </c>
      <c r="S33" s="19">
        <f t="shared" si="20"/>
        <v>384.36136294095007</v>
      </c>
      <c r="T33" s="19">
        <f t="shared" si="20"/>
        <v>385.87721567801412</v>
      </c>
      <c r="U33" s="19">
        <f t="shared" si="20"/>
        <v>410.16913124461013</v>
      </c>
      <c r="V33" s="19">
        <f t="shared" si="20"/>
        <v>434.86153060467399</v>
      </c>
      <c r="W33" s="19">
        <f t="shared" si="20"/>
        <v>420.49240145738372</v>
      </c>
      <c r="X33" s="19">
        <f t="shared" si="20"/>
        <v>412.02241272457911</v>
      </c>
      <c r="Y33" s="19">
        <f t="shared" ref="Y33:Z33" si="21">SUM(Y34:Y50)</f>
        <v>368.22670146340005</v>
      </c>
      <c r="Z33" s="19">
        <f t="shared" si="21"/>
        <v>372.713468773606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4.5595916150499489</v>
      </c>
      <c r="D36" s="8">
        <v>3.0662715201254018</v>
      </c>
      <c r="E36" s="8">
        <v>2.9012365244221594</v>
      </c>
      <c r="F36" s="8">
        <v>2.8112692330744737</v>
      </c>
      <c r="G36" s="8">
        <v>3.0152808679738081</v>
      </c>
      <c r="H36" s="8">
        <v>4.9662120259400879</v>
      </c>
      <c r="I36" s="8">
        <v>3.1961706105853929</v>
      </c>
      <c r="J36" s="8">
        <v>2.0674376889631838</v>
      </c>
      <c r="K36" s="8">
        <v>0.80363223281922769</v>
      </c>
      <c r="L36" s="8">
        <v>3.5100967256198388</v>
      </c>
      <c r="M36" s="8">
        <v>3.0133300908389713</v>
      </c>
      <c r="N36" s="8">
        <v>2.3117532488507178</v>
      </c>
      <c r="O36" s="8">
        <v>1.0371290339676011</v>
      </c>
      <c r="P36" s="8">
        <v>1.5221468463185746</v>
      </c>
      <c r="Q36" s="8">
        <v>1.7535056084063689</v>
      </c>
      <c r="R36" s="8">
        <v>1.2548333712896698</v>
      </c>
      <c r="S36" s="8">
        <v>2.4211701026636403</v>
      </c>
      <c r="T36" s="8">
        <v>1.8815641134868446</v>
      </c>
      <c r="U36" s="8">
        <v>3.5140404584678846</v>
      </c>
      <c r="V36" s="8">
        <v>3.0778813119937443</v>
      </c>
      <c r="W36" s="8">
        <v>3.0757948141734222</v>
      </c>
      <c r="X36" s="8">
        <v>2.6459972810476722</v>
      </c>
      <c r="Y36" s="8">
        <v>2.7936268269614568</v>
      </c>
      <c r="Z36" s="8">
        <v>4.4211783646212126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3.2496463649089353</v>
      </c>
      <c r="D41" s="8">
        <v>3.7119367852445833</v>
      </c>
      <c r="E41" s="8">
        <v>2.975135666821533</v>
      </c>
      <c r="F41" s="8">
        <v>2.3522582413047552</v>
      </c>
      <c r="G41" s="8">
        <v>1.9161875478768542</v>
      </c>
      <c r="H41" s="8">
        <v>6.084889289725421</v>
      </c>
      <c r="I41" s="8">
        <v>3.2299407698690583</v>
      </c>
      <c r="J41" s="8">
        <v>4.9206966228004401</v>
      </c>
      <c r="K41" s="8">
        <v>2.2736658747712051</v>
      </c>
      <c r="L41" s="8">
        <v>2.5372087521134712</v>
      </c>
      <c r="M41" s="8">
        <v>2.4687785474676751</v>
      </c>
      <c r="N41" s="8">
        <v>1.900538447013489</v>
      </c>
      <c r="O41" s="8">
        <v>1.0142493404277375</v>
      </c>
      <c r="P41" s="8">
        <v>2.1577372474764553</v>
      </c>
      <c r="Q41" s="8">
        <v>1.8239047581629266</v>
      </c>
      <c r="R41" s="8">
        <v>2.072718230827618</v>
      </c>
      <c r="S41" s="8">
        <v>2.5995763776569629</v>
      </c>
      <c r="T41" s="8">
        <v>2.0728613654003714</v>
      </c>
      <c r="U41" s="8">
        <v>2.3733127306381165</v>
      </c>
      <c r="V41" s="8">
        <v>2.0558478828029081</v>
      </c>
      <c r="W41" s="8">
        <v>3.1100575484237543</v>
      </c>
      <c r="X41" s="8">
        <v>2.8852867908150208</v>
      </c>
      <c r="Y41" s="8">
        <v>2.3421776568131714</v>
      </c>
      <c r="Z41" s="8">
        <v>3.5614298443896377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15.319900490062414</v>
      </c>
      <c r="D43" s="8">
        <v>19.018767451636844</v>
      </c>
      <c r="E43" s="8">
        <v>25.537321963626258</v>
      </c>
      <c r="F43" s="8">
        <v>31.048438436306395</v>
      </c>
      <c r="G43" s="8">
        <v>31.947219660802233</v>
      </c>
      <c r="H43" s="8">
        <v>37.024810558818956</v>
      </c>
      <c r="I43" s="8">
        <v>21.198387653941349</v>
      </c>
      <c r="J43" s="8">
        <v>28.098519973126859</v>
      </c>
      <c r="K43" s="8">
        <v>51.216180926838426</v>
      </c>
      <c r="L43" s="8">
        <v>35.098806394318977</v>
      </c>
      <c r="M43" s="8">
        <v>19.723130914406671</v>
      </c>
      <c r="N43" s="8">
        <v>26.890367380336578</v>
      </c>
      <c r="O43" s="8">
        <v>11.389891534962446</v>
      </c>
      <c r="P43" s="8">
        <v>18.958942365780125</v>
      </c>
      <c r="Q43" s="8">
        <v>30.197085479556641</v>
      </c>
      <c r="R43" s="8">
        <v>32.475364731717249</v>
      </c>
      <c r="S43" s="8">
        <v>31.033818236592154</v>
      </c>
      <c r="T43" s="8">
        <v>29.270722504641622</v>
      </c>
      <c r="U43" s="8">
        <v>33.993783971711338</v>
      </c>
      <c r="V43" s="8">
        <v>41.06425860191645</v>
      </c>
      <c r="W43" s="8">
        <v>34.139051740870165</v>
      </c>
      <c r="X43" s="8">
        <v>33.901254145251762</v>
      </c>
      <c r="Y43" s="8">
        <v>36.819535064194724</v>
      </c>
      <c r="Z43" s="8">
        <v>39.675624510963722</v>
      </c>
    </row>
    <row r="44" spans="1:26" ht="11.25" customHeight="1" x14ac:dyDescent="0.2">
      <c r="A44" s="28" t="s">
        <v>74</v>
      </c>
      <c r="B44" s="7" t="s">
        <v>75</v>
      </c>
      <c r="C44" s="8">
        <v>29.79130221571415</v>
      </c>
      <c r="D44" s="8">
        <v>28.827960183448532</v>
      </c>
      <c r="E44" s="8">
        <v>25.624727304476139</v>
      </c>
      <c r="F44" s="8">
        <v>19.970057800283811</v>
      </c>
      <c r="G44" s="8">
        <v>19.754230694955709</v>
      </c>
      <c r="H44" s="8">
        <v>18.655094170806588</v>
      </c>
      <c r="I44" s="8">
        <v>21.499371893826485</v>
      </c>
      <c r="J44" s="8">
        <v>26.856413981806448</v>
      </c>
      <c r="K44" s="8">
        <v>13.783112663293295</v>
      </c>
      <c r="L44" s="8">
        <v>14.602515257647543</v>
      </c>
      <c r="M44" s="8">
        <v>15.074356688535167</v>
      </c>
      <c r="N44" s="8">
        <v>3.348352330871796</v>
      </c>
      <c r="O44" s="8">
        <v>1.3270584185365566</v>
      </c>
      <c r="P44" s="8">
        <v>5.6340562300764683</v>
      </c>
      <c r="Q44" s="8">
        <v>4.2951329773424458</v>
      </c>
      <c r="R44" s="8">
        <v>4.9136110260630748</v>
      </c>
      <c r="S44" s="8">
        <v>4.2989452645381769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428.93829132978658</v>
      </c>
      <c r="D48" s="8">
        <v>597.95079333375213</v>
      </c>
      <c r="E48" s="8">
        <v>554.09519386357067</v>
      </c>
      <c r="F48" s="8">
        <v>588.67637553545137</v>
      </c>
      <c r="G48" s="8">
        <v>660.35671164801852</v>
      </c>
      <c r="H48" s="8">
        <v>694.53034738741371</v>
      </c>
      <c r="I48" s="8">
        <v>679.91430879153847</v>
      </c>
      <c r="J48" s="8">
        <v>640.6787658563112</v>
      </c>
      <c r="K48" s="8">
        <v>612.15418880248387</v>
      </c>
      <c r="L48" s="8">
        <v>288.03986679937464</v>
      </c>
      <c r="M48" s="8">
        <v>177.04358610439181</v>
      </c>
      <c r="N48" s="8">
        <v>143.5906800580741</v>
      </c>
      <c r="O48" s="8">
        <v>129.47710485732924</v>
      </c>
      <c r="P48" s="8">
        <v>194.99954944287603</v>
      </c>
      <c r="Q48" s="8">
        <v>242.29180760429347</v>
      </c>
      <c r="R48" s="8">
        <v>288.47286766963174</v>
      </c>
      <c r="S48" s="8">
        <v>344.00785295949913</v>
      </c>
      <c r="T48" s="8">
        <v>352.65206769448531</v>
      </c>
      <c r="U48" s="8">
        <v>370.2879940837928</v>
      </c>
      <c r="V48" s="8">
        <v>388.66354280796088</v>
      </c>
      <c r="W48" s="8">
        <v>380.16749735391636</v>
      </c>
      <c r="X48" s="8">
        <v>372.58987450746463</v>
      </c>
      <c r="Y48" s="8">
        <v>326.2713619154307</v>
      </c>
      <c r="Z48" s="8">
        <v>325.0552360536314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43.720983142638914</v>
      </c>
      <c r="D51" s="27">
        <v>47.342755101090056</v>
      </c>
      <c r="E51" s="27">
        <v>50.337619397892837</v>
      </c>
      <c r="F51" s="27">
        <v>56.656526149192075</v>
      </c>
      <c r="G51" s="27">
        <v>68.584883121472856</v>
      </c>
      <c r="H51" s="27">
        <v>75.568666215904116</v>
      </c>
      <c r="I51" s="27">
        <v>59.583220073622897</v>
      </c>
      <c r="J51" s="27">
        <v>41.739384864309869</v>
      </c>
      <c r="K51" s="27">
        <v>22.456455674577384</v>
      </c>
      <c r="L51" s="27">
        <v>29.47300927335764</v>
      </c>
      <c r="M51" s="27">
        <v>25.497144626527273</v>
      </c>
      <c r="N51" s="27">
        <v>27.035242257760011</v>
      </c>
      <c r="O51" s="27">
        <v>10.267274554582928</v>
      </c>
      <c r="P51" s="27">
        <v>15.545992481789449</v>
      </c>
      <c r="Q51" s="27">
        <v>20.853353227096484</v>
      </c>
      <c r="R51" s="27">
        <v>20.68691297747538</v>
      </c>
      <c r="S51" s="27">
        <v>28.617997304259433</v>
      </c>
      <c r="T51" s="27">
        <v>29.647176321460048</v>
      </c>
      <c r="U51" s="27">
        <v>34.776413659092604</v>
      </c>
      <c r="V51" s="27">
        <v>41.350861853191013</v>
      </c>
      <c r="W51" s="27">
        <v>34.712178614091066</v>
      </c>
      <c r="X51" s="27">
        <v>24.101295695873773</v>
      </c>
      <c r="Y51" s="27">
        <v>21.715009192042654</v>
      </c>
      <c r="Z51" s="27">
        <v>20.386282203286648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19.948017086222709</v>
      </c>
      <c r="M52" s="27">
        <f t="shared" si="22"/>
        <v>12.074721784934177</v>
      </c>
      <c r="N52" s="27">
        <f t="shared" si="22"/>
        <v>25.555745847915528</v>
      </c>
      <c r="O52" s="27">
        <f t="shared" si="22"/>
        <v>37.398550149640137</v>
      </c>
      <c r="P52" s="27">
        <f t="shared" si="22"/>
        <v>126.25990555030013</v>
      </c>
      <c r="Q52" s="27">
        <f t="shared" si="22"/>
        <v>116.56382254469196</v>
      </c>
      <c r="R52" s="27">
        <f t="shared" si="22"/>
        <v>132.16237145189604</v>
      </c>
      <c r="S52" s="27">
        <f t="shared" si="22"/>
        <v>136.7791206580512</v>
      </c>
      <c r="T52" s="27">
        <f t="shared" si="22"/>
        <v>188.85655522659724</v>
      </c>
      <c r="U52" s="27">
        <f t="shared" si="22"/>
        <v>184.69534179039002</v>
      </c>
      <c r="V52" s="27">
        <f t="shared" si="22"/>
        <v>204.47343637298127</v>
      </c>
      <c r="W52" s="27">
        <f t="shared" si="22"/>
        <v>190.67941471309774</v>
      </c>
      <c r="X52" s="27">
        <f t="shared" si="22"/>
        <v>177.61087882246375</v>
      </c>
      <c r="Y52" s="27">
        <f t="shared" ref="Y52:Z52" si="23">SUM(Y53:Y54)</f>
        <v>196.44438970847773</v>
      </c>
      <c r="Z52" s="27">
        <f t="shared" si="23"/>
        <v>255.06606084154291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0.77588390693326703</v>
      </c>
      <c r="P53" s="8">
        <v>0.35088489550297519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0.17091203081834347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19.948017086222709</v>
      </c>
      <c r="M54" s="45">
        <v>12.074721784934177</v>
      </c>
      <c r="N54" s="45">
        <v>25.555745847915528</v>
      </c>
      <c r="O54" s="45">
        <v>36.62266624270687</v>
      </c>
      <c r="P54" s="45">
        <v>125.90902065479716</v>
      </c>
      <c r="Q54" s="45">
        <v>116.56382254469196</v>
      </c>
      <c r="R54" s="45">
        <v>132.16237145189604</v>
      </c>
      <c r="S54" s="45">
        <v>136.7791206580512</v>
      </c>
      <c r="T54" s="45">
        <v>188.85655522659724</v>
      </c>
      <c r="U54" s="45">
        <v>184.69534179039002</v>
      </c>
      <c r="V54" s="45">
        <v>204.47343637298127</v>
      </c>
      <c r="W54" s="45">
        <v>190.67941471309774</v>
      </c>
      <c r="X54" s="45">
        <v>177.61087882246375</v>
      </c>
      <c r="Y54" s="45">
        <v>196.44438970847773</v>
      </c>
      <c r="Z54" s="45">
        <v>254.89514881072455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32.935692307152515</v>
      </c>
      <c r="L61" s="49">
        <f t="shared" si="24"/>
        <v>46.748059599975072</v>
      </c>
      <c r="M61" s="49">
        <f t="shared" si="24"/>
        <v>37.556756352095078</v>
      </c>
      <c r="N61" s="49">
        <f t="shared" si="24"/>
        <v>44.66760837200021</v>
      </c>
      <c r="O61" s="49">
        <f t="shared" si="24"/>
        <v>36.219911780623406</v>
      </c>
      <c r="P61" s="49">
        <f t="shared" si="24"/>
        <v>65.795871166605011</v>
      </c>
      <c r="Q61" s="49">
        <f t="shared" si="24"/>
        <v>70.164427491731061</v>
      </c>
      <c r="R61" s="49">
        <f t="shared" si="24"/>
        <v>86.179493955380153</v>
      </c>
      <c r="S61" s="49">
        <f t="shared" si="24"/>
        <v>112.72637576147652</v>
      </c>
      <c r="T61" s="49">
        <f t="shared" si="24"/>
        <v>127.54847679730985</v>
      </c>
      <c r="U61" s="49">
        <f t="shared" si="24"/>
        <v>124.94709782483957</v>
      </c>
      <c r="V61" s="49">
        <f t="shared" si="24"/>
        <v>129.81327991464545</v>
      </c>
      <c r="W61" s="49">
        <f t="shared" si="24"/>
        <v>144.22294117382341</v>
      </c>
      <c r="X61" s="49">
        <f t="shared" si="24"/>
        <v>138.17117953681301</v>
      </c>
      <c r="Y61" s="49">
        <f t="shared" ref="Y61:Z61" si="25">SUM(Y62:Y72)</f>
        <v>158.62497894651671</v>
      </c>
      <c r="Z61" s="49">
        <f t="shared" si="25"/>
        <v>174.13863745484903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32.935692307152515</v>
      </c>
      <c r="L62" s="52">
        <v>32.197417214971289</v>
      </c>
      <c r="M62" s="52">
        <v>18.292326105156551</v>
      </c>
      <c r="N62" s="52">
        <v>15.306355644366432</v>
      </c>
      <c r="O62" s="52">
        <v>2.2328169797779269</v>
      </c>
      <c r="P62" s="52">
        <v>5.1905401685357662</v>
      </c>
      <c r="Q62" s="52">
        <v>5.3831833655214574</v>
      </c>
      <c r="R62" s="52">
        <v>5.5100202597986447</v>
      </c>
      <c r="S62" s="52">
        <v>4.5792876835782907</v>
      </c>
      <c r="T62" s="52">
        <v>6.1784580027207463</v>
      </c>
      <c r="U62" s="52">
        <v>7.2125573039382251</v>
      </c>
      <c r="V62" s="52">
        <v>3.8712580971130492</v>
      </c>
      <c r="W62" s="52">
        <v>4.1921816142193391</v>
      </c>
      <c r="X62" s="52">
        <v>8.1453309110408103</v>
      </c>
      <c r="Y62" s="52">
        <v>5.5220299237252863</v>
      </c>
      <c r="Z62" s="52">
        <v>1.2664233077156521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5.7879248261926829E-4</v>
      </c>
      <c r="X64" s="52">
        <v>2.0895376091653872E-3</v>
      </c>
      <c r="Y64" s="52">
        <v>1.4993950126086963E-2</v>
      </c>
      <c r="Z64" s="52">
        <v>2.2251567235591966E-2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14.550642385003783</v>
      </c>
      <c r="M65" s="52">
        <v>19.264430246938531</v>
      </c>
      <c r="N65" s="52">
        <v>29.361252727633779</v>
      </c>
      <c r="O65" s="52">
        <v>33.987094800845476</v>
      </c>
      <c r="P65" s="52">
        <v>60.605330998069249</v>
      </c>
      <c r="Q65" s="52">
        <v>64.7812441262096</v>
      </c>
      <c r="R65" s="52">
        <v>80.669473695581502</v>
      </c>
      <c r="S65" s="52">
        <v>108.14708807789823</v>
      </c>
      <c r="T65" s="52">
        <v>121.3700187945891</v>
      </c>
      <c r="U65" s="52">
        <v>117.73454052090135</v>
      </c>
      <c r="V65" s="52">
        <v>125.94202181753241</v>
      </c>
      <c r="W65" s="52">
        <v>140.03018076712146</v>
      </c>
      <c r="X65" s="52">
        <v>130.02375908816305</v>
      </c>
      <c r="Y65" s="52">
        <v>153.08795507266532</v>
      </c>
      <c r="Z65" s="52">
        <v>172.84996257989778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411.8378378454608</v>
      </c>
      <c r="D2" s="21">
        <f t="shared" ref="D2:X2" si="0">SUM(D3,D17,D22,D25,D26,D51,D52)</f>
        <v>501.57925470617647</v>
      </c>
      <c r="E2" s="21">
        <f t="shared" si="0"/>
        <v>464.64937516101742</v>
      </c>
      <c r="F2" s="21">
        <f t="shared" si="0"/>
        <v>555.7460484910689</v>
      </c>
      <c r="G2" s="21">
        <f t="shared" si="0"/>
        <v>477.91571893892285</v>
      </c>
      <c r="H2" s="21">
        <f t="shared" si="0"/>
        <v>576.28953688668639</v>
      </c>
      <c r="I2" s="21">
        <f t="shared" si="0"/>
        <v>570.09606926909976</v>
      </c>
      <c r="J2" s="21">
        <f t="shared" si="0"/>
        <v>573.15619316379707</v>
      </c>
      <c r="K2" s="21">
        <f t="shared" si="0"/>
        <v>458.11132085038906</v>
      </c>
      <c r="L2" s="21">
        <f t="shared" si="0"/>
        <v>351.55823246702965</v>
      </c>
      <c r="M2" s="21">
        <f t="shared" si="0"/>
        <v>235.83836637697516</v>
      </c>
      <c r="N2" s="21">
        <f t="shared" si="0"/>
        <v>266.33297180052961</v>
      </c>
      <c r="O2" s="21">
        <f t="shared" si="0"/>
        <v>463.06701717867458</v>
      </c>
      <c r="P2" s="21">
        <f t="shared" si="0"/>
        <v>328.05203301158286</v>
      </c>
      <c r="Q2" s="21">
        <f t="shared" si="0"/>
        <v>476.11713317666215</v>
      </c>
      <c r="R2" s="21">
        <f t="shared" si="0"/>
        <v>491.03439991948085</v>
      </c>
      <c r="S2" s="21">
        <f t="shared" si="0"/>
        <v>431.74709708624914</v>
      </c>
      <c r="T2" s="21">
        <f t="shared" si="0"/>
        <v>388.59284049378471</v>
      </c>
      <c r="U2" s="21">
        <f t="shared" si="0"/>
        <v>445.36758019915891</v>
      </c>
      <c r="V2" s="21">
        <f t="shared" si="0"/>
        <v>365.20921028040596</v>
      </c>
      <c r="W2" s="21">
        <f t="shared" si="0"/>
        <v>303.52781635855973</v>
      </c>
      <c r="X2" s="21">
        <f t="shared" si="0"/>
        <v>485.26253723691059</v>
      </c>
      <c r="Y2" s="21">
        <f t="shared" ref="Y2:Z2" si="1">SUM(Y3,Y17,Y22,Y25,Y26,Y51,Y52)</f>
        <v>424.22239951145554</v>
      </c>
      <c r="Z2" s="21">
        <f t="shared" si="1"/>
        <v>386.22029174767033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97.740191546999057</v>
      </c>
      <c r="D3" s="24">
        <f t="shared" ref="D3:W3" si="3">SUM(D4,D8,D11)</f>
        <v>130.94005341879273</v>
      </c>
      <c r="E3" s="24">
        <f t="shared" si="3"/>
        <v>131.54692284114799</v>
      </c>
      <c r="F3" s="24">
        <f t="shared" si="3"/>
        <v>196.97997844282821</v>
      </c>
      <c r="G3" s="24">
        <f t="shared" si="3"/>
        <v>190.74867060424555</v>
      </c>
      <c r="H3" s="24">
        <f t="shared" si="3"/>
        <v>211.74723298780395</v>
      </c>
      <c r="I3" s="24">
        <f t="shared" si="3"/>
        <v>215.82142239795735</v>
      </c>
      <c r="J3" s="24">
        <f t="shared" si="3"/>
        <v>221.61317501865219</v>
      </c>
      <c r="K3" s="24">
        <f t="shared" si="3"/>
        <v>177.6910357383527</v>
      </c>
      <c r="L3" s="24">
        <f t="shared" si="3"/>
        <v>142.41480199395986</v>
      </c>
      <c r="M3" s="24">
        <f t="shared" si="3"/>
        <v>125.35396546348225</v>
      </c>
      <c r="N3" s="24">
        <f t="shared" si="3"/>
        <v>130.29018648078008</v>
      </c>
      <c r="O3" s="24">
        <f t="shared" si="3"/>
        <v>160.32231135736725</v>
      </c>
      <c r="P3" s="24">
        <f t="shared" si="3"/>
        <v>97.896608739302877</v>
      </c>
      <c r="Q3" s="24">
        <f t="shared" si="3"/>
        <v>157.98505960361587</v>
      </c>
      <c r="R3" s="24">
        <f t="shared" si="3"/>
        <v>162.62450896644739</v>
      </c>
      <c r="S3" s="24">
        <f t="shared" si="3"/>
        <v>146.36166805267155</v>
      </c>
      <c r="T3" s="24">
        <f t="shared" si="3"/>
        <v>122.28471315776116</v>
      </c>
      <c r="U3" s="24">
        <f t="shared" si="3"/>
        <v>133.79555896081536</v>
      </c>
      <c r="V3" s="24">
        <f t="shared" si="3"/>
        <v>104.58718799830318</v>
      </c>
      <c r="W3" s="24">
        <f t="shared" si="3"/>
        <v>91.19007075054617</v>
      </c>
      <c r="X3" s="24">
        <f t="shared" ref="X3:Z3" si="4">SUM(X4,X8,X11)</f>
        <v>146.901535174201</v>
      </c>
      <c r="Y3" s="24">
        <f t="shared" si="4"/>
        <v>114.73065306565702</v>
      </c>
      <c r="Z3" s="24">
        <f t="shared" si="4"/>
        <v>81.036067602583543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97.740191546999057</v>
      </c>
      <c r="D4" s="19">
        <f t="shared" ref="D4:W4" si="6">SUM(D5:D7)</f>
        <v>130.94005341879273</v>
      </c>
      <c r="E4" s="19">
        <f t="shared" si="6"/>
        <v>131.54692284114799</v>
      </c>
      <c r="F4" s="19">
        <f t="shared" si="6"/>
        <v>196.97997844282821</v>
      </c>
      <c r="G4" s="19">
        <f t="shared" si="6"/>
        <v>190.74867060424555</v>
      </c>
      <c r="H4" s="19">
        <f t="shared" si="6"/>
        <v>211.74723298780395</v>
      </c>
      <c r="I4" s="19">
        <f t="shared" si="6"/>
        <v>215.82142239795735</v>
      </c>
      <c r="J4" s="19">
        <f t="shared" si="6"/>
        <v>221.61317501865219</v>
      </c>
      <c r="K4" s="19">
        <f t="shared" si="6"/>
        <v>177.6910357383527</v>
      </c>
      <c r="L4" s="19">
        <f t="shared" si="6"/>
        <v>142.41480199395986</v>
      </c>
      <c r="M4" s="19">
        <f t="shared" si="6"/>
        <v>125.35396546348225</v>
      </c>
      <c r="N4" s="19">
        <f t="shared" si="6"/>
        <v>130.29018648078008</v>
      </c>
      <c r="O4" s="19">
        <f t="shared" si="6"/>
        <v>160.32231135736725</v>
      </c>
      <c r="P4" s="19">
        <f t="shared" si="6"/>
        <v>97.896608739302877</v>
      </c>
      <c r="Q4" s="19">
        <f t="shared" si="6"/>
        <v>157.98505960361587</v>
      </c>
      <c r="R4" s="19">
        <f t="shared" si="6"/>
        <v>162.62450896644739</v>
      </c>
      <c r="S4" s="19">
        <f t="shared" si="6"/>
        <v>146.36166805267155</v>
      </c>
      <c r="T4" s="19">
        <f t="shared" si="6"/>
        <v>122.28471315776116</v>
      </c>
      <c r="U4" s="19">
        <f t="shared" si="6"/>
        <v>133.79555896081536</v>
      </c>
      <c r="V4" s="19">
        <f t="shared" si="6"/>
        <v>104.58718799830318</v>
      </c>
      <c r="W4" s="19">
        <f t="shared" si="6"/>
        <v>91.19007075054617</v>
      </c>
      <c r="X4" s="19">
        <f t="shared" ref="X4:Z4" si="7">SUM(X5:X7)</f>
        <v>146.901535174201</v>
      </c>
      <c r="Y4" s="19">
        <f t="shared" si="7"/>
        <v>114.73065306565702</v>
      </c>
      <c r="Z4" s="19">
        <f t="shared" si="7"/>
        <v>81.036067602583543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97.740191546999057</v>
      </c>
      <c r="D7" s="8">
        <v>130.94005341879273</v>
      </c>
      <c r="E7" s="8">
        <v>131.54692284114799</v>
      </c>
      <c r="F7" s="8">
        <v>196.97997844282821</v>
      </c>
      <c r="G7" s="8">
        <v>190.74867060424555</v>
      </c>
      <c r="H7" s="8">
        <v>211.74723298780395</v>
      </c>
      <c r="I7" s="8">
        <v>215.82142239795735</v>
      </c>
      <c r="J7" s="8">
        <v>221.61317501865219</v>
      </c>
      <c r="K7" s="8">
        <v>177.6910357383527</v>
      </c>
      <c r="L7" s="8">
        <v>142.41480199395986</v>
      </c>
      <c r="M7" s="8">
        <v>125.35396546348225</v>
      </c>
      <c r="N7" s="8">
        <v>130.29018648078008</v>
      </c>
      <c r="O7" s="8">
        <v>160.32231135736725</v>
      </c>
      <c r="P7" s="8">
        <v>97.896608739302877</v>
      </c>
      <c r="Q7" s="8">
        <v>157.98505960361587</v>
      </c>
      <c r="R7" s="8">
        <v>162.62450896644739</v>
      </c>
      <c r="S7" s="8">
        <v>146.36166805267155</v>
      </c>
      <c r="T7" s="8">
        <v>122.28471315776116</v>
      </c>
      <c r="U7" s="8">
        <v>133.79555896081536</v>
      </c>
      <c r="V7" s="8">
        <v>104.58718799830318</v>
      </c>
      <c r="W7" s="8">
        <v>91.19007075054617</v>
      </c>
      <c r="X7" s="8">
        <v>146.901535174201</v>
      </c>
      <c r="Y7" s="8">
        <v>114.73065306565702</v>
      </c>
      <c r="Z7" s="8">
        <v>81.036067602583543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273.80655520397301</v>
      </c>
      <c r="D26" s="27">
        <f t="shared" si="16"/>
        <v>329.84752706082764</v>
      </c>
      <c r="E26" s="27">
        <f t="shared" si="16"/>
        <v>293.36866689648895</v>
      </c>
      <c r="F26" s="27">
        <f t="shared" si="16"/>
        <v>314.58516264059512</v>
      </c>
      <c r="G26" s="27">
        <f t="shared" si="16"/>
        <v>249.49158584576196</v>
      </c>
      <c r="H26" s="27">
        <f t="shared" si="16"/>
        <v>314.86296150949505</v>
      </c>
      <c r="I26" s="27">
        <f t="shared" si="16"/>
        <v>312.57437988465472</v>
      </c>
      <c r="J26" s="27">
        <f t="shared" si="16"/>
        <v>320.83040574628876</v>
      </c>
      <c r="K26" s="27">
        <f t="shared" si="16"/>
        <v>266.17234478610345</v>
      </c>
      <c r="L26" s="27">
        <f t="shared" si="16"/>
        <v>177.12339002235205</v>
      </c>
      <c r="M26" s="27">
        <f t="shared" si="16"/>
        <v>90.914342143904804</v>
      </c>
      <c r="N26" s="27">
        <f t="shared" si="16"/>
        <v>101.18520708459208</v>
      </c>
      <c r="O26" s="27">
        <f t="shared" si="16"/>
        <v>222.60466400129198</v>
      </c>
      <c r="P26" s="27">
        <f t="shared" si="16"/>
        <v>141.05464260611046</v>
      </c>
      <c r="Q26" s="27">
        <f t="shared" si="16"/>
        <v>212.33026526723768</v>
      </c>
      <c r="R26" s="27">
        <f t="shared" si="16"/>
        <v>223.25888094431343</v>
      </c>
      <c r="S26" s="27">
        <f t="shared" si="16"/>
        <v>195.94216525114331</v>
      </c>
      <c r="T26" s="27">
        <f t="shared" si="16"/>
        <v>167.01730075037682</v>
      </c>
      <c r="U26" s="27">
        <f t="shared" si="16"/>
        <v>198.99771928940896</v>
      </c>
      <c r="V26" s="27">
        <f t="shared" si="16"/>
        <v>163.18038702491256</v>
      </c>
      <c r="W26" s="27">
        <f t="shared" si="16"/>
        <v>135.4572995863972</v>
      </c>
      <c r="X26" s="27">
        <f t="shared" si="16"/>
        <v>225.07552238054129</v>
      </c>
      <c r="Y26" s="27">
        <f t="shared" ref="Y26:Z26" si="17">SUM(Y27,Y33)</f>
        <v>194.90141455182786</v>
      </c>
      <c r="Z26" s="27">
        <f t="shared" si="17"/>
        <v>179.1635061227496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273.80655520397301</v>
      </c>
      <c r="D33" s="19">
        <f t="shared" si="20"/>
        <v>329.84752706082764</v>
      </c>
      <c r="E33" s="19">
        <f t="shared" si="20"/>
        <v>293.36866689648895</v>
      </c>
      <c r="F33" s="19">
        <f t="shared" si="20"/>
        <v>314.58516264059512</v>
      </c>
      <c r="G33" s="19">
        <f t="shared" si="20"/>
        <v>249.49158584576196</v>
      </c>
      <c r="H33" s="19">
        <f t="shared" si="20"/>
        <v>314.86296150949505</v>
      </c>
      <c r="I33" s="19">
        <f t="shared" si="20"/>
        <v>312.57437988465472</v>
      </c>
      <c r="J33" s="19">
        <f t="shared" si="20"/>
        <v>320.83040574628876</v>
      </c>
      <c r="K33" s="19">
        <f t="shared" si="20"/>
        <v>266.17234478610345</v>
      </c>
      <c r="L33" s="19">
        <f t="shared" si="20"/>
        <v>177.12339002235205</v>
      </c>
      <c r="M33" s="19">
        <f t="shared" si="20"/>
        <v>90.914342143904804</v>
      </c>
      <c r="N33" s="19">
        <f t="shared" si="20"/>
        <v>101.18520708459208</v>
      </c>
      <c r="O33" s="19">
        <f t="shared" si="20"/>
        <v>222.60466400129198</v>
      </c>
      <c r="P33" s="19">
        <f t="shared" si="20"/>
        <v>141.05464260611046</v>
      </c>
      <c r="Q33" s="19">
        <f t="shared" si="20"/>
        <v>212.33026526723768</v>
      </c>
      <c r="R33" s="19">
        <f t="shared" si="20"/>
        <v>223.25888094431343</v>
      </c>
      <c r="S33" s="19">
        <f t="shared" si="20"/>
        <v>195.94216525114331</v>
      </c>
      <c r="T33" s="19">
        <f t="shared" si="20"/>
        <v>167.01730075037682</v>
      </c>
      <c r="U33" s="19">
        <f t="shared" si="20"/>
        <v>198.99771928940896</v>
      </c>
      <c r="V33" s="19">
        <f t="shared" si="20"/>
        <v>163.18038702491256</v>
      </c>
      <c r="W33" s="19">
        <f t="shared" si="20"/>
        <v>135.4572995863972</v>
      </c>
      <c r="X33" s="19">
        <f t="shared" si="20"/>
        <v>225.07552238054129</v>
      </c>
      <c r="Y33" s="19">
        <f t="shared" ref="Y33:Z33" si="21">SUM(Y34:Y50)</f>
        <v>194.90141455182786</v>
      </c>
      <c r="Z33" s="19">
        <f t="shared" si="21"/>
        <v>179.1635061227496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4.1597639525998735</v>
      </c>
      <c r="D36" s="8">
        <v>2.6097084374540511</v>
      </c>
      <c r="E36" s="8">
        <v>2.2640354299560972</v>
      </c>
      <c r="F36" s="8">
        <v>2.1628461802709897</v>
      </c>
      <c r="G36" s="8">
        <v>1.6308802370122042</v>
      </c>
      <c r="H36" s="8">
        <v>3.2234071844014762</v>
      </c>
      <c r="I36" s="8">
        <v>2.2113527463836324</v>
      </c>
      <c r="J36" s="8">
        <v>1.5026999333614635</v>
      </c>
      <c r="K36" s="8">
        <v>0.50399990156221564</v>
      </c>
      <c r="L36" s="8">
        <v>2.6763943999361124</v>
      </c>
      <c r="M36" s="8">
        <v>1.7476750834280357</v>
      </c>
      <c r="N36" s="8">
        <v>1.8362790829137574</v>
      </c>
      <c r="O36" s="8">
        <v>2.6481152254094709</v>
      </c>
      <c r="P36" s="8">
        <v>1.6295044536528627</v>
      </c>
      <c r="Q36" s="8">
        <v>2.1484336475580319</v>
      </c>
      <c r="R36" s="8">
        <v>1.4282798131793111</v>
      </c>
      <c r="S36" s="8">
        <v>2.1198289184603745</v>
      </c>
      <c r="T36" s="8">
        <v>1.4827896456829077</v>
      </c>
      <c r="U36" s="8">
        <v>3.0067092388207604</v>
      </c>
      <c r="V36" s="8">
        <v>2.0181424436273421</v>
      </c>
      <c r="W36" s="8">
        <v>1.7898569386729928</v>
      </c>
      <c r="X36" s="8">
        <v>2.6276085546947923</v>
      </c>
      <c r="Y36" s="8">
        <v>2.7283780109134574</v>
      </c>
      <c r="Z36" s="8">
        <v>4.1549617615170487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1.7169755550910657</v>
      </c>
      <c r="D41" s="8">
        <v>1.7664118147554158</v>
      </c>
      <c r="E41" s="8">
        <v>1.3402448131784661</v>
      </c>
      <c r="F41" s="8">
        <v>1.0859134786952449</v>
      </c>
      <c r="G41" s="8">
        <v>0.63545717212314601</v>
      </c>
      <c r="H41" s="8">
        <v>2.3900499902745764</v>
      </c>
      <c r="I41" s="8">
        <v>1.3269374301309431</v>
      </c>
      <c r="J41" s="8">
        <v>2.1275165771995606</v>
      </c>
      <c r="K41" s="8">
        <v>0.83086108522879509</v>
      </c>
      <c r="L41" s="8">
        <v>1.1903460878865297</v>
      </c>
      <c r="M41" s="8">
        <v>0.947132932532325</v>
      </c>
      <c r="N41" s="8">
        <v>0.98164495298651155</v>
      </c>
      <c r="O41" s="8">
        <v>1.4548254195722627</v>
      </c>
      <c r="P41" s="8">
        <v>1.2359139925235456</v>
      </c>
      <c r="Q41" s="8">
        <v>1.2521498018370727</v>
      </c>
      <c r="R41" s="8">
        <v>1.2766713691723819</v>
      </c>
      <c r="S41" s="8">
        <v>1.2201255023430384</v>
      </c>
      <c r="T41" s="8">
        <v>0.83158227459962897</v>
      </c>
      <c r="U41" s="8">
        <v>1.0617529093618829</v>
      </c>
      <c r="V41" s="8">
        <v>0.70545723719709197</v>
      </c>
      <c r="W41" s="8">
        <v>0.92241081157624583</v>
      </c>
      <c r="X41" s="8">
        <v>1.4489890091849795</v>
      </c>
      <c r="Y41" s="8">
        <v>1.1120421431868288</v>
      </c>
      <c r="Z41" s="8">
        <v>1.4911269556103623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14.118060982064895</v>
      </c>
      <c r="D43" s="8">
        <v>16.387034603736772</v>
      </c>
      <c r="E43" s="8">
        <v>20.157776297879177</v>
      </c>
      <c r="F43" s="8">
        <v>24.211653571810054</v>
      </c>
      <c r="G43" s="8">
        <v>17.549439777041133</v>
      </c>
      <c r="H43" s="8">
        <v>24.340356033261031</v>
      </c>
      <c r="I43" s="8">
        <v>14.836029737233849</v>
      </c>
      <c r="J43" s="8">
        <v>20.675411382357744</v>
      </c>
      <c r="K43" s="8">
        <v>32.495114106269561</v>
      </c>
      <c r="L43" s="8">
        <v>26.986896567821436</v>
      </c>
      <c r="M43" s="8">
        <v>11.554918343436382</v>
      </c>
      <c r="N43" s="8">
        <v>21.541750393551848</v>
      </c>
      <c r="O43" s="8">
        <v>29.393134471124498</v>
      </c>
      <c r="P43" s="8">
        <v>20.465479202032284</v>
      </c>
      <c r="Q43" s="8">
        <v>37.328659007783031</v>
      </c>
      <c r="R43" s="8">
        <v>37.278986880476644</v>
      </c>
      <c r="S43" s="8">
        <v>27.376334431230845</v>
      </c>
      <c r="T43" s="8">
        <v>23.227375524579454</v>
      </c>
      <c r="U43" s="8">
        <v>29.272894225019048</v>
      </c>
      <c r="V43" s="8">
        <v>27.088209152049007</v>
      </c>
      <c r="W43" s="8">
        <v>19.991295190064363</v>
      </c>
      <c r="X43" s="8">
        <v>33.884550324126224</v>
      </c>
      <c r="Y43" s="8">
        <v>36.150668313158143</v>
      </c>
      <c r="Z43" s="8">
        <v>37.420780459253415</v>
      </c>
    </row>
    <row r="44" spans="1:26" ht="11.25" customHeight="1" x14ac:dyDescent="0.2">
      <c r="A44" s="28" t="s">
        <v>74</v>
      </c>
      <c r="B44" s="7" t="s">
        <v>75</v>
      </c>
      <c r="C44" s="8">
        <v>27.178922044003901</v>
      </c>
      <c r="D44" s="8">
        <v>24.535521538633418</v>
      </c>
      <c r="E44" s="8">
        <v>19.99674621904613</v>
      </c>
      <c r="F44" s="8">
        <v>15.363936945270332</v>
      </c>
      <c r="G44" s="8">
        <v>10.684505307604063</v>
      </c>
      <c r="H44" s="8">
        <v>12.108416688971516</v>
      </c>
      <c r="I44" s="8">
        <v>14.874892762445059</v>
      </c>
      <c r="J44" s="8">
        <v>19.520361709681051</v>
      </c>
      <c r="K44" s="8">
        <v>8.6441124955267536</v>
      </c>
      <c r="L44" s="8">
        <v>11.134191766082495</v>
      </c>
      <c r="M44" s="8">
        <v>8.7428448888998656</v>
      </c>
      <c r="N44" s="8">
        <v>2.6596737132140391</v>
      </c>
      <c r="O44" s="8">
        <v>3.3883957425149558</v>
      </c>
      <c r="P44" s="8">
        <v>6.0314284007778367</v>
      </c>
      <c r="Q44" s="8">
        <v>5.262491414353156</v>
      </c>
      <c r="R44" s="8">
        <v>5.5927835511166926</v>
      </c>
      <c r="S44" s="8">
        <v>3.7638943586081188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226.63283267021328</v>
      </c>
      <c r="D48" s="8">
        <v>284.54885066624797</v>
      </c>
      <c r="E48" s="8">
        <v>249.60986413642908</v>
      </c>
      <c r="F48" s="8">
        <v>271.76081246454851</v>
      </c>
      <c r="G48" s="8">
        <v>218.99130335198143</v>
      </c>
      <c r="H48" s="8">
        <v>272.80073161258645</v>
      </c>
      <c r="I48" s="8">
        <v>279.32516720846121</v>
      </c>
      <c r="J48" s="8">
        <v>277.00441614368896</v>
      </c>
      <c r="K48" s="8">
        <v>223.69825719751611</v>
      </c>
      <c r="L48" s="8">
        <v>135.13556120062549</v>
      </c>
      <c r="M48" s="8">
        <v>67.921770895608191</v>
      </c>
      <c r="N48" s="8">
        <v>74.165858941925919</v>
      </c>
      <c r="O48" s="8">
        <v>185.72019314267078</v>
      </c>
      <c r="P48" s="8">
        <v>111.69231655712393</v>
      </c>
      <c r="Q48" s="8">
        <v>166.33853139570638</v>
      </c>
      <c r="R48" s="8">
        <v>177.68215933036839</v>
      </c>
      <c r="S48" s="8">
        <v>161.46198204050094</v>
      </c>
      <c r="T48" s="8">
        <v>141.47555330551484</v>
      </c>
      <c r="U48" s="8">
        <v>165.65636291620729</v>
      </c>
      <c r="V48" s="8">
        <v>133.36857819203911</v>
      </c>
      <c r="W48" s="8">
        <v>112.75373664608358</v>
      </c>
      <c r="X48" s="8">
        <v>187.11437449253529</v>
      </c>
      <c r="Y48" s="8">
        <v>154.91032608456942</v>
      </c>
      <c r="Z48" s="8">
        <v>136.09663694636876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40.291091094488749</v>
      </c>
      <c r="D51" s="27">
        <v>40.791674226556097</v>
      </c>
      <c r="E51" s="27">
        <v>39.733785423380482</v>
      </c>
      <c r="F51" s="27">
        <v>44.180907407645563</v>
      </c>
      <c r="G51" s="27">
        <v>37.675462488915329</v>
      </c>
      <c r="H51" s="27">
        <v>49.679342389387344</v>
      </c>
      <c r="I51" s="27">
        <v>41.700266986487648</v>
      </c>
      <c r="J51" s="27">
        <v>30.712612398856127</v>
      </c>
      <c r="K51" s="27">
        <v>14.247940325932893</v>
      </c>
      <c r="L51" s="27">
        <v>22.66131343233609</v>
      </c>
      <c r="M51" s="27">
        <v>14.937660021062305</v>
      </c>
      <c r="N51" s="27">
        <v>21.65780899563827</v>
      </c>
      <c r="O51" s="27">
        <v>26.49607160072102</v>
      </c>
      <c r="P51" s="27">
        <v>16.78132564953977</v>
      </c>
      <c r="Q51" s="27">
        <v>25.778239834110138</v>
      </c>
      <c r="R51" s="27">
        <v>23.746835912567377</v>
      </c>
      <c r="S51" s="27">
        <v>25.245229542193155</v>
      </c>
      <c r="T51" s="27">
        <v>23.526105225204908</v>
      </c>
      <c r="U51" s="27">
        <v>29.946836145551806</v>
      </c>
      <c r="V51" s="27">
        <v>27.277268179984826</v>
      </c>
      <c r="W51" s="27">
        <v>20.326909330459497</v>
      </c>
      <c r="X51" s="27">
        <v>24.08942050888297</v>
      </c>
      <c r="Y51" s="27">
        <v>21.320532520306092</v>
      </c>
      <c r="Z51" s="27">
        <v>19.227689547741516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9.3587270183816944</v>
      </c>
      <c r="M52" s="27">
        <f t="shared" si="22"/>
        <v>4.6323987485258229</v>
      </c>
      <c r="N52" s="27">
        <f t="shared" si="22"/>
        <v>13.199769239519211</v>
      </c>
      <c r="O52" s="27">
        <f t="shared" si="22"/>
        <v>53.643970219294388</v>
      </c>
      <c r="P52" s="27">
        <f t="shared" si="22"/>
        <v>72.319456016629744</v>
      </c>
      <c r="Q52" s="27">
        <f t="shared" si="22"/>
        <v>80.023568471698496</v>
      </c>
      <c r="R52" s="27">
        <f t="shared" si="22"/>
        <v>81.404174096152701</v>
      </c>
      <c r="S52" s="27">
        <f t="shared" si="22"/>
        <v>64.198034240241157</v>
      </c>
      <c r="T52" s="27">
        <f t="shared" si="22"/>
        <v>75.764721360441882</v>
      </c>
      <c r="U52" s="27">
        <f t="shared" si="22"/>
        <v>82.62746580338279</v>
      </c>
      <c r="V52" s="27">
        <f t="shared" si="22"/>
        <v>70.16436707720537</v>
      </c>
      <c r="W52" s="27">
        <f t="shared" si="22"/>
        <v>56.553536691156857</v>
      </c>
      <c r="X52" s="27">
        <f t="shared" si="22"/>
        <v>89.196059173285363</v>
      </c>
      <c r="Y52" s="27">
        <f t="shared" ref="Y52:Z52" si="23">SUM(Y53:Y54)</f>
        <v>93.269799373664583</v>
      </c>
      <c r="Z52" s="27">
        <f t="shared" si="23"/>
        <v>106.79302847459567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1.1129172930667328</v>
      </c>
      <c r="P53" s="8">
        <v>0.20098070449702488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7.1558769181656517E-2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9.3587270183816944</v>
      </c>
      <c r="M54" s="45">
        <v>4.6323987485258229</v>
      </c>
      <c r="N54" s="45">
        <v>13.199769239519211</v>
      </c>
      <c r="O54" s="45">
        <v>52.531052926227659</v>
      </c>
      <c r="P54" s="45">
        <v>72.118475312132716</v>
      </c>
      <c r="Q54" s="45">
        <v>80.023568471698496</v>
      </c>
      <c r="R54" s="45">
        <v>81.404174096152701</v>
      </c>
      <c r="S54" s="45">
        <v>64.198034240241157</v>
      </c>
      <c r="T54" s="45">
        <v>75.764721360441882</v>
      </c>
      <c r="U54" s="45">
        <v>82.62746580338279</v>
      </c>
      <c r="V54" s="45">
        <v>70.16436707720537</v>
      </c>
      <c r="W54" s="45">
        <v>56.553536691156857</v>
      </c>
      <c r="X54" s="45">
        <v>89.196059173285363</v>
      </c>
      <c r="Y54" s="45">
        <v>93.269799373664583</v>
      </c>
      <c r="Z54" s="45">
        <v>106.72146970541402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12.03562289284748</v>
      </c>
      <c r="L61" s="49">
        <f t="shared" si="24"/>
        <v>21.93212120002492</v>
      </c>
      <c r="M61" s="49">
        <f t="shared" si="24"/>
        <v>14.408437247904914</v>
      </c>
      <c r="N61" s="49">
        <f t="shared" si="24"/>
        <v>23.071215627999777</v>
      </c>
      <c r="O61" s="49">
        <f t="shared" si="24"/>
        <v>51.953347419376577</v>
      </c>
      <c r="P61" s="49">
        <f t="shared" si="24"/>
        <v>37.686719233394967</v>
      </c>
      <c r="Q61" s="49">
        <f t="shared" si="24"/>
        <v>48.169386908268912</v>
      </c>
      <c r="R61" s="49">
        <f t="shared" si="24"/>
        <v>53.08145164461984</v>
      </c>
      <c r="S61" s="49">
        <f t="shared" si="24"/>
        <v>52.90874583852343</v>
      </c>
      <c r="T61" s="49">
        <f t="shared" si="24"/>
        <v>51.169390402690162</v>
      </c>
      <c r="U61" s="49">
        <f t="shared" si="24"/>
        <v>55.89779337516044</v>
      </c>
      <c r="V61" s="49">
        <f t="shared" si="24"/>
        <v>44.544987285354509</v>
      </c>
      <c r="W61" s="49">
        <f t="shared" si="24"/>
        <v>42.775195750491832</v>
      </c>
      <c r="X61" s="49">
        <f t="shared" si="24"/>
        <v>69.390508908848645</v>
      </c>
      <c r="Y61" s="49">
        <f t="shared" ref="Y61:Z61" si="25">SUM(Y62:Y72)</f>
        <v>75.321130172384414</v>
      </c>
      <c r="Z61" s="49">
        <f t="shared" si="25"/>
        <v>72.921380279136528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12.03562289284748</v>
      </c>
      <c r="L62" s="52">
        <v>15.105603585028707</v>
      </c>
      <c r="M62" s="52">
        <v>7.0177474948434488</v>
      </c>
      <c r="N62" s="52">
        <v>7.9058683556335669</v>
      </c>
      <c r="O62" s="52">
        <v>3.2027222202220718</v>
      </c>
      <c r="P62" s="52">
        <v>2.9730502314642355</v>
      </c>
      <c r="Q62" s="52">
        <v>3.6956710344785408</v>
      </c>
      <c r="R62" s="52">
        <v>3.3938453402013518</v>
      </c>
      <c r="S62" s="52">
        <v>2.1493139164217103</v>
      </c>
      <c r="T62" s="52">
        <v>2.4786491972792506</v>
      </c>
      <c r="U62" s="52">
        <v>3.2266938960617733</v>
      </c>
      <c r="V62" s="52">
        <v>1.3284091028869482</v>
      </c>
      <c r="W62" s="52">
        <v>1.2433575857806605</v>
      </c>
      <c r="X62" s="52">
        <v>4.0905794889591904</v>
      </c>
      <c r="Y62" s="52">
        <v>2.6218036762747157</v>
      </c>
      <c r="Z62" s="52">
        <v>0.53023589228434787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3.3893183271929548E-4</v>
      </c>
      <c r="X64" s="52">
        <v>2.088508052491494E-3</v>
      </c>
      <c r="Y64" s="52">
        <v>1.4721568775030926E-2</v>
      </c>
      <c r="Z64" s="52">
        <v>2.0986966750008121E-2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6.826517614996213</v>
      </c>
      <c r="M65" s="52">
        <v>7.3906897530614657</v>
      </c>
      <c r="N65" s="52">
        <v>15.165347272366212</v>
      </c>
      <c r="O65" s="52">
        <v>48.750625199154506</v>
      </c>
      <c r="P65" s="52">
        <v>34.713669001930732</v>
      </c>
      <c r="Q65" s="52">
        <v>44.473715873790368</v>
      </c>
      <c r="R65" s="52">
        <v>49.687606304418487</v>
      </c>
      <c r="S65" s="52">
        <v>50.759431922101719</v>
      </c>
      <c r="T65" s="52">
        <v>48.690741205410909</v>
      </c>
      <c r="U65" s="52">
        <v>52.671099479098665</v>
      </c>
      <c r="V65" s="52">
        <v>43.216578182467558</v>
      </c>
      <c r="W65" s="52">
        <v>41.531499232878453</v>
      </c>
      <c r="X65" s="52">
        <v>65.297840911836957</v>
      </c>
      <c r="Y65" s="52">
        <v>72.684604927334661</v>
      </c>
      <c r="Z65" s="52">
        <v>72.370157420102174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132.15745263137956</v>
      </c>
      <c r="D2" s="21">
        <f t="shared" ref="D2:X2" si="0">SUM(D3,D17,D22,D25,D26,D51,D52)</f>
        <v>147.35482227937345</v>
      </c>
      <c r="E2" s="21">
        <f t="shared" si="0"/>
        <v>126.02889300756925</v>
      </c>
      <c r="F2" s="21">
        <f t="shared" si="0"/>
        <v>113.08859967754461</v>
      </c>
      <c r="G2" s="21">
        <f t="shared" si="0"/>
        <v>112.61425314772585</v>
      </c>
      <c r="H2" s="21">
        <f t="shared" si="0"/>
        <v>107.78255362749036</v>
      </c>
      <c r="I2" s="21">
        <f t="shared" si="0"/>
        <v>99.391936795146663</v>
      </c>
      <c r="J2" s="21">
        <f t="shared" si="0"/>
        <v>100.07654338267707</v>
      </c>
      <c r="K2" s="21">
        <f t="shared" si="0"/>
        <v>101.23051114256273</v>
      </c>
      <c r="L2" s="21">
        <f t="shared" si="0"/>
        <v>55.293220501746724</v>
      </c>
      <c r="M2" s="21">
        <f t="shared" si="0"/>
        <v>82.297177312320272</v>
      </c>
      <c r="N2" s="21">
        <f t="shared" si="0"/>
        <v>77.786264036483246</v>
      </c>
      <c r="O2" s="21">
        <f t="shared" si="0"/>
        <v>113.68925937116283</v>
      </c>
      <c r="P2" s="21">
        <f t="shared" si="0"/>
        <v>77.707316444707132</v>
      </c>
      <c r="Q2" s="21">
        <f t="shared" si="0"/>
        <v>76.920022761928323</v>
      </c>
      <c r="R2" s="21">
        <f t="shared" si="0"/>
        <v>37.044874587768653</v>
      </c>
      <c r="S2" s="21">
        <f t="shared" si="0"/>
        <v>36.700274313918989</v>
      </c>
      <c r="T2" s="21">
        <f t="shared" si="0"/>
        <v>57.794151948168746</v>
      </c>
      <c r="U2" s="21">
        <f t="shared" si="0"/>
        <v>79.048947630153421</v>
      </c>
      <c r="V2" s="21">
        <f t="shared" si="0"/>
        <v>75.827124785375503</v>
      </c>
      <c r="W2" s="21">
        <f t="shared" si="0"/>
        <v>77.968500502709219</v>
      </c>
      <c r="X2" s="21">
        <f t="shared" si="0"/>
        <v>83.3444310714669</v>
      </c>
      <c r="Y2" s="21">
        <f t="shared" ref="Y2:Z2" si="1">SUM(Y3,Y17,Y22,Y25,Y26,Y51,Y52)</f>
        <v>73.462740572781783</v>
      </c>
      <c r="Z2" s="21">
        <f t="shared" si="1"/>
        <v>69.821858808192815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70.592442568002383</v>
      </c>
      <c r="D3" s="24">
        <f t="shared" ref="D3:W3" si="3">SUM(D4,D8,D11)</f>
        <v>89.941608662054605</v>
      </c>
      <c r="E3" s="24">
        <f t="shared" si="3"/>
        <v>77.81294072824852</v>
      </c>
      <c r="F3" s="24">
        <f t="shared" si="3"/>
        <v>78.947837441398292</v>
      </c>
      <c r="G3" s="24">
        <f t="shared" si="3"/>
        <v>83.36603366350316</v>
      </c>
      <c r="H3" s="24">
        <f t="shared" si="3"/>
        <v>75.981038214981467</v>
      </c>
      <c r="I3" s="24">
        <f t="shared" si="3"/>
        <v>74.249785459672978</v>
      </c>
      <c r="J3" s="24">
        <f t="shared" si="3"/>
        <v>75.564373595139813</v>
      </c>
      <c r="K3" s="24">
        <f t="shared" si="3"/>
        <v>77.169774269382486</v>
      </c>
      <c r="L3" s="24">
        <f t="shared" si="3"/>
        <v>38.304487318866848</v>
      </c>
      <c r="M3" s="24">
        <f t="shared" si="3"/>
        <v>63.595737329454899</v>
      </c>
      <c r="N3" s="24">
        <f t="shared" si="3"/>
        <v>57.002104839620266</v>
      </c>
      <c r="O3" s="24">
        <f t="shared" si="3"/>
        <v>82.239661432982317</v>
      </c>
      <c r="P3" s="24">
        <f t="shared" si="3"/>
        <v>53.413179754674495</v>
      </c>
      <c r="Q3" s="24">
        <f t="shared" si="3"/>
        <v>53.318959598134612</v>
      </c>
      <c r="R3" s="24">
        <f t="shared" si="3"/>
        <v>26.186372291654063</v>
      </c>
      <c r="S3" s="24">
        <f t="shared" si="3"/>
        <v>26.281602712464871</v>
      </c>
      <c r="T3" s="24">
        <f t="shared" si="3"/>
        <v>41.560754043224534</v>
      </c>
      <c r="U3" s="24">
        <f t="shared" si="3"/>
        <v>54.094696008816875</v>
      </c>
      <c r="V3" s="24">
        <f t="shared" si="3"/>
        <v>49.400590208137885</v>
      </c>
      <c r="W3" s="24">
        <f t="shared" si="3"/>
        <v>53.486579179215845</v>
      </c>
      <c r="X3" s="24">
        <f t="shared" ref="X3:Z3" si="4">SUM(X4,X8,X11)</f>
        <v>59.163623801135259</v>
      </c>
      <c r="Y3" s="24">
        <f t="shared" si="4"/>
        <v>48.326116369608137</v>
      </c>
      <c r="Z3" s="24">
        <f t="shared" si="4"/>
        <v>40.029828115923607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70.592442568002383</v>
      </c>
      <c r="D4" s="19">
        <f t="shared" ref="D4:W4" si="6">SUM(D5:D7)</f>
        <v>89.941608662054605</v>
      </c>
      <c r="E4" s="19">
        <f t="shared" si="6"/>
        <v>77.81294072824852</v>
      </c>
      <c r="F4" s="19">
        <f t="shared" si="6"/>
        <v>78.947837441398292</v>
      </c>
      <c r="G4" s="19">
        <f t="shared" si="6"/>
        <v>83.36603366350316</v>
      </c>
      <c r="H4" s="19">
        <f t="shared" si="6"/>
        <v>75.981038214981467</v>
      </c>
      <c r="I4" s="19">
        <f t="shared" si="6"/>
        <v>74.249785459672978</v>
      </c>
      <c r="J4" s="19">
        <f t="shared" si="6"/>
        <v>75.564373595139813</v>
      </c>
      <c r="K4" s="19">
        <f t="shared" si="6"/>
        <v>77.169774269382486</v>
      </c>
      <c r="L4" s="19">
        <f t="shared" si="6"/>
        <v>38.304487318866848</v>
      </c>
      <c r="M4" s="19">
        <f t="shared" si="6"/>
        <v>63.595737329454899</v>
      </c>
      <c r="N4" s="19">
        <f t="shared" si="6"/>
        <v>57.002104839620266</v>
      </c>
      <c r="O4" s="19">
        <f t="shared" si="6"/>
        <v>82.239661432982317</v>
      </c>
      <c r="P4" s="19">
        <f t="shared" si="6"/>
        <v>53.413179754674495</v>
      </c>
      <c r="Q4" s="19">
        <f t="shared" si="6"/>
        <v>53.318959598134612</v>
      </c>
      <c r="R4" s="19">
        <f t="shared" si="6"/>
        <v>26.186372291654063</v>
      </c>
      <c r="S4" s="19">
        <f t="shared" si="6"/>
        <v>26.281602712464871</v>
      </c>
      <c r="T4" s="19">
        <f t="shared" si="6"/>
        <v>41.560754043224534</v>
      </c>
      <c r="U4" s="19">
        <f t="shared" si="6"/>
        <v>54.094696008816875</v>
      </c>
      <c r="V4" s="19">
        <f t="shared" si="6"/>
        <v>49.400590208137885</v>
      </c>
      <c r="W4" s="19">
        <f t="shared" si="6"/>
        <v>53.486579179215845</v>
      </c>
      <c r="X4" s="19">
        <f t="shared" ref="X4:Z4" si="7">SUM(X5:X7)</f>
        <v>59.163623801135259</v>
      </c>
      <c r="Y4" s="19">
        <f t="shared" si="7"/>
        <v>48.326116369608137</v>
      </c>
      <c r="Z4" s="19">
        <f t="shared" si="7"/>
        <v>40.029828115923607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70.592442568002383</v>
      </c>
      <c r="D7" s="8">
        <v>89.941608662054605</v>
      </c>
      <c r="E7" s="8">
        <v>77.81294072824852</v>
      </c>
      <c r="F7" s="8">
        <v>78.947837441398292</v>
      </c>
      <c r="G7" s="8">
        <v>83.36603366350316</v>
      </c>
      <c r="H7" s="8">
        <v>75.981038214981467</v>
      </c>
      <c r="I7" s="8">
        <v>74.249785459672978</v>
      </c>
      <c r="J7" s="8">
        <v>75.564373595139813</v>
      </c>
      <c r="K7" s="8">
        <v>77.169774269382486</v>
      </c>
      <c r="L7" s="8">
        <v>38.304487318866848</v>
      </c>
      <c r="M7" s="8">
        <v>63.595737329454899</v>
      </c>
      <c r="N7" s="8">
        <v>57.002104839620266</v>
      </c>
      <c r="O7" s="8">
        <v>82.239661432982317</v>
      </c>
      <c r="P7" s="8">
        <v>53.413179754674495</v>
      </c>
      <c r="Q7" s="8">
        <v>53.318959598134612</v>
      </c>
      <c r="R7" s="8">
        <v>26.186372291654063</v>
      </c>
      <c r="S7" s="8">
        <v>26.281602712464871</v>
      </c>
      <c r="T7" s="8">
        <v>41.560754043224534</v>
      </c>
      <c r="U7" s="8">
        <v>54.094696008816875</v>
      </c>
      <c r="V7" s="8">
        <v>49.400590208137885</v>
      </c>
      <c r="W7" s="8">
        <v>53.486579179215845</v>
      </c>
      <c r="X7" s="8">
        <v>59.163623801135259</v>
      </c>
      <c r="Y7" s="8">
        <v>48.326116369608137</v>
      </c>
      <c r="Z7" s="8">
        <v>40.029828115923607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32.735973500504812</v>
      </c>
      <c r="D26" s="27">
        <f t="shared" si="16"/>
        <v>29.756300464964994</v>
      </c>
      <c r="E26" s="27">
        <f t="shared" si="16"/>
        <v>24.96396582059403</v>
      </c>
      <c r="F26" s="27">
        <f t="shared" si="16"/>
        <v>16.623980912983953</v>
      </c>
      <c r="G26" s="27">
        <f t="shared" si="16"/>
        <v>12.966507654610862</v>
      </c>
      <c r="H26" s="27">
        <f t="shared" si="16"/>
        <v>14.149898577800339</v>
      </c>
      <c r="I26" s="27">
        <f t="shared" si="16"/>
        <v>10.933398675584229</v>
      </c>
      <c r="J26" s="27">
        <f t="shared" si="16"/>
        <v>14.14642985070328</v>
      </c>
      <c r="K26" s="27">
        <f t="shared" si="16"/>
        <v>17.937697233690518</v>
      </c>
      <c r="L26" s="27">
        <f t="shared" si="16"/>
        <v>10.929897568573608</v>
      </c>
      <c r="M26" s="27">
        <f t="shared" si="16"/>
        <v>11.157617230454935</v>
      </c>
      <c r="N26" s="27">
        <f t="shared" si="16"/>
        <v>11.350295010261252</v>
      </c>
      <c r="O26" s="27">
        <f t="shared" si="16"/>
        <v>18.007909653484461</v>
      </c>
      <c r="P26" s="27">
        <f t="shared" si="16"/>
        <v>15.231772421361846</v>
      </c>
      <c r="Q26" s="27">
        <f t="shared" si="16"/>
        <v>14.982055105000327</v>
      </c>
      <c r="R26" s="27">
        <f t="shared" si="16"/>
        <v>7.0730894261573507</v>
      </c>
      <c r="S26" s="27">
        <f t="shared" si="16"/>
        <v>5.9271721279066911</v>
      </c>
      <c r="T26" s="27">
        <f t="shared" si="16"/>
        <v>8.3184245316091658</v>
      </c>
      <c r="U26" s="27">
        <f t="shared" si="16"/>
        <v>12.94986802598096</v>
      </c>
      <c r="V26" s="27">
        <f t="shared" si="16"/>
        <v>13.64559841041345</v>
      </c>
      <c r="W26" s="27">
        <f t="shared" si="16"/>
        <v>12.668345596219044</v>
      </c>
      <c r="X26" s="27">
        <f t="shared" si="16"/>
        <v>14.572892734879535</v>
      </c>
      <c r="Y26" s="27">
        <f t="shared" ref="Y26:Z26" si="17">SUM(Y27,Y33)</f>
        <v>16.23783646477224</v>
      </c>
      <c r="Z26" s="27">
        <f t="shared" si="17"/>
        <v>20.376629663644632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32.735973500504812</v>
      </c>
      <c r="D33" s="19">
        <f t="shared" si="20"/>
        <v>29.756300464964994</v>
      </c>
      <c r="E33" s="19">
        <f t="shared" si="20"/>
        <v>24.96396582059403</v>
      </c>
      <c r="F33" s="19">
        <f t="shared" si="20"/>
        <v>16.623980912983953</v>
      </c>
      <c r="G33" s="19">
        <f t="shared" si="20"/>
        <v>12.966507654610862</v>
      </c>
      <c r="H33" s="19">
        <f t="shared" si="20"/>
        <v>14.149898577800339</v>
      </c>
      <c r="I33" s="19">
        <f t="shared" si="20"/>
        <v>10.933398675584229</v>
      </c>
      <c r="J33" s="19">
        <f t="shared" si="20"/>
        <v>14.14642985070328</v>
      </c>
      <c r="K33" s="19">
        <f t="shared" si="20"/>
        <v>17.937697233690518</v>
      </c>
      <c r="L33" s="19">
        <f t="shared" si="20"/>
        <v>10.929897568573608</v>
      </c>
      <c r="M33" s="19">
        <f t="shared" si="20"/>
        <v>11.157617230454935</v>
      </c>
      <c r="N33" s="19">
        <f t="shared" si="20"/>
        <v>11.350295010261252</v>
      </c>
      <c r="O33" s="19">
        <f t="shared" si="20"/>
        <v>18.007909653484461</v>
      </c>
      <c r="P33" s="19">
        <f t="shared" si="20"/>
        <v>15.231772421361846</v>
      </c>
      <c r="Q33" s="19">
        <f t="shared" si="20"/>
        <v>14.982055105000327</v>
      </c>
      <c r="R33" s="19">
        <f t="shared" si="20"/>
        <v>7.0730894261573507</v>
      </c>
      <c r="S33" s="19">
        <f t="shared" si="20"/>
        <v>5.9271721279066911</v>
      </c>
      <c r="T33" s="19">
        <f t="shared" si="20"/>
        <v>8.3184245316091658</v>
      </c>
      <c r="U33" s="19">
        <f t="shared" si="20"/>
        <v>12.94986802598096</v>
      </c>
      <c r="V33" s="19">
        <f t="shared" si="20"/>
        <v>13.64559841041345</v>
      </c>
      <c r="W33" s="19">
        <f t="shared" si="20"/>
        <v>12.668345596219044</v>
      </c>
      <c r="X33" s="19">
        <f t="shared" si="20"/>
        <v>14.572892734879535</v>
      </c>
      <c r="Y33" s="19">
        <f t="shared" ref="Y33:Z33" si="21">SUM(Y34:Y50)</f>
        <v>16.23783646477224</v>
      </c>
      <c r="Z33" s="19">
        <f t="shared" si="21"/>
        <v>20.376629663644632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3.0043720323501764</v>
      </c>
      <c r="D36" s="8">
        <v>1.7925865224205464</v>
      </c>
      <c r="E36" s="8">
        <v>1.3392274856217452</v>
      </c>
      <c r="F36" s="8">
        <v>0.86684966665453611</v>
      </c>
      <c r="G36" s="8">
        <v>0.71277045501398839</v>
      </c>
      <c r="H36" s="8">
        <v>1.1566518296584352</v>
      </c>
      <c r="I36" s="8">
        <v>0.76077928303097631</v>
      </c>
      <c r="J36" s="8">
        <v>0.51238189767535391</v>
      </c>
      <c r="K36" s="8">
        <v>0.21888306561855683</v>
      </c>
      <c r="L36" s="8">
        <v>0.7198543544440491</v>
      </c>
      <c r="M36" s="8">
        <v>0.88664674573299251</v>
      </c>
      <c r="N36" s="8">
        <v>0.8033741882355242</v>
      </c>
      <c r="O36" s="8">
        <v>1.3583892206229282</v>
      </c>
      <c r="P36" s="8">
        <v>0.88907078002856255</v>
      </c>
      <c r="Q36" s="8">
        <v>0.72508278403559845</v>
      </c>
      <c r="R36" s="8">
        <v>0.22998665553101955</v>
      </c>
      <c r="S36" s="8">
        <v>0.38064953887598657</v>
      </c>
      <c r="T36" s="8">
        <v>0.50395388083024772</v>
      </c>
      <c r="U36" s="8">
        <v>1.2156384227113584</v>
      </c>
      <c r="V36" s="8">
        <v>0.95324704437891417</v>
      </c>
      <c r="W36" s="8">
        <v>1.0498218071535872</v>
      </c>
      <c r="X36" s="8">
        <v>1.0582520042575381</v>
      </c>
      <c r="Y36" s="8">
        <v>1.1492300421250861</v>
      </c>
      <c r="Z36" s="8">
        <v>2.0524491138617407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10.101739247872676</v>
      </c>
      <c r="D43" s="8">
        <v>11.110472944626393</v>
      </c>
      <c r="E43" s="8">
        <v>11.796216658494545</v>
      </c>
      <c r="F43" s="8">
        <v>9.5994008718835495</v>
      </c>
      <c r="G43" s="8">
        <v>7.584111842156644</v>
      </c>
      <c r="H43" s="8">
        <v>8.6483962479199992</v>
      </c>
      <c r="I43" s="8">
        <v>5.0551589288247882</v>
      </c>
      <c r="J43" s="8">
        <v>6.9781083645154069</v>
      </c>
      <c r="K43" s="8">
        <v>13.964746286892014</v>
      </c>
      <c r="L43" s="8">
        <v>7.2153439178595908</v>
      </c>
      <c r="M43" s="8">
        <v>5.8354692621569697</v>
      </c>
      <c r="N43" s="8">
        <v>9.3833105461115593</v>
      </c>
      <c r="O43" s="8">
        <v>14.911393553913046</v>
      </c>
      <c r="P43" s="8">
        <v>11.051905632187589</v>
      </c>
      <c r="Q43" s="8">
        <v>12.480914712660327</v>
      </c>
      <c r="R43" s="8">
        <v>5.9425330278060944</v>
      </c>
      <c r="S43" s="8">
        <v>4.8706545321769976</v>
      </c>
      <c r="T43" s="8">
        <v>7.8144706507789188</v>
      </c>
      <c r="U43" s="8">
        <v>11.734229603269602</v>
      </c>
      <c r="V43" s="8">
        <v>12.692351366034536</v>
      </c>
      <c r="W43" s="8">
        <v>11.618523789065458</v>
      </c>
      <c r="X43" s="8">
        <v>13.514640730621997</v>
      </c>
      <c r="Y43" s="8">
        <v>15.088606422647153</v>
      </c>
      <c r="Z43" s="8">
        <v>18.324180549782891</v>
      </c>
    </row>
    <row r="44" spans="1:26" ht="11.25" customHeight="1" x14ac:dyDescent="0.2">
      <c r="A44" s="28" t="s">
        <v>74</v>
      </c>
      <c r="B44" s="7" t="s">
        <v>75</v>
      </c>
      <c r="C44" s="8">
        <v>19.629862220281964</v>
      </c>
      <c r="D44" s="8">
        <v>16.853240997918057</v>
      </c>
      <c r="E44" s="8">
        <v>11.82852167647774</v>
      </c>
      <c r="F44" s="8">
        <v>6.1577303744458671</v>
      </c>
      <c r="G44" s="8">
        <v>4.6696253574402293</v>
      </c>
      <c r="H44" s="8">
        <v>4.3448505002219049</v>
      </c>
      <c r="I44" s="8">
        <v>5.1174604637284657</v>
      </c>
      <c r="J44" s="8">
        <v>6.6559395885125188</v>
      </c>
      <c r="K44" s="8">
        <v>3.7540678811799473</v>
      </c>
      <c r="L44" s="8">
        <v>2.9946992962699679</v>
      </c>
      <c r="M44" s="8">
        <v>4.435501222564973</v>
      </c>
      <c r="N44" s="8">
        <v>1.1636102759141673</v>
      </c>
      <c r="O44" s="8">
        <v>1.7381268789484892</v>
      </c>
      <c r="P44" s="8">
        <v>3.2907960091456947</v>
      </c>
      <c r="Q44" s="8">
        <v>1.7760576083044015</v>
      </c>
      <c r="R44" s="8">
        <v>0.9005697428202365</v>
      </c>
      <c r="S44" s="8">
        <v>0.67586805685370688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28.82903656287235</v>
      </c>
      <c r="D51" s="27">
        <v>27.656913152353852</v>
      </c>
      <c r="E51" s="27">
        <v>23.251986458726702</v>
      </c>
      <c r="F51" s="27">
        <v>17.516781323162359</v>
      </c>
      <c r="G51" s="27">
        <v>16.281711829611822</v>
      </c>
      <c r="H51" s="27">
        <v>17.651616834708552</v>
      </c>
      <c r="I51" s="27">
        <v>14.208752659889459</v>
      </c>
      <c r="J51" s="27">
        <v>10.365739936833982</v>
      </c>
      <c r="K51" s="27">
        <v>6.1230396394897282</v>
      </c>
      <c r="L51" s="27">
        <v>6.0588356143062656</v>
      </c>
      <c r="M51" s="27">
        <v>7.5438227524104375</v>
      </c>
      <c r="N51" s="27">
        <v>9.4338641866017188</v>
      </c>
      <c r="O51" s="27">
        <v>13.441688284696051</v>
      </c>
      <c r="P51" s="27">
        <v>9.0623642686707928</v>
      </c>
      <c r="Q51" s="27">
        <v>8.6190080587933799</v>
      </c>
      <c r="R51" s="27">
        <v>3.7854128699572431</v>
      </c>
      <c r="S51" s="27">
        <v>4.4914994735474298</v>
      </c>
      <c r="T51" s="27">
        <v>7.9149733733350418</v>
      </c>
      <c r="U51" s="27">
        <v>12.004383595355593</v>
      </c>
      <c r="V51" s="27">
        <v>12.780936166824167</v>
      </c>
      <c r="W51" s="27">
        <v>11.813575727274323</v>
      </c>
      <c r="X51" s="27">
        <v>9.6079145354521156</v>
      </c>
      <c r="Y51" s="27">
        <v>8.898787738401408</v>
      </c>
      <c r="Z51" s="27">
        <v>9.415401028624574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1.969801117877451E-4</v>
      </c>
      <c r="X61" s="49">
        <f t="shared" si="24"/>
        <v>8.3298835966362896E-4</v>
      </c>
      <c r="Y61" s="49">
        <f t="shared" ref="Y61:Z61" si="25">SUM(Y62:Y72)</f>
        <v>6.1445048607724675E-3</v>
      </c>
      <c r="Z61" s="49">
        <f t="shared" si="25"/>
        <v>1.0276882609067627E-2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1.969801117877451E-4</v>
      </c>
      <c r="X64" s="52">
        <v>8.3298835966362896E-4</v>
      </c>
      <c r="Y64" s="52">
        <v>6.1445048607724675E-3</v>
      </c>
      <c r="Z64" s="52">
        <v>1.0276882609067627E-2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92.738562479999999</v>
      </c>
      <c r="D2" s="21">
        <f t="shared" ref="D2:X2" si="0">SUM(D3,D17,D22,D25,D26,D51,D52)</f>
        <v>95.659788599999999</v>
      </c>
      <c r="E2" s="21">
        <f t="shared" si="0"/>
        <v>84.379035239999993</v>
      </c>
      <c r="F2" s="21">
        <f t="shared" si="0"/>
        <v>77.726650679999992</v>
      </c>
      <c r="G2" s="21">
        <f t="shared" si="0"/>
        <v>69.467511240000007</v>
      </c>
      <c r="H2" s="21">
        <f t="shared" si="0"/>
        <v>41.372414999999997</v>
      </c>
      <c r="I2" s="21">
        <f t="shared" si="0"/>
        <v>47.222740800000011</v>
      </c>
      <c r="J2" s="21">
        <f t="shared" si="0"/>
        <v>8.7141006000000019</v>
      </c>
      <c r="K2" s="21">
        <f t="shared" si="0"/>
        <v>16.166633040000001</v>
      </c>
      <c r="L2" s="21">
        <f t="shared" si="0"/>
        <v>26.836064280000002</v>
      </c>
      <c r="M2" s="21">
        <f t="shared" si="0"/>
        <v>21.0664962</v>
      </c>
      <c r="N2" s="21">
        <f t="shared" si="0"/>
        <v>28.123062480000002</v>
      </c>
      <c r="O2" s="21">
        <f t="shared" si="0"/>
        <v>22.989088799999998</v>
      </c>
      <c r="P2" s="21">
        <f t="shared" si="0"/>
        <v>21.184685639999998</v>
      </c>
      <c r="Q2" s="21">
        <f t="shared" si="0"/>
        <v>20.790899640000003</v>
      </c>
      <c r="R2" s="21">
        <f t="shared" si="0"/>
        <v>16.687059120000001</v>
      </c>
      <c r="S2" s="21">
        <f t="shared" si="0"/>
        <v>21.898153080000004</v>
      </c>
      <c r="T2" s="21">
        <f t="shared" si="0"/>
        <v>28.748912039999997</v>
      </c>
      <c r="U2" s="21">
        <f t="shared" si="0"/>
        <v>37.962171720000001</v>
      </c>
      <c r="V2" s="21">
        <f t="shared" si="0"/>
        <v>17.81655804</v>
      </c>
      <c r="W2" s="21">
        <f t="shared" si="0"/>
        <v>28.562464522261305</v>
      </c>
      <c r="X2" s="21">
        <f t="shared" si="0"/>
        <v>19.083478958262713</v>
      </c>
      <c r="Y2" s="21">
        <f t="shared" ref="Y2:Z2" si="1">SUM(Y3,Y17,Y22,Y25,Y26,Y51,Y52)</f>
        <v>15.547627654377905</v>
      </c>
      <c r="Z2" s="21">
        <f t="shared" si="1"/>
        <v>15.263087947780345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0.34737120000000005</v>
      </c>
      <c r="F3" s="24">
        <f t="shared" si="3"/>
        <v>1.3738190399999999</v>
      </c>
      <c r="G3" s="24">
        <f t="shared" si="3"/>
        <v>2.5307013599999997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1.1745914399999999</v>
      </c>
      <c r="M3" s="24">
        <f t="shared" si="3"/>
        <v>1.09013256</v>
      </c>
      <c r="N3" s="24">
        <f t="shared" si="3"/>
        <v>0.94028615999999987</v>
      </c>
      <c r="O3" s="24">
        <f t="shared" si="3"/>
        <v>0.60313176000000002</v>
      </c>
      <c r="P3" s="24">
        <f t="shared" si="3"/>
        <v>9.2291760000000028E-2</v>
      </c>
      <c r="Q3" s="24">
        <f t="shared" si="3"/>
        <v>0</v>
      </c>
      <c r="R3" s="24">
        <f t="shared" si="3"/>
        <v>2.8947600000000004E-2</v>
      </c>
      <c r="S3" s="24">
        <f t="shared" si="3"/>
        <v>0</v>
      </c>
      <c r="T3" s="24">
        <f t="shared" si="3"/>
        <v>4.2229440000000007E-2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0.34737120000000005</v>
      </c>
      <c r="F4" s="19">
        <f t="shared" si="6"/>
        <v>1.3738190399999999</v>
      </c>
      <c r="G4" s="19">
        <f t="shared" si="6"/>
        <v>2.5307013599999997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1.1745914399999999</v>
      </c>
      <c r="M4" s="19">
        <f t="shared" si="6"/>
        <v>1.09013256</v>
      </c>
      <c r="N4" s="19">
        <f t="shared" si="6"/>
        <v>0.94028615999999987</v>
      </c>
      <c r="O4" s="19">
        <f t="shared" si="6"/>
        <v>0.60313176000000002</v>
      </c>
      <c r="P4" s="19">
        <f t="shared" si="6"/>
        <v>9.2291760000000028E-2</v>
      </c>
      <c r="Q4" s="19">
        <f t="shared" si="6"/>
        <v>0</v>
      </c>
      <c r="R4" s="19">
        <f t="shared" si="6"/>
        <v>2.8947600000000004E-2</v>
      </c>
      <c r="S4" s="19">
        <f t="shared" si="6"/>
        <v>0</v>
      </c>
      <c r="T4" s="19">
        <f t="shared" si="6"/>
        <v>4.2229440000000007E-2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  <c r="Y5" s="8">
        <f>FC_IND_PPP_PU_E!Y5+FC_IND_PPP_PA_E!Y5+FC_IND_PPP_PR_E!Y5</f>
        <v>0</v>
      </c>
      <c r="Z5" s="8">
        <f>FC_IND_PPP_PU_E!Z5+FC_IND_PPP_PA_E!Z5+FC_IND_PPP_PR_E!Z5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  <c r="Y6" s="8">
        <f>FC_IND_PPP_PU_E!Y6+FC_IND_PPP_PA_E!Y6+FC_IND_PPP_PR_E!Y6</f>
        <v>0</v>
      </c>
      <c r="Z6" s="8">
        <f>FC_IND_PPP_PU_E!Z6+FC_IND_PPP_PA_E!Z6+FC_IND_PPP_PR_E!Z6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0</v>
      </c>
      <c r="E7" s="8">
        <f>FC_IND_PPP_PU_E!E7+FC_IND_PPP_PA_E!E7+FC_IND_PPP_PR_E!E7</f>
        <v>0.34737120000000005</v>
      </c>
      <c r="F7" s="8">
        <f>FC_IND_PPP_PU_E!F7+FC_IND_PPP_PA_E!F7+FC_IND_PPP_PR_E!F7</f>
        <v>1.3738190399999999</v>
      </c>
      <c r="G7" s="8">
        <f>FC_IND_PPP_PU_E!G7+FC_IND_PPP_PA_E!G7+FC_IND_PPP_PR_E!G7</f>
        <v>2.5307013599999997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1.1745914399999999</v>
      </c>
      <c r="M7" s="8">
        <f>FC_IND_PPP_PU_E!M7+FC_IND_PPP_PA_E!M7+FC_IND_PPP_PR_E!M7</f>
        <v>1.09013256</v>
      </c>
      <c r="N7" s="8">
        <f>FC_IND_PPP_PU_E!N7+FC_IND_PPP_PA_E!N7+FC_IND_PPP_PR_E!N7</f>
        <v>0.94028615999999987</v>
      </c>
      <c r="O7" s="8">
        <f>FC_IND_PPP_PU_E!O7+FC_IND_PPP_PA_E!O7+FC_IND_PPP_PR_E!O7</f>
        <v>0.60313176000000002</v>
      </c>
      <c r="P7" s="8">
        <f>FC_IND_PPP_PU_E!P7+FC_IND_PPP_PA_E!P7+FC_IND_PPP_PR_E!P7</f>
        <v>9.2291760000000028E-2</v>
      </c>
      <c r="Q7" s="8">
        <f>FC_IND_PPP_PU_E!Q7+FC_IND_PPP_PA_E!Q7+FC_IND_PPP_PR_E!Q7</f>
        <v>0</v>
      </c>
      <c r="R7" s="8">
        <f>FC_IND_PPP_PU_E!R7+FC_IND_PPP_PA_E!R7+FC_IND_PPP_PR_E!R7</f>
        <v>2.8947600000000004E-2</v>
      </c>
      <c r="S7" s="8">
        <f>FC_IND_PPP_PU_E!S7+FC_IND_PPP_PA_E!S7+FC_IND_PPP_PR_E!S7</f>
        <v>0</v>
      </c>
      <c r="T7" s="8">
        <f>FC_IND_PPP_PU_E!T7+FC_IND_PPP_PA_E!T7+FC_IND_PPP_PR_E!T7</f>
        <v>4.2229440000000007E-2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  <c r="Y7" s="8">
        <f>FC_IND_PPP_PU_E!Y7+FC_IND_PPP_PA_E!Y7+FC_IND_PPP_PR_E!Y7</f>
        <v>0</v>
      </c>
      <c r="Z7" s="8">
        <f>FC_IND_PPP_PU_E!Z7+FC_IND_PPP_PA_E!Z7+FC_IND_PPP_PR_E!Z7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  <c r="Y9" s="8">
        <f>FC_IND_PPP_PU_E!Y9+FC_IND_PPP_PA_E!Y9+FC_IND_PPP_PR_E!Y9</f>
        <v>0</v>
      </c>
      <c r="Z9" s="8">
        <f>FC_IND_PPP_PU_E!Z9+FC_IND_PPP_PA_E!Z9+FC_IND_PPP_PR_E!Z9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  <c r="Y10" s="8">
        <f>FC_IND_PPP_PU_E!Y10+FC_IND_PPP_PA_E!Y10+FC_IND_PPP_PR_E!Y10</f>
        <v>0</v>
      </c>
      <c r="Z10" s="8">
        <f>FC_IND_PPP_PU_E!Z10+FC_IND_PPP_PA_E!Z10+FC_IND_PPP_PR_E!Z10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  <c r="Y12" s="8">
        <f>FC_IND_PPP_PU_E!Y12+FC_IND_PPP_PA_E!Y12+FC_IND_PPP_PR_E!Y12</f>
        <v>0</v>
      </c>
      <c r="Z12" s="8">
        <f>FC_IND_PPP_PU_E!Z12+FC_IND_PPP_PA_E!Z12+FC_IND_PPP_PR_E!Z12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  <c r="Y13" s="8">
        <f>FC_IND_PPP_PU_E!Y13+FC_IND_PPP_PA_E!Y13+FC_IND_PPP_PR_E!Y13</f>
        <v>0</v>
      </c>
      <c r="Z13" s="8">
        <f>FC_IND_PPP_PU_E!Z13+FC_IND_PPP_PA_E!Z13+FC_IND_PPP_PR_E!Z13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  <c r="Y14" s="8">
        <f>FC_IND_PPP_PU_E!Y14+FC_IND_PPP_PA_E!Y14+FC_IND_PPP_PR_E!Y14</f>
        <v>0</v>
      </c>
      <c r="Z14" s="8">
        <f>FC_IND_PPP_PU_E!Z14+FC_IND_PPP_PA_E!Z14+FC_IND_PPP_PR_E!Z14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  <c r="Y15" s="8">
        <f>FC_IND_PPP_PU_E!Y15+FC_IND_PPP_PA_E!Y15+FC_IND_PPP_PR_E!Y15</f>
        <v>0</v>
      </c>
      <c r="Z15" s="8">
        <f>FC_IND_PPP_PU_E!Z15+FC_IND_PPP_PA_E!Z15+FC_IND_PPP_PR_E!Z15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  <c r="Y16" s="8">
        <f>FC_IND_PPP_PU_E!Y16+FC_IND_PPP_PA_E!Y16+FC_IND_PPP_PR_E!Y16</f>
        <v>0</v>
      </c>
      <c r="Z16" s="8">
        <f>FC_IND_PPP_PU_E!Z16+FC_IND_PPP_PA_E!Z16+FC_IND_PPP_PR_E!Z16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  <c r="Y18" s="8">
        <f>FC_IND_PPP_PU_E!Y18+FC_IND_PPP_PA_E!Y18+FC_IND_PPP_PR_E!Y18</f>
        <v>0</v>
      </c>
      <c r="Z18" s="8">
        <f>FC_IND_PPP_PU_E!Z18+FC_IND_PPP_PA_E!Z18+FC_IND_PPP_PR_E!Z18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  <c r="Y19" s="8">
        <f>FC_IND_PPP_PU_E!Y19+FC_IND_PPP_PA_E!Y19+FC_IND_PPP_PR_E!Y19</f>
        <v>0</v>
      </c>
      <c r="Z19" s="8">
        <f>FC_IND_PPP_PU_E!Z19+FC_IND_PPP_PA_E!Z19+FC_IND_PPP_PR_E!Z19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  <c r="Y20" s="8">
        <f>FC_IND_PPP_PU_E!Y20+FC_IND_PPP_PA_E!Y20+FC_IND_PPP_PR_E!Y20</f>
        <v>0</v>
      </c>
      <c r="Z20" s="8">
        <f>FC_IND_PPP_PU_E!Z20+FC_IND_PPP_PA_E!Z20+FC_IND_PPP_PR_E!Z20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  <c r="Y21" s="8">
        <f>FC_IND_PPP_PU_E!Y21+FC_IND_PPP_PA_E!Y21+FC_IND_PPP_PR_E!Y21</f>
        <v>0</v>
      </c>
      <c r="Z21" s="8">
        <f>FC_IND_PPP_PU_E!Z21+FC_IND_PPP_PA_E!Z21+FC_IND_PPP_PR_E!Z21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  <c r="Y23" s="8">
        <f>FC_IND_PPP_PU_E!Y23+FC_IND_PPP_PA_E!Y23+FC_IND_PPP_PR_E!Y23</f>
        <v>0</v>
      </c>
      <c r="Z23" s="8">
        <f>FC_IND_PPP_PU_E!Z23+FC_IND_PPP_PA_E!Z23+FC_IND_PPP_PR_E!Z23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  <c r="Y24" s="8">
        <f>FC_IND_PPP_PU_E!Y24+FC_IND_PPP_PA_E!Y24+FC_IND_PPP_PR_E!Y24</f>
        <v>0</v>
      </c>
      <c r="Z24" s="8">
        <f>FC_IND_PPP_PU_E!Z24+FC_IND_PPP_PA_E!Z24+FC_IND_PPP_PR_E!Z24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  <c r="Y25" s="27">
        <f>FC_IND_PPP_PU_E!Y25+FC_IND_PPP_PA_E!Y25+FC_IND_PPP_PR_E!Y25</f>
        <v>0</v>
      </c>
      <c r="Z25" s="27">
        <f>FC_IND_PPP_PU_E!Z25+FC_IND_PPP_PA_E!Z25+FC_IND_PPP_PR_E!Z25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21.769818479999998</v>
      </c>
      <c r="D26" s="27">
        <f t="shared" ref="D26:W26" si="21">SUM(D27,D33)</f>
        <v>22.588439039999997</v>
      </c>
      <c r="E26" s="27">
        <f t="shared" si="21"/>
        <v>21.060737999999997</v>
      </c>
      <c r="F26" s="27">
        <f t="shared" si="21"/>
        <v>19.213298639999998</v>
      </c>
      <c r="G26" s="27">
        <f t="shared" si="21"/>
        <v>16.417121760000001</v>
      </c>
      <c r="H26" s="27">
        <f t="shared" si="21"/>
        <v>19.113797519999999</v>
      </c>
      <c r="I26" s="27">
        <f t="shared" si="21"/>
        <v>33.189550200000014</v>
      </c>
      <c r="J26" s="27">
        <f t="shared" si="21"/>
        <v>3.4728346800000001</v>
      </c>
      <c r="K26" s="27">
        <f t="shared" si="21"/>
        <v>7.068738960000001</v>
      </c>
      <c r="L26" s="27">
        <f t="shared" si="21"/>
        <v>8.9515043999999993</v>
      </c>
      <c r="M26" s="27">
        <f t="shared" si="21"/>
        <v>8.2871208000000003</v>
      </c>
      <c r="N26" s="27">
        <f t="shared" si="21"/>
        <v>5.5047938400000005</v>
      </c>
      <c r="O26" s="27">
        <f t="shared" si="21"/>
        <v>4.0691948399999998</v>
      </c>
      <c r="P26" s="27">
        <f t="shared" si="21"/>
        <v>6.9525683999999996</v>
      </c>
      <c r="Q26" s="27">
        <f t="shared" si="21"/>
        <v>6.3844869600000003</v>
      </c>
      <c r="R26" s="27">
        <f t="shared" si="21"/>
        <v>5.0153194800000005</v>
      </c>
      <c r="S26" s="27">
        <f t="shared" si="21"/>
        <v>4.5306028800000009</v>
      </c>
      <c r="T26" s="27">
        <f t="shared" si="21"/>
        <v>4.0689763200000009</v>
      </c>
      <c r="U26" s="27">
        <f t="shared" si="21"/>
        <v>4.9221216000000005</v>
      </c>
      <c r="V26" s="27">
        <f t="shared" si="21"/>
        <v>1.8912041999999998</v>
      </c>
      <c r="W26" s="27">
        <f t="shared" si="21"/>
        <v>10.243794600000001</v>
      </c>
      <c r="X26" s="27">
        <f t="shared" ref="X26:Z26" si="22">SUM(X27,X33)</f>
        <v>2.7596984400000002</v>
      </c>
      <c r="Y26" s="27">
        <f t="shared" si="22"/>
        <v>2.94235092</v>
      </c>
      <c r="Z26" s="27">
        <f t="shared" si="22"/>
        <v>3.3630152399999997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  <c r="Y28" s="8">
        <f>FC_IND_PPP_PU_E!Y28+FC_IND_PPP_PA_E!Y28+FC_IND_PPP_PR_E!Y28</f>
        <v>0</v>
      </c>
      <c r="Z28" s="8">
        <f>FC_IND_PPP_PU_E!Z28+FC_IND_PPP_PA_E!Z28+FC_IND_PPP_PR_E!Z28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  <c r="Y29" s="8">
        <f>FC_IND_PPP_PU_E!Y29+FC_IND_PPP_PA_E!Y29+FC_IND_PPP_PR_E!Y29</f>
        <v>0</v>
      </c>
      <c r="Z29" s="8">
        <f>FC_IND_PPP_PU_E!Z29+FC_IND_PPP_PA_E!Z29+FC_IND_PPP_PR_E!Z29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  <c r="Y30" s="8">
        <f>FC_IND_PPP_PU_E!Y30+FC_IND_PPP_PA_E!Y30+FC_IND_PPP_PR_E!Y30</f>
        <v>0</v>
      </c>
      <c r="Z30" s="8">
        <f>FC_IND_PPP_PU_E!Z30+FC_IND_PPP_PA_E!Z30+FC_IND_PPP_PR_E!Z30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  <c r="Y31" s="8">
        <f>FC_IND_PPP_PU_E!Y31+FC_IND_PPP_PA_E!Y31+FC_IND_PPP_PR_E!Y31</f>
        <v>0</v>
      </c>
      <c r="Z31" s="8">
        <f>FC_IND_PPP_PU_E!Z31+FC_IND_PPP_PA_E!Z31+FC_IND_PPP_PR_E!Z31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  <c r="Y32" s="8">
        <f>FC_IND_PPP_PU_E!Y32+FC_IND_PPP_PA_E!Y32+FC_IND_PPP_PR_E!Y32</f>
        <v>0</v>
      </c>
      <c r="Z32" s="8">
        <f>FC_IND_PPP_PU_E!Z32+FC_IND_PPP_PA_E!Z32+FC_IND_PPP_PR_E!Z32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21.769818479999998</v>
      </c>
      <c r="D33" s="19">
        <f t="shared" ref="D33:W33" si="27">SUM(D34:D50)</f>
        <v>22.588439039999997</v>
      </c>
      <c r="E33" s="19">
        <f t="shared" si="27"/>
        <v>21.060737999999997</v>
      </c>
      <c r="F33" s="19">
        <f t="shared" si="27"/>
        <v>19.213298639999998</v>
      </c>
      <c r="G33" s="19">
        <f t="shared" si="27"/>
        <v>16.417121760000001</v>
      </c>
      <c r="H33" s="19">
        <f t="shared" si="27"/>
        <v>19.113797519999999</v>
      </c>
      <c r="I33" s="19">
        <f t="shared" si="27"/>
        <v>33.189550200000014</v>
      </c>
      <c r="J33" s="19">
        <f t="shared" si="27"/>
        <v>3.4728346800000001</v>
      </c>
      <c r="K33" s="19">
        <f t="shared" si="27"/>
        <v>7.068738960000001</v>
      </c>
      <c r="L33" s="19">
        <f t="shared" si="27"/>
        <v>8.9515043999999993</v>
      </c>
      <c r="M33" s="19">
        <f t="shared" si="27"/>
        <v>8.2871208000000003</v>
      </c>
      <c r="N33" s="19">
        <f t="shared" si="27"/>
        <v>5.5047938400000005</v>
      </c>
      <c r="O33" s="19">
        <f t="shared" si="27"/>
        <v>4.0691948399999998</v>
      </c>
      <c r="P33" s="19">
        <f t="shared" si="27"/>
        <v>6.9525683999999996</v>
      </c>
      <c r="Q33" s="19">
        <f t="shared" si="27"/>
        <v>6.3844869600000003</v>
      </c>
      <c r="R33" s="19">
        <f t="shared" si="27"/>
        <v>5.0153194800000005</v>
      </c>
      <c r="S33" s="19">
        <f t="shared" si="27"/>
        <v>4.5306028800000009</v>
      </c>
      <c r="T33" s="19">
        <f t="shared" si="27"/>
        <v>4.0689763200000009</v>
      </c>
      <c r="U33" s="19">
        <f t="shared" si="27"/>
        <v>4.9221216000000005</v>
      </c>
      <c r="V33" s="19">
        <f t="shared" si="27"/>
        <v>1.8912041999999998</v>
      </c>
      <c r="W33" s="19">
        <f t="shared" si="27"/>
        <v>10.243794600000001</v>
      </c>
      <c r="X33" s="19">
        <f t="shared" ref="X33:Z33" si="28">SUM(X34:X50)</f>
        <v>2.7596984400000002</v>
      </c>
      <c r="Y33" s="19">
        <f t="shared" si="28"/>
        <v>2.94235092</v>
      </c>
      <c r="Z33" s="19">
        <f t="shared" si="28"/>
        <v>3.3630152399999997</v>
      </c>
    </row>
    <row r="34" spans="1:26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  <c r="Y34" s="8">
        <f>FC_IND_PPP_PU_E!Y34+FC_IND_PPP_PA_E!Y34+FC_IND_PPP_PR_E!Y34</f>
        <v>0</v>
      </c>
      <c r="Z34" s="8">
        <f>FC_IND_PPP_PU_E!Z34+FC_IND_PPP_PA_E!Z34+FC_IND_PPP_PR_E!Z34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  <c r="Y35" s="8">
        <f>FC_IND_PPP_PU_E!Y35+FC_IND_PPP_PA_E!Y35+FC_IND_PPP_PR_E!Y35</f>
        <v>0</v>
      </c>
      <c r="Z35" s="8">
        <f>FC_IND_PPP_PU_E!Z35+FC_IND_PPP_PA_E!Z35+FC_IND_PPP_PR_E!Z35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3.2711040000000004E-2</v>
      </c>
      <c r="D36" s="8">
        <f>FC_IND_PPP_PU_E!D36+FC_IND_PPP_PA_E!D36+FC_IND_PPP_PR_E!D36</f>
        <v>0</v>
      </c>
      <c r="E36" s="8">
        <f>FC_IND_PPP_PU_E!E36+FC_IND_PPP_PA_E!E36+FC_IND_PPP_PR_E!E36</f>
        <v>0.48793968000000021</v>
      </c>
      <c r="F36" s="8">
        <f>FC_IND_PPP_PU_E!F36+FC_IND_PPP_PA_E!F36+FC_IND_PPP_PR_E!F36</f>
        <v>0.92249676000000003</v>
      </c>
      <c r="G36" s="8">
        <f>FC_IND_PPP_PU_E!G36+FC_IND_PPP_PA_E!G36+FC_IND_PPP_PR_E!G36</f>
        <v>1.3420612800000002</v>
      </c>
      <c r="H36" s="8">
        <f>FC_IND_PPP_PU_E!H36+FC_IND_PPP_PA_E!H36+FC_IND_PPP_PR_E!H36</f>
        <v>1.2498343199999999</v>
      </c>
      <c r="I36" s="8">
        <f>FC_IND_PPP_PU_E!I36+FC_IND_PPP_PA_E!I36+FC_IND_PPP_PR_E!I36</f>
        <v>0</v>
      </c>
      <c r="J36" s="8">
        <f>FC_IND_PPP_PU_E!J36+FC_IND_PPP_PA_E!J36+FC_IND_PPP_PR_E!J36</f>
        <v>3.8617199999999997E-2</v>
      </c>
      <c r="K36" s="8">
        <f>FC_IND_PPP_PU_E!K36+FC_IND_PPP_PA_E!K36+FC_IND_PPP_PR_E!K36</f>
        <v>0.19036008000000001</v>
      </c>
      <c r="L36" s="8">
        <f>FC_IND_PPP_PU_E!L36+FC_IND_PPP_PA_E!L36+FC_IND_PPP_PR_E!L36</f>
        <v>1.0562940000000001</v>
      </c>
      <c r="M36" s="8">
        <f>FC_IND_PPP_PU_E!M36+FC_IND_PPP_PA_E!M36+FC_IND_PPP_PR_E!M36</f>
        <v>1.1187630000000002</v>
      </c>
      <c r="N36" s="8">
        <f>FC_IND_PPP_PU_E!N36+FC_IND_PPP_PA_E!N36+FC_IND_PPP_PR_E!N36</f>
        <v>1.3568266800000002</v>
      </c>
      <c r="O36" s="8">
        <f>FC_IND_PPP_PU_E!O36+FC_IND_PPP_PA_E!O36+FC_IND_PPP_PR_E!O36</f>
        <v>0.75871440000000001</v>
      </c>
      <c r="P36" s="8">
        <f>FC_IND_PPP_PU_E!P36+FC_IND_PPP_PA_E!P36+FC_IND_PPP_PR_E!P36</f>
        <v>1.3061700000000001</v>
      </c>
      <c r="Q36" s="8">
        <f>FC_IND_PPP_PU_E!Q36+FC_IND_PPP_PA_E!Q36+FC_IND_PPP_PR_E!Q36</f>
        <v>1.0860519599999998</v>
      </c>
      <c r="R36" s="8">
        <f>FC_IND_PPP_PU_E!R36+FC_IND_PPP_PA_E!R36+FC_IND_PPP_PR_E!R36</f>
        <v>0.5831197199999999</v>
      </c>
      <c r="S36" s="8">
        <f>FC_IND_PPP_PU_E!S36+FC_IND_PPP_PA_E!S36+FC_IND_PPP_PR_E!S36</f>
        <v>0.89864496000000005</v>
      </c>
      <c r="T36" s="8">
        <f>FC_IND_PPP_PU_E!T36+FC_IND_PPP_PA_E!T36+FC_IND_PPP_PR_E!T36</f>
        <v>1.1099037599999999</v>
      </c>
      <c r="U36" s="8">
        <f>FC_IND_PPP_PU_E!U36+FC_IND_PPP_PA_E!U36+FC_IND_PPP_PR_E!U36</f>
        <v>1.8091022400000007</v>
      </c>
      <c r="V36" s="8">
        <f>FC_IND_PPP_PU_E!V36+FC_IND_PPP_PA_E!V36+FC_IND_PPP_PR_E!V36</f>
        <v>0.95816087999999999</v>
      </c>
      <c r="W36" s="8">
        <f>FC_IND_PPP_PU_E!W36+FC_IND_PPP_PA_E!W36+FC_IND_PPP_PR_E!W36</f>
        <v>2.8447246799999992</v>
      </c>
      <c r="X36" s="8">
        <f>FC_IND_PPP_PU_E!X36+FC_IND_PPP_PA_E!X36+FC_IND_PPP_PR_E!X36</f>
        <v>0.93135599999999985</v>
      </c>
      <c r="Y36" s="8">
        <f>FC_IND_PPP_PU_E!Y36+FC_IND_PPP_PA_E!Y36+FC_IND_PPP_PR_E!Y36</f>
        <v>0.98201268000000019</v>
      </c>
      <c r="Z36" s="8">
        <f>FC_IND_PPP_PU_E!Z36+FC_IND_PPP_PA_E!Z36+FC_IND_PPP_PR_E!Z36</f>
        <v>1.2795922799999999</v>
      </c>
    </row>
    <row r="37" spans="1:26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  <c r="Y37" s="8">
        <f>FC_IND_PPP_PU_E!Y37+FC_IND_PPP_PA_E!Y37+FC_IND_PPP_PR_E!Y37</f>
        <v>0</v>
      </c>
      <c r="Z37" s="8">
        <f>FC_IND_PPP_PU_E!Z37+FC_IND_PPP_PA_E!Z37+FC_IND_PPP_PR_E!Z37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  <c r="Y38" s="8">
        <f>FC_IND_PPP_PU_E!Y38+FC_IND_PPP_PA_E!Y38+FC_IND_PPP_PR_E!Y38</f>
        <v>0</v>
      </c>
      <c r="Z38" s="8">
        <f>FC_IND_PPP_PU_E!Z38+FC_IND_PPP_PA_E!Z38+FC_IND_PPP_PR_E!Z38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  <c r="Y39" s="8">
        <f>FC_IND_PPP_PU_E!Y39+FC_IND_PPP_PA_E!Y39+FC_IND_PPP_PR_E!Y39</f>
        <v>0</v>
      </c>
      <c r="Z39" s="8">
        <f>FC_IND_PPP_PU_E!Z39+FC_IND_PPP_PA_E!Z39+FC_IND_PPP_PR_E!Z39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  <c r="Y40" s="8">
        <f>FC_IND_PPP_PU_E!Y40+FC_IND_PPP_PA_E!Y40+FC_IND_PPP_PR_E!Y40</f>
        <v>0</v>
      </c>
      <c r="Z40" s="8">
        <f>FC_IND_PPP_PU_E!Z40+FC_IND_PPP_PA_E!Z40+FC_IND_PPP_PR_E!Z40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0.53709300000000004</v>
      </c>
      <c r="D41" s="8">
        <f>FC_IND_PPP_PU_E!D41+FC_IND_PPP_PA_E!D41+FC_IND_PPP_PR_E!D41</f>
        <v>0.57824855999999991</v>
      </c>
      <c r="E41" s="8">
        <f>FC_IND_PPP_PU_E!E41+FC_IND_PPP_PA_E!E41+FC_IND_PPP_PR_E!E41</f>
        <v>0.61319196000000009</v>
      </c>
      <c r="F41" s="8">
        <f>FC_IND_PPP_PU_E!F41+FC_IND_PPP_PA_E!F41+FC_IND_PPP_PR_E!F41</f>
        <v>0.66107735999999995</v>
      </c>
      <c r="G41" s="8">
        <f>FC_IND_PPP_PU_E!G41+FC_IND_PPP_PA_E!G41+FC_IND_PPP_PR_E!G41</f>
        <v>0.6768666000000001</v>
      </c>
      <c r="H41" s="8">
        <f>FC_IND_PPP_PU_E!H41+FC_IND_PPP_PA_E!H41+FC_IND_PPP_PR_E!H41</f>
        <v>1.3156837200000002</v>
      </c>
      <c r="I41" s="8">
        <f>FC_IND_PPP_PU_E!I41+FC_IND_PPP_PA_E!I41+FC_IND_PPP_PR_E!I41</f>
        <v>0.89610408000000008</v>
      </c>
      <c r="J41" s="8">
        <f>FC_IND_PPP_PU_E!J41+FC_IND_PPP_PA_E!J41+FC_IND_PPP_PR_E!J41</f>
        <v>0.17782308000000005</v>
      </c>
      <c r="K41" s="8">
        <f>FC_IND_PPP_PU_E!K41+FC_IND_PPP_PA_E!K41+FC_IND_PPP_PR_E!K41</f>
        <v>0.43847495999999997</v>
      </c>
      <c r="L41" s="8">
        <f>FC_IND_PPP_PU_E!L41+FC_IND_PPP_PA_E!L41+FC_IND_PPP_PR_E!L41</f>
        <v>0.41000256000000013</v>
      </c>
      <c r="M41" s="8">
        <f>FC_IND_PPP_PU_E!M41+FC_IND_PPP_PA_E!M41+FC_IND_PPP_PR_E!M41</f>
        <v>0.60697980000000018</v>
      </c>
      <c r="N41" s="8">
        <f>FC_IND_PPP_PU_E!N41+FC_IND_PPP_PA_E!N41+FC_IND_PPP_PR_E!N41</f>
        <v>0.33675084000000011</v>
      </c>
      <c r="O41" s="8">
        <f>FC_IND_PPP_PU_E!O41+FC_IND_PPP_PA_E!O41+FC_IND_PPP_PR_E!O41</f>
        <v>0.39084840000000004</v>
      </c>
      <c r="P41" s="8">
        <f>FC_IND_PPP_PU_E!P41+FC_IND_PPP_PA_E!P41+FC_IND_PPP_PR_E!P41</f>
        <v>0.83890043999999997</v>
      </c>
      <c r="Q41" s="8">
        <f>FC_IND_PPP_PU_E!Q41+FC_IND_PPP_PA_E!Q41+FC_IND_PPP_PR_E!Q41</f>
        <v>1.2235366800000003</v>
      </c>
      <c r="R41" s="8">
        <f>FC_IND_PPP_PU_E!R41+FC_IND_PPP_PA_E!R41+FC_IND_PPP_PR_E!R41</f>
        <v>0.21923748000000001</v>
      </c>
      <c r="S41" s="8">
        <f>FC_IND_PPP_PU_E!S41+FC_IND_PPP_PA_E!S41+FC_IND_PPP_PR_E!S41</f>
        <v>0.17471700000000007</v>
      </c>
      <c r="T41" s="8">
        <f>FC_IND_PPP_PU_E!T41+FC_IND_PPP_PA_E!T41+FC_IND_PPP_PR_E!T41</f>
        <v>0.30827844000000015</v>
      </c>
      <c r="U41" s="8">
        <f>FC_IND_PPP_PU_E!U41+FC_IND_PPP_PA_E!U41+FC_IND_PPP_PR_E!U41</f>
        <v>0.29870135999999997</v>
      </c>
      <c r="V41" s="8">
        <f>FC_IND_PPP_PU_E!V41+FC_IND_PPP_PA_E!V41+FC_IND_PPP_PR_E!V41</f>
        <v>9.8618040000000004E-2</v>
      </c>
      <c r="W41" s="8">
        <f>FC_IND_PPP_PU_E!W41+FC_IND_PPP_PA_E!W41+FC_IND_PPP_PR_E!W41</f>
        <v>0.42889788000000012</v>
      </c>
      <c r="X41" s="8">
        <f>FC_IND_PPP_PU_E!X41+FC_IND_PPP_PA_E!X41+FC_IND_PPP_PR_E!X41</f>
        <v>7.9463880000000001E-2</v>
      </c>
      <c r="Y41" s="8">
        <f>FC_IND_PPP_PU_E!Y41+FC_IND_PPP_PA_E!Y41+FC_IND_PPP_PR_E!Y41</f>
        <v>6.3674640000000005E-2</v>
      </c>
      <c r="Z41" s="8">
        <f>FC_IND_PPP_PU_E!Z41+FC_IND_PPP_PA_E!Z41+FC_IND_PPP_PR_E!Z41</f>
        <v>0.26065188</v>
      </c>
    </row>
    <row r="42" spans="1:26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  <c r="Y42" s="8">
        <f>FC_IND_PPP_PU_E!Y42+FC_IND_PPP_PA_E!Y42+FC_IND_PPP_PR_E!Y42</f>
        <v>0</v>
      </c>
      <c r="Z42" s="8">
        <f>FC_IND_PPP_PU_E!Z42+FC_IND_PPP_PA_E!Z42+FC_IND_PPP_PR_E!Z42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14.816650679999999</v>
      </c>
      <c r="D43" s="8">
        <f>FC_IND_PPP_PU_E!D43+FC_IND_PPP_PA_E!D43+FC_IND_PPP_PR_E!D43</f>
        <v>12.43528416</v>
      </c>
      <c r="E43" s="8">
        <f>FC_IND_PPP_PU_E!E43+FC_IND_PPP_PA_E!E43+FC_IND_PPP_PR_E!E43</f>
        <v>10.384700039999998</v>
      </c>
      <c r="F43" s="8">
        <f>FC_IND_PPP_PU_E!F43+FC_IND_PPP_PA_E!F43+FC_IND_PPP_PR_E!F43</f>
        <v>8.0548181999999997</v>
      </c>
      <c r="G43" s="8">
        <f>FC_IND_PPP_PU_E!G43+FC_IND_PPP_PA_E!G43+FC_IND_PPP_PR_E!G43</f>
        <v>4.8232875599999998</v>
      </c>
      <c r="H43" s="8">
        <f>FC_IND_PPP_PU_E!H43+FC_IND_PPP_PA_E!H43+FC_IND_PPP_PR_E!H43</f>
        <v>6.9733731599999969</v>
      </c>
      <c r="I43" s="8">
        <f>FC_IND_PPP_PU_E!I43+FC_IND_PPP_PA_E!I43+FC_IND_PPP_PR_E!I43</f>
        <v>3.5684485200000013</v>
      </c>
      <c r="J43" s="8">
        <f>FC_IND_PPP_PU_E!J43+FC_IND_PPP_PA_E!J43+FC_IND_PPP_PR_E!J43</f>
        <v>1.9286747999999998</v>
      </c>
      <c r="K43" s="8">
        <f>FC_IND_PPP_PU_E!K43+FC_IND_PPP_PA_E!K43+FC_IND_PPP_PR_E!K43</f>
        <v>2.7534967199999998</v>
      </c>
      <c r="L43" s="8">
        <f>FC_IND_PPP_PU_E!L43+FC_IND_PPP_PA_E!L43+FC_IND_PPP_PR_E!L43</f>
        <v>4.2585566399999992</v>
      </c>
      <c r="M43" s="8">
        <f>FC_IND_PPP_PU_E!M43+FC_IND_PPP_PA_E!M43+FC_IND_PPP_PR_E!M43</f>
        <v>3.3857179199999994</v>
      </c>
      <c r="N43" s="8">
        <f>FC_IND_PPP_PU_E!N43+FC_IND_PPP_PA_E!N43+FC_IND_PPP_PR_E!N43</f>
        <v>3.0037176000000003</v>
      </c>
      <c r="O43" s="8">
        <f>FC_IND_PPP_PU_E!O43+FC_IND_PPP_PA_E!O43+FC_IND_PPP_PR_E!O43</f>
        <v>2.1951680399999995</v>
      </c>
      <c r="P43" s="8">
        <f>FC_IND_PPP_PU_E!P43+FC_IND_PPP_PA_E!P43+FC_IND_PPP_PR_E!P43</f>
        <v>3.1256269199999998</v>
      </c>
      <c r="Q43" s="8">
        <f>FC_IND_PPP_PU_E!Q43+FC_IND_PPP_PA_E!Q43+FC_IND_PPP_PR_E!Q43</f>
        <v>2.8015135200000003</v>
      </c>
      <c r="R43" s="8">
        <f>FC_IND_PPP_PU_E!R43+FC_IND_PPP_PA_E!R43+FC_IND_PPP_PR_E!R43</f>
        <v>2.9298250800000005</v>
      </c>
      <c r="S43" s="8">
        <f>FC_IND_PPP_PU_E!S43+FC_IND_PPP_PA_E!S43+FC_IND_PPP_PR_E!S43</f>
        <v>2.4741990000000005</v>
      </c>
      <c r="T43" s="8">
        <f>FC_IND_PPP_PU_E!T43+FC_IND_PPP_PA_E!T43+FC_IND_PPP_PR_E!T43</f>
        <v>2.6507941200000005</v>
      </c>
      <c r="U43" s="8">
        <f>FC_IND_PPP_PU_E!U43+FC_IND_PPP_PA_E!U43+FC_IND_PPP_PR_E!U43</f>
        <v>2.8143180000000001</v>
      </c>
      <c r="V43" s="8">
        <f>FC_IND_PPP_PU_E!V43+FC_IND_PPP_PA_E!V43+FC_IND_PPP_PR_E!V43</f>
        <v>0.83442527999999982</v>
      </c>
      <c r="W43" s="8">
        <f>FC_IND_PPP_PU_E!W43+FC_IND_PPP_PA_E!W43+FC_IND_PPP_PR_E!W43</f>
        <v>6.9701720400000013</v>
      </c>
      <c r="X43" s="8">
        <f>FC_IND_PPP_PU_E!X43+FC_IND_PPP_PA_E!X43+FC_IND_PPP_PR_E!X43</f>
        <v>1.7488785600000001</v>
      </c>
      <c r="Y43" s="8">
        <f>FC_IND_PPP_PU_E!Y43+FC_IND_PPP_PA_E!Y43+FC_IND_PPP_PR_E!Y43</f>
        <v>1.8966635999999997</v>
      </c>
      <c r="Z43" s="8">
        <f>FC_IND_PPP_PU_E!Z43+FC_IND_PPP_PA_E!Z43+FC_IND_PPP_PR_E!Z43</f>
        <v>1.8227710799999999</v>
      </c>
    </row>
    <row r="44" spans="1:26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6.3833637599999999</v>
      </c>
      <c r="D44" s="8">
        <f>FC_IND_PPP_PU_E!D44+FC_IND_PPP_PA_E!D44+FC_IND_PPP_PR_E!D44</f>
        <v>9.5749063199999984</v>
      </c>
      <c r="E44" s="8">
        <f>FC_IND_PPP_PU_E!E44+FC_IND_PPP_PA_E!E44+FC_IND_PPP_PR_E!E44</f>
        <v>9.5749063199999984</v>
      </c>
      <c r="F44" s="8">
        <f>FC_IND_PPP_PU_E!F44+FC_IND_PPP_PA_E!F44+FC_IND_PPP_PR_E!F44</f>
        <v>9.5749063200000002</v>
      </c>
      <c r="G44" s="8">
        <f>FC_IND_PPP_PU_E!G44+FC_IND_PPP_PA_E!G44+FC_IND_PPP_PR_E!G44</f>
        <v>9.5749063199999984</v>
      </c>
      <c r="H44" s="8">
        <f>FC_IND_PPP_PU_E!H44+FC_IND_PPP_PA_E!H44+FC_IND_PPP_PR_E!H44</f>
        <v>9.5749063200000002</v>
      </c>
      <c r="I44" s="8">
        <f>FC_IND_PPP_PU_E!I44+FC_IND_PPP_PA_E!I44+FC_IND_PPP_PR_E!I44</f>
        <v>28.724997600000012</v>
      </c>
      <c r="J44" s="8">
        <f>FC_IND_PPP_PU_E!J44+FC_IND_PPP_PA_E!J44+FC_IND_PPP_PR_E!J44</f>
        <v>1.3277196000000002</v>
      </c>
      <c r="K44" s="8">
        <f>FC_IND_PPP_PU_E!K44+FC_IND_PPP_PA_E!K44+FC_IND_PPP_PR_E!K44</f>
        <v>3.6864072000000019</v>
      </c>
      <c r="L44" s="8">
        <f>FC_IND_PPP_PU_E!L44+FC_IND_PPP_PA_E!L44+FC_IND_PPP_PR_E!L44</f>
        <v>3.2266512000000001</v>
      </c>
      <c r="M44" s="8">
        <f>FC_IND_PPP_PU_E!M44+FC_IND_PPP_PA_E!M44+FC_IND_PPP_PR_E!M44</f>
        <v>3.1756600800000001</v>
      </c>
      <c r="N44" s="8">
        <f>FC_IND_PPP_PU_E!N44+FC_IND_PPP_PA_E!N44+FC_IND_PPP_PR_E!N44</f>
        <v>0.80749871999999989</v>
      </c>
      <c r="O44" s="8">
        <f>FC_IND_PPP_PU_E!O44+FC_IND_PPP_PA_E!O44+FC_IND_PPP_PR_E!O44</f>
        <v>0.72446400000000011</v>
      </c>
      <c r="P44" s="8">
        <f>FC_IND_PPP_PU_E!P44+FC_IND_PPP_PA_E!P44+FC_IND_PPP_PR_E!P44</f>
        <v>1.6818710400000001</v>
      </c>
      <c r="Q44" s="8">
        <f>FC_IND_PPP_PU_E!Q44+FC_IND_PPP_PA_E!Q44+FC_IND_PPP_PR_E!Q44</f>
        <v>1.2733848000000001</v>
      </c>
      <c r="R44" s="8">
        <f>FC_IND_PPP_PU_E!R44+FC_IND_PPP_PA_E!R44+FC_IND_PPP_PR_E!R44</f>
        <v>1.2831372000000003</v>
      </c>
      <c r="S44" s="8">
        <f>FC_IND_PPP_PU_E!S44+FC_IND_PPP_PA_E!S44+FC_IND_PPP_PR_E!S44</f>
        <v>0.98304192000000001</v>
      </c>
      <c r="T44" s="8">
        <f>FC_IND_PPP_PU_E!T44+FC_IND_PPP_PA_E!T44+FC_IND_PPP_PR_E!T44</f>
        <v>0</v>
      </c>
      <c r="U44" s="8">
        <f>FC_IND_PPP_PU_E!U44+FC_IND_PPP_PA_E!U44+FC_IND_PPP_PR_E!U44</f>
        <v>0</v>
      </c>
      <c r="V44" s="8">
        <f>FC_IND_PPP_PU_E!V44+FC_IND_PPP_PA_E!V44+FC_IND_PPP_PR_E!V44</f>
        <v>0</v>
      </c>
      <c r="W44" s="8">
        <f>FC_IND_PPP_PU_E!W44+FC_IND_PPP_PA_E!W44+FC_IND_PPP_PR_E!W44</f>
        <v>0</v>
      </c>
      <c r="X44" s="8">
        <f>FC_IND_PPP_PU_E!X44+FC_IND_PPP_PA_E!X44+FC_IND_PPP_PR_E!X44</f>
        <v>0</v>
      </c>
      <c r="Y44" s="8">
        <f>FC_IND_PPP_PU_E!Y44+FC_IND_PPP_PA_E!Y44+FC_IND_PPP_PR_E!Y44</f>
        <v>0</v>
      </c>
      <c r="Z44" s="8">
        <f>FC_IND_PPP_PU_E!Z44+FC_IND_PPP_PA_E!Z44+FC_IND_PPP_PR_E!Z44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  <c r="Y45" s="8">
        <f>FC_IND_PPP_PU_E!Y45+FC_IND_PPP_PA_E!Y45+FC_IND_PPP_PR_E!Y45</f>
        <v>0</v>
      </c>
      <c r="Z45" s="8">
        <f>FC_IND_PPP_PU_E!Z45+FC_IND_PPP_PA_E!Z45+FC_IND_PPP_PR_E!Z45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  <c r="Y46" s="8">
        <f>FC_IND_PPP_PU_E!Y46+FC_IND_PPP_PA_E!Y46+FC_IND_PPP_PR_E!Y46</f>
        <v>0</v>
      </c>
      <c r="Z46" s="8">
        <f>FC_IND_PPP_PU_E!Z46+FC_IND_PPP_PA_E!Z46+FC_IND_PPP_PR_E!Z46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  <c r="Y47" s="8">
        <f>FC_IND_PPP_PU_E!Y47+FC_IND_PPP_PA_E!Y47+FC_IND_PPP_PR_E!Y47</f>
        <v>0</v>
      </c>
      <c r="Z47" s="8">
        <f>FC_IND_PPP_PU_E!Z47+FC_IND_PPP_PA_E!Z47+FC_IND_PPP_PR_E!Z47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  <c r="Y48" s="8">
        <f>FC_IND_PPP_PU_E!Y48+FC_IND_PPP_PA_E!Y48+FC_IND_PPP_PR_E!Y48</f>
        <v>0</v>
      </c>
      <c r="Z48" s="8">
        <f>FC_IND_PPP_PU_E!Z48+FC_IND_PPP_PA_E!Z48+FC_IND_PPP_PR_E!Z48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  <c r="Y49" s="8">
        <f>FC_IND_PPP_PU_E!Y49+FC_IND_PPP_PA_E!Y49+FC_IND_PPP_PR_E!Y49</f>
        <v>0</v>
      </c>
      <c r="Z49" s="8">
        <f>FC_IND_PPP_PU_E!Z49+FC_IND_PPP_PA_E!Z49+FC_IND_PPP_PR_E!Z49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  <c r="Y50" s="8">
        <f>FC_IND_PPP_PU_E!Y50+FC_IND_PPP_PA_E!Y50+FC_IND_PPP_PR_E!Y50</f>
        <v>0</v>
      </c>
      <c r="Z50" s="8">
        <f>FC_IND_PPP_PU_E!Z50+FC_IND_PPP_PA_E!Z50+FC_IND_PPP_PR_E!Z50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70.968744000000001</v>
      </c>
      <c r="D51" s="27">
        <f>FC_IND_PPP_PU_E!D51+FC_IND_PPP_PA_E!D51+FC_IND_PPP_PR_E!D51</f>
        <v>73.071349560000002</v>
      </c>
      <c r="E51" s="27">
        <f>FC_IND_PPP_PU_E!E51+FC_IND_PPP_PA_E!E51+FC_IND_PPP_PR_E!E51</f>
        <v>62.970926039999995</v>
      </c>
      <c r="F51" s="27">
        <f>FC_IND_PPP_PU_E!F51+FC_IND_PPP_PA_E!F51+FC_IND_PPP_PR_E!F51</f>
        <v>57.139532999999993</v>
      </c>
      <c r="G51" s="27">
        <f>FC_IND_PPP_PU_E!G51+FC_IND_PPP_PA_E!G51+FC_IND_PPP_PR_E!G51</f>
        <v>50.519688120000005</v>
      </c>
      <c r="H51" s="27">
        <f>FC_IND_PPP_PU_E!H51+FC_IND_PPP_PA_E!H51+FC_IND_PPP_PR_E!H51</f>
        <v>22.258617479999998</v>
      </c>
      <c r="I51" s="27">
        <f>FC_IND_PPP_PU_E!I51+FC_IND_PPP_PA_E!I51+FC_IND_PPP_PR_E!I51</f>
        <v>14.033190600000001</v>
      </c>
      <c r="J51" s="27">
        <f>FC_IND_PPP_PU_E!J51+FC_IND_PPP_PA_E!J51+FC_IND_PPP_PR_E!J51</f>
        <v>5.2412659200000018</v>
      </c>
      <c r="K51" s="27">
        <f>FC_IND_PPP_PU_E!K51+FC_IND_PPP_PA_E!K51+FC_IND_PPP_PR_E!K51</f>
        <v>9.0978940800000014</v>
      </c>
      <c r="L51" s="27">
        <f>FC_IND_PPP_PU_E!L51+FC_IND_PPP_PA_E!L51+FC_IND_PPP_PR_E!L51</f>
        <v>16.709968440000004</v>
      </c>
      <c r="M51" s="27">
        <f>FC_IND_PPP_PU_E!M51+FC_IND_PPP_PA_E!M51+FC_IND_PPP_PR_E!M51</f>
        <v>11.689242839999999</v>
      </c>
      <c r="N51" s="27">
        <f>FC_IND_PPP_PU_E!N51+FC_IND_PPP_PA_E!N51+FC_IND_PPP_PR_E!N51</f>
        <v>21.677982480000001</v>
      </c>
      <c r="O51" s="27">
        <f>FC_IND_PPP_PU_E!O51+FC_IND_PPP_PA_E!O51+FC_IND_PPP_PR_E!O51</f>
        <v>18.316762199999999</v>
      </c>
      <c r="P51" s="27">
        <f>FC_IND_PPP_PU_E!P51+FC_IND_PPP_PA_E!P51+FC_IND_PPP_PR_E!P51</f>
        <v>14.139825479999999</v>
      </c>
      <c r="Q51" s="27">
        <f>FC_IND_PPP_PU_E!Q51+FC_IND_PPP_PA_E!Q51+FC_IND_PPP_PR_E!Q51</f>
        <v>14.406412680000003</v>
      </c>
      <c r="R51" s="27">
        <f>FC_IND_PPP_PU_E!R51+FC_IND_PPP_PA_E!R51+FC_IND_PPP_PR_E!R51</f>
        <v>11.642792040000002</v>
      </c>
      <c r="S51" s="27">
        <f>FC_IND_PPP_PU_E!S51+FC_IND_PPP_PA_E!S51+FC_IND_PPP_PR_E!S51</f>
        <v>17.367550200000004</v>
      </c>
      <c r="T51" s="27">
        <f>FC_IND_PPP_PU_E!T51+FC_IND_PPP_PA_E!T51+FC_IND_PPP_PR_E!T51</f>
        <v>24.637706279999996</v>
      </c>
      <c r="U51" s="27">
        <f>FC_IND_PPP_PU_E!U51+FC_IND_PPP_PA_E!U51+FC_IND_PPP_PR_E!U51</f>
        <v>33.040050120000004</v>
      </c>
      <c r="V51" s="27">
        <f>FC_IND_PPP_PU_E!V51+FC_IND_PPP_PA_E!V51+FC_IND_PPP_PR_E!V51</f>
        <v>15.925353840000001</v>
      </c>
      <c r="W51" s="27">
        <f>FC_IND_PPP_PU_E!W51+FC_IND_PPP_PA_E!W51+FC_IND_PPP_PR_E!W51</f>
        <v>18.318669922261304</v>
      </c>
      <c r="X51" s="27">
        <f>FC_IND_PPP_PU_E!X51+FC_IND_PPP_PA_E!X51+FC_IND_PPP_PR_E!X51</f>
        <v>16.323780518262712</v>
      </c>
      <c r="Y51" s="27">
        <f>FC_IND_PPP_PU_E!Y51+FC_IND_PPP_PA_E!Y51+FC_IND_PPP_PR_E!Y51</f>
        <v>12.605276734377906</v>
      </c>
      <c r="Z51" s="27">
        <f>FC_IND_PPP_PU_E!Z51+FC_IND_PPP_PA_E!Z51+FC_IND_PPP_PR_E!Z51</f>
        <v>11.900072707780346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  <c r="Y53" s="8">
        <f>FC_IND_PPP_PU_E!Y53+FC_IND_PPP_PA_E!Y53+FC_IND_PPP_PR_E!Y53</f>
        <v>0</v>
      </c>
      <c r="Z53" s="8">
        <f>FC_IND_PPP_PU_E!Z53+FC_IND_PPP_PA_E!Z53+FC_IND_PPP_PR_E!Z53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  <c r="Y54" s="45">
        <f>FC_IND_PPP_PU_E!Y54+FC_IND_PPP_PA_E!Y54+FC_IND_PPP_PR_E!Y54</f>
        <v>0</v>
      </c>
      <c r="Z54" s="45">
        <f>FC_IND_PPP_PU_E!Z54+FC_IND_PPP_PA_E!Z54+FC_IND_PPP_PR_E!Z54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3.0544635531128768E-4</v>
      </c>
      <c r="X61" s="49">
        <f t="shared" si="32"/>
        <v>1.4152414769348187E-3</v>
      </c>
      <c r="Y61" s="49">
        <f t="shared" ref="Y61:Z61" si="33">SUM(Y62:Y72)</f>
        <v>8.7037904985113115E-3</v>
      </c>
      <c r="Z61" s="49">
        <f t="shared" si="33"/>
        <v>1.2988894459771447E-2</v>
      </c>
    </row>
    <row r="62" spans="1:26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0</v>
      </c>
      <c r="D62" s="52">
        <f>FC_IND_PPP_PU_E!D62+FC_IND_PPP_PA_E!D62+FC_IND_PPP_PR_E!D62</f>
        <v>0</v>
      </c>
      <c r="E62" s="52">
        <f>FC_IND_PPP_PU_E!E62+FC_IND_PPP_PA_E!E62+FC_IND_PPP_PR_E!E62</f>
        <v>0</v>
      </c>
      <c r="F62" s="52">
        <f>FC_IND_PPP_PU_E!F62+FC_IND_PPP_PA_E!F62+FC_IND_PPP_PR_E!F62</f>
        <v>0</v>
      </c>
      <c r="G62" s="52">
        <f>FC_IND_PPP_PU_E!G62+FC_IND_PPP_PA_E!G62+FC_IND_PPP_PR_E!G62</f>
        <v>0</v>
      </c>
      <c r="H62" s="52">
        <f>FC_IND_PPP_PU_E!H62+FC_IND_PPP_PA_E!H62+FC_IND_PPP_PR_E!H62</f>
        <v>0</v>
      </c>
      <c r="I62" s="52">
        <f>FC_IND_PPP_PU_E!I62+FC_IND_PPP_PA_E!I62+FC_IND_PPP_PR_E!I62</f>
        <v>0</v>
      </c>
      <c r="J62" s="52">
        <f>FC_IND_PPP_PU_E!J62+FC_IND_PPP_PA_E!J62+FC_IND_PPP_PR_E!J62</f>
        <v>0</v>
      </c>
      <c r="K62" s="52">
        <f>FC_IND_PPP_PU_E!K62+FC_IND_PPP_PA_E!K62+FC_IND_PPP_PR_E!K62</f>
        <v>0</v>
      </c>
      <c r="L62" s="52">
        <f>FC_IND_PPP_PU_E!L62+FC_IND_PPP_PA_E!L62+FC_IND_PPP_PR_E!L62</f>
        <v>0</v>
      </c>
      <c r="M62" s="52">
        <f>FC_IND_PPP_PU_E!M62+FC_IND_PPP_PA_E!M62+FC_IND_PPP_PR_E!M62</f>
        <v>0</v>
      </c>
      <c r="N62" s="52">
        <f>FC_IND_PPP_PU_E!N62+FC_IND_PPP_PA_E!N62+FC_IND_PPP_PR_E!N62</f>
        <v>0</v>
      </c>
      <c r="O62" s="52">
        <f>FC_IND_PPP_PU_E!O62+FC_IND_PPP_PA_E!O62+FC_IND_PPP_PR_E!O62</f>
        <v>0</v>
      </c>
      <c r="P62" s="52">
        <f>FC_IND_PPP_PU_E!P62+FC_IND_PPP_PA_E!P62+FC_IND_PPP_PR_E!P62</f>
        <v>0</v>
      </c>
      <c r="Q62" s="52">
        <f>FC_IND_PPP_PU_E!Q62+FC_IND_PPP_PA_E!Q62+FC_IND_PPP_PR_E!Q62</f>
        <v>0</v>
      </c>
      <c r="R62" s="52">
        <f>FC_IND_PPP_PU_E!R62+FC_IND_PPP_PA_E!R62+FC_IND_PPP_PR_E!R62</f>
        <v>0</v>
      </c>
      <c r="S62" s="52">
        <f>FC_IND_PPP_PU_E!S62+FC_IND_PPP_PA_E!S62+FC_IND_PPP_PR_E!S62</f>
        <v>0</v>
      </c>
      <c r="T62" s="52">
        <f>FC_IND_PPP_PU_E!T62+FC_IND_PPP_PA_E!T62+FC_IND_PPP_PR_E!T62</f>
        <v>0</v>
      </c>
      <c r="U62" s="52">
        <f>FC_IND_PPP_PU_E!U62+FC_IND_PPP_PA_E!U62+FC_IND_PPP_PR_E!U62</f>
        <v>0</v>
      </c>
      <c r="V62" s="52">
        <f>FC_IND_PPP_PU_E!V62+FC_IND_PPP_PA_E!V62+FC_IND_PPP_PR_E!V62</f>
        <v>0</v>
      </c>
      <c r="W62" s="52">
        <f>FC_IND_PPP_PU_E!W62+FC_IND_PPP_PA_E!W62+FC_IND_PPP_PR_E!W62</f>
        <v>0</v>
      </c>
      <c r="X62" s="52">
        <f>FC_IND_PPP_PU_E!X62+FC_IND_PPP_PA_E!X62+FC_IND_PPP_PR_E!X62</f>
        <v>0</v>
      </c>
      <c r="Y62" s="52">
        <f>FC_IND_PPP_PU_E!Y62+FC_IND_PPP_PA_E!Y62+FC_IND_PPP_PR_E!Y62</f>
        <v>0</v>
      </c>
      <c r="Z62" s="52">
        <f>FC_IND_PPP_PU_E!Z62+FC_IND_PPP_PA_E!Z62+FC_IND_PPP_PR_E!Z62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  <c r="Y63" s="52">
        <f>FC_IND_PPP_PU_E!Y63+FC_IND_PPP_PA_E!Y63+FC_IND_PPP_PR_E!Y63</f>
        <v>0</v>
      </c>
      <c r="Z63" s="52">
        <f>FC_IND_PPP_PU_E!Z63+FC_IND_PPP_PA_E!Z63+FC_IND_PPP_PR_E!Z63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</v>
      </c>
      <c r="P64" s="52">
        <f>FC_IND_PPP_PU_E!P64+FC_IND_PPP_PA_E!P64+FC_IND_PPP_PR_E!P64</f>
        <v>0</v>
      </c>
      <c r="Q64" s="52">
        <f>FC_IND_PPP_PU_E!Q64+FC_IND_PPP_PA_E!Q64+FC_IND_PPP_PR_E!Q64</f>
        <v>0</v>
      </c>
      <c r="R64" s="52">
        <f>FC_IND_PPP_PU_E!R64+FC_IND_PPP_PA_E!R64+FC_IND_PPP_PR_E!R64</f>
        <v>0</v>
      </c>
      <c r="S64" s="52">
        <f>FC_IND_PPP_PU_E!S64+FC_IND_PPP_PA_E!S64+FC_IND_PPP_PR_E!S64</f>
        <v>0</v>
      </c>
      <c r="T64" s="52">
        <f>FC_IND_PPP_PU_E!T64+FC_IND_PPP_PA_E!T64+FC_IND_PPP_PR_E!T64</f>
        <v>0</v>
      </c>
      <c r="U64" s="52">
        <f>FC_IND_PPP_PU_E!U64+FC_IND_PPP_PA_E!U64+FC_IND_PPP_PR_E!U64</f>
        <v>0</v>
      </c>
      <c r="V64" s="52">
        <f>FC_IND_PPP_PU_E!V64+FC_IND_PPP_PA_E!V64+FC_IND_PPP_PR_E!V64</f>
        <v>0</v>
      </c>
      <c r="W64" s="52">
        <f>FC_IND_PPP_PU_E!W64+FC_IND_PPP_PA_E!W64+FC_IND_PPP_PR_E!W64</f>
        <v>3.0544635531128768E-4</v>
      </c>
      <c r="X64" s="52">
        <f>FC_IND_PPP_PU_E!X64+FC_IND_PPP_PA_E!X64+FC_IND_PPP_PR_E!X64</f>
        <v>1.4152414769348187E-3</v>
      </c>
      <c r="Y64" s="52">
        <f>FC_IND_PPP_PU_E!Y64+FC_IND_PPP_PA_E!Y64+FC_IND_PPP_PR_E!Y64</f>
        <v>8.7037904985113115E-3</v>
      </c>
      <c r="Z64" s="52">
        <f>FC_IND_PPP_PU_E!Z64+FC_IND_PPP_PA_E!Z64+FC_IND_PPP_PR_E!Z64</f>
        <v>1.2988894459771447E-2</v>
      </c>
    </row>
    <row r="65" spans="1:26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  <c r="Y65" s="52">
        <f>FC_IND_PPP_PU_E!Y65+FC_IND_PPP_PA_E!Y65+FC_IND_PPP_PR_E!Y65</f>
        <v>0</v>
      </c>
      <c r="Z65" s="52">
        <f>FC_IND_PPP_PU_E!Z65+FC_IND_PPP_PA_E!Z65+FC_IND_PPP_PR_E!Z65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  <c r="Y66" s="52">
        <f>FC_IND_PPP_PU_E!Y66+FC_IND_PPP_PA_E!Y66+FC_IND_PPP_PR_E!Y66</f>
        <v>0</v>
      </c>
      <c r="Z66" s="52">
        <f>FC_IND_PPP_PU_E!Z66+FC_IND_PPP_PA_E!Z66+FC_IND_PPP_PR_E!Z66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  <c r="Y67" s="52">
        <f>FC_IND_PPP_PU_E!Y67+FC_IND_PPP_PA_E!Y67+FC_IND_PPP_PR_E!Y67</f>
        <v>0</v>
      </c>
      <c r="Z67" s="52">
        <f>FC_IND_PPP_PU_E!Z67+FC_IND_PPP_PA_E!Z67+FC_IND_PPP_PR_E!Z67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  <c r="Y68" s="52">
        <f>FC_IND_PPP_PU_E!Y68+FC_IND_PPP_PA_E!Y68+FC_IND_PPP_PR_E!Y68</f>
        <v>0</v>
      </c>
      <c r="Z68" s="52">
        <f>FC_IND_PPP_PU_E!Z68+FC_IND_PPP_PA_E!Z68+FC_IND_PPP_PR_E!Z68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  <c r="Y69" s="52">
        <f>FC_IND_PPP_PU_E!Y69+FC_IND_PPP_PA_E!Y69+FC_IND_PPP_PR_E!Y69</f>
        <v>0</v>
      </c>
      <c r="Z69" s="52">
        <f>FC_IND_PPP_PU_E!Z69+FC_IND_PPP_PA_E!Z69+FC_IND_PPP_PR_E!Z69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  <c r="Y70" s="52">
        <f>FC_IND_PPP_PU_E!Y70+FC_IND_PPP_PA_E!Y70+FC_IND_PPP_PR_E!Y70</f>
        <v>0</v>
      </c>
      <c r="Z70" s="52">
        <f>FC_IND_PPP_PU_E!Z70+FC_IND_PPP_PA_E!Z70+FC_IND_PPP_PR_E!Z70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  <c r="Y71" s="52">
        <f>FC_IND_PPP_PU_E!Y71+FC_IND_PPP_PA_E!Y71+FC_IND_PPP_PR_E!Y71</f>
        <v>0</v>
      </c>
      <c r="Z71" s="52">
        <f>FC_IND_PPP_PU_E!Z71+FC_IND_PPP_PA_E!Z71+FC_IND_PPP_PR_E!Z71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  <c r="Y72" s="55">
        <f>FC_IND_PPP_PU_E!Y72+FC_IND_PPP_PA_E!Y72+FC_IND_PPP_PR_E!Y72</f>
        <v>0</v>
      </c>
      <c r="Z72" s="55">
        <f>FC_IND_PPP_PU_E!Z72+FC_IND_PPP_PA_E!Z72+FC_IND_PPP_PR_E!Z72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71.463219530872692</v>
      </c>
      <c r="D2" s="21">
        <f t="shared" ref="D2:X2" si="0">SUM(D3,D17,D22,D25,D26,D51,D52)</f>
        <v>73.14912246267545</v>
      </c>
      <c r="E2" s="21">
        <f t="shared" si="0"/>
        <v>68.445472834937178</v>
      </c>
      <c r="F2" s="21">
        <f t="shared" si="0"/>
        <v>65.887749715699826</v>
      </c>
      <c r="G2" s="21">
        <f t="shared" si="0"/>
        <v>60.310854995467295</v>
      </c>
      <c r="H2" s="21">
        <f t="shared" si="0"/>
        <v>39.377321363782656</v>
      </c>
      <c r="I2" s="21">
        <f t="shared" si="0"/>
        <v>44.858739109989521</v>
      </c>
      <c r="J2" s="21">
        <f t="shared" si="0"/>
        <v>8.7016527994407404</v>
      </c>
      <c r="K2" s="21">
        <f t="shared" si="0"/>
        <v>15.995807675176632</v>
      </c>
      <c r="L2" s="21">
        <f t="shared" si="0"/>
        <v>23.690275529532585</v>
      </c>
      <c r="M2" s="21">
        <f t="shared" si="0"/>
        <v>19.590167225727235</v>
      </c>
      <c r="N2" s="21">
        <f t="shared" si="0"/>
        <v>25.684561708028596</v>
      </c>
      <c r="O2" s="21">
        <f t="shared" si="0"/>
        <v>21.877539913457554</v>
      </c>
      <c r="P2" s="21">
        <f t="shared" si="0"/>
        <v>20.863887463445618</v>
      </c>
      <c r="Q2" s="21">
        <f t="shared" si="0"/>
        <v>20.451272770942783</v>
      </c>
      <c r="R2" s="21">
        <f t="shared" si="0"/>
        <v>16.61498657052929</v>
      </c>
      <c r="S2" s="21">
        <f t="shared" si="0"/>
        <v>21.419915754164169</v>
      </c>
      <c r="T2" s="21">
        <f t="shared" si="0"/>
        <v>27.856682047142503</v>
      </c>
      <c r="U2" s="21">
        <f t="shared" si="0"/>
        <v>32.953752664738047</v>
      </c>
      <c r="V2" s="21">
        <f t="shared" si="0"/>
        <v>16.840606601850908</v>
      </c>
      <c r="W2" s="21">
        <f t="shared" si="0"/>
        <v>19.834385493160262</v>
      </c>
      <c r="X2" s="21">
        <f t="shared" si="0"/>
        <v>13.821661153849925</v>
      </c>
      <c r="Y2" s="21">
        <f t="shared" ref="Y2:Z2" si="1">SUM(Y3,Y17,Y22,Y25,Y26,Y51,Y52)</f>
        <v>10.125166742087245</v>
      </c>
      <c r="Z2" s="21">
        <f t="shared" si="1"/>
        <v>10.142625186182238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0.34737120000000005</v>
      </c>
      <c r="F3" s="24">
        <f t="shared" si="3"/>
        <v>1.3738190399999999</v>
      </c>
      <c r="G3" s="24">
        <f t="shared" si="3"/>
        <v>2.5307013599999997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1.1745914399999999</v>
      </c>
      <c r="M3" s="24">
        <f t="shared" si="3"/>
        <v>1.09013256</v>
      </c>
      <c r="N3" s="24">
        <f t="shared" si="3"/>
        <v>0.94028615999999987</v>
      </c>
      <c r="O3" s="24">
        <f t="shared" si="3"/>
        <v>0.60313176000000002</v>
      </c>
      <c r="P3" s="24">
        <f t="shared" si="3"/>
        <v>9.2291760000000028E-2</v>
      </c>
      <c r="Q3" s="24">
        <f t="shared" si="3"/>
        <v>0</v>
      </c>
      <c r="R3" s="24">
        <f t="shared" si="3"/>
        <v>2.8947600000000004E-2</v>
      </c>
      <c r="S3" s="24">
        <f t="shared" si="3"/>
        <v>0</v>
      </c>
      <c r="T3" s="24">
        <f t="shared" si="3"/>
        <v>4.2229440000000007E-2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0.34737120000000005</v>
      </c>
      <c r="F4" s="19">
        <f t="shared" si="6"/>
        <v>1.3738190399999999</v>
      </c>
      <c r="G4" s="19">
        <f t="shared" si="6"/>
        <v>2.5307013599999997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1.1745914399999999</v>
      </c>
      <c r="M4" s="19">
        <f t="shared" si="6"/>
        <v>1.09013256</v>
      </c>
      <c r="N4" s="19">
        <f t="shared" si="6"/>
        <v>0.94028615999999987</v>
      </c>
      <c r="O4" s="19">
        <f t="shared" si="6"/>
        <v>0.60313176000000002</v>
      </c>
      <c r="P4" s="19">
        <f t="shared" si="6"/>
        <v>9.2291760000000028E-2</v>
      </c>
      <c r="Q4" s="19">
        <f t="shared" si="6"/>
        <v>0</v>
      </c>
      <c r="R4" s="19">
        <f t="shared" si="6"/>
        <v>2.8947600000000004E-2</v>
      </c>
      <c r="S4" s="19">
        <f t="shared" si="6"/>
        <v>0</v>
      </c>
      <c r="T4" s="19">
        <f t="shared" si="6"/>
        <v>4.2229440000000007E-2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0.34737120000000005</v>
      </c>
      <c r="F7" s="8">
        <v>1.3738190399999999</v>
      </c>
      <c r="G7" s="8">
        <v>2.5307013599999997</v>
      </c>
      <c r="H7" s="8">
        <v>0</v>
      </c>
      <c r="I7" s="8">
        <v>0</v>
      </c>
      <c r="J7" s="8">
        <v>0</v>
      </c>
      <c r="K7" s="8">
        <v>0</v>
      </c>
      <c r="L7" s="8">
        <v>1.1745914399999999</v>
      </c>
      <c r="M7" s="8">
        <v>1.09013256</v>
      </c>
      <c r="N7" s="8">
        <v>0.94028615999999987</v>
      </c>
      <c r="O7" s="8">
        <v>0.60313176000000002</v>
      </c>
      <c r="P7" s="8">
        <v>9.2291760000000028E-2</v>
      </c>
      <c r="Q7" s="8">
        <v>0</v>
      </c>
      <c r="R7" s="8">
        <v>2.8947600000000004E-2</v>
      </c>
      <c r="S7" s="8">
        <v>0</v>
      </c>
      <c r="T7" s="8">
        <v>4.2229440000000007E-2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18.095191514065984</v>
      </c>
      <c r="D26" s="27">
        <f t="shared" si="16"/>
        <v>19.314698537419019</v>
      </c>
      <c r="E26" s="27">
        <f t="shared" si="16"/>
        <v>18.80507916389729</v>
      </c>
      <c r="F26" s="27">
        <f t="shared" si="16"/>
        <v>17.75059223676115</v>
      </c>
      <c r="G26" s="27">
        <f t="shared" si="16"/>
        <v>15.619094808742091</v>
      </c>
      <c r="H26" s="27">
        <f t="shared" si="16"/>
        <v>18.637862350691087</v>
      </c>
      <c r="I26" s="27">
        <f t="shared" si="16"/>
        <v>32.71028697488309</v>
      </c>
      <c r="J26" s="27">
        <f t="shared" si="16"/>
        <v>3.4694862897982368</v>
      </c>
      <c r="K26" s="27">
        <f t="shared" si="16"/>
        <v>7.0290501935360723</v>
      </c>
      <c r="L26" s="27">
        <f t="shared" si="16"/>
        <v>8.3126173290100578</v>
      </c>
      <c r="M26" s="27">
        <f t="shared" si="16"/>
        <v>7.9555488945345214</v>
      </c>
      <c r="N26" s="27">
        <f t="shared" si="16"/>
        <v>5.2080327715710348</v>
      </c>
      <c r="O26" s="27">
        <f t="shared" si="16"/>
        <v>3.9502378933798674</v>
      </c>
      <c r="P26" s="27">
        <f t="shared" si="16"/>
        <v>6.8944931527782538</v>
      </c>
      <c r="Q26" s="27">
        <f t="shared" si="16"/>
        <v>6.329194459651001</v>
      </c>
      <c r="R26" s="27">
        <f t="shared" si="16"/>
        <v>5.0008292919109278</v>
      </c>
      <c r="S26" s="27">
        <f t="shared" si="16"/>
        <v>4.4709683033596663</v>
      </c>
      <c r="T26" s="27">
        <f t="shared" si="16"/>
        <v>3.9823054519022323</v>
      </c>
      <c r="U26" s="27">
        <f t="shared" si="16"/>
        <v>4.5289956117914905</v>
      </c>
      <c r="V26" s="27">
        <f t="shared" si="16"/>
        <v>1.8426141472186861</v>
      </c>
      <c r="W26" s="27">
        <f t="shared" si="16"/>
        <v>7.8381402603376031</v>
      </c>
      <c r="X26" s="27">
        <f t="shared" si="16"/>
        <v>2.2505160167100016</v>
      </c>
      <c r="Y26" s="27">
        <f t="shared" ref="Y26:Z26" si="17">SUM(Y27,Y33)</f>
        <v>2.2331641492901433</v>
      </c>
      <c r="Z26" s="27">
        <f t="shared" si="17"/>
        <v>2.682876955079128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18.095191514065984</v>
      </c>
      <c r="D33" s="19">
        <f t="shared" si="20"/>
        <v>19.314698537419019</v>
      </c>
      <c r="E33" s="19">
        <f t="shared" si="20"/>
        <v>18.80507916389729</v>
      </c>
      <c r="F33" s="19">
        <f t="shared" si="20"/>
        <v>17.75059223676115</v>
      </c>
      <c r="G33" s="19">
        <f t="shared" si="20"/>
        <v>15.619094808742091</v>
      </c>
      <c r="H33" s="19">
        <f t="shared" si="20"/>
        <v>18.637862350691087</v>
      </c>
      <c r="I33" s="19">
        <f t="shared" si="20"/>
        <v>32.71028697488309</v>
      </c>
      <c r="J33" s="19">
        <f t="shared" si="20"/>
        <v>3.4694862897982368</v>
      </c>
      <c r="K33" s="19">
        <f t="shared" si="20"/>
        <v>7.0290501935360723</v>
      </c>
      <c r="L33" s="19">
        <f t="shared" si="20"/>
        <v>8.3126173290100578</v>
      </c>
      <c r="M33" s="19">
        <f t="shared" si="20"/>
        <v>7.9555488945345214</v>
      </c>
      <c r="N33" s="19">
        <f t="shared" si="20"/>
        <v>5.2080327715710348</v>
      </c>
      <c r="O33" s="19">
        <f t="shared" si="20"/>
        <v>3.9502378933798674</v>
      </c>
      <c r="P33" s="19">
        <f t="shared" si="20"/>
        <v>6.8944931527782538</v>
      </c>
      <c r="Q33" s="19">
        <f t="shared" si="20"/>
        <v>6.329194459651001</v>
      </c>
      <c r="R33" s="19">
        <f t="shared" si="20"/>
        <v>5.0008292919109278</v>
      </c>
      <c r="S33" s="19">
        <f t="shared" si="20"/>
        <v>4.4709683033596663</v>
      </c>
      <c r="T33" s="19">
        <f t="shared" si="20"/>
        <v>3.9823054519022323</v>
      </c>
      <c r="U33" s="19">
        <f t="shared" si="20"/>
        <v>4.5289956117914905</v>
      </c>
      <c r="V33" s="19">
        <f t="shared" si="20"/>
        <v>1.8426141472186861</v>
      </c>
      <c r="W33" s="19">
        <f t="shared" si="20"/>
        <v>7.8381402603376031</v>
      </c>
      <c r="X33" s="19">
        <f t="shared" si="20"/>
        <v>2.2505160167100016</v>
      </c>
      <c r="Y33" s="19">
        <f t="shared" ref="Y33:Z33" si="21">SUM(Y34:Y50)</f>
        <v>2.2331641492901433</v>
      </c>
      <c r="Z33" s="19">
        <f t="shared" si="21"/>
        <v>2.682876955079128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3.2711040000000004E-2</v>
      </c>
      <c r="D36" s="8">
        <v>0</v>
      </c>
      <c r="E36" s="8">
        <v>0.48793968000000021</v>
      </c>
      <c r="F36" s="8">
        <v>0.92249676000000003</v>
      </c>
      <c r="G36" s="8">
        <v>1.3420612800000002</v>
      </c>
      <c r="H36" s="8">
        <v>1.2498343199999999</v>
      </c>
      <c r="I36" s="8">
        <v>0</v>
      </c>
      <c r="J36" s="8">
        <v>3.8617199999999997E-2</v>
      </c>
      <c r="K36" s="8">
        <v>0.19036008000000001</v>
      </c>
      <c r="L36" s="8">
        <v>1.0562940000000001</v>
      </c>
      <c r="M36" s="8">
        <v>1.1187630000000002</v>
      </c>
      <c r="N36" s="8">
        <v>1.3568266800000002</v>
      </c>
      <c r="O36" s="8">
        <v>0.75871440000000001</v>
      </c>
      <c r="P36" s="8">
        <v>1.3061700000000001</v>
      </c>
      <c r="Q36" s="8">
        <v>1.0860519599999998</v>
      </c>
      <c r="R36" s="8">
        <v>0.5831197199999999</v>
      </c>
      <c r="S36" s="8">
        <v>0.89864496000000005</v>
      </c>
      <c r="T36" s="8">
        <v>1.1099037599999999</v>
      </c>
      <c r="U36" s="8">
        <v>1.8091022400000007</v>
      </c>
      <c r="V36" s="8">
        <v>0.95816087999999999</v>
      </c>
      <c r="W36" s="8">
        <v>2.8447246799999992</v>
      </c>
      <c r="X36" s="8">
        <v>0.93135599999999985</v>
      </c>
      <c r="Y36" s="8">
        <v>0.98201268000000019</v>
      </c>
      <c r="Z36" s="8">
        <v>1.2795922799999999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0.53709300000000004</v>
      </c>
      <c r="D41" s="8">
        <v>0.57824855999999991</v>
      </c>
      <c r="E41" s="8">
        <v>0.61319196000000009</v>
      </c>
      <c r="F41" s="8">
        <v>0.66107735999999995</v>
      </c>
      <c r="G41" s="8">
        <v>0.6768666000000001</v>
      </c>
      <c r="H41" s="8">
        <v>1.3156837200000002</v>
      </c>
      <c r="I41" s="8">
        <v>0.89610408000000008</v>
      </c>
      <c r="J41" s="8">
        <v>0.17782308000000005</v>
      </c>
      <c r="K41" s="8">
        <v>0.43847495999999997</v>
      </c>
      <c r="L41" s="8">
        <v>0.41000256000000013</v>
      </c>
      <c r="M41" s="8">
        <v>0.60697980000000018</v>
      </c>
      <c r="N41" s="8">
        <v>0.33675084000000011</v>
      </c>
      <c r="O41" s="8">
        <v>0.39084840000000004</v>
      </c>
      <c r="P41" s="8">
        <v>0.83890043999999997</v>
      </c>
      <c r="Q41" s="8">
        <v>1.2235366800000003</v>
      </c>
      <c r="R41" s="8">
        <v>0.21923748000000001</v>
      </c>
      <c r="S41" s="8">
        <v>0.17471700000000007</v>
      </c>
      <c r="T41" s="8">
        <v>0.30827844000000015</v>
      </c>
      <c r="U41" s="8">
        <v>0.29870135999999997</v>
      </c>
      <c r="V41" s="8">
        <v>9.8618040000000004E-2</v>
      </c>
      <c r="W41" s="8">
        <v>0.42889788000000012</v>
      </c>
      <c r="X41" s="8">
        <v>7.9463880000000001E-2</v>
      </c>
      <c r="Y41" s="8">
        <v>6.3674640000000005E-2</v>
      </c>
      <c r="Z41" s="8">
        <v>0.26065188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11.142023714065985</v>
      </c>
      <c r="D43" s="8">
        <v>9.1615436574190223</v>
      </c>
      <c r="E43" s="8">
        <v>8.129041203897291</v>
      </c>
      <c r="F43" s="8">
        <v>6.5921117967611478</v>
      </c>
      <c r="G43" s="8">
        <v>4.0252606087420926</v>
      </c>
      <c r="H43" s="8">
        <v>6.4974379906910888</v>
      </c>
      <c r="I43" s="8">
        <v>3.0891852948830749</v>
      </c>
      <c r="J43" s="8">
        <v>1.9253264097982363</v>
      </c>
      <c r="K43" s="8">
        <v>2.7138079535360711</v>
      </c>
      <c r="L43" s="8">
        <v>3.6196695690100578</v>
      </c>
      <c r="M43" s="8">
        <v>3.0541460145345214</v>
      </c>
      <c r="N43" s="8">
        <v>2.7069565315710347</v>
      </c>
      <c r="O43" s="8">
        <v>2.0762110933798672</v>
      </c>
      <c r="P43" s="8">
        <v>3.0675516727782535</v>
      </c>
      <c r="Q43" s="8">
        <v>2.7462210196509997</v>
      </c>
      <c r="R43" s="8">
        <v>2.9153348919109279</v>
      </c>
      <c r="S43" s="8">
        <v>2.4145644233596659</v>
      </c>
      <c r="T43" s="8">
        <v>2.5641232519022323</v>
      </c>
      <c r="U43" s="8">
        <v>2.4211920117914896</v>
      </c>
      <c r="V43" s="8">
        <v>0.78583522721868615</v>
      </c>
      <c r="W43" s="8">
        <v>4.5645177003376043</v>
      </c>
      <c r="X43" s="8">
        <v>1.2396961367100019</v>
      </c>
      <c r="Y43" s="8">
        <v>1.1874768292901428</v>
      </c>
      <c r="Z43" s="8">
        <v>1.1426327950791282</v>
      </c>
    </row>
    <row r="44" spans="1:26" ht="11.25" customHeight="1" x14ac:dyDescent="0.2">
      <c r="A44" s="28" t="s">
        <v>74</v>
      </c>
      <c r="B44" s="7" t="s">
        <v>75</v>
      </c>
      <c r="C44" s="8">
        <v>6.3833637599999999</v>
      </c>
      <c r="D44" s="8">
        <v>9.5749063199999984</v>
      </c>
      <c r="E44" s="8">
        <v>9.5749063199999984</v>
      </c>
      <c r="F44" s="8">
        <v>9.5749063200000002</v>
      </c>
      <c r="G44" s="8">
        <v>9.5749063199999984</v>
      </c>
      <c r="H44" s="8">
        <v>9.5749063200000002</v>
      </c>
      <c r="I44" s="8">
        <v>28.724997600000012</v>
      </c>
      <c r="J44" s="8">
        <v>1.3277196000000002</v>
      </c>
      <c r="K44" s="8">
        <v>3.6864072000000019</v>
      </c>
      <c r="L44" s="8">
        <v>3.2266512000000001</v>
      </c>
      <c r="M44" s="8">
        <v>3.1756600800000001</v>
      </c>
      <c r="N44" s="8">
        <v>0.80749871999999989</v>
      </c>
      <c r="O44" s="8">
        <v>0.72446400000000011</v>
      </c>
      <c r="P44" s="8">
        <v>1.6818710400000001</v>
      </c>
      <c r="Q44" s="8">
        <v>1.2733848000000001</v>
      </c>
      <c r="R44" s="8">
        <v>1.2831372000000003</v>
      </c>
      <c r="S44" s="8">
        <v>0.98304192000000001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53.368028016806711</v>
      </c>
      <c r="D51" s="27">
        <v>53.834423925256424</v>
      </c>
      <c r="E51" s="27">
        <v>49.29302247103989</v>
      </c>
      <c r="F51" s="27">
        <v>46.763338438938675</v>
      </c>
      <c r="G51" s="27">
        <v>42.16105882672521</v>
      </c>
      <c r="H51" s="27">
        <v>20.739459013091565</v>
      </c>
      <c r="I51" s="27">
        <v>12.14845213510643</v>
      </c>
      <c r="J51" s="27">
        <v>5.2321665096425036</v>
      </c>
      <c r="K51" s="27">
        <v>8.9667574816405597</v>
      </c>
      <c r="L51" s="27">
        <v>14.203066760522525</v>
      </c>
      <c r="M51" s="27">
        <v>10.544485771192715</v>
      </c>
      <c r="N51" s="27">
        <v>19.536242776457563</v>
      </c>
      <c r="O51" s="27">
        <v>17.324170260077686</v>
      </c>
      <c r="P51" s="27">
        <v>13.877102550667363</v>
      </c>
      <c r="Q51" s="27">
        <v>14.122078311291782</v>
      </c>
      <c r="R51" s="27">
        <v>11.58520967861836</v>
      </c>
      <c r="S51" s="27">
        <v>16.948947450804503</v>
      </c>
      <c r="T51" s="27">
        <v>23.832147155240271</v>
      </c>
      <c r="U51" s="27">
        <v>28.424757052946553</v>
      </c>
      <c r="V51" s="27">
        <v>14.997992454632222</v>
      </c>
      <c r="W51" s="27">
        <v>11.996245232822657</v>
      </c>
      <c r="X51" s="27">
        <v>11.571145137139924</v>
      </c>
      <c r="Y51" s="27">
        <v>7.8920025927971027</v>
      </c>
      <c r="Z51" s="27">
        <v>7.4597482311031102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2.0002595162944947E-4</v>
      </c>
      <c r="X61" s="49">
        <f t="shared" si="24"/>
        <v>1.0031968094273236E-3</v>
      </c>
      <c r="Y61" s="49">
        <f t="shared" ref="Y61:Z61" si="25">SUM(Y62:Y72)</f>
        <v>5.449331944778129E-3</v>
      </c>
      <c r="Z61" s="49">
        <f t="shared" si="25"/>
        <v>8.1422933161505139E-3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2.0002595162944947E-4</v>
      </c>
      <c r="X64" s="52">
        <v>1.0031968094273236E-3</v>
      </c>
      <c r="Y64" s="52">
        <v>5.449331944778129E-3</v>
      </c>
      <c r="Z64" s="52">
        <v>8.1422933161505139E-3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21.2753429491273</v>
      </c>
      <c r="D2" s="21">
        <f t="shared" ref="D2:X2" si="0">SUM(D3,D17,D22,D25,D26,D51,D52)</f>
        <v>22.510666137324552</v>
      </c>
      <c r="E2" s="21">
        <f t="shared" si="0"/>
        <v>15.933562405062808</v>
      </c>
      <c r="F2" s="21">
        <f t="shared" si="0"/>
        <v>11.838900964300169</v>
      </c>
      <c r="G2" s="21">
        <f t="shared" si="0"/>
        <v>9.1566562445327051</v>
      </c>
      <c r="H2" s="21">
        <f t="shared" si="0"/>
        <v>1.9950936362173424</v>
      </c>
      <c r="I2" s="21">
        <f t="shared" si="0"/>
        <v>2.3640016900104972</v>
      </c>
      <c r="J2" s="21">
        <f t="shared" si="0"/>
        <v>1.2447800559261571E-2</v>
      </c>
      <c r="K2" s="21">
        <f t="shared" si="0"/>
        <v>0.17082536482336977</v>
      </c>
      <c r="L2" s="21">
        <f t="shared" si="0"/>
        <v>3.1457887504674211</v>
      </c>
      <c r="M2" s="21">
        <f t="shared" si="0"/>
        <v>1.4763289742727617</v>
      </c>
      <c r="N2" s="21">
        <f t="shared" si="0"/>
        <v>2.4385007719714031</v>
      </c>
      <c r="O2" s="21">
        <f t="shared" si="0"/>
        <v>1.1115488865424448</v>
      </c>
      <c r="P2" s="21">
        <f t="shared" si="0"/>
        <v>0.32079817655438303</v>
      </c>
      <c r="Q2" s="21">
        <f t="shared" si="0"/>
        <v>0.33962686905722173</v>
      </c>
      <c r="R2" s="21">
        <f t="shared" si="0"/>
        <v>7.2072549470714203E-2</v>
      </c>
      <c r="S2" s="21">
        <f t="shared" si="0"/>
        <v>0.47823732583583334</v>
      </c>
      <c r="T2" s="21">
        <f t="shared" si="0"/>
        <v>0.89222999285749427</v>
      </c>
      <c r="U2" s="21">
        <f t="shared" si="0"/>
        <v>5.0084190552619594</v>
      </c>
      <c r="V2" s="21">
        <f t="shared" si="0"/>
        <v>0.97595143814909346</v>
      </c>
      <c r="W2" s="21">
        <f t="shared" si="0"/>
        <v>8.7280790291010444</v>
      </c>
      <c r="X2" s="21">
        <f t="shared" si="0"/>
        <v>5.261817804412785</v>
      </c>
      <c r="Y2" s="21">
        <f t="shared" ref="Y2:Z2" si="1">SUM(Y3,Y17,Y22,Y25,Y26,Y51,Y52)</f>
        <v>5.4224609122906609</v>
      </c>
      <c r="Z2" s="21">
        <f t="shared" si="1"/>
        <v>5.1204627615981071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3.6746269659340136</v>
      </c>
      <c r="D26" s="27">
        <f t="shared" si="16"/>
        <v>3.2737405025809783</v>
      </c>
      <c r="E26" s="27">
        <f t="shared" si="16"/>
        <v>2.2556588361027083</v>
      </c>
      <c r="F26" s="27">
        <f t="shared" si="16"/>
        <v>1.4627064032388526</v>
      </c>
      <c r="G26" s="27">
        <f t="shared" si="16"/>
        <v>0.79802695125790746</v>
      </c>
      <c r="H26" s="27">
        <f t="shared" si="16"/>
        <v>0.47593516930890828</v>
      </c>
      <c r="I26" s="27">
        <f t="shared" si="16"/>
        <v>0.47926322511692632</v>
      </c>
      <c r="J26" s="27">
        <f t="shared" si="16"/>
        <v>3.3483902017635773E-3</v>
      </c>
      <c r="K26" s="27">
        <f t="shared" si="16"/>
        <v>3.9688766463928604E-2</v>
      </c>
      <c r="L26" s="27">
        <f t="shared" si="16"/>
        <v>0.63888707098994169</v>
      </c>
      <c r="M26" s="27">
        <f t="shared" si="16"/>
        <v>0.33157190546547777</v>
      </c>
      <c r="N26" s="27">
        <f t="shared" si="16"/>
        <v>0.29676106842896582</v>
      </c>
      <c r="O26" s="27">
        <f t="shared" si="16"/>
        <v>0.11895694662013247</v>
      </c>
      <c r="P26" s="27">
        <f t="shared" si="16"/>
        <v>5.8075247221746285E-2</v>
      </c>
      <c r="Q26" s="27">
        <f t="shared" si="16"/>
        <v>5.5292500349000601E-2</v>
      </c>
      <c r="R26" s="27">
        <f t="shared" si="16"/>
        <v>1.4490188089072582E-2</v>
      </c>
      <c r="S26" s="27">
        <f t="shared" si="16"/>
        <v>5.9634576640334364E-2</v>
      </c>
      <c r="T26" s="27">
        <f t="shared" si="16"/>
        <v>8.6670868097767945E-2</v>
      </c>
      <c r="U26" s="27">
        <f t="shared" si="16"/>
        <v>0.39312598820851047</v>
      </c>
      <c r="V26" s="27">
        <f t="shared" si="16"/>
        <v>4.8590052781313724E-2</v>
      </c>
      <c r="W26" s="27">
        <f t="shared" si="16"/>
        <v>2.4056543396623975</v>
      </c>
      <c r="X26" s="27">
        <f t="shared" si="16"/>
        <v>0.50918242328999808</v>
      </c>
      <c r="Y26" s="27">
        <f t="shared" ref="Y26:Z26" si="17">SUM(Y27,Y33)</f>
        <v>0.70918677070985703</v>
      </c>
      <c r="Z26" s="27">
        <f t="shared" si="17"/>
        <v>0.68013828492087169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3.6746269659340136</v>
      </c>
      <c r="D33" s="19">
        <f t="shared" si="20"/>
        <v>3.2737405025809783</v>
      </c>
      <c r="E33" s="19">
        <f t="shared" si="20"/>
        <v>2.2556588361027083</v>
      </c>
      <c r="F33" s="19">
        <f t="shared" si="20"/>
        <v>1.4627064032388526</v>
      </c>
      <c r="G33" s="19">
        <f t="shared" si="20"/>
        <v>0.79802695125790746</v>
      </c>
      <c r="H33" s="19">
        <f t="shared" si="20"/>
        <v>0.47593516930890828</v>
      </c>
      <c r="I33" s="19">
        <f t="shared" si="20"/>
        <v>0.47926322511692632</v>
      </c>
      <c r="J33" s="19">
        <f t="shared" si="20"/>
        <v>3.3483902017635773E-3</v>
      </c>
      <c r="K33" s="19">
        <f t="shared" si="20"/>
        <v>3.9688766463928604E-2</v>
      </c>
      <c r="L33" s="19">
        <f t="shared" si="20"/>
        <v>0.63888707098994169</v>
      </c>
      <c r="M33" s="19">
        <f t="shared" si="20"/>
        <v>0.33157190546547777</v>
      </c>
      <c r="N33" s="19">
        <f t="shared" si="20"/>
        <v>0.29676106842896582</v>
      </c>
      <c r="O33" s="19">
        <f t="shared" si="20"/>
        <v>0.11895694662013247</v>
      </c>
      <c r="P33" s="19">
        <f t="shared" si="20"/>
        <v>5.8075247221746285E-2</v>
      </c>
      <c r="Q33" s="19">
        <f t="shared" si="20"/>
        <v>5.5292500349000601E-2</v>
      </c>
      <c r="R33" s="19">
        <f t="shared" si="20"/>
        <v>1.4490188089072582E-2</v>
      </c>
      <c r="S33" s="19">
        <f t="shared" si="20"/>
        <v>5.9634576640334364E-2</v>
      </c>
      <c r="T33" s="19">
        <f t="shared" si="20"/>
        <v>8.6670868097767945E-2</v>
      </c>
      <c r="U33" s="19">
        <f t="shared" si="20"/>
        <v>0.39312598820851047</v>
      </c>
      <c r="V33" s="19">
        <f t="shared" si="20"/>
        <v>4.8590052781313724E-2</v>
      </c>
      <c r="W33" s="19">
        <f t="shared" si="20"/>
        <v>2.4056543396623975</v>
      </c>
      <c r="X33" s="19">
        <f t="shared" si="20"/>
        <v>0.50918242328999808</v>
      </c>
      <c r="Y33" s="19">
        <f t="shared" ref="Y33:Z33" si="21">SUM(Y34:Y50)</f>
        <v>0.70918677070985703</v>
      </c>
      <c r="Z33" s="19">
        <f t="shared" si="21"/>
        <v>0.68013828492087169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3.6746269659340136</v>
      </c>
      <c r="D43" s="8">
        <v>3.2737405025809783</v>
      </c>
      <c r="E43" s="8">
        <v>2.2556588361027083</v>
      </c>
      <c r="F43" s="8">
        <v>1.4627064032388526</v>
      </c>
      <c r="G43" s="8">
        <v>0.79802695125790746</v>
      </c>
      <c r="H43" s="8">
        <v>0.47593516930890828</v>
      </c>
      <c r="I43" s="8">
        <v>0.47926322511692632</v>
      </c>
      <c r="J43" s="8">
        <v>3.3483902017635773E-3</v>
      </c>
      <c r="K43" s="8">
        <v>3.9688766463928604E-2</v>
      </c>
      <c r="L43" s="8">
        <v>0.63888707098994169</v>
      </c>
      <c r="M43" s="8">
        <v>0.33157190546547777</v>
      </c>
      <c r="N43" s="8">
        <v>0.29676106842896582</v>
      </c>
      <c r="O43" s="8">
        <v>0.11895694662013247</v>
      </c>
      <c r="P43" s="8">
        <v>5.8075247221746285E-2</v>
      </c>
      <c r="Q43" s="8">
        <v>5.5292500349000601E-2</v>
      </c>
      <c r="R43" s="8">
        <v>1.4490188089072582E-2</v>
      </c>
      <c r="S43" s="8">
        <v>5.9634576640334364E-2</v>
      </c>
      <c r="T43" s="8">
        <v>8.6670868097767945E-2</v>
      </c>
      <c r="U43" s="8">
        <v>0.39312598820851047</v>
      </c>
      <c r="V43" s="8">
        <v>4.8590052781313724E-2</v>
      </c>
      <c r="W43" s="8">
        <v>2.4056543396623975</v>
      </c>
      <c r="X43" s="8">
        <v>0.50918242328999808</v>
      </c>
      <c r="Y43" s="8">
        <v>0.70918677070985703</v>
      </c>
      <c r="Z43" s="8">
        <v>0.68013828492087169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17.600715983193286</v>
      </c>
      <c r="D51" s="27">
        <v>19.236925634743574</v>
      </c>
      <c r="E51" s="27">
        <v>13.677903568960101</v>
      </c>
      <c r="F51" s="27">
        <v>10.376194561061316</v>
      </c>
      <c r="G51" s="27">
        <v>8.358629293274797</v>
      </c>
      <c r="H51" s="27">
        <v>1.5191584669084341</v>
      </c>
      <c r="I51" s="27">
        <v>1.884738464893571</v>
      </c>
      <c r="J51" s="27">
        <v>9.0994103574979935E-3</v>
      </c>
      <c r="K51" s="27">
        <v>0.13113659835944116</v>
      </c>
      <c r="L51" s="27">
        <v>2.5069016794774792</v>
      </c>
      <c r="M51" s="27">
        <v>1.1447570688072839</v>
      </c>
      <c r="N51" s="27">
        <v>2.1417397035424375</v>
      </c>
      <c r="O51" s="27">
        <v>0.99259193992231221</v>
      </c>
      <c r="P51" s="27">
        <v>0.26272292933263675</v>
      </c>
      <c r="Q51" s="27">
        <v>0.2843343687082211</v>
      </c>
      <c r="R51" s="27">
        <v>5.758236138164162E-2</v>
      </c>
      <c r="S51" s="27">
        <v>0.418602749195499</v>
      </c>
      <c r="T51" s="27">
        <v>0.80555912475972635</v>
      </c>
      <c r="U51" s="27">
        <v>4.6152930670534493</v>
      </c>
      <c r="V51" s="27">
        <v>0.92736138536777979</v>
      </c>
      <c r="W51" s="27">
        <v>6.3224246894386464</v>
      </c>
      <c r="X51" s="27">
        <v>4.7526353811227873</v>
      </c>
      <c r="Y51" s="27">
        <v>4.7132741415808042</v>
      </c>
      <c r="Z51" s="27">
        <v>4.4403244766772358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1.0542040368183822E-4</v>
      </c>
      <c r="X61" s="49">
        <f t="shared" si="24"/>
        <v>4.1204466750749521E-4</v>
      </c>
      <c r="Y61" s="49">
        <f t="shared" ref="Y61:Z61" si="25">SUM(Y62:Y72)</f>
        <v>3.2544585537331826E-3</v>
      </c>
      <c r="Z61" s="49">
        <f t="shared" si="25"/>
        <v>4.8466011436209327E-3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1.0542040368183822E-4</v>
      </c>
      <c r="X64" s="52">
        <v>4.1204466750749521E-4</v>
      </c>
      <c r="Y64" s="52">
        <v>3.2544585537331826E-3</v>
      </c>
      <c r="Z64" s="52">
        <v>4.8466011436209327E-3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1160.92691532</v>
      </c>
      <c r="D2" s="21">
        <f t="shared" ref="D2:X2" si="0">SUM(D3,D17,D22,D25,D26,D51,D52)</f>
        <v>999.84578580000016</v>
      </c>
      <c r="E2" s="21">
        <f t="shared" si="0"/>
        <v>874.06724988000019</v>
      </c>
      <c r="F2" s="21">
        <f t="shared" si="0"/>
        <v>843.60605615999998</v>
      </c>
      <c r="G2" s="21">
        <f t="shared" si="0"/>
        <v>776.19951071999981</v>
      </c>
      <c r="H2" s="21">
        <f t="shared" si="0"/>
        <v>926.73430964366753</v>
      </c>
      <c r="I2" s="21">
        <f t="shared" si="0"/>
        <v>728.71891191533882</v>
      </c>
      <c r="J2" s="21">
        <f t="shared" si="0"/>
        <v>668.01467198109231</v>
      </c>
      <c r="K2" s="21">
        <f t="shared" si="0"/>
        <v>671.11106313020582</v>
      </c>
      <c r="L2" s="21">
        <f t="shared" si="0"/>
        <v>668.96915401005447</v>
      </c>
      <c r="M2" s="21">
        <f t="shared" si="0"/>
        <v>678.32569286107298</v>
      </c>
      <c r="N2" s="21">
        <f t="shared" si="0"/>
        <v>626.47120713369247</v>
      </c>
      <c r="O2" s="21">
        <f t="shared" si="0"/>
        <v>693.75969359363489</v>
      </c>
      <c r="P2" s="21">
        <f t="shared" si="0"/>
        <v>740.69679654611468</v>
      </c>
      <c r="Q2" s="21">
        <f t="shared" si="0"/>
        <v>761.18064277122971</v>
      </c>
      <c r="R2" s="21">
        <f t="shared" si="0"/>
        <v>779.39971295594842</v>
      </c>
      <c r="S2" s="21">
        <f t="shared" si="0"/>
        <v>814.20125219816168</v>
      </c>
      <c r="T2" s="21">
        <f t="shared" si="0"/>
        <v>884.87871272065445</v>
      </c>
      <c r="U2" s="21">
        <f t="shared" si="0"/>
        <v>916.76307069354698</v>
      </c>
      <c r="V2" s="21">
        <f t="shared" si="0"/>
        <v>884.43467748</v>
      </c>
      <c r="W2" s="21">
        <f t="shared" si="0"/>
        <v>936.90647741944804</v>
      </c>
      <c r="X2" s="21">
        <f t="shared" si="0"/>
        <v>902.86429992080184</v>
      </c>
      <c r="Y2" s="21">
        <f t="shared" ref="Y2:Z2" si="1">SUM(Y3,Y17,Y22,Y25,Y26,Y51,Y52)</f>
        <v>886.53605430360085</v>
      </c>
      <c r="Z2" s="21">
        <f t="shared" si="1"/>
        <v>876.94426868792334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114.21565055999999</v>
      </c>
      <c r="D3" s="24">
        <f t="shared" si="2"/>
        <v>75.602617199999983</v>
      </c>
      <c r="E3" s="24">
        <f t="shared" si="2"/>
        <v>60.645221999999997</v>
      </c>
      <c r="F3" s="24">
        <f t="shared" si="2"/>
        <v>98.77466016000001</v>
      </c>
      <c r="G3" s="24">
        <f t="shared" si="2"/>
        <v>94.952555279999984</v>
      </c>
      <c r="H3" s="24">
        <f t="shared" si="2"/>
        <v>175.39487063999999</v>
      </c>
      <c r="I3" s="24">
        <f t="shared" si="2"/>
        <v>97.99171272000001</v>
      </c>
      <c r="J3" s="24">
        <f t="shared" si="2"/>
        <v>63.298184400000004</v>
      </c>
      <c r="K3" s="24">
        <f t="shared" si="2"/>
        <v>64.746586080000014</v>
      </c>
      <c r="L3" s="24">
        <f t="shared" si="2"/>
        <v>62.745114959999995</v>
      </c>
      <c r="M3" s="24">
        <f t="shared" si="2"/>
        <v>68.865318719999991</v>
      </c>
      <c r="N3" s="24">
        <f t="shared" si="2"/>
        <v>69.768824399999986</v>
      </c>
      <c r="O3" s="24">
        <f t="shared" si="2"/>
        <v>72.196676639999993</v>
      </c>
      <c r="P3" s="24">
        <f t="shared" si="2"/>
        <v>82.093350239999978</v>
      </c>
      <c r="Q3" s="24">
        <f t="shared" si="2"/>
        <v>83.518253279999982</v>
      </c>
      <c r="R3" s="24">
        <f t="shared" si="2"/>
        <v>87.33388751999999</v>
      </c>
      <c r="S3" s="24">
        <f t="shared" si="2"/>
        <v>81.930222000000001</v>
      </c>
      <c r="T3" s="24">
        <f t="shared" si="2"/>
        <v>85.461488639999999</v>
      </c>
      <c r="U3" s="24">
        <f t="shared" si="2"/>
        <v>73.294982639999986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114.21565055999999</v>
      </c>
      <c r="D4" s="19">
        <f t="shared" si="4"/>
        <v>75.602617199999983</v>
      </c>
      <c r="E4" s="19">
        <f t="shared" si="4"/>
        <v>60.645221999999997</v>
      </c>
      <c r="F4" s="19">
        <f t="shared" si="4"/>
        <v>98.77466016000001</v>
      </c>
      <c r="G4" s="19">
        <f t="shared" si="4"/>
        <v>94.952555279999984</v>
      </c>
      <c r="H4" s="19">
        <f t="shared" si="4"/>
        <v>175.39487063999999</v>
      </c>
      <c r="I4" s="19">
        <f t="shared" si="4"/>
        <v>97.99171272000001</v>
      </c>
      <c r="J4" s="19">
        <f t="shared" si="4"/>
        <v>63.298184400000004</v>
      </c>
      <c r="K4" s="19">
        <f t="shared" si="4"/>
        <v>64.746586080000014</v>
      </c>
      <c r="L4" s="19">
        <f t="shared" si="4"/>
        <v>62.745114959999995</v>
      </c>
      <c r="M4" s="19">
        <f t="shared" si="4"/>
        <v>68.865318719999991</v>
      </c>
      <c r="N4" s="19">
        <f t="shared" si="4"/>
        <v>69.768824399999986</v>
      </c>
      <c r="O4" s="19">
        <f t="shared" si="4"/>
        <v>72.196676639999993</v>
      </c>
      <c r="P4" s="19">
        <f t="shared" si="4"/>
        <v>82.093350239999978</v>
      </c>
      <c r="Q4" s="19">
        <f t="shared" si="4"/>
        <v>83.518253279999982</v>
      </c>
      <c r="R4" s="19">
        <f t="shared" si="4"/>
        <v>87.33388751999999</v>
      </c>
      <c r="S4" s="19">
        <f t="shared" si="4"/>
        <v>81.930222000000001</v>
      </c>
      <c r="T4" s="19">
        <f t="shared" si="4"/>
        <v>85.461488639999999</v>
      </c>
      <c r="U4" s="19">
        <f t="shared" si="4"/>
        <v>73.294982639999986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114.21565055999999</v>
      </c>
      <c r="D7" s="8">
        <v>75.602617199999983</v>
      </c>
      <c r="E7" s="8">
        <v>60.645221999999997</v>
      </c>
      <c r="F7" s="8">
        <v>98.77466016000001</v>
      </c>
      <c r="G7" s="8">
        <v>94.952555279999984</v>
      </c>
      <c r="H7" s="8">
        <v>175.39487063999999</v>
      </c>
      <c r="I7" s="8">
        <v>97.99171272000001</v>
      </c>
      <c r="J7" s="8">
        <v>63.298184400000004</v>
      </c>
      <c r="K7" s="8">
        <v>64.746586080000014</v>
      </c>
      <c r="L7" s="8">
        <v>62.745114959999995</v>
      </c>
      <c r="M7" s="8">
        <v>68.865318719999991</v>
      </c>
      <c r="N7" s="8">
        <v>69.768824399999986</v>
      </c>
      <c r="O7" s="8">
        <v>72.196676639999993</v>
      </c>
      <c r="P7" s="8">
        <v>82.093350239999978</v>
      </c>
      <c r="Q7" s="8">
        <v>83.518253279999982</v>
      </c>
      <c r="R7" s="8">
        <v>87.33388751999999</v>
      </c>
      <c r="S7" s="8">
        <v>81.930222000000001</v>
      </c>
      <c r="T7" s="8">
        <v>85.461488639999999</v>
      </c>
      <c r="U7" s="8">
        <v>73.294982639999986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0.986654603667664</v>
      </c>
      <c r="I22" s="27">
        <f t="shared" si="12"/>
        <v>0.78684291533873396</v>
      </c>
      <c r="J22" s="27">
        <f t="shared" si="12"/>
        <v>1.1642879010922405</v>
      </c>
      <c r="K22" s="27">
        <f t="shared" si="12"/>
        <v>1.4027103302058812</v>
      </c>
      <c r="L22" s="27">
        <f t="shared" si="12"/>
        <v>1.4126436100543733</v>
      </c>
      <c r="M22" s="27">
        <f t="shared" si="12"/>
        <v>1.0498283010728955</v>
      </c>
      <c r="N22" s="27">
        <f t="shared" si="12"/>
        <v>1.0190586936923769</v>
      </c>
      <c r="O22" s="27">
        <f t="shared" si="12"/>
        <v>1.7846038736349079</v>
      </c>
      <c r="P22" s="27">
        <f t="shared" si="12"/>
        <v>1.1672368261146799</v>
      </c>
      <c r="Q22" s="27">
        <f t="shared" si="12"/>
        <v>1.603200371229619</v>
      </c>
      <c r="R22" s="27">
        <f t="shared" si="12"/>
        <v>1.9067074759485636</v>
      </c>
      <c r="S22" s="27">
        <f t="shared" si="12"/>
        <v>2.0109621581616035</v>
      </c>
      <c r="T22" s="27">
        <f t="shared" si="12"/>
        <v>1.8065164406543379</v>
      </c>
      <c r="U22" s="27">
        <f t="shared" si="12"/>
        <v>1.9450174535467712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0.986654603667664</v>
      </c>
      <c r="I23" s="8">
        <v>0.78684291533873396</v>
      </c>
      <c r="J23" s="8">
        <v>1.1642879010922405</v>
      </c>
      <c r="K23" s="8">
        <v>1.4027103302058812</v>
      </c>
      <c r="L23" s="8">
        <v>1.4126436100543733</v>
      </c>
      <c r="M23" s="8">
        <v>1.0498283010728955</v>
      </c>
      <c r="N23" s="8">
        <v>1.0190586936923769</v>
      </c>
      <c r="O23" s="8">
        <v>1.7846038736349079</v>
      </c>
      <c r="P23" s="8">
        <v>1.1672368261146799</v>
      </c>
      <c r="Q23" s="8">
        <v>1.603200371229619</v>
      </c>
      <c r="R23" s="8">
        <v>1.9067074759485636</v>
      </c>
      <c r="S23" s="8">
        <v>2.0109621581616035</v>
      </c>
      <c r="T23" s="8">
        <v>1.8065164406543379</v>
      </c>
      <c r="U23" s="8">
        <v>1.9450174535467712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675.81374435999999</v>
      </c>
      <c r="D26" s="27">
        <f t="shared" si="14"/>
        <v>562.52452824000011</v>
      </c>
      <c r="E26" s="27">
        <f t="shared" si="14"/>
        <v>456.71603472000015</v>
      </c>
      <c r="F26" s="27">
        <f t="shared" si="14"/>
        <v>369.56628864000004</v>
      </c>
      <c r="G26" s="27">
        <f t="shared" si="14"/>
        <v>289.97591220000004</v>
      </c>
      <c r="H26" s="27">
        <f t="shared" si="14"/>
        <v>320.46436368000002</v>
      </c>
      <c r="I26" s="27">
        <f t="shared" si="14"/>
        <v>270.88657812000002</v>
      </c>
      <c r="J26" s="27">
        <f t="shared" si="14"/>
        <v>335.56178160000002</v>
      </c>
      <c r="K26" s="27">
        <f t="shared" si="14"/>
        <v>345.85173180000004</v>
      </c>
      <c r="L26" s="27">
        <f t="shared" si="14"/>
        <v>245.59867475999999</v>
      </c>
      <c r="M26" s="27">
        <f t="shared" si="14"/>
        <v>259.62582780000002</v>
      </c>
      <c r="N26" s="27">
        <f t="shared" si="14"/>
        <v>119.52465120000002</v>
      </c>
      <c r="O26" s="27">
        <f t="shared" si="14"/>
        <v>124.92107604</v>
      </c>
      <c r="P26" s="27">
        <f t="shared" si="14"/>
        <v>191.74613760000005</v>
      </c>
      <c r="Q26" s="27">
        <f t="shared" si="14"/>
        <v>174.12759720000003</v>
      </c>
      <c r="R26" s="27">
        <f t="shared" si="14"/>
        <v>179.40409560000001</v>
      </c>
      <c r="S26" s="27">
        <f t="shared" si="14"/>
        <v>174.39647184</v>
      </c>
      <c r="T26" s="27">
        <f t="shared" si="14"/>
        <v>196.13181996000003</v>
      </c>
      <c r="U26" s="27">
        <f t="shared" si="14"/>
        <v>197.02912644000003</v>
      </c>
      <c r="V26" s="27">
        <f t="shared" si="14"/>
        <v>193.36370832000003</v>
      </c>
      <c r="W26" s="27">
        <f t="shared" si="14"/>
        <v>196.29428111999999</v>
      </c>
      <c r="X26" s="27">
        <f t="shared" si="14"/>
        <v>193.13970804000002</v>
      </c>
      <c r="Y26" s="27">
        <f t="shared" ref="Y26:Z26" si="15">SUM(Y27,Y33)</f>
        <v>202.06704528</v>
      </c>
      <c r="Z26" s="27">
        <f t="shared" si="15"/>
        <v>230.76299772000004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675.81374435999999</v>
      </c>
      <c r="D33" s="19">
        <f t="shared" si="18"/>
        <v>562.52452824000011</v>
      </c>
      <c r="E33" s="19">
        <f t="shared" si="18"/>
        <v>456.71603472000015</v>
      </c>
      <c r="F33" s="19">
        <f t="shared" si="18"/>
        <v>369.56628864000004</v>
      </c>
      <c r="G33" s="19">
        <f t="shared" si="18"/>
        <v>289.97591220000004</v>
      </c>
      <c r="H33" s="19">
        <f t="shared" si="18"/>
        <v>320.46436368000002</v>
      </c>
      <c r="I33" s="19">
        <f t="shared" si="18"/>
        <v>270.88657812000002</v>
      </c>
      <c r="J33" s="19">
        <f t="shared" si="18"/>
        <v>335.56178160000002</v>
      </c>
      <c r="K33" s="19">
        <f t="shared" si="18"/>
        <v>345.85173180000004</v>
      </c>
      <c r="L33" s="19">
        <f t="shared" si="18"/>
        <v>245.59867475999999</v>
      </c>
      <c r="M33" s="19">
        <f t="shared" si="18"/>
        <v>259.62582780000002</v>
      </c>
      <c r="N33" s="19">
        <f t="shared" si="18"/>
        <v>119.52465120000002</v>
      </c>
      <c r="O33" s="19">
        <f t="shared" si="18"/>
        <v>124.92107604</v>
      </c>
      <c r="P33" s="19">
        <f t="shared" si="18"/>
        <v>191.74613760000005</v>
      </c>
      <c r="Q33" s="19">
        <f t="shared" si="18"/>
        <v>174.12759720000003</v>
      </c>
      <c r="R33" s="19">
        <f t="shared" si="18"/>
        <v>179.40409560000001</v>
      </c>
      <c r="S33" s="19">
        <f t="shared" si="18"/>
        <v>174.39647184</v>
      </c>
      <c r="T33" s="19">
        <f t="shared" si="18"/>
        <v>196.13181996000003</v>
      </c>
      <c r="U33" s="19">
        <f t="shared" si="18"/>
        <v>197.02912644000003</v>
      </c>
      <c r="V33" s="19">
        <f t="shared" si="18"/>
        <v>193.36370832000003</v>
      </c>
      <c r="W33" s="19">
        <f t="shared" si="18"/>
        <v>196.29428111999999</v>
      </c>
      <c r="X33" s="19">
        <f t="shared" si="18"/>
        <v>193.13970804000002</v>
      </c>
      <c r="Y33" s="19">
        <f t="shared" ref="Y33:Z33" si="19">SUM(Y34:Y50)</f>
        <v>202.06704528</v>
      </c>
      <c r="Z33" s="19">
        <f t="shared" si="19"/>
        <v>230.76299772000004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26.958440159999988</v>
      </c>
      <c r="D36" s="8">
        <v>28.960855560000002</v>
      </c>
      <c r="E36" s="8">
        <v>20.337861960000005</v>
      </c>
      <c r="F36" s="8">
        <v>13.416751080000003</v>
      </c>
      <c r="G36" s="8">
        <v>7.3704333600000016</v>
      </c>
      <c r="H36" s="8">
        <v>29.48468652</v>
      </c>
      <c r="I36" s="8">
        <v>13.342242600000004</v>
      </c>
      <c r="J36" s="8">
        <v>12.565809720000003</v>
      </c>
      <c r="K36" s="8">
        <v>14.03553492</v>
      </c>
      <c r="L36" s="8">
        <v>20.813989320000005</v>
      </c>
      <c r="M36" s="8">
        <v>32.251949640000007</v>
      </c>
      <c r="N36" s="8">
        <v>41.740877159999997</v>
      </c>
      <c r="O36" s="8">
        <v>39.042216360000012</v>
      </c>
      <c r="P36" s="8">
        <v>56.068085520000011</v>
      </c>
      <c r="Q36" s="8">
        <v>49.917728520000018</v>
      </c>
      <c r="R36" s="8">
        <v>61.45382196000002</v>
      </c>
      <c r="S36" s="8">
        <v>79.083936720000011</v>
      </c>
      <c r="T36" s="8">
        <v>83.520371520000026</v>
      </c>
      <c r="U36" s="8">
        <v>83.454949440000021</v>
      </c>
      <c r="V36" s="8">
        <v>94.681650959999999</v>
      </c>
      <c r="W36" s="8">
        <v>89.126226000000017</v>
      </c>
      <c r="X36" s="8">
        <v>105.14963808000002</v>
      </c>
      <c r="Y36" s="8">
        <v>110.7882036</v>
      </c>
      <c r="Z36" s="8">
        <v>139.60640268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34.474899600000015</v>
      </c>
      <c r="D41" s="8">
        <v>32.88277475999999</v>
      </c>
      <c r="E41" s="8">
        <v>25.713942120000002</v>
      </c>
      <c r="F41" s="8">
        <v>20.286326160000002</v>
      </c>
      <c r="G41" s="8">
        <v>14.827131720000001</v>
      </c>
      <c r="H41" s="8">
        <v>38.974315320000002</v>
      </c>
      <c r="I41" s="8">
        <v>42.298338600000008</v>
      </c>
      <c r="J41" s="8">
        <v>32.348787839999986</v>
      </c>
      <c r="K41" s="8">
        <v>25.106962320000004</v>
      </c>
      <c r="L41" s="8">
        <v>4.6839686400000007</v>
      </c>
      <c r="M41" s="8">
        <v>5.7612607199999992</v>
      </c>
      <c r="N41" s="8">
        <v>4.4774143200000012</v>
      </c>
      <c r="O41" s="8">
        <v>5.4529822799999987</v>
      </c>
      <c r="P41" s="8">
        <v>2.5516447200000005</v>
      </c>
      <c r="Q41" s="8">
        <v>4.8302132400000017</v>
      </c>
      <c r="R41" s="8">
        <v>5.058768960000001</v>
      </c>
      <c r="S41" s="8">
        <v>3.9149549999999991</v>
      </c>
      <c r="T41" s="8">
        <v>4.6267649999999989</v>
      </c>
      <c r="U41" s="8">
        <v>4.5791384400000013</v>
      </c>
      <c r="V41" s="8">
        <v>4.4996745599999999</v>
      </c>
      <c r="W41" s="8">
        <v>3.6607741200000006</v>
      </c>
      <c r="X41" s="8">
        <v>3.3747559200000006</v>
      </c>
      <c r="Y41" s="8">
        <v>2.6883122400000001</v>
      </c>
      <c r="Z41" s="8">
        <v>4.7727507600000001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84.563720279999984</v>
      </c>
      <c r="D43" s="8">
        <v>79.380840239999998</v>
      </c>
      <c r="E43" s="8">
        <v>81.922529519999998</v>
      </c>
      <c r="F43" s="8">
        <v>80.52977555999999</v>
      </c>
      <c r="G43" s="8">
        <v>63.511821359999999</v>
      </c>
      <c r="H43" s="8">
        <v>47.738836079999999</v>
      </c>
      <c r="I43" s="8">
        <v>49.279375079999987</v>
      </c>
      <c r="J43" s="8">
        <v>47.218920839999988</v>
      </c>
      <c r="K43" s="8">
        <v>94.961224799999997</v>
      </c>
      <c r="L43" s="8">
        <v>41.721797519999988</v>
      </c>
      <c r="M43" s="8">
        <v>46.195362719999999</v>
      </c>
      <c r="N43" s="8">
        <v>28.773000359999997</v>
      </c>
      <c r="O43" s="8">
        <v>40.348250279999995</v>
      </c>
      <c r="P43" s="8">
        <v>40.267955520000015</v>
      </c>
      <c r="Q43" s="8">
        <v>49.009680719999999</v>
      </c>
      <c r="R43" s="8">
        <v>42.06511763999999</v>
      </c>
      <c r="S43" s="8">
        <v>37.139127479999992</v>
      </c>
      <c r="T43" s="8">
        <v>30.714746399999999</v>
      </c>
      <c r="U43" s="8">
        <v>34.562492640000009</v>
      </c>
      <c r="V43" s="8">
        <v>31.59398736</v>
      </c>
      <c r="W43" s="8">
        <v>39.610392119999979</v>
      </c>
      <c r="X43" s="8">
        <v>31.31789075999999</v>
      </c>
      <c r="Y43" s="8">
        <v>33.923869200000006</v>
      </c>
      <c r="Z43" s="8">
        <v>50.701205879999996</v>
      </c>
    </row>
    <row r="44" spans="1:26" ht="11.25" customHeight="1" x14ac:dyDescent="0.2">
      <c r="A44" s="28" t="s">
        <v>74</v>
      </c>
      <c r="B44" s="7" t="s">
        <v>75</v>
      </c>
      <c r="C44" s="8">
        <v>529.81668432000004</v>
      </c>
      <c r="D44" s="8">
        <v>421.30005768000012</v>
      </c>
      <c r="E44" s="8">
        <v>328.74170112000013</v>
      </c>
      <c r="F44" s="8">
        <v>255.33343584000005</v>
      </c>
      <c r="G44" s="8">
        <v>204.26652576000001</v>
      </c>
      <c r="H44" s="8">
        <v>204.26652576000001</v>
      </c>
      <c r="I44" s="8">
        <v>165.96662184000002</v>
      </c>
      <c r="J44" s="8">
        <v>243.42826320000003</v>
      </c>
      <c r="K44" s="8">
        <v>211.74800976000003</v>
      </c>
      <c r="L44" s="8">
        <v>178.37891928000002</v>
      </c>
      <c r="M44" s="8">
        <v>175.41725472000002</v>
      </c>
      <c r="N44" s="8">
        <v>44.533359360000013</v>
      </c>
      <c r="O44" s="8">
        <v>40.077627119999995</v>
      </c>
      <c r="P44" s="8">
        <v>92.858451840000015</v>
      </c>
      <c r="Q44" s="8">
        <v>70.369974720000002</v>
      </c>
      <c r="R44" s="8">
        <v>70.82638704</v>
      </c>
      <c r="S44" s="8">
        <v>54.258452640000016</v>
      </c>
      <c r="T44" s="8">
        <v>77.269937040000016</v>
      </c>
      <c r="U44" s="8">
        <v>74.432545919999995</v>
      </c>
      <c r="V44" s="8">
        <v>62.588395440000021</v>
      </c>
      <c r="W44" s="8">
        <v>63.896888879999992</v>
      </c>
      <c r="X44" s="8">
        <v>53.297423279999997</v>
      </c>
      <c r="Y44" s="8">
        <v>54.666660240000006</v>
      </c>
      <c r="Z44" s="8">
        <v>35.682638400000016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370.89752040000002</v>
      </c>
      <c r="D51" s="27">
        <v>361.71864036000005</v>
      </c>
      <c r="E51" s="27">
        <v>356.70599316000005</v>
      </c>
      <c r="F51" s="27">
        <v>375.26510735999989</v>
      </c>
      <c r="G51" s="27">
        <v>391.27104323999987</v>
      </c>
      <c r="H51" s="27">
        <v>429.88842071999983</v>
      </c>
      <c r="I51" s="27">
        <v>359.05377816000009</v>
      </c>
      <c r="J51" s="27">
        <v>267.99041808000004</v>
      </c>
      <c r="K51" s="27">
        <v>259.11003491999992</v>
      </c>
      <c r="L51" s="27">
        <v>359.21272068000007</v>
      </c>
      <c r="M51" s="27">
        <v>348.78471804000009</v>
      </c>
      <c r="N51" s="27">
        <v>436.15867284000007</v>
      </c>
      <c r="O51" s="27">
        <v>494.85733703999995</v>
      </c>
      <c r="P51" s="27">
        <v>465.69007188000006</v>
      </c>
      <c r="Q51" s="27">
        <v>501.93159192000002</v>
      </c>
      <c r="R51" s="27">
        <v>510.75502235999994</v>
      </c>
      <c r="S51" s="27">
        <v>555.86359620000007</v>
      </c>
      <c r="T51" s="27">
        <v>601.47888768000007</v>
      </c>
      <c r="U51" s="27">
        <v>644.49394416000018</v>
      </c>
      <c r="V51" s="27">
        <v>691.07096916</v>
      </c>
      <c r="W51" s="27">
        <v>740.6121962994481</v>
      </c>
      <c r="X51" s="27">
        <v>709.72459188080188</v>
      </c>
      <c r="Y51" s="27">
        <v>684.46900902360085</v>
      </c>
      <c r="Z51" s="27">
        <v>646.1812709679233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9.8280000000000012</v>
      </c>
      <c r="D61" s="49">
        <f t="shared" si="22"/>
        <v>9.8280000000000012</v>
      </c>
      <c r="E61" s="49">
        <f t="shared" si="22"/>
        <v>9.8280000000000012</v>
      </c>
      <c r="F61" s="49">
        <f t="shared" si="22"/>
        <v>197.47693224</v>
      </c>
      <c r="G61" s="49">
        <f t="shared" si="22"/>
        <v>198.95113224000002</v>
      </c>
      <c r="H61" s="49">
        <f t="shared" si="22"/>
        <v>243.91953144000001</v>
      </c>
      <c r="I61" s="49">
        <f t="shared" si="22"/>
        <v>268.44722855999999</v>
      </c>
      <c r="J61" s="49">
        <f t="shared" si="22"/>
        <v>272.42385911999997</v>
      </c>
      <c r="K61" s="49">
        <f t="shared" si="22"/>
        <v>191.26583279999997</v>
      </c>
      <c r="L61" s="49">
        <f t="shared" si="22"/>
        <v>172.94940936000003</v>
      </c>
      <c r="M61" s="49">
        <f t="shared" si="22"/>
        <v>178.4070036</v>
      </c>
      <c r="N61" s="49">
        <f t="shared" si="22"/>
        <v>145.23023592000001</v>
      </c>
      <c r="O61" s="49">
        <f t="shared" si="22"/>
        <v>73.890215279999978</v>
      </c>
      <c r="P61" s="49">
        <f t="shared" si="22"/>
        <v>78.612483599999976</v>
      </c>
      <c r="Q61" s="49">
        <f t="shared" si="22"/>
        <v>180.83926728000003</v>
      </c>
      <c r="R61" s="49">
        <f t="shared" si="22"/>
        <v>169.09039727999996</v>
      </c>
      <c r="S61" s="49">
        <f t="shared" si="22"/>
        <v>131.85040175999995</v>
      </c>
      <c r="T61" s="49">
        <f t="shared" si="22"/>
        <v>134.86293575999997</v>
      </c>
      <c r="U61" s="49">
        <f t="shared" si="22"/>
        <v>145.52205695999999</v>
      </c>
      <c r="V61" s="49">
        <f t="shared" si="22"/>
        <v>145.91267711999996</v>
      </c>
      <c r="W61" s="49">
        <f t="shared" si="22"/>
        <v>190.24780420224849</v>
      </c>
      <c r="X61" s="49">
        <f t="shared" si="22"/>
        <v>34.269060124994965</v>
      </c>
      <c r="Y61" s="49">
        <f t="shared" ref="Y61:Z61" si="23">SUM(Y62:Y72)</f>
        <v>40.909167538099538</v>
      </c>
      <c r="Z61" s="49">
        <f t="shared" si="23"/>
        <v>35.444175282128157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187.37591040000001</v>
      </c>
      <c r="G62" s="52">
        <v>187.37591040000001</v>
      </c>
      <c r="H62" s="52">
        <v>234.8789184</v>
      </c>
      <c r="I62" s="52">
        <v>264.97578239999996</v>
      </c>
      <c r="J62" s="52">
        <v>269.12027519999998</v>
      </c>
      <c r="K62" s="52">
        <v>188.09925119999997</v>
      </c>
      <c r="L62" s="52">
        <v>163.52219520000003</v>
      </c>
      <c r="M62" s="52">
        <v>168.01585919999999</v>
      </c>
      <c r="N62" s="52">
        <v>133.2721152</v>
      </c>
      <c r="O62" s="52">
        <v>62.772191999999983</v>
      </c>
      <c r="P62" s="52">
        <v>72.400204799999969</v>
      </c>
      <c r="Q62" s="52">
        <v>172.67160960000004</v>
      </c>
      <c r="R62" s="52">
        <v>160.00185599999998</v>
      </c>
      <c r="S62" s="52">
        <v>122.54014079999996</v>
      </c>
      <c r="T62" s="52">
        <v>126.05685119999998</v>
      </c>
      <c r="U62" s="52">
        <v>136.02113279999998</v>
      </c>
      <c r="V62" s="52">
        <v>137.05332479999996</v>
      </c>
      <c r="W62" s="52">
        <v>176.68264320000003</v>
      </c>
      <c r="X62" s="52">
        <v>19.899532799999999</v>
      </c>
      <c r="Y62" s="52">
        <v>25.208064</v>
      </c>
      <c r="Z62" s="52">
        <v>22.039718399999998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9.8280000000000012</v>
      </c>
      <c r="D64" s="52">
        <v>9.8280000000000012</v>
      </c>
      <c r="E64" s="52">
        <v>9.8280000000000012</v>
      </c>
      <c r="F64" s="52">
        <v>10.101021840000001</v>
      </c>
      <c r="G64" s="52">
        <v>11.575221840000001</v>
      </c>
      <c r="H64" s="52">
        <v>9.030162960000002</v>
      </c>
      <c r="I64" s="52">
        <v>3.4714461600000002</v>
      </c>
      <c r="J64" s="52">
        <v>3.3035839200000012</v>
      </c>
      <c r="K64" s="52">
        <v>3.1665815999999998</v>
      </c>
      <c r="L64" s="52">
        <v>9.4272141600000001</v>
      </c>
      <c r="M64" s="52">
        <v>10.391144400000002</v>
      </c>
      <c r="N64" s="52">
        <v>11.958120720000002</v>
      </c>
      <c r="O64" s="52">
        <v>11.118023280000001</v>
      </c>
      <c r="P64" s="52">
        <v>6.2122788000000009</v>
      </c>
      <c r="Q64" s="52">
        <v>8.1676576800000014</v>
      </c>
      <c r="R64" s="52">
        <v>9.0885412799999994</v>
      </c>
      <c r="S64" s="52">
        <v>9.3102609600000008</v>
      </c>
      <c r="T64" s="52">
        <v>8.8060845600000004</v>
      </c>
      <c r="U64" s="52">
        <v>9.5009241600000021</v>
      </c>
      <c r="V64" s="52">
        <v>8.8593523200000011</v>
      </c>
      <c r="W64" s="52">
        <v>13.565161002248459</v>
      </c>
      <c r="X64" s="52">
        <v>14.369527324994964</v>
      </c>
      <c r="Y64" s="52">
        <v>15.701103538099536</v>
      </c>
      <c r="Z64" s="52">
        <v>13.404456882128157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1.045008E-2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34.013274840000001</v>
      </c>
      <c r="D2" s="21">
        <f t="shared" ref="D2:X2" si="0">SUM(D3,D17,D22,D25,D26,D51,D52)</f>
        <v>36.536716440000014</v>
      </c>
      <c r="E2" s="21">
        <f t="shared" si="0"/>
        <v>32.014054440000002</v>
      </c>
      <c r="F2" s="21">
        <f t="shared" si="0"/>
        <v>29.092029120000007</v>
      </c>
      <c r="G2" s="21">
        <f t="shared" si="0"/>
        <v>25.211793960000001</v>
      </c>
      <c r="H2" s="21">
        <f t="shared" si="0"/>
        <v>22.782676680000002</v>
      </c>
      <c r="I2" s="21">
        <f t="shared" si="0"/>
        <v>26.340124680000002</v>
      </c>
      <c r="J2" s="21">
        <f t="shared" si="0"/>
        <v>11.504019960000001</v>
      </c>
      <c r="K2" s="21">
        <f t="shared" si="0"/>
        <v>16.81437708</v>
      </c>
      <c r="L2" s="21">
        <f t="shared" si="0"/>
        <v>11.652524999999999</v>
      </c>
      <c r="M2" s="21">
        <f t="shared" si="0"/>
        <v>7.4155287600000008</v>
      </c>
      <c r="N2" s="21">
        <f t="shared" si="0"/>
        <v>6.3467128800000019</v>
      </c>
      <c r="O2" s="21">
        <f t="shared" si="0"/>
        <v>9.3748035599999984</v>
      </c>
      <c r="P2" s="21">
        <f t="shared" si="0"/>
        <v>9.9027003600000025</v>
      </c>
      <c r="Q2" s="21">
        <f t="shared" si="0"/>
        <v>6.9874099199999993</v>
      </c>
      <c r="R2" s="21">
        <f t="shared" si="0"/>
        <v>3.6795304799999999</v>
      </c>
      <c r="S2" s="21">
        <f t="shared" si="0"/>
        <v>6.3160516800000011</v>
      </c>
      <c r="T2" s="21">
        <f t="shared" si="0"/>
        <v>4.4812925999999997</v>
      </c>
      <c r="U2" s="21">
        <f t="shared" si="0"/>
        <v>5.6863537200000005</v>
      </c>
      <c r="V2" s="21">
        <f t="shared" si="0"/>
        <v>6.7868218800000006</v>
      </c>
      <c r="W2" s="21">
        <f t="shared" si="0"/>
        <v>6.9782755715079503</v>
      </c>
      <c r="X2" s="21">
        <f t="shared" si="0"/>
        <v>6.1204991486246465</v>
      </c>
      <c r="Y2" s="21">
        <f t="shared" ref="Y2:Z2" si="1">SUM(Y3,Y17,Y22,Y25,Y26,Y51,Y52)</f>
        <v>5.2224833369201455</v>
      </c>
      <c r="Z2" s="21">
        <f t="shared" si="1"/>
        <v>5.3793686045153528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1.0427947200000001</v>
      </c>
      <c r="M3" s="24">
        <f t="shared" si="2"/>
        <v>0.20024928000000003</v>
      </c>
      <c r="N3" s="24">
        <f t="shared" si="2"/>
        <v>0.23430528</v>
      </c>
      <c r="O3" s="24">
        <f t="shared" si="2"/>
        <v>7.3901519999999998E-2</v>
      </c>
      <c r="P3" s="24">
        <f t="shared" si="2"/>
        <v>1.3281840000000001E-2</v>
      </c>
      <c r="Q3" s="24">
        <f t="shared" si="2"/>
        <v>0</v>
      </c>
      <c r="R3" s="24">
        <f t="shared" si="2"/>
        <v>7.8328800000000004E-3</v>
      </c>
      <c r="S3" s="24">
        <f t="shared" si="2"/>
        <v>0</v>
      </c>
      <c r="T3" s="24">
        <f t="shared" si="2"/>
        <v>7.8328800000000004E-3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1.0427947200000001</v>
      </c>
      <c r="M4" s="19">
        <f t="shared" si="4"/>
        <v>0.20024928000000003</v>
      </c>
      <c r="N4" s="19">
        <f t="shared" si="4"/>
        <v>0.23430528</v>
      </c>
      <c r="O4" s="19">
        <f t="shared" si="4"/>
        <v>7.3901519999999998E-2</v>
      </c>
      <c r="P4" s="19">
        <f t="shared" si="4"/>
        <v>1.3281840000000001E-2</v>
      </c>
      <c r="Q4" s="19">
        <f t="shared" si="4"/>
        <v>0</v>
      </c>
      <c r="R4" s="19">
        <f t="shared" si="4"/>
        <v>7.8328800000000004E-3</v>
      </c>
      <c r="S4" s="19">
        <f t="shared" si="4"/>
        <v>0</v>
      </c>
      <c r="T4" s="19">
        <f t="shared" si="4"/>
        <v>7.8328800000000004E-3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1.0427947200000001</v>
      </c>
      <c r="M7" s="8">
        <v>0.20024928000000003</v>
      </c>
      <c r="N7" s="8">
        <v>0.23430528</v>
      </c>
      <c r="O7" s="8">
        <v>7.3901519999999998E-2</v>
      </c>
      <c r="P7" s="8">
        <v>1.3281840000000001E-2</v>
      </c>
      <c r="Q7" s="8">
        <v>0</v>
      </c>
      <c r="R7" s="8">
        <v>7.8328800000000004E-3</v>
      </c>
      <c r="S7" s="8">
        <v>0</v>
      </c>
      <c r="T7" s="8">
        <v>7.8328800000000004E-3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13.360643280000001</v>
      </c>
      <c r="D26" s="27">
        <f t="shared" si="14"/>
        <v>8.9251491600000001</v>
      </c>
      <c r="E26" s="27">
        <f t="shared" si="14"/>
        <v>8.2815328800000021</v>
      </c>
      <c r="F26" s="27">
        <f t="shared" si="14"/>
        <v>7.6287301200000019</v>
      </c>
      <c r="G26" s="27">
        <f t="shared" si="14"/>
        <v>6.3176281200000002</v>
      </c>
      <c r="H26" s="27">
        <f t="shared" si="14"/>
        <v>7.8420798000000005</v>
      </c>
      <c r="I26" s="27">
        <f t="shared" si="14"/>
        <v>10.164744359999998</v>
      </c>
      <c r="J26" s="27">
        <f t="shared" si="14"/>
        <v>2.8591221599999996</v>
      </c>
      <c r="K26" s="27">
        <f t="shared" si="14"/>
        <v>9.8455453200000012</v>
      </c>
      <c r="L26" s="27">
        <f t="shared" si="14"/>
        <v>7.15480056</v>
      </c>
      <c r="M26" s="27">
        <f t="shared" si="14"/>
        <v>4.6417032000000003</v>
      </c>
      <c r="N26" s="27">
        <f t="shared" si="14"/>
        <v>1.3148477999999999</v>
      </c>
      <c r="O26" s="27">
        <f t="shared" si="14"/>
        <v>6.5746439999999993</v>
      </c>
      <c r="P26" s="27">
        <f t="shared" si="14"/>
        <v>7.268179680000002</v>
      </c>
      <c r="Q26" s="27">
        <f t="shared" si="14"/>
        <v>4.8316888799999989</v>
      </c>
      <c r="R26" s="27">
        <f t="shared" si="14"/>
        <v>1.7246012399999997</v>
      </c>
      <c r="S26" s="27">
        <f t="shared" si="14"/>
        <v>4.1783050800000003</v>
      </c>
      <c r="T26" s="27">
        <f t="shared" si="14"/>
        <v>2.25210168</v>
      </c>
      <c r="U26" s="27">
        <f t="shared" si="14"/>
        <v>3.5175052800000004</v>
      </c>
      <c r="V26" s="27">
        <f t="shared" si="14"/>
        <v>3.7073358000000001</v>
      </c>
      <c r="W26" s="27">
        <f t="shared" si="14"/>
        <v>2.4984755999999999</v>
      </c>
      <c r="X26" s="27">
        <f t="shared" si="14"/>
        <v>3.3219867599999997</v>
      </c>
      <c r="Y26" s="27">
        <f t="shared" ref="Y26:Z26" si="15">SUM(Y27,Y33)</f>
        <v>3.5064349200000002</v>
      </c>
      <c r="Z26" s="27">
        <f t="shared" si="15"/>
        <v>3.75944652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13.360643280000001</v>
      </c>
      <c r="D33" s="19">
        <f t="shared" si="18"/>
        <v>8.9251491600000001</v>
      </c>
      <c r="E33" s="19">
        <f t="shared" si="18"/>
        <v>8.2815328800000021</v>
      </c>
      <c r="F33" s="19">
        <f t="shared" si="18"/>
        <v>7.6287301200000019</v>
      </c>
      <c r="G33" s="19">
        <f t="shared" si="18"/>
        <v>6.3176281200000002</v>
      </c>
      <c r="H33" s="19">
        <f t="shared" si="18"/>
        <v>7.8420798000000005</v>
      </c>
      <c r="I33" s="19">
        <f t="shared" si="18"/>
        <v>10.164744359999998</v>
      </c>
      <c r="J33" s="19">
        <f t="shared" si="18"/>
        <v>2.8591221599999996</v>
      </c>
      <c r="K33" s="19">
        <f t="shared" si="18"/>
        <v>9.8455453200000012</v>
      </c>
      <c r="L33" s="19">
        <f t="shared" si="18"/>
        <v>7.15480056</v>
      </c>
      <c r="M33" s="19">
        <f t="shared" si="18"/>
        <v>4.6417032000000003</v>
      </c>
      <c r="N33" s="19">
        <f t="shared" si="18"/>
        <v>1.3148477999999999</v>
      </c>
      <c r="O33" s="19">
        <f t="shared" si="18"/>
        <v>6.5746439999999993</v>
      </c>
      <c r="P33" s="19">
        <f t="shared" si="18"/>
        <v>7.268179680000002</v>
      </c>
      <c r="Q33" s="19">
        <f t="shared" si="18"/>
        <v>4.8316888799999989</v>
      </c>
      <c r="R33" s="19">
        <f t="shared" si="18"/>
        <v>1.7246012399999997</v>
      </c>
      <c r="S33" s="19">
        <f t="shared" si="18"/>
        <v>4.1783050800000003</v>
      </c>
      <c r="T33" s="19">
        <f t="shared" si="18"/>
        <v>2.25210168</v>
      </c>
      <c r="U33" s="19">
        <f t="shared" si="18"/>
        <v>3.5175052800000004</v>
      </c>
      <c r="V33" s="19">
        <f t="shared" si="18"/>
        <v>3.7073358000000001</v>
      </c>
      <c r="W33" s="19">
        <f t="shared" si="18"/>
        <v>2.4984755999999999</v>
      </c>
      <c r="X33" s="19">
        <f t="shared" si="18"/>
        <v>3.3219867599999997</v>
      </c>
      <c r="Y33" s="19">
        <f t="shared" ref="Y33:Z33" si="19">SUM(Y34:Y50)</f>
        <v>3.5064349200000002</v>
      </c>
      <c r="Z33" s="19">
        <f t="shared" si="19"/>
        <v>3.75944652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2.5589574000000002</v>
      </c>
      <c r="D36" s="8">
        <v>2.4310663200000002</v>
      </c>
      <c r="E36" s="8">
        <v>1.5206090400000003</v>
      </c>
      <c r="F36" s="8">
        <v>0.77075388000000011</v>
      </c>
      <c r="G36" s="8">
        <v>0.10108619999999999</v>
      </c>
      <c r="H36" s="8">
        <v>2.0471659200000003</v>
      </c>
      <c r="I36" s="8">
        <v>1.99355616</v>
      </c>
      <c r="J36" s="8">
        <v>2.7820285199999994</v>
      </c>
      <c r="K36" s="8">
        <v>4.3592004000000006</v>
      </c>
      <c r="L36" s="8">
        <v>1.1782789200000001</v>
      </c>
      <c r="M36" s="8">
        <v>0.20239956000000003</v>
      </c>
      <c r="N36" s="8">
        <v>0.30939192000000004</v>
      </c>
      <c r="O36" s="8">
        <v>3.4694146799999994</v>
      </c>
      <c r="P36" s="8">
        <v>3.9246433200000008</v>
      </c>
      <c r="Q36" s="8">
        <v>3.2879138399999994</v>
      </c>
      <c r="R36" s="8">
        <v>0.22625136000000001</v>
      </c>
      <c r="S36" s="8">
        <v>2.7761223600000005</v>
      </c>
      <c r="T36" s="8">
        <v>1.6246483200000001</v>
      </c>
      <c r="U36" s="8">
        <v>2.6243794800000004</v>
      </c>
      <c r="V36" s="8">
        <v>2.6570905200000001</v>
      </c>
      <c r="W36" s="8">
        <v>0.88660548000000017</v>
      </c>
      <c r="X36" s="8">
        <v>2.7286459199999995</v>
      </c>
      <c r="Y36" s="8">
        <v>2.8744826400000001</v>
      </c>
      <c r="Z36" s="8">
        <v>2.9458108799999998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0.38437739999999998</v>
      </c>
      <c r="D41" s="8">
        <v>0.2860182</v>
      </c>
      <c r="E41" s="8">
        <v>0.22234356000000002</v>
      </c>
      <c r="F41" s="8">
        <v>0.17161092000000003</v>
      </c>
      <c r="G41" s="8">
        <v>0.12398436000000002</v>
      </c>
      <c r="H41" s="8">
        <v>0.5559883200000002</v>
      </c>
      <c r="I41" s="8">
        <v>0.30517236000000009</v>
      </c>
      <c r="J41" s="8">
        <v>0</v>
      </c>
      <c r="K41" s="8">
        <v>0.31138451999999989</v>
      </c>
      <c r="L41" s="8">
        <v>1.6428574800000004</v>
      </c>
      <c r="M41" s="8">
        <v>1.98297324</v>
      </c>
      <c r="N41" s="8">
        <v>7.9463880000000015E-2</v>
      </c>
      <c r="O41" s="8">
        <v>1.954242</v>
      </c>
      <c r="P41" s="8">
        <v>1.7192152800000002</v>
      </c>
      <c r="Q41" s="8">
        <v>9.2147040000000013E-2</v>
      </c>
      <c r="R41" s="8">
        <v>0.14287968000000001</v>
      </c>
      <c r="S41" s="8">
        <v>0.19697724</v>
      </c>
      <c r="T41" s="8">
        <v>0.15582168000000002</v>
      </c>
      <c r="U41" s="8">
        <v>0.20008332000000001</v>
      </c>
      <c r="V41" s="8">
        <v>0.23502672000000002</v>
      </c>
      <c r="W41" s="8">
        <v>0.23192064000000004</v>
      </c>
      <c r="X41" s="8">
        <v>4.1414399999999983E-2</v>
      </c>
      <c r="Y41" s="8">
        <v>3.4943399999999999E-2</v>
      </c>
      <c r="Z41" s="8">
        <v>0.13019652000000001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4.0339447200000009</v>
      </c>
      <c r="D43" s="8">
        <v>3.0165220800000001</v>
      </c>
      <c r="E43" s="8">
        <v>3.3470377200000003</v>
      </c>
      <c r="F43" s="8">
        <v>3.4948227600000008</v>
      </c>
      <c r="G43" s="8">
        <v>2.9010150000000001</v>
      </c>
      <c r="H43" s="8">
        <v>2.047383</v>
      </c>
      <c r="I43" s="8">
        <v>1.4826520799999998</v>
      </c>
      <c r="J43" s="8">
        <v>7.7093639999999977E-2</v>
      </c>
      <c r="K43" s="8">
        <v>2.5576948799999997</v>
      </c>
      <c r="L43" s="8">
        <v>3.37291344</v>
      </c>
      <c r="M43" s="8">
        <v>1.51146216</v>
      </c>
      <c r="N43" s="8">
        <v>0.6866402399999999</v>
      </c>
      <c r="O43" s="8">
        <v>0.93392675999999974</v>
      </c>
      <c r="P43" s="8">
        <v>1.1233263599999999</v>
      </c>
      <c r="Q43" s="8">
        <v>1.0718416799999999</v>
      </c>
      <c r="R43" s="8">
        <v>0.97234019999999977</v>
      </c>
      <c r="S43" s="8">
        <v>0.91151892000000012</v>
      </c>
      <c r="T43" s="8">
        <v>0.47163168</v>
      </c>
      <c r="U43" s="8">
        <v>0.69304248000000002</v>
      </c>
      <c r="V43" s="8">
        <v>0.81521855999999993</v>
      </c>
      <c r="W43" s="8">
        <v>1.3799494799999998</v>
      </c>
      <c r="X43" s="8">
        <v>0.55192644000000013</v>
      </c>
      <c r="Y43" s="8">
        <v>0.59700887999999996</v>
      </c>
      <c r="Z43" s="8">
        <v>0.68343911999999984</v>
      </c>
    </row>
    <row r="44" spans="1:26" ht="11.25" customHeight="1" x14ac:dyDescent="0.2">
      <c r="A44" s="28" t="s">
        <v>74</v>
      </c>
      <c r="B44" s="7" t="s">
        <v>75</v>
      </c>
      <c r="C44" s="8">
        <v>6.3833637599999991</v>
      </c>
      <c r="D44" s="8">
        <v>3.1915425600000007</v>
      </c>
      <c r="E44" s="8">
        <v>3.1915425600000007</v>
      </c>
      <c r="F44" s="8">
        <v>3.1915425600000007</v>
      </c>
      <c r="G44" s="8">
        <v>3.1915425600000007</v>
      </c>
      <c r="H44" s="8">
        <v>3.1915425600000007</v>
      </c>
      <c r="I44" s="8">
        <v>6.3833637599999991</v>
      </c>
      <c r="J44" s="8">
        <v>0</v>
      </c>
      <c r="K44" s="8">
        <v>2.6172655200000006</v>
      </c>
      <c r="L44" s="8">
        <v>0.96075072000000039</v>
      </c>
      <c r="M44" s="8">
        <v>0.94486824000000003</v>
      </c>
      <c r="N44" s="8">
        <v>0.23935176000000002</v>
      </c>
      <c r="O44" s="8">
        <v>0.21706056000000004</v>
      </c>
      <c r="P44" s="8">
        <v>0.50099472000000023</v>
      </c>
      <c r="Q44" s="8">
        <v>0.37978632000000001</v>
      </c>
      <c r="R44" s="8">
        <v>0.38313000000000008</v>
      </c>
      <c r="S44" s="8">
        <v>0.29368656000000004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20.65263156</v>
      </c>
      <c r="D51" s="27">
        <v>27.611567280000013</v>
      </c>
      <c r="E51" s="27">
        <v>23.732521559999999</v>
      </c>
      <c r="F51" s="27">
        <v>21.463299000000003</v>
      </c>
      <c r="G51" s="27">
        <v>18.894165839999999</v>
      </c>
      <c r="H51" s="27">
        <v>14.940596880000003</v>
      </c>
      <c r="I51" s="27">
        <v>16.175380320000002</v>
      </c>
      <c r="J51" s="27">
        <v>8.6448978000000007</v>
      </c>
      <c r="K51" s="27">
        <v>6.9688317600000005</v>
      </c>
      <c r="L51" s="27">
        <v>3.4549297199999995</v>
      </c>
      <c r="M51" s="27">
        <v>2.5735762800000002</v>
      </c>
      <c r="N51" s="27">
        <v>4.7975598000000019</v>
      </c>
      <c r="O51" s="27">
        <v>2.7262580399999994</v>
      </c>
      <c r="P51" s="27">
        <v>2.6212388400000002</v>
      </c>
      <c r="Q51" s="27">
        <v>2.15572104</v>
      </c>
      <c r="R51" s="27">
        <v>1.9470963600000002</v>
      </c>
      <c r="S51" s="27">
        <v>2.1377466000000003</v>
      </c>
      <c r="T51" s="27">
        <v>2.2213580400000001</v>
      </c>
      <c r="U51" s="27">
        <v>2.1688484400000001</v>
      </c>
      <c r="V51" s="27">
        <v>3.0794860800000006</v>
      </c>
      <c r="W51" s="27">
        <v>4.4797999715079504</v>
      </c>
      <c r="X51" s="27">
        <v>2.7985123886246468</v>
      </c>
      <c r="Y51" s="27">
        <v>1.7160484169201449</v>
      </c>
      <c r="Z51" s="27">
        <v>1.6199220845153532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7.4696393331367074E-5</v>
      </c>
      <c r="X61" s="49">
        <f t="shared" si="22"/>
        <v>2.4262583055846199E-4</v>
      </c>
      <c r="Y61" s="49">
        <f t="shared" ref="Y61:Z61" si="23">SUM(Y62:Y72)</f>
        <v>1.1849105910892216E-3</v>
      </c>
      <c r="Z61" s="49">
        <f t="shared" si="23"/>
        <v>1.7681402043086801E-3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7.4696393331367074E-5</v>
      </c>
      <c r="X64" s="52">
        <v>2.4262583055846199E-4</v>
      </c>
      <c r="Y64" s="52">
        <v>1.1849105910892216E-3</v>
      </c>
      <c r="Z64" s="52">
        <v>1.7681402043086801E-3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288.24923448000004</v>
      </c>
      <c r="D2" s="21">
        <f t="shared" ref="D2:X2" si="0">SUM(D3,D17,D22,D25,D26,D51,D52)</f>
        <v>273.26242403999998</v>
      </c>
      <c r="E2" s="21">
        <f t="shared" si="0"/>
        <v>256.70386944000001</v>
      </c>
      <c r="F2" s="21">
        <f t="shared" si="0"/>
        <v>254.15512308000001</v>
      </c>
      <c r="G2" s="21">
        <f t="shared" si="0"/>
        <v>238.79319012000002</v>
      </c>
      <c r="H2" s="21">
        <f t="shared" si="0"/>
        <v>245.74659300000008</v>
      </c>
      <c r="I2" s="21">
        <f t="shared" si="0"/>
        <v>218.25362808</v>
      </c>
      <c r="J2" s="21">
        <f t="shared" si="0"/>
        <v>353.7751683599999</v>
      </c>
      <c r="K2" s="21">
        <f t="shared" si="0"/>
        <v>347.58176435999997</v>
      </c>
      <c r="L2" s="21">
        <f t="shared" si="0"/>
        <v>76.332945600000002</v>
      </c>
      <c r="M2" s="21">
        <f t="shared" si="0"/>
        <v>76.038372360000011</v>
      </c>
      <c r="N2" s="21">
        <f t="shared" si="0"/>
        <v>87.110132040000025</v>
      </c>
      <c r="O2" s="21">
        <f t="shared" si="0"/>
        <v>77.023821600000005</v>
      </c>
      <c r="P2" s="21">
        <f t="shared" si="0"/>
        <v>73.996198560000011</v>
      </c>
      <c r="Q2" s="21">
        <f t="shared" si="0"/>
        <v>83.595186360000014</v>
      </c>
      <c r="R2" s="21">
        <f t="shared" si="0"/>
        <v>78.971510880000011</v>
      </c>
      <c r="S2" s="21">
        <f t="shared" si="0"/>
        <v>78.190562519999986</v>
      </c>
      <c r="T2" s="21">
        <f t="shared" si="0"/>
        <v>94.76338896</v>
      </c>
      <c r="U2" s="21">
        <f t="shared" si="0"/>
        <v>98.089438319999999</v>
      </c>
      <c r="V2" s="21">
        <f t="shared" si="0"/>
        <v>100.32530076</v>
      </c>
      <c r="W2" s="21">
        <f t="shared" si="0"/>
        <v>112.55008173590984</v>
      </c>
      <c r="X2" s="21">
        <f t="shared" si="0"/>
        <v>90.083059462126158</v>
      </c>
      <c r="Y2" s="21">
        <f t="shared" ref="Y2:Z2" si="1">SUM(Y3,Y17,Y22,Y25,Y26,Y51,Y52)</f>
        <v>83.763670731662927</v>
      </c>
      <c r="Z2" s="21">
        <f t="shared" si="1"/>
        <v>83.47184510829743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16.633631520000002</v>
      </c>
      <c r="D3" s="24">
        <f t="shared" si="2"/>
        <v>28.624408560000003</v>
      </c>
      <c r="E3" s="24">
        <f t="shared" si="2"/>
        <v>18.036057599999999</v>
      </c>
      <c r="F3" s="24">
        <f t="shared" si="2"/>
        <v>17.87531328</v>
      </c>
      <c r="G3" s="24">
        <f t="shared" si="2"/>
        <v>0</v>
      </c>
      <c r="H3" s="24">
        <f t="shared" si="2"/>
        <v>3.3630300000000002</v>
      </c>
      <c r="I3" s="24">
        <f t="shared" si="2"/>
        <v>0</v>
      </c>
      <c r="J3" s="24">
        <f t="shared" si="2"/>
        <v>0.26325288000000002</v>
      </c>
      <c r="K3" s="24">
        <f t="shared" si="2"/>
        <v>0.91917143999999984</v>
      </c>
      <c r="L3" s="24">
        <f t="shared" si="2"/>
        <v>1.9514088000000003</v>
      </c>
      <c r="M3" s="24">
        <f t="shared" si="2"/>
        <v>1.3510015200000003</v>
      </c>
      <c r="N3" s="24">
        <f t="shared" si="2"/>
        <v>1.6721496</v>
      </c>
      <c r="O3" s="24">
        <f t="shared" si="2"/>
        <v>0.87421751999999986</v>
      </c>
      <c r="P3" s="24">
        <f t="shared" si="2"/>
        <v>8.9567280000000027E-2</v>
      </c>
      <c r="Q3" s="24">
        <f t="shared" si="2"/>
        <v>0</v>
      </c>
      <c r="R3" s="24">
        <f t="shared" si="2"/>
        <v>3.9504960000000006E-2</v>
      </c>
      <c r="S3" s="24">
        <f t="shared" si="2"/>
        <v>0</v>
      </c>
      <c r="T3" s="24">
        <f t="shared" si="2"/>
        <v>8.9567280000000027E-2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16.633631520000002</v>
      </c>
      <c r="D4" s="19">
        <f t="shared" si="4"/>
        <v>28.624408560000003</v>
      </c>
      <c r="E4" s="19">
        <f t="shared" si="4"/>
        <v>18.036057599999999</v>
      </c>
      <c r="F4" s="19">
        <f t="shared" si="4"/>
        <v>17.87531328</v>
      </c>
      <c r="G4" s="19">
        <f t="shared" si="4"/>
        <v>0</v>
      </c>
      <c r="H4" s="19">
        <f t="shared" si="4"/>
        <v>3.3630300000000002</v>
      </c>
      <c r="I4" s="19">
        <f t="shared" si="4"/>
        <v>0</v>
      </c>
      <c r="J4" s="19">
        <f t="shared" si="4"/>
        <v>0.26325288000000002</v>
      </c>
      <c r="K4" s="19">
        <f t="shared" si="4"/>
        <v>0.91917143999999984</v>
      </c>
      <c r="L4" s="19">
        <f t="shared" si="4"/>
        <v>1.9514088000000003</v>
      </c>
      <c r="M4" s="19">
        <f t="shared" si="4"/>
        <v>1.3510015200000003</v>
      </c>
      <c r="N4" s="19">
        <f t="shared" si="4"/>
        <v>1.6721496</v>
      </c>
      <c r="O4" s="19">
        <f t="shared" si="4"/>
        <v>0.87421751999999986</v>
      </c>
      <c r="P4" s="19">
        <f t="shared" si="4"/>
        <v>8.9567280000000027E-2</v>
      </c>
      <c r="Q4" s="19">
        <f t="shared" si="4"/>
        <v>0</v>
      </c>
      <c r="R4" s="19">
        <f t="shared" si="4"/>
        <v>3.9504960000000006E-2</v>
      </c>
      <c r="S4" s="19">
        <f t="shared" si="4"/>
        <v>0</v>
      </c>
      <c r="T4" s="19">
        <f t="shared" si="4"/>
        <v>8.9567280000000027E-2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16.633631520000002</v>
      </c>
      <c r="D7" s="8">
        <v>28.624408560000003</v>
      </c>
      <c r="E7" s="8">
        <v>18.036057599999999</v>
      </c>
      <c r="F7" s="8">
        <v>17.87531328</v>
      </c>
      <c r="G7" s="8">
        <v>0</v>
      </c>
      <c r="H7" s="8">
        <v>3.3630300000000002</v>
      </c>
      <c r="I7" s="8">
        <v>0</v>
      </c>
      <c r="J7" s="8">
        <v>0.26325288000000002</v>
      </c>
      <c r="K7" s="8">
        <v>0.91917143999999984</v>
      </c>
      <c r="L7" s="8">
        <v>1.9514088000000003</v>
      </c>
      <c r="M7" s="8">
        <v>1.3510015200000003</v>
      </c>
      <c r="N7" s="8">
        <v>1.6721496</v>
      </c>
      <c r="O7" s="8">
        <v>0.87421751999999986</v>
      </c>
      <c r="P7" s="8">
        <v>8.9567280000000027E-2</v>
      </c>
      <c r="Q7" s="8">
        <v>0</v>
      </c>
      <c r="R7" s="8">
        <v>3.9504960000000006E-2</v>
      </c>
      <c r="S7" s="8">
        <v>0</v>
      </c>
      <c r="T7" s="8">
        <v>8.9567280000000027E-2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148.85037972000001</v>
      </c>
      <c r="D26" s="27">
        <f t="shared" si="14"/>
        <v>129.38671403999999</v>
      </c>
      <c r="E26" s="27">
        <f t="shared" si="14"/>
        <v>135.21057048</v>
      </c>
      <c r="F26" s="27">
        <f t="shared" si="14"/>
        <v>137.65890456</v>
      </c>
      <c r="G26" s="27">
        <f t="shared" si="14"/>
        <v>146.12828724000002</v>
      </c>
      <c r="H26" s="27">
        <f t="shared" si="14"/>
        <v>134.07907968000001</v>
      </c>
      <c r="I26" s="27">
        <f t="shared" si="14"/>
        <v>126.67587587999999</v>
      </c>
      <c r="J26" s="27">
        <f t="shared" si="14"/>
        <v>94.304333880000001</v>
      </c>
      <c r="K26" s="27">
        <f t="shared" si="14"/>
        <v>73.081720080000011</v>
      </c>
      <c r="L26" s="27">
        <f t="shared" si="14"/>
        <v>23.891334839999999</v>
      </c>
      <c r="M26" s="27">
        <f t="shared" si="14"/>
        <v>21.655300319999998</v>
      </c>
      <c r="N26" s="27">
        <f t="shared" si="14"/>
        <v>17.20963368</v>
      </c>
      <c r="O26" s="27">
        <f t="shared" si="14"/>
        <v>17.558786519999998</v>
      </c>
      <c r="P26" s="27">
        <f t="shared" si="14"/>
        <v>23.375633400000005</v>
      </c>
      <c r="Q26" s="27">
        <f t="shared" si="14"/>
        <v>21.925690560000007</v>
      </c>
      <c r="R26" s="27">
        <f t="shared" si="14"/>
        <v>18.853954920000003</v>
      </c>
      <c r="S26" s="27">
        <f t="shared" si="14"/>
        <v>19.520172719999998</v>
      </c>
      <c r="T26" s="27">
        <f t="shared" si="14"/>
        <v>18.386663039999998</v>
      </c>
      <c r="U26" s="27">
        <f t="shared" si="14"/>
        <v>19.001094479999999</v>
      </c>
      <c r="V26" s="27">
        <f t="shared" si="14"/>
        <v>15.932477519999999</v>
      </c>
      <c r="W26" s="27">
        <f t="shared" si="14"/>
        <v>26.56284372</v>
      </c>
      <c r="X26" s="27">
        <f t="shared" si="14"/>
        <v>15.63693516</v>
      </c>
      <c r="Y26" s="27">
        <f t="shared" ref="Y26:Z26" si="15">SUM(Y27,Y33)</f>
        <v>16.254733680000001</v>
      </c>
      <c r="Z26" s="27">
        <f t="shared" si="15"/>
        <v>19.739309040000002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148.85037972000001</v>
      </c>
      <c r="D33" s="19">
        <f t="shared" si="18"/>
        <v>129.38671403999999</v>
      </c>
      <c r="E33" s="19">
        <f t="shared" si="18"/>
        <v>135.21057048</v>
      </c>
      <c r="F33" s="19">
        <f t="shared" si="18"/>
        <v>137.65890456</v>
      </c>
      <c r="G33" s="19">
        <f t="shared" si="18"/>
        <v>146.12828724000002</v>
      </c>
      <c r="H33" s="19">
        <f t="shared" si="18"/>
        <v>134.07907968000001</v>
      </c>
      <c r="I33" s="19">
        <f t="shared" si="18"/>
        <v>126.67587587999999</v>
      </c>
      <c r="J33" s="19">
        <f t="shared" si="18"/>
        <v>94.304333880000001</v>
      </c>
      <c r="K33" s="19">
        <f t="shared" si="18"/>
        <v>73.081720080000011</v>
      </c>
      <c r="L33" s="19">
        <f t="shared" si="18"/>
        <v>23.891334839999999</v>
      </c>
      <c r="M33" s="19">
        <f t="shared" si="18"/>
        <v>21.655300319999998</v>
      </c>
      <c r="N33" s="19">
        <f t="shared" si="18"/>
        <v>17.20963368</v>
      </c>
      <c r="O33" s="19">
        <f t="shared" si="18"/>
        <v>17.558786519999998</v>
      </c>
      <c r="P33" s="19">
        <f t="shared" si="18"/>
        <v>23.375633400000005</v>
      </c>
      <c r="Q33" s="19">
        <f t="shared" si="18"/>
        <v>21.925690560000007</v>
      </c>
      <c r="R33" s="19">
        <f t="shared" si="18"/>
        <v>18.853954920000003</v>
      </c>
      <c r="S33" s="19">
        <f t="shared" si="18"/>
        <v>19.520172719999998</v>
      </c>
      <c r="T33" s="19">
        <f t="shared" si="18"/>
        <v>18.386663039999998</v>
      </c>
      <c r="U33" s="19">
        <f t="shared" si="18"/>
        <v>19.001094479999999</v>
      </c>
      <c r="V33" s="19">
        <f t="shared" si="18"/>
        <v>15.932477519999999</v>
      </c>
      <c r="W33" s="19">
        <f t="shared" si="18"/>
        <v>26.56284372</v>
      </c>
      <c r="X33" s="19">
        <f t="shared" si="18"/>
        <v>15.63693516</v>
      </c>
      <c r="Y33" s="19">
        <f t="shared" ref="Y33:Z33" si="19">SUM(Y34:Y50)</f>
        <v>16.254733680000001</v>
      </c>
      <c r="Z33" s="19">
        <f t="shared" si="19"/>
        <v>19.739309040000002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20.302197840000002</v>
      </c>
      <c r="D36" s="8">
        <v>6.5760548400000021</v>
      </c>
      <c r="E36" s="8">
        <v>34.921079640000016</v>
      </c>
      <c r="F36" s="8">
        <v>61.040390760000001</v>
      </c>
      <c r="G36" s="8">
        <v>92.637665280000022</v>
      </c>
      <c r="H36" s="8">
        <v>63.367190640000011</v>
      </c>
      <c r="I36" s="8">
        <v>62.57871827999999</v>
      </c>
      <c r="J36" s="8">
        <v>64.908471239999997</v>
      </c>
      <c r="K36" s="8">
        <v>58.308791760000005</v>
      </c>
      <c r="L36" s="8">
        <v>8.3374534800000024</v>
      </c>
      <c r="M36" s="8">
        <v>9.4026067200000014</v>
      </c>
      <c r="N36" s="8">
        <v>8.9146670399999994</v>
      </c>
      <c r="O36" s="8">
        <v>9.1497776399999999</v>
      </c>
      <c r="P36" s="8">
        <v>12.985374240000002</v>
      </c>
      <c r="Q36" s="8">
        <v>11.643312960000003</v>
      </c>
      <c r="R36" s="8">
        <v>9.2806217999999987</v>
      </c>
      <c r="S36" s="8">
        <v>10.563167159999999</v>
      </c>
      <c r="T36" s="8">
        <v>10.164501360000001</v>
      </c>
      <c r="U36" s="8">
        <v>10.381666319999999</v>
      </c>
      <c r="V36" s="8">
        <v>9.1350122399999982</v>
      </c>
      <c r="W36" s="8">
        <v>12.94652988</v>
      </c>
      <c r="X36" s="8">
        <v>11.678977080000001</v>
      </c>
      <c r="Y36" s="8">
        <v>12.303894240000002</v>
      </c>
      <c r="Z36" s="8">
        <v>13.592345760000001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2.1196407600000002</v>
      </c>
      <c r="D41" s="8">
        <v>2.1988458</v>
      </c>
      <c r="E41" s="8">
        <v>2.1799504800000005</v>
      </c>
      <c r="F41" s="8">
        <v>2.2244709600000001</v>
      </c>
      <c r="G41" s="8">
        <v>2.1830565599999998</v>
      </c>
      <c r="H41" s="8">
        <v>20.559661200000004</v>
      </c>
      <c r="I41" s="8">
        <v>6.371346599999999</v>
      </c>
      <c r="J41" s="8">
        <v>1.8175744800000002</v>
      </c>
      <c r="K41" s="8">
        <v>0.60697980000000018</v>
      </c>
      <c r="L41" s="8">
        <v>2.1354299999999999</v>
      </c>
      <c r="M41" s="8">
        <v>1.4205139200000003</v>
      </c>
      <c r="N41" s="8">
        <v>0.63545220000000002</v>
      </c>
      <c r="O41" s="8">
        <v>1.1916993599999999</v>
      </c>
      <c r="P41" s="8">
        <v>1.5442394400000001</v>
      </c>
      <c r="Q41" s="8">
        <v>0.99782820000000005</v>
      </c>
      <c r="R41" s="8">
        <v>0.98514504000000003</v>
      </c>
      <c r="S41" s="8">
        <v>2.7646700399999999</v>
      </c>
      <c r="T41" s="8">
        <v>1.5664996799999999</v>
      </c>
      <c r="U41" s="8">
        <v>0.99782820000000005</v>
      </c>
      <c r="V41" s="8">
        <v>1.5729706800000003</v>
      </c>
      <c r="W41" s="8">
        <v>2.58658812</v>
      </c>
      <c r="X41" s="8">
        <v>1.1756512799999999</v>
      </c>
      <c r="Y41" s="8">
        <v>0.93751848000000015</v>
      </c>
      <c r="Z41" s="8">
        <v>1.49040072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94.512000960000009</v>
      </c>
      <c r="D43" s="8">
        <v>91.886815799999994</v>
      </c>
      <c r="E43" s="8">
        <v>69.384542759999988</v>
      </c>
      <c r="F43" s="8">
        <v>45.669045239999988</v>
      </c>
      <c r="G43" s="8">
        <v>22.5825678</v>
      </c>
      <c r="H43" s="8">
        <v>21.427230239999997</v>
      </c>
      <c r="I43" s="8">
        <v>29.000813399999998</v>
      </c>
      <c r="J43" s="8">
        <v>13.89232728</v>
      </c>
      <c r="K43" s="8">
        <v>9.0434307599999997</v>
      </c>
      <c r="L43" s="8">
        <v>10.70561232</v>
      </c>
      <c r="M43" s="8">
        <v>8.1639230399999985</v>
      </c>
      <c r="N43" s="8">
        <v>6.9829765199999994</v>
      </c>
      <c r="O43" s="8">
        <v>6.6076452000000003</v>
      </c>
      <c r="P43" s="8">
        <v>7.4322003600000004</v>
      </c>
      <c r="Q43" s="8">
        <v>8.21540772</v>
      </c>
      <c r="R43" s="8">
        <v>7.5092940000000015</v>
      </c>
      <c r="S43" s="8">
        <v>5.3656106399999999</v>
      </c>
      <c r="T43" s="8">
        <v>6.6556619999999986</v>
      </c>
      <c r="U43" s="8">
        <v>7.6215999600000002</v>
      </c>
      <c r="V43" s="8">
        <v>5.2244946000000008</v>
      </c>
      <c r="W43" s="8">
        <v>11.02972572</v>
      </c>
      <c r="X43" s="8">
        <v>2.7823067999999997</v>
      </c>
      <c r="Y43" s="8">
        <v>3.0133209599999997</v>
      </c>
      <c r="Z43" s="8">
        <v>4.6565625600000011</v>
      </c>
    </row>
    <row r="44" spans="1:26" ht="11.25" customHeight="1" x14ac:dyDescent="0.2">
      <c r="A44" s="28" t="s">
        <v>74</v>
      </c>
      <c r="B44" s="7" t="s">
        <v>75</v>
      </c>
      <c r="C44" s="8">
        <v>31.916540160000004</v>
      </c>
      <c r="D44" s="8">
        <v>28.724997600000005</v>
      </c>
      <c r="E44" s="8">
        <v>28.724997600000005</v>
      </c>
      <c r="F44" s="8">
        <v>28.724997600000005</v>
      </c>
      <c r="G44" s="8">
        <v>28.724997600000005</v>
      </c>
      <c r="H44" s="8">
        <v>28.724997600000005</v>
      </c>
      <c r="I44" s="8">
        <v>28.724997600000005</v>
      </c>
      <c r="J44" s="8">
        <v>13.68596088</v>
      </c>
      <c r="K44" s="8">
        <v>5.1225177600000018</v>
      </c>
      <c r="L44" s="8">
        <v>2.7128390400000004</v>
      </c>
      <c r="M44" s="8">
        <v>2.6682566400000005</v>
      </c>
      <c r="N44" s="8">
        <v>0.6765379199999999</v>
      </c>
      <c r="O44" s="8">
        <v>0.60966432000000015</v>
      </c>
      <c r="P44" s="8">
        <v>1.4138193600000004</v>
      </c>
      <c r="Q44" s="8">
        <v>1.0691416800000002</v>
      </c>
      <c r="R44" s="8">
        <v>1.07889408</v>
      </c>
      <c r="S44" s="8">
        <v>0.82672488000000033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122.76522324000001</v>
      </c>
      <c r="D51" s="27">
        <v>115.25130144000001</v>
      </c>
      <c r="E51" s="27">
        <v>103.45724136</v>
      </c>
      <c r="F51" s="27">
        <v>98.620905240000013</v>
      </c>
      <c r="G51" s="27">
        <v>92.66490288</v>
      </c>
      <c r="H51" s="27">
        <v>108.30448332000005</v>
      </c>
      <c r="I51" s="27">
        <v>91.577752200000006</v>
      </c>
      <c r="J51" s="27">
        <v>259.20758159999991</v>
      </c>
      <c r="K51" s="27">
        <v>273.58087283999993</v>
      </c>
      <c r="L51" s="27">
        <v>50.490201960000007</v>
      </c>
      <c r="M51" s="27">
        <v>53.032070520000012</v>
      </c>
      <c r="N51" s="27">
        <v>68.228348760000017</v>
      </c>
      <c r="O51" s="27">
        <v>58.590817560000005</v>
      </c>
      <c r="P51" s="27">
        <v>50.530997880000001</v>
      </c>
      <c r="Q51" s="27">
        <v>61.669495800000014</v>
      </c>
      <c r="R51" s="27">
        <v>60.078051000000016</v>
      </c>
      <c r="S51" s="27">
        <v>58.670389799999995</v>
      </c>
      <c r="T51" s="27">
        <v>76.287158640000001</v>
      </c>
      <c r="U51" s="27">
        <v>79.088343840000007</v>
      </c>
      <c r="V51" s="27">
        <v>84.392823239999998</v>
      </c>
      <c r="W51" s="27">
        <v>85.987238015909838</v>
      </c>
      <c r="X51" s="27">
        <v>74.446124302126165</v>
      </c>
      <c r="Y51" s="27">
        <v>67.508937051662926</v>
      </c>
      <c r="Z51" s="27">
        <v>63.732536068297428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1.433755210760504E-3</v>
      </c>
      <c r="X61" s="49">
        <f t="shared" si="22"/>
        <v>6.4543408183870372E-3</v>
      </c>
      <c r="Y61" s="49">
        <f t="shared" ref="Y61:Z61" si="23">SUM(Y62:Y72)</f>
        <v>4.6614101162282852E-2</v>
      </c>
      <c r="Z61" s="49">
        <f t="shared" si="23"/>
        <v>6.9563876202492575E-2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1.433755210760504E-3</v>
      </c>
      <c r="X64" s="52">
        <v>6.4543408183870372E-3</v>
      </c>
      <c r="Y64" s="52">
        <v>4.6614101162282852E-2</v>
      </c>
      <c r="Z64" s="52">
        <v>6.9563876202492575E-2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128.97063288000004</v>
      </c>
      <c r="D2" s="21">
        <f t="shared" ref="D2:X2" si="0">SUM(D3,D17,D22,D25,D26,D51,D52)</f>
        <v>126.33843672</v>
      </c>
      <c r="E2" s="21">
        <f t="shared" si="0"/>
        <v>94.401580319999994</v>
      </c>
      <c r="F2" s="21">
        <f t="shared" si="0"/>
        <v>88.915780800000007</v>
      </c>
      <c r="G2" s="21">
        <f t="shared" si="0"/>
        <v>68.161082039999997</v>
      </c>
      <c r="H2" s="21">
        <f t="shared" si="0"/>
        <v>64.325252520000006</v>
      </c>
      <c r="I2" s="21">
        <f t="shared" si="0"/>
        <v>30.02856156</v>
      </c>
      <c r="J2" s="21">
        <f t="shared" si="0"/>
        <v>7.8421330800000018</v>
      </c>
      <c r="K2" s="21">
        <f t="shared" si="0"/>
        <v>11.855325239999999</v>
      </c>
      <c r="L2" s="21">
        <f t="shared" si="0"/>
        <v>26.646661080000001</v>
      </c>
      <c r="M2" s="21">
        <f t="shared" si="0"/>
        <v>28.642930920000001</v>
      </c>
      <c r="N2" s="21">
        <f t="shared" si="0"/>
        <v>20.110829040000002</v>
      </c>
      <c r="O2" s="21">
        <f t="shared" si="0"/>
        <v>15.873304679999999</v>
      </c>
      <c r="P2" s="21">
        <f t="shared" si="0"/>
        <v>18.688934160000002</v>
      </c>
      <c r="Q2" s="21">
        <f t="shared" si="0"/>
        <v>23.405449320000002</v>
      </c>
      <c r="R2" s="21">
        <f t="shared" si="0"/>
        <v>16.083361439999997</v>
      </c>
      <c r="S2" s="21">
        <f t="shared" si="0"/>
        <v>18.382763520000001</v>
      </c>
      <c r="T2" s="21">
        <f t="shared" si="0"/>
        <v>19.27604268</v>
      </c>
      <c r="U2" s="21">
        <f t="shared" si="0"/>
        <v>20.500275960000003</v>
      </c>
      <c r="V2" s="21">
        <f t="shared" si="0"/>
        <v>20.573881200000002</v>
      </c>
      <c r="W2" s="21">
        <f t="shared" si="0"/>
        <v>20.211187649506371</v>
      </c>
      <c r="X2" s="21">
        <f t="shared" si="0"/>
        <v>18.650812869431661</v>
      </c>
      <c r="Y2" s="21">
        <f t="shared" ref="Y2:Z2" si="1">SUM(Y3,Y17,Y22,Y25,Y26,Y51,Y52)</f>
        <v>42.080218348563228</v>
      </c>
      <c r="Z2" s="21">
        <f t="shared" si="1"/>
        <v>40.79723987910981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39.812485680000016</v>
      </c>
      <c r="D3" s="24">
        <f t="shared" si="2"/>
        <v>32.857569359999999</v>
      </c>
      <c r="E3" s="24">
        <f t="shared" si="2"/>
        <v>26.813310480000002</v>
      </c>
      <c r="F3" s="24">
        <f t="shared" si="2"/>
        <v>44.738686080000008</v>
      </c>
      <c r="G3" s="24">
        <f t="shared" si="2"/>
        <v>44.603143199999998</v>
      </c>
      <c r="H3" s="24">
        <f t="shared" si="2"/>
        <v>36.094592160000005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0.99818136000000013</v>
      </c>
      <c r="M3" s="24">
        <f t="shared" si="2"/>
        <v>0.65046959999999998</v>
      </c>
      <c r="N3" s="24">
        <f t="shared" si="2"/>
        <v>0.29492496000000001</v>
      </c>
      <c r="O3" s="24">
        <f t="shared" si="2"/>
        <v>0.24213815999999999</v>
      </c>
      <c r="P3" s="24">
        <f t="shared" si="2"/>
        <v>5.5170719999999993E-2</v>
      </c>
      <c r="Q3" s="24">
        <f t="shared" si="2"/>
        <v>0</v>
      </c>
      <c r="R3" s="24">
        <f t="shared" si="2"/>
        <v>1.3281840000000001E-2</v>
      </c>
      <c r="S3" s="24">
        <f t="shared" si="2"/>
        <v>0</v>
      </c>
      <c r="T3" s="24">
        <f t="shared" si="2"/>
        <v>1.3281840000000001E-2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39.812485680000016</v>
      </c>
      <c r="D4" s="19">
        <f t="shared" si="4"/>
        <v>32.857569359999999</v>
      </c>
      <c r="E4" s="19">
        <f t="shared" si="4"/>
        <v>26.813310480000002</v>
      </c>
      <c r="F4" s="19">
        <f t="shared" si="4"/>
        <v>44.738686080000008</v>
      </c>
      <c r="G4" s="19">
        <f t="shared" si="4"/>
        <v>44.603143199999998</v>
      </c>
      <c r="H4" s="19">
        <f t="shared" si="4"/>
        <v>36.094592160000005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0.99818136000000013</v>
      </c>
      <c r="M4" s="19">
        <f t="shared" si="4"/>
        <v>0.65046959999999998</v>
      </c>
      <c r="N4" s="19">
        <f t="shared" si="4"/>
        <v>0.29492496000000001</v>
      </c>
      <c r="O4" s="19">
        <f t="shared" si="4"/>
        <v>0.24213815999999999</v>
      </c>
      <c r="P4" s="19">
        <f t="shared" si="4"/>
        <v>5.5170719999999993E-2</v>
      </c>
      <c r="Q4" s="19">
        <f t="shared" si="4"/>
        <v>0</v>
      </c>
      <c r="R4" s="19">
        <f t="shared" si="4"/>
        <v>1.3281840000000001E-2</v>
      </c>
      <c r="S4" s="19">
        <f t="shared" si="4"/>
        <v>0</v>
      </c>
      <c r="T4" s="19">
        <f t="shared" si="4"/>
        <v>1.3281840000000001E-2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39.812485680000016</v>
      </c>
      <c r="D7" s="8">
        <v>32.857569359999999</v>
      </c>
      <c r="E7" s="8">
        <v>26.813310480000002</v>
      </c>
      <c r="F7" s="8">
        <v>44.738686080000008</v>
      </c>
      <c r="G7" s="8">
        <v>44.603143199999998</v>
      </c>
      <c r="H7" s="8">
        <v>36.094592160000005</v>
      </c>
      <c r="I7" s="8">
        <v>0</v>
      </c>
      <c r="J7" s="8">
        <v>0</v>
      </c>
      <c r="K7" s="8">
        <v>0</v>
      </c>
      <c r="L7" s="8">
        <v>0.99818136000000013</v>
      </c>
      <c r="M7" s="8">
        <v>0.65046959999999998</v>
      </c>
      <c r="N7" s="8">
        <v>0.29492496000000001</v>
      </c>
      <c r="O7" s="8">
        <v>0.24213815999999999</v>
      </c>
      <c r="P7" s="8">
        <v>5.5170719999999993E-2</v>
      </c>
      <c r="Q7" s="8">
        <v>0</v>
      </c>
      <c r="R7" s="8">
        <v>1.3281840000000001E-2</v>
      </c>
      <c r="S7" s="8">
        <v>0</v>
      </c>
      <c r="T7" s="8">
        <v>1.3281840000000001E-2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83.494582920000013</v>
      </c>
      <c r="D26" s="27">
        <f t="shared" si="14"/>
        <v>88.804685520000007</v>
      </c>
      <c r="E26" s="27">
        <f t="shared" si="14"/>
        <v>63.524026800000001</v>
      </c>
      <c r="F26" s="27">
        <f t="shared" si="14"/>
        <v>40.449922920000006</v>
      </c>
      <c r="G26" s="27">
        <f t="shared" si="14"/>
        <v>20.217116520000001</v>
      </c>
      <c r="H26" s="27">
        <f t="shared" si="14"/>
        <v>25.03221984</v>
      </c>
      <c r="I26" s="27">
        <f t="shared" si="14"/>
        <v>29.436212879999999</v>
      </c>
      <c r="J26" s="27">
        <f t="shared" si="14"/>
        <v>7.3148155200000016</v>
      </c>
      <c r="K26" s="27">
        <f t="shared" si="14"/>
        <v>9.507136319999999</v>
      </c>
      <c r="L26" s="27">
        <f t="shared" si="14"/>
        <v>19.092454200000002</v>
      </c>
      <c r="M26" s="27">
        <f t="shared" si="14"/>
        <v>22.728575880000001</v>
      </c>
      <c r="N26" s="27">
        <f t="shared" si="14"/>
        <v>13.380448680000002</v>
      </c>
      <c r="O26" s="27">
        <f t="shared" si="14"/>
        <v>8.9058985199999992</v>
      </c>
      <c r="P26" s="27">
        <f t="shared" si="14"/>
        <v>11.233747080000001</v>
      </c>
      <c r="Q26" s="27">
        <f t="shared" si="14"/>
        <v>15.784892640000002</v>
      </c>
      <c r="R26" s="27">
        <f t="shared" si="14"/>
        <v>11.3432058</v>
      </c>
      <c r="S26" s="27">
        <f t="shared" si="14"/>
        <v>13.20248952</v>
      </c>
      <c r="T26" s="27">
        <f t="shared" si="14"/>
        <v>11.606255280000001</v>
      </c>
      <c r="U26" s="27">
        <f t="shared" si="14"/>
        <v>12.205778760000001</v>
      </c>
      <c r="V26" s="27">
        <f t="shared" si="14"/>
        <v>14.944650120000002</v>
      </c>
      <c r="W26" s="27">
        <f t="shared" si="14"/>
        <v>13.548237480000001</v>
      </c>
      <c r="X26" s="27">
        <f t="shared" si="14"/>
        <v>15.177410280000002</v>
      </c>
      <c r="Y26" s="27">
        <f t="shared" ref="Y26:Z26" si="15">SUM(Y27,Y33)</f>
        <v>15.981267239999999</v>
      </c>
      <c r="Z26" s="27">
        <f t="shared" si="15"/>
        <v>16.158083760000004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83.494582920000013</v>
      </c>
      <c r="D33" s="19">
        <f t="shared" si="18"/>
        <v>88.804685520000007</v>
      </c>
      <c r="E33" s="19">
        <f t="shared" si="18"/>
        <v>63.524026800000001</v>
      </c>
      <c r="F33" s="19">
        <f t="shared" si="18"/>
        <v>40.449922920000006</v>
      </c>
      <c r="G33" s="19">
        <f t="shared" si="18"/>
        <v>20.217116520000001</v>
      </c>
      <c r="H33" s="19">
        <f t="shared" si="18"/>
        <v>25.03221984</v>
      </c>
      <c r="I33" s="19">
        <f t="shared" si="18"/>
        <v>29.436212879999999</v>
      </c>
      <c r="J33" s="19">
        <f t="shared" si="18"/>
        <v>7.3148155200000016</v>
      </c>
      <c r="K33" s="19">
        <f t="shared" si="18"/>
        <v>9.507136319999999</v>
      </c>
      <c r="L33" s="19">
        <f t="shared" si="18"/>
        <v>19.092454200000002</v>
      </c>
      <c r="M33" s="19">
        <f t="shared" si="18"/>
        <v>22.728575880000001</v>
      </c>
      <c r="N33" s="19">
        <f t="shared" si="18"/>
        <v>13.380448680000002</v>
      </c>
      <c r="O33" s="19">
        <f t="shared" si="18"/>
        <v>8.9058985199999992</v>
      </c>
      <c r="P33" s="19">
        <f t="shared" si="18"/>
        <v>11.233747080000001</v>
      </c>
      <c r="Q33" s="19">
        <f t="shared" si="18"/>
        <v>15.784892640000002</v>
      </c>
      <c r="R33" s="19">
        <f t="shared" si="18"/>
        <v>11.3432058</v>
      </c>
      <c r="S33" s="19">
        <f t="shared" si="18"/>
        <v>13.20248952</v>
      </c>
      <c r="T33" s="19">
        <f t="shared" si="18"/>
        <v>11.606255280000001</v>
      </c>
      <c r="U33" s="19">
        <f t="shared" si="18"/>
        <v>12.205778760000001</v>
      </c>
      <c r="V33" s="19">
        <f t="shared" si="18"/>
        <v>14.944650120000002</v>
      </c>
      <c r="W33" s="19">
        <f t="shared" si="18"/>
        <v>13.548237480000001</v>
      </c>
      <c r="X33" s="19">
        <f t="shared" si="18"/>
        <v>15.177410280000002</v>
      </c>
      <c r="Y33" s="19">
        <f t="shared" ref="Y33:Z33" si="19">SUM(Y34:Y50)</f>
        <v>15.981267239999999</v>
      </c>
      <c r="Z33" s="19">
        <f t="shared" si="19"/>
        <v>16.158083760000004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28.88066808000001</v>
      </c>
      <c r="D36" s="8">
        <v>37.545459120000004</v>
      </c>
      <c r="E36" s="8">
        <v>23.828175360000003</v>
      </c>
      <c r="F36" s="8">
        <v>12.598520760000003</v>
      </c>
      <c r="G36" s="8">
        <v>2.5946215200000005</v>
      </c>
      <c r="H36" s="8">
        <v>7.8672322800000014</v>
      </c>
      <c r="I36" s="8">
        <v>0.89569188</v>
      </c>
      <c r="J36" s="8">
        <v>0.85094136000000009</v>
      </c>
      <c r="K36" s="8">
        <v>1.1694196799999999</v>
      </c>
      <c r="L36" s="8">
        <v>11.708735040000001</v>
      </c>
      <c r="M36" s="8">
        <v>17.403863400000002</v>
      </c>
      <c r="N36" s="8">
        <v>11.342780280000001</v>
      </c>
      <c r="O36" s="8">
        <v>7.0221970799999998</v>
      </c>
      <c r="P36" s="8">
        <v>7.6530204000000017</v>
      </c>
      <c r="Q36" s="8">
        <v>12.5062938</v>
      </c>
      <c r="R36" s="8">
        <v>8.4744309600000012</v>
      </c>
      <c r="S36" s="8">
        <v>10.777379040000001</v>
      </c>
      <c r="T36" s="8">
        <v>10.577932560000001</v>
      </c>
      <c r="U36" s="8">
        <v>11.11062276</v>
      </c>
      <c r="V36" s="8">
        <v>14.431474800000002</v>
      </c>
      <c r="W36" s="8">
        <v>11.315975400000001</v>
      </c>
      <c r="X36" s="8">
        <v>14.110043400000002</v>
      </c>
      <c r="Y36" s="8">
        <v>14.86580472</v>
      </c>
      <c r="Z36" s="8">
        <v>14.907375000000004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2.22110604</v>
      </c>
      <c r="D41" s="8">
        <v>2.6629459200000003</v>
      </c>
      <c r="E41" s="8">
        <v>1.8970383600000003</v>
      </c>
      <c r="F41" s="8">
        <v>1.2934234799999997</v>
      </c>
      <c r="G41" s="8">
        <v>0.72449316000000008</v>
      </c>
      <c r="H41" s="8">
        <v>1.2393259200000002</v>
      </c>
      <c r="I41" s="8">
        <v>0.77859072000000007</v>
      </c>
      <c r="J41" s="8">
        <v>0.48946643999999995</v>
      </c>
      <c r="K41" s="8">
        <v>0.5117266800000001</v>
      </c>
      <c r="L41" s="8">
        <v>0.45115812000000016</v>
      </c>
      <c r="M41" s="8">
        <v>0.37169424000000006</v>
      </c>
      <c r="N41" s="8">
        <v>0.10483020000000003</v>
      </c>
      <c r="O41" s="8">
        <v>0.14287968000000001</v>
      </c>
      <c r="P41" s="8">
        <v>0.22234356000000002</v>
      </c>
      <c r="Q41" s="8">
        <v>0.22234356000000002</v>
      </c>
      <c r="R41" s="8">
        <v>0.13356144000000003</v>
      </c>
      <c r="S41" s="8">
        <v>8.5676039999999995E-2</v>
      </c>
      <c r="T41" s="8">
        <v>0.18429408000000003</v>
      </c>
      <c r="U41" s="8">
        <v>0.23192064000000004</v>
      </c>
      <c r="V41" s="8">
        <v>2.8472400000000002E-2</v>
      </c>
      <c r="W41" s="8">
        <v>0.47031227999999992</v>
      </c>
      <c r="X41" s="8">
        <v>0.1462446</v>
      </c>
      <c r="Y41" s="8">
        <v>0.11751336000000004</v>
      </c>
      <c r="Z41" s="8">
        <v>0.42268572000000004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17.284447439999997</v>
      </c>
      <c r="D43" s="8">
        <v>13.487919119999999</v>
      </c>
      <c r="E43" s="8">
        <v>12.265358039999997</v>
      </c>
      <c r="F43" s="8">
        <v>10.5997086</v>
      </c>
      <c r="G43" s="8">
        <v>7.3230955200000007</v>
      </c>
      <c r="H43" s="8">
        <v>6.3507553199999984</v>
      </c>
      <c r="I43" s="8">
        <v>5.4202964399999987</v>
      </c>
      <c r="J43" s="8">
        <v>2.2880005200000002</v>
      </c>
      <c r="K43" s="8">
        <v>3.5076272400000001</v>
      </c>
      <c r="L43" s="8">
        <v>2.9845108800000002</v>
      </c>
      <c r="M43" s="8">
        <v>1.0718416799999999</v>
      </c>
      <c r="N43" s="8">
        <v>0.94673124000000008</v>
      </c>
      <c r="O43" s="8">
        <v>0.85363200000000006</v>
      </c>
      <c r="P43" s="8">
        <v>1.3028558400000001</v>
      </c>
      <c r="Q43" s="8">
        <v>1.4986576800000002</v>
      </c>
      <c r="R43" s="8">
        <v>1.1681420399999998</v>
      </c>
      <c r="S43" s="8">
        <v>1.1393319599999998</v>
      </c>
      <c r="T43" s="8">
        <v>0.84402864000000011</v>
      </c>
      <c r="U43" s="8">
        <v>0.86323536000000023</v>
      </c>
      <c r="V43" s="8">
        <v>0.48470291999999987</v>
      </c>
      <c r="W43" s="8">
        <v>1.7619498</v>
      </c>
      <c r="X43" s="8">
        <v>0.92112227999999985</v>
      </c>
      <c r="Y43" s="8">
        <v>0.99794916</v>
      </c>
      <c r="Z43" s="8">
        <v>0.82802304000000015</v>
      </c>
    </row>
    <row r="44" spans="1:26" ht="11.25" customHeight="1" x14ac:dyDescent="0.2">
      <c r="A44" s="28" t="s">
        <v>74</v>
      </c>
      <c r="B44" s="7" t="s">
        <v>75</v>
      </c>
      <c r="C44" s="8">
        <v>35.108361360000004</v>
      </c>
      <c r="D44" s="8">
        <v>35.108361360000004</v>
      </c>
      <c r="E44" s="8">
        <v>25.533455040000003</v>
      </c>
      <c r="F44" s="8">
        <v>15.958270080000002</v>
      </c>
      <c r="G44" s="8">
        <v>9.5749063200000002</v>
      </c>
      <c r="H44" s="8">
        <v>9.5749063200000002</v>
      </c>
      <c r="I44" s="8">
        <v>22.34163384</v>
      </c>
      <c r="J44" s="8">
        <v>3.6864072000000019</v>
      </c>
      <c r="K44" s="8">
        <v>4.3183627199999988</v>
      </c>
      <c r="L44" s="8">
        <v>3.9480501599999998</v>
      </c>
      <c r="M44" s="8">
        <v>3.8811765600000014</v>
      </c>
      <c r="N44" s="8">
        <v>0.98610696000000009</v>
      </c>
      <c r="O44" s="8">
        <v>0.88718975999999994</v>
      </c>
      <c r="P44" s="8">
        <v>2.0555272800000002</v>
      </c>
      <c r="Q44" s="8">
        <v>1.5575976000000002</v>
      </c>
      <c r="R44" s="8">
        <v>1.5670713600000001</v>
      </c>
      <c r="S44" s="8">
        <v>1.2001024800000002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5.663564280000001</v>
      </c>
      <c r="D51" s="27">
        <v>4.6761818400000017</v>
      </c>
      <c r="E51" s="27">
        <v>4.06424304</v>
      </c>
      <c r="F51" s="27">
        <v>3.7271717999999989</v>
      </c>
      <c r="G51" s="27">
        <v>3.3408223200000013</v>
      </c>
      <c r="H51" s="27">
        <v>3.1984405200000001</v>
      </c>
      <c r="I51" s="27">
        <v>0.59234867999999996</v>
      </c>
      <c r="J51" s="27">
        <v>0.52731756000000007</v>
      </c>
      <c r="K51" s="27">
        <v>2.3481889200000006</v>
      </c>
      <c r="L51" s="27">
        <v>6.5560255199999995</v>
      </c>
      <c r="M51" s="27">
        <v>5.2638854399999992</v>
      </c>
      <c r="N51" s="27">
        <v>6.4354554000000013</v>
      </c>
      <c r="O51" s="27">
        <v>6.7252679999999998</v>
      </c>
      <c r="P51" s="27">
        <v>7.4000163600000004</v>
      </c>
      <c r="Q51" s="27">
        <v>7.62055668</v>
      </c>
      <c r="R51" s="27">
        <v>4.7268737999999999</v>
      </c>
      <c r="S51" s="27">
        <v>5.1802739999999998</v>
      </c>
      <c r="T51" s="27">
        <v>7.6565055600000003</v>
      </c>
      <c r="U51" s="27">
        <v>8.2944972000000003</v>
      </c>
      <c r="V51" s="27">
        <v>5.6292310800000003</v>
      </c>
      <c r="W51" s="27">
        <v>6.6629501695063702</v>
      </c>
      <c r="X51" s="27">
        <v>3.4734025894316587</v>
      </c>
      <c r="Y51" s="27">
        <v>26.098951108563227</v>
      </c>
      <c r="Z51" s="27">
        <v>24.639156119109803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1.1109834139340286E-4</v>
      </c>
      <c r="X61" s="49">
        <f t="shared" si="22"/>
        <v>3.0113755849368932E-4</v>
      </c>
      <c r="Y61" s="49">
        <f t="shared" ref="Y61:Z61" si="23">SUM(Y62:Y72)</f>
        <v>1.8021008778038118E-2</v>
      </c>
      <c r="Z61" s="49">
        <f t="shared" si="23"/>
        <v>2.6893566641799416E-2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1.1109834139340286E-4</v>
      </c>
      <c r="X64" s="52">
        <v>3.0113755849368932E-4</v>
      </c>
      <c r="Y64" s="52">
        <v>1.8021008778038118E-2</v>
      </c>
      <c r="Z64" s="52">
        <v>2.6893566641799416E-2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27.500505840000002</v>
      </c>
      <c r="D2" s="21">
        <f t="shared" ref="D2:X2" si="0">SUM(D3,D17,D22,D25,D26,D51,D52)</f>
        <v>22.312388520000003</v>
      </c>
      <c r="E2" s="21">
        <f t="shared" si="0"/>
        <v>28.131429240000003</v>
      </c>
      <c r="F2" s="21">
        <f t="shared" si="0"/>
        <v>33.704315280000003</v>
      </c>
      <c r="G2" s="21">
        <f t="shared" si="0"/>
        <v>37.036114920000003</v>
      </c>
      <c r="H2" s="21">
        <f t="shared" si="0"/>
        <v>32.693929199999999</v>
      </c>
      <c r="I2" s="21">
        <f t="shared" si="0"/>
        <v>36.593725679999999</v>
      </c>
      <c r="J2" s="21">
        <f t="shared" si="0"/>
        <v>21.642499440000005</v>
      </c>
      <c r="K2" s="21">
        <f t="shared" si="0"/>
        <v>15.78387204</v>
      </c>
      <c r="L2" s="21">
        <f t="shared" si="0"/>
        <v>28.86110352</v>
      </c>
      <c r="M2" s="21">
        <f t="shared" si="0"/>
        <v>23.574584160000001</v>
      </c>
      <c r="N2" s="21">
        <f t="shared" si="0"/>
        <v>23.083913880000001</v>
      </c>
      <c r="O2" s="21">
        <f t="shared" si="0"/>
        <v>25.284426840000002</v>
      </c>
      <c r="P2" s="21">
        <f t="shared" si="0"/>
        <v>24.762126960000003</v>
      </c>
      <c r="Q2" s="21">
        <f t="shared" si="0"/>
        <v>32.095217520000006</v>
      </c>
      <c r="R2" s="21">
        <f t="shared" si="0"/>
        <v>20.210882040000001</v>
      </c>
      <c r="S2" s="21">
        <f t="shared" si="0"/>
        <v>21.519714239999999</v>
      </c>
      <c r="T2" s="21">
        <f t="shared" si="0"/>
        <v>28.744548120000001</v>
      </c>
      <c r="U2" s="21">
        <f t="shared" si="0"/>
        <v>32.065586640000006</v>
      </c>
      <c r="V2" s="21">
        <f t="shared" si="0"/>
        <v>20.264176800000001</v>
      </c>
      <c r="W2" s="21">
        <f t="shared" si="0"/>
        <v>26.911773848338012</v>
      </c>
      <c r="X2" s="21">
        <f t="shared" si="0"/>
        <v>20.749736337893943</v>
      </c>
      <c r="Y2" s="21">
        <f t="shared" ref="Y2:Z2" si="1">SUM(Y3,Y17,Y22,Y25,Y26,Y51,Y52)</f>
        <v>20.529977335939307</v>
      </c>
      <c r="Z2" s="21">
        <f t="shared" si="1"/>
        <v>19.5472273009544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1.2113719200000002</v>
      </c>
      <c r="M3" s="24">
        <f t="shared" si="2"/>
        <v>1.1061388800000003</v>
      </c>
      <c r="N3" s="24">
        <f t="shared" si="2"/>
        <v>0.58474152000000013</v>
      </c>
      <c r="O3" s="24">
        <f t="shared" si="2"/>
        <v>0.56873519999999977</v>
      </c>
      <c r="P3" s="24">
        <f t="shared" si="2"/>
        <v>0.12362327999999999</v>
      </c>
      <c r="Q3" s="24">
        <f t="shared" si="2"/>
        <v>0</v>
      </c>
      <c r="R3" s="24">
        <f t="shared" si="2"/>
        <v>2.111472E-2</v>
      </c>
      <c r="S3" s="24">
        <f t="shared" si="2"/>
        <v>0</v>
      </c>
      <c r="T3" s="24">
        <f t="shared" si="2"/>
        <v>6.8452560000000023E-2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1.2113719200000002</v>
      </c>
      <c r="M4" s="19">
        <f t="shared" si="4"/>
        <v>1.1061388800000003</v>
      </c>
      <c r="N4" s="19">
        <f t="shared" si="4"/>
        <v>0.58474152000000013</v>
      </c>
      <c r="O4" s="19">
        <f t="shared" si="4"/>
        <v>0.56873519999999977</v>
      </c>
      <c r="P4" s="19">
        <f t="shared" si="4"/>
        <v>0.12362327999999999</v>
      </c>
      <c r="Q4" s="19">
        <f t="shared" si="4"/>
        <v>0</v>
      </c>
      <c r="R4" s="19">
        <f t="shared" si="4"/>
        <v>2.111472E-2</v>
      </c>
      <c r="S4" s="19">
        <f t="shared" si="4"/>
        <v>0</v>
      </c>
      <c r="T4" s="19">
        <f t="shared" si="4"/>
        <v>6.8452560000000023E-2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1.2113719200000002</v>
      </c>
      <c r="M7" s="8">
        <v>1.1061388800000003</v>
      </c>
      <c r="N7" s="8">
        <v>0.58474152000000013</v>
      </c>
      <c r="O7" s="8">
        <v>0.56873519999999977</v>
      </c>
      <c r="P7" s="8">
        <v>0.12362327999999999</v>
      </c>
      <c r="Q7" s="8">
        <v>0</v>
      </c>
      <c r="R7" s="8">
        <v>2.111472E-2</v>
      </c>
      <c r="S7" s="8">
        <v>0</v>
      </c>
      <c r="T7" s="8">
        <v>6.8452560000000023E-2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26.775469440000002</v>
      </c>
      <c r="D26" s="27">
        <f t="shared" si="14"/>
        <v>21.234326040000003</v>
      </c>
      <c r="E26" s="27">
        <f t="shared" si="14"/>
        <v>24.618537000000003</v>
      </c>
      <c r="F26" s="27">
        <f t="shared" si="14"/>
        <v>27.553421520000001</v>
      </c>
      <c r="G26" s="27">
        <f t="shared" si="14"/>
        <v>28.18138068</v>
      </c>
      <c r="H26" s="27">
        <f t="shared" si="14"/>
        <v>24.382265400000001</v>
      </c>
      <c r="I26" s="27">
        <f t="shared" si="14"/>
        <v>29.142613440000002</v>
      </c>
      <c r="J26" s="27">
        <f t="shared" si="14"/>
        <v>16.251177240000004</v>
      </c>
      <c r="K26" s="27">
        <f t="shared" si="14"/>
        <v>11.314497240000001</v>
      </c>
      <c r="L26" s="27">
        <f t="shared" si="14"/>
        <v>12.414878999999999</v>
      </c>
      <c r="M26" s="27">
        <f t="shared" si="14"/>
        <v>12.606738479999999</v>
      </c>
      <c r="N26" s="27">
        <f t="shared" si="14"/>
        <v>7.4998051199999987</v>
      </c>
      <c r="O26" s="27">
        <f t="shared" si="14"/>
        <v>9.1045875599999988</v>
      </c>
      <c r="P26" s="27">
        <f t="shared" si="14"/>
        <v>8.330233680000001</v>
      </c>
      <c r="Q26" s="27">
        <f t="shared" si="14"/>
        <v>17.699710679999999</v>
      </c>
      <c r="R26" s="27">
        <f t="shared" si="14"/>
        <v>12.871948680000001</v>
      </c>
      <c r="S26" s="27">
        <f t="shared" si="14"/>
        <v>10.559345039999997</v>
      </c>
      <c r="T26" s="27">
        <f t="shared" si="14"/>
        <v>10.796778719999999</v>
      </c>
      <c r="U26" s="27">
        <f t="shared" si="14"/>
        <v>9.7342635600000023</v>
      </c>
      <c r="V26" s="27">
        <f t="shared" si="14"/>
        <v>6.4527382800000019</v>
      </c>
      <c r="W26" s="27">
        <f t="shared" si="14"/>
        <v>9.7725301200000025</v>
      </c>
      <c r="X26" s="27">
        <f t="shared" si="14"/>
        <v>6.9264017999999998</v>
      </c>
      <c r="Y26" s="27">
        <f t="shared" ref="Y26:Z26" si="15">SUM(Y27,Y33)</f>
        <v>7.3727316000000016</v>
      </c>
      <c r="Z26" s="27">
        <f t="shared" si="15"/>
        <v>7.1258745599999989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26.775469440000002</v>
      </c>
      <c r="D33" s="19">
        <f t="shared" si="18"/>
        <v>21.234326040000003</v>
      </c>
      <c r="E33" s="19">
        <f t="shared" si="18"/>
        <v>24.618537000000003</v>
      </c>
      <c r="F33" s="19">
        <f t="shared" si="18"/>
        <v>27.553421520000001</v>
      </c>
      <c r="G33" s="19">
        <f t="shared" si="18"/>
        <v>28.18138068</v>
      </c>
      <c r="H33" s="19">
        <f t="shared" si="18"/>
        <v>24.382265400000001</v>
      </c>
      <c r="I33" s="19">
        <f t="shared" si="18"/>
        <v>29.142613440000002</v>
      </c>
      <c r="J33" s="19">
        <f t="shared" si="18"/>
        <v>16.251177240000004</v>
      </c>
      <c r="K33" s="19">
        <f t="shared" si="18"/>
        <v>11.314497240000001</v>
      </c>
      <c r="L33" s="19">
        <f t="shared" si="18"/>
        <v>12.414878999999999</v>
      </c>
      <c r="M33" s="19">
        <f t="shared" si="18"/>
        <v>12.606738479999999</v>
      </c>
      <c r="N33" s="19">
        <f t="shared" si="18"/>
        <v>7.4998051199999987</v>
      </c>
      <c r="O33" s="19">
        <f t="shared" si="18"/>
        <v>9.1045875599999988</v>
      </c>
      <c r="P33" s="19">
        <f t="shared" si="18"/>
        <v>8.330233680000001</v>
      </c>
      <c r="Q33" s="19">
        <f t="shared" si="18"/>
        <v>17.699710679999999</v>
      </c>
      <c r="R33" s="19">
        <f t="shared" si="18"/>
        <v>12.871948680000001</v>
      </c>
      <c r="S33" s="19">
        <f t="shared" si="18"/>
        <v>10.559345039999997</v>
      </c>
      <c r="T33" s="19">
        <f t="shared" si="18"/>
        <v>10.796778719999999</v>
      </c>
      <c r="U33" s="19">
        <f t="shared" si="18"/>
        <v>9.7342635600000023</v>
      </c>
      <c r="V33" s="19">
        <f t="shared" si="18"/>
        <v>6.4527382800000019</v>
      </c>
      <c r="W33" s="19">
        <f t="shared" si="18"/>
        <v>9.7725301200000025</v>
      </c>
      <c r="X33" s="19">
        <f t="shared" si="18"/>
        <v>6.9264017999999998</v>
      </c>
      <c r="Y33" s="19">
        <f t="shared" ref="Y33:Z33" si="19">SUM(Y34:Y50)</f>
        <v>7.3727316000000016</v>
      </c>
      <c r="Z33" s="19">
        <f t="shared" si="19"/>
        <v>7.1258745599999989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0.87479315999999996</v>
      </c>
      <c r="D36" s="8">
        <v>0</v>
      </c>
      <c r="E36" s="8">
        <v>2.0898719999999999E-2</v>
      </c>
      <c r="F36" s="8">
        <v>3.8617199999999997E-2</v>
      </c>
      <c r="G36" s="8">
        <v>5.6562839999999996E-2</v>
      </c>
      <c r="H36" s="8">
        <v>0</v>
      </c>
      <c r="I36" s="8">
        <v>9.8133120000000018E-2</v>
      </c>
      <c r="J36" s="8">
        <v>5.3609759999999992E-2</v>
      </c>
      <c r="K36" s="8">
        <v>0.34505604000000006</v>
      </c>
      <c r="L36" s="8">
        <v>2.4994414800000002</v>
      </c>
      <c r="M36" s="8">
        <v>2.7077471999999987</v>
      </c>
      <c r="N36" s="8">
        <v>2.1959557200000002</v>
      </c>
      <c r="O36" s="8">
        <v>1.4997103200000004</v>
      </c>
      <c r="P36" s="8">
        <v>2.4487848000000003</v>
      </c>
      <c r="Q36" s="8">
        <v>3.2731484400000004</v>
      </c>
      <c r="R36" s="8">
        <v>1.6216952400000002</v>
      </c>
      <c r="S36" s="8">
        <v>1.6662186000000001</v>
      </c>
      <c r="T36" s="8">
        <v>2.0621584799999999</v>
      </c>
      <c r="U36" s="8">
        <v>1.6425939600000001</v>
      </c>
      <c r="V36" s="8">
        <v>1.28845152</v>
      </c>
      <c r="W36" s="8">
        <v>2.16324468</v>
      </c>
      <c r="X36" s="8">
        <v>1.6276014000000003</v>
      </c>
      <c r="Y36" s="8">
        <v>1.7139222000000001</v>
      </c>
      <c r="Z36" s="8">
        <v>2.0262671999999999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1.2838464000000001</v>
      </c>
      <c r="D41" s="8">
        <v>1.4808236400000001</v>
      </c>
      <c r="E41" s="8">
        <v>1.4458802400000001</v>
      </c>
      <c r="F41" s="8">
        <v>1.4585634000000001</v>
      </c>
      <c r="G41" s="8">
        <v>1.417149</v>
      </c>
      <c r="H41" s="8">
        <v>0.49878468000000015</v>
      </c>
      <c r="I41" s="8">
        <v>0.29870135999999997</v>
      </c>
      <c r="J41" s="8">
        <v>1.49040072</v>
      </c>
      <c r="K41" s="8">
        <v>0.6196629600000001</v>
      </c>
      <c r="L41" s="8">
        <v>0.59740271999999994</v>
      </c>
      <c r="M41" s="8">
        <v>0.98178012000000003</v>
      </c>
      <c r="N41" s="8">
        <v>0.21923748000000001</v>
      </c>
      <c r="O41" s="8">
        <v>0.24149772000000003</v>
      </c>
      <c r="P41" s="8">
        <v>0.31449059999999995</v>
      </c>
      <c r="Q41" s="8">
        <v>0.51483276000000011</v>
      </c>
      <c r="R41" s="8">
        <v>0.12709044000000003</v>
      </c>
      <c r="S41" s="8">
        <v>0.33364475999999998</v>
      </c>
      <c r="T41" s="8">
        <v>0.37169424000000006</v>
      </c>
      <c r="U41" s="8">
        <v>0.49567860000000002</v>
      </c>
      <c r="V41" s="8">
        <v>0.24149772000000003</v>
      </c>
      <c r="W41" s="8">
        <v>0.28912428000000001</v>
      </c>
      <c r="X41" s="8">
        <v>0.28291211999999999</v>
      </c>
      <c r="Y41" s="8">
        <v>0.22570848000000002</v>
      </c>
      <c r="Z41" s="8">
        <v>0.28912428000000001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2.27519604</v>
      </c>
      <c r="D43" s="8">
        <v>0.60341112000000008</v>
      </c>
      <c r="E43" s="8">
        <v>4.00166676</v>
      </c>
      <c r="F43" s="8">
        <v>6.9061496399999998</v>
      </c>
      <c r="G43" s="8">
        <v>7.5575775599999995</v>
      </c>
      <c r="H43" s="8">
        <v>4.7333894400000016</v>
      </c>
      <c r="I43" s="8">
        <v>3.2123239199999998</v>
      </c>
      <c r="J43" s="8">
        <v>3.4852193999999992</v>
      </c>
      <c r="K43" s="8">
        <v>5.1185908799999993</v>
      </c>
      <c r="L43" s="8">
        <v>7.9265066399999995</v>
      </c>
      <c r="M43" s="8">
        <v>7.5479742000000005</v>
      </c>
      <c r="N43" s="8">
        <v>4.7365905599999989</v>
      </c>
      <c r="O43" s="8">
        <v>7.0504667999999988</v>
      </c>
      <c r="P43" s="8">
        <v>4.8424942800000004</v>
      </c>
      <c r="Q43" s="8">
        <v>13.362808679999999</v>
      </c>
      <c r="R43" s="8">
        <v>10.57089852</v>
      </c>
      <c r="S43" s="8">
        <v>8.1351129599999972</v>
      </c>
      <c r="T43" s="8">
        <v>8.3629259999999999</v>
      </c>
      <c r="U43" s="8">
        <v>7.5959910000000015</v>
      </c>
      <c r="V43" s="8">
        <v>4.9227890400000014</v>
      </c>
      <c r="W43" s="8">
        <v>7.3201611600000014</v>
      </c>
      <c r="X43" s="8">
        <v>5.0158882799999995</v>
      </c>
      <c r="Y43" s="8">
        <v>5.433100920000002</v>
      </c>
      <c r="Z43" s="8">
        <v>4.8104830799999991</v>
      </c>
    </row>
    <row r="44" spans="1:26" ht="11.25" customHeight="1" x14ac:dyDescent="0.2">
      <c r="A44" s="28" t="s">
        <v>74</v>
      </c>
      <c r="B44" s="7" t="s">
        <v>75</v>
      </c>
      <c r="C44" s="8">
        <v>22.34163384</v>
      </c>
      <c r="D44" s="8">
        <v>19.150091280000002</v>
      </c>
      <c r="E44" s="8">
        <v>19.150091280000002</v>
      </c>
      <c r="F44" s="8">
        <v>19.150091280000002</v>
      </c>
      <c r="G44" s="8">
        <v>19.150091280000002</v>
      </c>
      <c r="H44" s="8">
        <v>19.150091280000002</v>
      </c>
      <c r="I44" s="8">
        <v>25.533455040000003</v>
      </c>
      <c r="J44" s="8">
        <v>11.221947360000003</v>
      </c>
      <c r="K44" s="8">
        <v>5.2311873600000007</v>
      </c>
      <c r="L44" s="8">
        <v>1.3915281600000002</v>
      </c>
      <c r="M44" s="8">
        <v>1.3692369600000003</v>
      </c>
      <c r="N44" s="8">
        <v>0.34802136000000011</v>
      </c>
      <c r="O44" s="8">
        <v>0.31291272000000003</v>
      </c>
      <c r="P44" s="8">
        <v>0.72446400000000011</v>
      </c>
      <c r="Q44" s="8">
        <v>0.54892079999999999</v>
      </c>
      <c r="R44" s="8">
        <v>0.55226448000000006</v>
      </c>
      <c r="S44" s="8">
        <v>0.42436872000000014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0.72503639999999991</v>
      </c>
      <c r="D51" s="27">
        <v>1.0780624800000003</v>
      </c>
      <c r="E51" s="27">
        <v>3.5128922400000002</v>
      </c>
      <c r="F51" s="27">
        <v>6.1508937599999989</v>
      </c>
      <c r="G51" s="27">
        <v>8.8547342400000026</v>
      </c>
      <c r="H51" s="27">
        <v>8.3116637999999998</v>
      </c>
      <c r="I51" s="27">
        <v>7.4511122399999987</v>
      </c>
      <c r="J51" s="27">
        <v>5.3913222000000021</v>
      </c>
      <c r="K51" s="27">
        <v>4.4693747999999989</v>
      </c>
      <c r="L51" s="27">
        <v>15.234852600000002</v>
      </c>
      <c r="M51" s="27">
        <v>9.8617068000000021</v>
      </c>
      <c r="N51" s="27">
        <v>14.999367240000002</v>
      </c>
      <c r="O51" s="27">
        <v>15.611104080000002</v>
      </c>
      <c r="P51" s="27">
        <v>16.30827</v>
      </c>
      <c r="Q51" s="27">
        <v>14.395506840000003</v>
      </c>
      <c r="R51" s="27">
        <v>7.3178186400000023</v>
      </c>
      <c r="S51" s="27">
        <v>10.960369200000001</v>
      </c>
      <c r="T51" s="27">
        <v>17.879316840000001</v>
      </c>
      <c r="U51" s="27">
        <v>22.331323080000001</v>
      </c>
      <c r="V51" s="27">
        <v>13.811438520000001</v>
      </c>
      <c r="W51" s="27">
        <v>17.139243728338009</v>
      </c>
      <c r="X51" s="27">
        <v>13.823334537893944</v>
      </c>
      <c r="Y51" s="27">
        <v>13.157245735939307</v>
      </c>
      <c r="Z51" s="27">
        <v>12.421352740954401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450.24013439999993</v>
      </c>
      <c r="D61" s="49">
        <f t="shared" si="22"/>
        <v>511.16808960000014</v>
      </c>
      <c r="E61" s="49">
        <f t="shared" si="22"/>
        <v>511.16808960000014</v>
      </c>
      <c r="F61" s="49">
        <f t="shared" si="22"/>
        <v>298.70386559999997</v>
      </c>
      <c r="G61" s="49">
        <f t="shared" si="22"/>
        <v>393.00791039999996</v>
      </c>
      <c r="H61" s="49">
        <f t="shared" si="22"/>
        <v>512.86798079999994</v>
      </c>
      <c r="I61" s="49">
        <f t="shared" si="22"/>
        <v>496.66821120000003</v>
      </c>
      <c r="J61" s="49">
        <f t="shared" si="22"/>
        <v>439.64686079999996</v>
      </c>
      <c r="K61" s="49">
        <f t="shared" si="22"/>
        <v>413.24169599999999</v>
      </c>
      <c r="L61" s="49">
        <f t="shared" si="22"/>
        <v>397.78744319999998</v>
      </c>
      <c r="M61" s="49">
        <f t="shared" si="22"/>
        <v>468.39663360000003</v>
      </c>
      <c r="N61" s="49">
        <f t="shared" si="22"/>
        <v>435.91000319999995</v>
      </c>
      <c r="O61" s="49">
        <f t="shared" si="22"/>
        <v>446.97340800000001</v>
      </c>
      <c r="P61" s="49">
        <f t="shared" si="22"/>
        <v>460.1471616</v>
      </c>
      <c r="Q61" s="49">
        <f t="shared" si="22"/>
        <v>484.98428159999986</v>
      </c>
      <c r="R61" s="49">
        <f t="shared" si="22"/>
        <v>506.78732160000004</v>
      </c>
      <c r="S61" s="49">
        <f t="shared" si="22"/>
        <v>498.40559999999988</v>
      </c>
      <c r="T61" s="49">
        <f t="shared" si="22"/>
        <v>563.95987199999979</v>
      </c>
      <c r="U61" s="49">
        <f t="shared" si="22"/>
        <v>575.66315519999978</v>
      </c>
      <c r="V61" s="49">
        <f t="shared" si="22"/>
        <v>542.01168000000018</v>
      </c>
      <c r="W61" s="49">
        <f t="shared" si="22"/>
        <v>465.76039458054805</v>
      </c>
      <c r="X61" s="49">
        <f t="shared" si="22"/>
        <v>554.8729424574509</v>
      </c>
      <c r="Y61" s="49">
        <f t="shared" ref="Y61:Z61" si="23">SUM(Y62:Y72)</f>
        <v>536.30459851839078</v>
      </c>
      <c r="Z61" s="49">
        <f t="shared" si="23"/>
        <v>476.07986187008703</v>
      </c>
    </row>
    <row r="62" spans="1:26" ht="11.25" customHeight="1" x14ac:dyDescent="0.2">
      <c r="A62" s="50" t="s">
        <v>92</v>
      </c>
      <c r="B62" s="51" t="s">
        <v>93</v>
      </c>
      <c r="C62" s="52">
        <v>450.24013439999993</v>
      </c>
      <c r="D62" s="52">
        <v>511.16808960000014</v>
      </c>
      <c r="E62" s="52">
        <v>511.16808960000014</v>
      </c>
      <c r="F62" s="52">
        <v>298.70386559999997</v>
      </c>
      <c r="G62" s="52">
        <v>393.00791039999996</v>
      </c>
      <c r="H62" s="52">
        <v>512.86798079999994</v>
      </c>
      <c r="I62" s="52">
        <v>496.66821120000003</v>
      </c>
      <c r="J62" s="52">
        <v>439.64686079999996</v>
      </c>
      <c r="K62" s="52">
        <v>413.24169599999999</v>
      </c>
      <c r="L62" s="52">
        <v>397.78744319999998</v>
      </c>
      <c r="M62" s="52">
        <v>468.39663360000003</v>
      </c>
      <c r="N62" s="52">
        <v>435.91000319999995</v>
      </c>
      <c r="O62" s="52">
        <v>446.97340800000001</v>
      </c>
      <c r="P62" s="52">
        <v>460.1471616</v>
      </c>
      <c r="Q62" s="52">
        <v>484.98428159999986</v>
      </c>
      <c r="R62" s="52">
        <v>506.78732160000004</v>
      </c>
      <c r="S62" s="52">
        <v>498.40559999999988</v>
      </c>
      <c r="T62" s="52">
        <v>563.95987199999979</v>
      </c>
      <c r="U62" s="52">
        <v>575.66315519999978</v>
      </c>
      <c r="V62" s="52">
        <v>542.01168000000018</v>
      </c>
      <c r="W62" s="52">
        <v>465.76010880000001</v>
      </c>
      <c r="X62" s="52">
        <v>554.87174400000004</v>
      </c>
      <c r="Y62" s="52">
        <v>536.29551360000016</v>
      </c>
      <c r="Z62" s="52">
        <v>476.06630399999989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2.8578054803262998E-4</v>
      </c>
      <c r="X64" s="52">
        <v>1.1984574508145359E-3</v>
      </c>
      <c r="Y64" s="52">
        <v>9.0849183906233956E-3</v>
      </c>
      <c r="Z64" s="52">
        <v>1.3557870087160442E-2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268.76234304000002</v>
      </c>
      <c r="D2" s="21">
        <f t="shared" ref="D2:X2" si="0">SUM(D3,D17,D22,D25,D26,D51,D52)</f>
        <v>222.35825339999997</v>
      </c>
      <c r="E2" s="21">
        <f t="shared" si="0"/>
        <v>199.70161667999997</v>
      </c>
      <c r="F2" s="21">
        <f t="shared" si="0"/>
        <v>182.47188132000002</v>
      </c>
      <c r="G2" s="21">
        <f t="shared" si="0"/>
        <v>152.60552388000002</v>
      </c>
      <c r="H2" s="21">
        <f t="shared" si="0"/>
        <v>157.99148244000003</v>
      </c>
      <c r="I2" s="21">
        <f t="shared" si="0"/>
        <v>141.21818640000001</v>
      </c>
      <c r="J2" s="21">
        <f t="shared" si="0"/>
        <v>135.17468099999999</v>
      </c>
      <c r="K2" s="21">
        <f t="shared" si="0"/>
        <v>130.46365259999999</v>
      </c>
      <c r="L2" s="21">
        <f t="shared" si="0"/>
        <v>136.07627796</v>
      </c>
      <c r="M2" s="21">
        <f t="shared" si="0"/>
        <v>118.43344764</v>
      </c>
      <c r="N2" s="21">
        <f t="shared" si="0"/>
        <v>97.285253400000016</v>
      </c>
      <c r="O2" s="21">
        <f t="shared" si="0"/>
        <v>104.34003552</v>
      </c>
      <c r="P2" s="21">
        <f t="shared" si="0"/>
        <v>106.16963615999998</v>
      </c>
      <c r="Q2" s="21">
        <f t="shared" si="0"/>
        <v>104.06268216000002</v>
      </c>
      <c r="R2" s="21">
        <f t="shared" si="0"/>
        <v>69.880236120000006</v>
      </c>
      <c r="S2" s="21">
        <f t="shared" si="0"/>
        <v>73.078966440000002</v>
      </c>
      <c r="T2" s="21">
        <f t="shared" si="0"/>
        <v>72.746685719999988</v>
      </c>
      <c r="U2" s="21">
        <f t="shared" si="0"/>
        <v>73.869745319999993</v>
      </c>
      <c r="V2" s="21">
        <f t="shared" si="0"/>
        <v>81.339620400000015</v>
      </c>
      <c r="W2" s="21">
        <f t="shared" si="0"/>
        <v>45.572175489185852</v>
      </c>
      <c r="X2" s="21">
        <f t="shared" si="0"/>
        <v>33.507096119999993</v>
      </c>
      <c r="Y2" s="21">
        <f t="shared" ref="Y2:Z2" si="1">SUM(Y3,Y17,Y22,Y25,Y26,Y51,Y52)</f>
        <v>36.07504740000001</v>
      </c>
      <c r="Z2" s="21">
        <f t="shared" si="1"/>
        <v>22.060150920000002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2.7244800000000005E-3</v>
      </c>
      <c r="M3" s="24">
        <f t="shared" si="2"/>
        <v>4.0870605599999994</v>
      </c>
      <c r="N3" s="24">
        <f t="shared" si="2"/>
        <v>0.24486263999999999</v>
      </c>
      <c r="O3" s="24">
        <f t="shared" si="2"/>
        <v>6.5728080000000022E-2</v>
      </c>
      <c r="P3" s="24">
        <f t="shared" si="2"/>
        <v>1.3281840000000001E-2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2.7244800000000005E-3</v>
      </c>
      <c r="M4" s="19">
        <f t="shared" si="4"/>
        <v>4.0870605599999994</v>
      </c>
      <c r="N4" s="19">
        <f t="shared" si="4"/>
        <v>0.24486263999999999</v>
      </c>
      <c r="O4" s="19">
        <f t="shared" si="4"/>
        <v>6.5728080000000022E-2</v>
      </c>
      <c r="P4" s="19">
        <f t="shared" si="4"/>
        <v>1.3281840000000001E-2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2.7244800000000005E-3</v>
      </c>
      <c r="M7" s="8">
        <v>4.0870605599999994</v>
      </c>
      <c r="N7" s="8">
        <v>0.24486263999999999</v>
      </c>
      <c r="O7" s="8">
        <v>6.5728080000000022E-2</v>
      </c>
      <c r="P7" s="8">
        <v>1.3281840000000001E-2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160.31123675999999</v>
      </c>
      <c r="D26" s="27">
        <f t="shared" si="14"/>
        <v>139.90646771999999</v>
      </c>
      <c r="E26" s="27">
        <f t="shared" si="14"/>
        <v>120.96771264</v>
      </c>
      <c r="F26" s="27">
        <f t="shared" si="14"/>
        <v>102.22246944</v>
      </c>
      <c r="G26" s="27">
        <f t="shared" si="14"/>
        <v>71.499801600000012</v>
      </c>
      <c r="H26" s="27">
        <f t="shared" si="14"/>
        <v>100.94909220000001</v>
      </c>
      <c r="I26" s="27">
        <f t="shared" si="14"/>
        <v>98.266343400000011</v>
      </c>
      <c r="J26" s="27">
        <f t="shared" si="14"/>
        <v>109.39428504</v>
      </c>
      <c r="K26" s="27">
        <f t="shared" si="14"/>
        <v>92.742371639999988</v>
      </c>
      <c r="L26" s="27">
        <f t="shared" si="14"/>
        <v>109.95426864000001</v>
      </c>
      <c r="M26" s="27">
        <f t="shared" si="14"/>
        <v>85.824788040000001</v>
      </c>
      <c r="N26" s="27">
        <f t="shared" si="14"/>
        <v>68.696112600000006</v>
      </c>
      <c r="O26" s="27">
        <f t="shared" si="14"/>
        <v>76.256800560000002</v>
      </c>
      <c r="P26" s="27">
        <f t="shared" si="14"/>
        <v>81.34152911999999</v>
      </c>
      <c r="Q26" s="27">
        <f t="shared" si="14"/>
        <v>81.943013160000021</v>
      </c>
      <c r="R26" s="27">
        <f t="shared" si="14"/>
        <v>49.767241680000005</v>
      </c>
      <c r="S26" s="27">
        <f t="shared" si="14"/>
        <v>55.461995639999998</v>
      </c>
      <c r="T26" s="27">
        <f t="shared" si="14"/>
        <v>54.04922891999999</v>
      </c>
      <c r="U26" s="27">
        <f t="shared" si="14"/>
        <v>46.919395080000001</v>
      </c>
      <c r="V26" s="27">
        <f t="shared" si="14"/>
        <v>50.556675240000011</v>
      </c>
      <c r="W26" s="27">
        <f t="shared" si="14"/>
        <v>31.395836160000002</v>
      </c>
      <c r="X26" s="27">
        <f t="shared" si="14"/>
        <v>33.507096119999993</v>
      </c>
      <c r="Y26" s="27">
        <f t="shared" ref="Y26:Z26" si="15">SUM(Y27,Y33)</f>
        <v>36.07504740000001</v>
      </c>
      <c r="Z26" s="27">
        <f t="shared" si="15"/>
        <v>22.060150920000002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160.31123675999999</v>
      </c>
      <c r="D33" s="19">
        <f t="shared" si="18"/>
        <v>139.90646771999999</v>
      </c>
      <c r="E33" s="19">
        <f t="shared" si="18"/>
        <v>120.96771264</v>
      </c>
      <c r="F33" s="19">
        <f t="shared" si="18"/>
        <v>102.22246944</v>
      </c>
      <c r="G33" s="19">
        <f t="shared" si="18"/>
        <v>71.499801600000012</v>
      </c>
      <c r="H33" s="19">
        <f t="shared" si="18"/>
        <v>100.94909220000001</v>
      </c>
      <c r="I33" s="19">
        <f t="shared" si="18"/>
        <v>98.266343400000011</v>
      </c>
      <c r="J33" s="19">
        <f t="shared" si="18"/>
        <v>109.39428504</v>
      </c>
      <c r="K33" s="19">
        <f t="shared" si="18"/>
        <v>92.742371639999988</v>
      </c>
      <c r="L33" s="19">
        <f t="shared" si="18"/>
        <v>109.95426864000001</v>
      </c>
      <c r="M33" s="19">
        <f t="shared" si="18"/>
        <v>85.824788040000001</v>
      </c>
      <c r="N33" s="19">
        <f t="shared" si="18"/>
        <v>68.696112600000006</v>
      </c>
      <c r="O33" s="19">
        <f t="shared" si="18"/>
        <v>76.256800560000002</v>
      </c>
      <c r="P33" s="19">
        <f t="shared" si="18"/>
        <v>81.34152911999999</v>
      </c>
      <c r="Q33" s="19">
        <f t="shared" si="18"/>
        <v>81.943013160000021</v>
      </c>
      <c r="R33" s="19">
        <f t="shared" si="18"/>
        <v>49.767241680000005</v>
      </c>
      <c r="S33" s="19">
        <f t="shared" si="18"/>
        <v>55.461995639999998</v>
      </c>
      <c r="T33" s="19">
        <f t="shared" si="18"/>
        <v>54.04922891999999</v>
      </c>
      <c r="U33" s="19">
        <f t="shared" si="18"/>
        <v>46.919395080000001</v>
      </c>
      <c r="V33" s="19">
        <f t="shared" si="18"/>
        <v>50.556675240000011</v>
      </c>
      <c r="W33" s="19">
        <f t="shared" si="18"/>
        <v>31.395836160000002</v>
      </c>
      <c r="X33" s="19">
        <f t="shared" si="18"/>
        <v>33.507096119999993</v>
      </c>
      <c r="Y33" s="19">
        <f t="shared" ref="Y33:Z33" si="19">SUM(Y34:Y50)</f>
        <v>36.07504740000001</v>
      </c>
      <c r="Z33" s="19">
        <f t="shared" si="19"/>
        <v>22.060150920000002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1.1158099200000002</v>
      </c>
      <c r="D36" s="8">
        <v>1.6662186000000001</v>
      </c>
      <c r="E36" s="8">
        <v>1.0592470800000002</v>
      </c>
      <c r="F36" s="8">
        <v>0.56244816000000009</v>
      </c>
      <c r="G36" s="8">
        <v>0.11903184000000004</v>
      </c>
      <c r="H36" s="8">
        <v>5.9515920000000021E-2</v>
      </c>
      <c r="I36" s="8">
        <v>0.30939192000000004</v>
      </c>
      <c r="J36" s="8">
        <v>1.0562940000000001</v>
      </c>
      <c r="K36" s="8">
        <v>2.0026425600000004</v>
      </c>
      <c r="L36" s="8">
        <v>0.99087192000000002</v>
      </c>
      <c r="M36" s="8">
        <v>1.0235829600000002</v>
      </c>
      <c r="N36" s="8">
        <v>0.85389444000000014</v>
      </c>
      <c r="O36" s="8">
        <v>0.38980656000000008</v>
      </c>
      <c r="P36" s="8">
        <v>3.4991726400000003</v>
      </c>
      <c r="Q36" s="8">
        <v>4.9452731999999999</v>
      </c>
      <c r="R36" s="8">
        <v>3.79675224</v>
      </c>
      <c r="S36" s="8">
        <v>6.1474039200000012</v>
      </c>
      <c r="T36" s="8">
        <v>4.448474280000001</v>
      </c>
      <c r="U36" s="8">
        <v>0.24692292000000002</v>
      </c>
      <c r="V36" s="8">
        <v>4.0259566800000011</v>
      </c>
      <c r="W36" s="8">
        <v>4.0348159200000007</v>
      </c>
      <c r="X36" s="8">
        <v>2.3804096400000003</v>
      </c>
      <c r="Y36" s="8">
        <v>2.5083007200000003</v>
      </c>
      <c r="Z36" s="8">
        <v>1.7945640000000006E-2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4.6171879200000001</v>
      </c>
      <c r="D41" s="8">
        <v>3.0760545599999993</v>
      </c>
      <c r="E41" s="8">
        <v>2.3419843199999999</v>
      </c>
      <c r="F41" s="8">
        <v>1.779525</v>
      </c>
      <c r="G41" s="8">
        <v>1.2235366800000003</v>
      </c>
      <c r="H41" s="8">
        <v>8.9103081599999996</v>
      </c>
      <c r="I41" s="8">
        <v>9.9969184799999997</v>
      </c>
      <c r="J41" s="8">
        <v>2.8695002400000003</v>
      </c>
      <c r="K41" s="8">
        <v>2.9044436400000002</v>
      </c>
      <c r="L41" s="8">
        <v>0.72138708000000007</v>
      </c>
      <c r="M41" s="8">
        <v>0.64192320000000014</v>
      </c>
      <c r="N41" s="8">
        <v>1.1184476400000003</v>
      </c>
      <c r="O41" s="8">
        <v>1.7318984399999999</v>
      </c>
      <c r="P41" s="8">
        <v>1.8970383600000003</v>
      </c>
      <c r="Q41" s="8">
        <v>0.38774231999999997</v>
      </c>
      <c r="R41" s="8">
        <v>0.51483276000000011</v>
      </c>
      <c r="S41" s="8">
        <v>0.34632791999999996</v>
      </c>
      <c r="T41" s="8">
        <v>0.94373063999999995</v>
      </c>
      <c r="U41" s="8">
        <v>0.76254264000000005</v>
      </c>
      <c r="V41" s="8">
        <v>0.49567860000000002</v>
      </c>
      <c r="W41" s="8">
        <v>0.31449059999999995</v>
      </c>
      <c r="X41" s="8">
        <v>0.52104491999999991</v>
      </c>
      <c r="Y41" s="8">
        <v>0.41621471999999987</v>
      </c>
      <c r="Z41" s="8">
        <v>0.44158104000000009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84.361516199999997</v>
      </c>
      <c r="D43" s="8">
        <v>96.864290639999993</v>
      </c>
      <c r="E43" s="8">
        <v>88.841483639999993</v>
      </c>
      <c r="F43" s="8">
        <v>77.538862440000003</v>
      </c>
      <c r="G43" s="8">
        <v>54.198963000000013</v>
      </c>
      <c r="H43" s="8">
        <v>76.020998040000009</v>
      </c>
      <c r="I43" s="8">
        <v>68.809941720000012</v>
      </c>
      <c r="J43" s="8">
        <v>83.873612159999993</v>
      </c>
      <c r="K43" s="8">
        <v>60.023400839999987</v>
      </c>
      <c r="L43" s="8">
        <v>98.510466600000001</v>
      </c>
      <c r="M43" s="8">
        <v>74.737348919999988</v>
      </c>
      <c r="N43" s="8">
        <v>64.329974280000002</v>
      </c>
      <c r="O43" s="8">
        <v>71.980651080000001</v>
      </c>
      <c r="P43" s="8">
        <v>70.956826199999995</v>
      </c>
      <c r="Q43" s="8">
        <v>72.83108196000002</v>
      </c>
      <c r="R43" s="8">
        <v>41.651106120000001</v>
      </c>
      <c r="S43" s="8">
        <v>46.054246679999999</v>
      </c>
      <c r="T43" s="8">
        <v>48.657023999999993</v>
      </c>
      <c r="U43" s="8">
        <v>45.909929519999999</v>
      </c>
      <c r="V43" s="8">
        <v>46.035039960000013</v>
      </c>
      <c r="W43" s="8">
        <v>27.046529639999999</v>
      </c>
      <c r="X43" s="8">
        <v>30.605641559999995</v>
      </c>
      <c r="Y43" s="8">
        <v>33.150531960000009</v>
      </c>
      <c r="Z43" s="8">
        <v>21.600624240000002</v>
      </c>
    </row>
    <row r="44" spans="1:26" ht="11.25" customHeight="1" x14ac:dyDescent="0.2">
      <c r="A44" s="28" t="s">
        <v>74</v>
      </c>
      <c r="B44" s="7" t="s">
        <v>75</v>
      </c>
      <c r="C44" s="8">
        <v>70.216722720000007</v>
      </c>
      <c r="D44" s="8">
        <v>38.299903919999998</v>
      </c>
      <c r="E44" s="8">
        <v>28.724997600000005</v>
      </c>
      <c r="F44" s="8">
        <v>22.34163384</v>
      </c>
      <c r="G44" s="8">
        <v>15.958270080000002</v>
      </c>
      <c r="H44" s="8">
        <v>15.958270080000002</v>
      </c>
      <c r="I44" s="8">
        <v>19.150091280000002</v>
      </c>
      <c r="J44" s="8">
        <v>21.594878640000001</v>
      </c>
      <c r="K44" s="8">
        <v>24.489669600000003</v>
      </c>
      <c r="L44" s="8">
        <v>9.5813150400000016</v>
      </c>
      <c r="M44" s="8">
        <v>9.4219329600000012</v>
      </c>
      <c r="N44" s="8">
        <v>2.3937962400000004</v>
      </c>
      <c r="O44" s="8">
        <v>2.15444448</v>
      </c>
      <c r="P44" s="8">
        <v>4.9884919199999986</v>
      </c>
      <c r="Q44" s="8">
        <v>3.7789156800000003</v>
      </c>
      <c r="R44" s="8">
        <v>3.8045505600000022</v>
      </c>
      <c r="S44" s="8">
        <v>2.9140171200000005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3.3222149999999999</v>
      </c>
      <c r="L48" s="8">
        <v>0.150228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108.45110628000003</v>
      </c>
      <c r="D51" s="27">
        <v>82.451785679999986</v>
      </c>
      <c r="E51" s="27">
        <v>78.733904039999985</v>
      </c>
      <c r="F51" s="27">
        <v>80.249411880000011</v>
      </c>
      <c r="G51" s="27">
        <v>81.105722280000009</v>
      </c>
      <c r="H51" s="27">
        <v>57.042390240000017</v>
      </c>
      <c r="I51" s="27">
        <v>42.951843000000004</v>
      </c>
      <c r="J51" s="27">
        <v>25.780395959999993</v>
      </c>
      <c r="K51" s="27">
        <v>37.721280960000016</v>
      </c>
      <c r="L51" s="27">
        <v>26.119284839999999</v>
      </c>
      <c r="M51" s="27">
        <v>28.521599039999991</v>
      </c>
      <c r="N51" s="27">
        <v>28.344278160000016</v>
      </c>
      <c r="O51" s="27">
        <v>28.017506879999999</v>
      </c>
      <c r="P51" s="27">
        <v>24.814825199999994</v>
      </c>
      <c r="Q51" s="27">
        <v>22.119669000000005</v>
      </c>
      <c r="R51" s="27">
        <v>20.112994440000001</v>
      </c>
      <c r="S51" s="27">
        <v>17.616970800000004</v>
      </c>
      <c r="T51" s="27">
        <v>18.697456800000001</v>
      </c>
      <c r="U51" s="27">
        <v>26.950350239999995</v>
      </c>
      <c r="V51" s="27">
        <v>30.782945160000001</v>
      </c>
      <c r="W51" s="27">
        <v>14.176339329185854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2.3637694211050907E-4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2.3637694211050907E-4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170.7158862</v>
      </c>
      <c r="D2" s="21">
        <f t="shared" ref="D2:X2" si="0">SUM(D3,D17,D22,D25,D26,D51,D52)</f>
        <v>176.50251647999997</v>
      </c>
      <c r="E2" s="21">
        <f t="shared" si="0"/>
        <v>180.17338356000002</v>
      </c>
      <c r="F2" s="21">
        <f t="shared" si="0"/>
        <v>190.40680187999999</v>
      </c>
      <c r="G2" s="21">
        <f t="shared" si="0"/>
        <v>238.77268056</v>
      </c>
      <c r="H2" s="21">
        <f t="shared" si="0"/>
        <v>262.37166875999998</v>
      </c>
      <c r="I2" s="21">
        <f t="shared" si="0"/>
        <v>272.60239284000005</v>
      </c>
      <c r="J2" s="21">
        <f t="shared" si="0"/>
        <v>235.9576782</v>
      </c>
      <c r="K2" s="21">
        <f t="shared" si="0"/>
        <v>166.96792547999996</v>
      </c>
      <c r="L2" s="21">
        <f t="shared" si="0"/>
        <v>108.82644083999999</v>
      </c>
      <c r="M2" s="21">
        <f t="shared" si="0"/>
        <v>88.330102919999987</v>
      </c>
      <c r="N2" s="21">
        <f t="shared" si="0"/>
        <v>67.682690280000003</v>
      </c>
      <c r="O2" s="21">
        <f t="shared" si="0"/>
        <v>68.833253520000014</v>
      </c>
      <c r="P2" s="21">
        <f t="shared" si="0"/>
        <v>73.001382119999988</v>
      </c>
      <c r="Q2" s="21">
        <f t="shared" si="0"/>
        <v>82.422503280000001</v>
      </c>
      <c r="R2" s="21">
        <f t="shared" si="0"/>
        <v>77.382726479999974</v>
      </c>
      <c r="S2" s="21">
        <f t="shared" si="0"/>
        <v>94.381523999999999</v>
      </c>
      <c r="T2" s="21">
        <f t="shared" si="0"/>
        <v>111.85261415999999</v>
      </c>
      <c r="U2" s="21">
        <f t="shared" si="0"/>
        <v>111.4058232</v>
      </c>
      <c r="V2" s="21">
        <f t="shared" si="0"/>
        <v>126.58807908000003</v>
      </c>
      <c r="W2" s="21">
        <f t="shared" si="0"/>
        <v>125.74086351723503</v>
      </c>
      <c r="X2" s="21">
        <f t="shared" si="0"/>
        <v>145.26564110182332</v>
      </c>
      <c r="Y2" s="21">
        <f t="shared" ref="Y2:Z2" si="1">SUM(Y3,Y17,Y22,Y25,Y26,Y51,Y52)</f>
        <v>149.14636775994012</v>
      </c>
      <c r="Z2" s="21">
        <f t="shared" si="1"/>
        <v>163.08169187265383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170.7158862</v>
      </c>
      <c r="D26" s="27">
        <f t="shared" si="14"/>
        <v>176.50251647999997</v>
      </c>
      <c r="E26" s="27">
        <f t="shared" si="14"/>
        <v>180.17338356000002</v>
      </c>
      <c r="F26" s="27">
        <f t="shared" si="14"/>
        <v>190.40680187999999</v>
      </c>
      <c r="G26" s="27">
        <f t="shared" si="14"/>
        <v>238.77268056</v>
      </c>
      <c r="H26" s="27">
        <f t="shared" si="14"/>
        <v>262.37166875999998</v>
      </c>
      <c r="I26" s="27">
        <f t="shared" si="14"/>
        <v>272.60239284000005</v>
      </c>
      <c r="J26" s="27">
        <f t="shared" si="14"/>
        <v>235.9576782</v>
      </c>
      <c r="K26" s="27">
        <f t="shared" si="14"/>
        <v>166.96792547999996</v>
      </c>
      <c r="L26" s="27">
        <f t="shared" si="14"/>
        <v>105.32324267999999</v>
      </c>
      <c r="M26" s="27">
        <f t="shared" si="14"/>
        <v>73.990942919999981</v>
      </c>
      <c r="N26" s="27">
        <f t="shared" si="14"/>
        <v>61.647923520000006</v>
      </c>
      <c r="O26" s="27">
        <f t="shared" si="14"/>
        <v>60.160283280000016</v>
      </c>
      <c r="P26" s="27">
        <f t="shared" si="14"/>
        <v>65.022952319999987</v>
      </c>
      <c r="Q26" s="27">
        <f t="shared" si="14"/>
        <v>72.983700720000002</v>
      </c>
      <c r="R26" s="27">
        <f t="shared" si="14"/>
        <v>68.195364119999979</v>
      </c>
      <c r="S26" s="27">
        <f t="shared" si="14"/>
        <v>84.426309719999992</v>
      </c>
      <c r="T26" s="27">
        <f t="shared" si="14"/>
        <v>102.22477703999999</v>
      </c>
      <c r="U26" s="27">
        <f t="shared" si="14"/>
        <v>101.81009772</v>
      </c>
      <c r="V26" s="27">
        <f t="shared" si="14"/>
        <v>117.69174108000003</v>
      </c>
      <c r="W26" s="27">
        <f t="shared" si="14"/>
        <v>117.65997647999998</v>
      </c>
      <c r="X26" s="27">
        <f t="shared" si="14"/>
        <v>136.83436019999999</v>
      </c>
      <c r="Y26" s="27">
        <f t="shared" ref="Y26:Z26" si="15">SUM(Y27,Y33)</f>
        <v>139.73201675999999</v>
      </c>
      <c r="Z26" s="27">
        <f t="shared" si="15"/>
        <v>154.13681699999995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170.7158862</v>
      </c>
      <c r="D33" s="19">
        <f t="shared" si="18"/>
        <v>176.50251647999997</v>
      </c>
      <c r="E33" s="19">
        <f t="shared" si="18"/>
        <v>180.17338356000002</v>
      </c>
      <c r="F33" s="19">
        <f t="shared" si="18"/>
        <v>190.40680187999999</v>
      </c>
      <c r="G33" s="19">
        <f t="shared" si="18"/>
        <v>238.77268056</v>
      </c>
      <c r="H33" s="19">
        <f t="shared" si="18"/>
        <v>262.37166875999998</v>
      </c>
      <c r="I33" s="19">
        <f t="shared" si="18"/>
        <v>272.60239284000005</v>
      </c>
      <c r="J33" s="19">
        <f t="shared" si="18"/>
        <v>235.9576782</v>
      </c>
      <c r="K33" s="19">
        <f t="shared" si="18"/>
        <v>166.96792547999996</v>
      </c>
      <c r="L33" s="19">
        <f t="shared" si="18"/>
        <v>105.32324267999999</v>
      </c>
      <c r="M33" s="19">
        <f t="shared" si="18"/>
        <v>73.990942919999981</v>
      </c>
      <c r="N33" s="19">
        <f t="shared" si="18"/>
        <v>61.647923520000006</v>
      </c>
      <c r="O33" s="19">
        <f t="shared" si="18"/>
        <v>60.160283280000016</v>
      </c>
      <c r="P33" s="19">
        <f t="shared" si="18"/>
        <v>65.022952319999987</v>
      </c>
      <c r="Q33" s="19">
        <f t="shared" si="18"/>
        <v>72.983700720000002</v>
      </c>
      <c r="R33" s="19">
        <f t="shared" si="18"/>
        <v>68.195364119999979</v>
      </c>
      <c r="S33" s="19">
        <f t="shared" si="18"/>
        <v>84.426309719999992</v>
      </c>
      <c r="T33" s="19">
        <f t="shared" si="18"/>
        <v>102.22477703999999</v>
      </c>
      <c r="U33" s="19">
        <f t="shared" si="18"/>
        <v>101.81009772</v>
      </c>
      <c r="V33" s="19">
        <f t="shared" si="18"/>
        <v>117.69174108000003</v>
      </c>
      <c r="W33" s="19">
        <f t="shared" si="18"/>
        <v>117.65997647999998</v>
      </c>
      <c r="X33" s="19">
        <f t="shared" si="18"/>
        <v>136.83436019999999</v>
      </c>
      <c r="Y33" s="19">
        <f t="shared" ref="Y33:Z33" si="19">SUM(Y34:Y50)</f>
        <v>139.73201675999999</v>
      </c>
      <c r="Z33" s="19">
        <f t="shared" si="19"/>
        <v>154.13681699999995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1.6782580800000002</v>
      </c>
      <c r="D36" s="8">
        <v>1.7377740000000002</v>
      </c>
      <c r="E36" s="8">
        <v>1.7734381200000002</v>
      </c>
      <c r="F36" s="8">
        <v>1.8745243200000001</v>
      </c>
      <c r="G36" s="8">
        <v>2.3476986000000002</v>
      </c>
      <c r="H36" s="8">
        <v>2.5828091999999998</v>
      </c>
      <c r="I36" s="8">
        <v>2.6809423199999989</v>
      </c>
      <c r="J36" s="8">
        <v>2.3208937200000004</v>
      </c>
      <c r="K36" s="8">
        <v>1.6425939600000001</v>
      </c>
      <c r="L36" s="8">
        <v>1.0353952800000001</v>
      </c>
      <c r="M36" s="8">
        <v>0.72895644000000004</v>
      </c>
      <c r="N36" s="8">
        <v>0.6069715200000001</v>
      </c>
      <c r="O36" s="8">
        <v>0.59220612000000006</v>
      </c>
      <c r="P36" s="8">
        <v>0.57130740000000002</v>
      </c>
      <c r="Q36" s="8">
        <v>0.99087192000000002</v>
      </c>
      <c r="R36" s="8">
        <v>0.75576131999999996</v>
      </c>
      <c r="S36" s="8">
        <v>0.78847235999999998</v>
      </c>
      <c r="T36" s="8">
        <v>0.89569188</v>
      </c>
      <c r="U36" s="8">
        <v>1.2466540800000001</v>
      </c>
      <c r="V36" s="8">
        <v>1.8120553200000002</v>
      </c>
      <c r="W36" s="8">
        <v>1.6841642400000001</v>
      </c>
      <c r="X36" s="8">
        <v>1.8447663600000002</v>
      </c>
      <c r="Y36" s="8">
        <v>1.8836107200000001</v>
      </c>
      <c r="Z36" s="8">
        <v>1.89837612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3.5367897600000018</v>
      </c>
      <c r="D41" s="8">
        <v>3.6574091999999996</v>
      </c>
      <c r="E41" s="8">
        <v>3.7337669999999989</v>
      </c>
      <c r="F41" s="8">
        <v>3.9434273999999996</v>
      </c>
      <c r="G41" s="8">
        <v>4.9477265999999993</v>
      </c>
      <c r="H41" s="8">
        <v>5.4369342000000014</v>
      </c>
      <c r="I41" s="8">
        <v>5.6468534399999992</v>
      </c>
      <c r="J41" s="8">
        <v>4.88741688</v>
      </c>
      <c r="K41" s="8">
        <v>3.4604319599999989</v>
      </c>
      <c r="L41" s="8">
        <v>2.1830565599999998</v>
      </c>
      <c r="M41" s="8">
        <v>1.5315562800000002</v>
      </c>
      <c r="N41" s="8">
        <v>1.2773753999999999</v>
      </c>
      <c r="O41" s="8">
        <v>1.2455380800000002</v>
      </c>
      <c r="P41" s="8">
        <v>1.6555406400000001</v>
      </c>
      <c r="Q41" s="8">
        <v>1.6682238000000003</v>
      </c>
      <c r="R41" s="8">
        <v>1.2900585600000001</v>
      </c>
      <c r="S41" s="8">
        <v>1.4458802400000001</v>
      </c>
      <c r="T41" s="8">
        <v>1.5856538400000002</v>
      </c>
      <c r="U41" s="8">
        <v>2.1100636800000001</v>
      </c>
      <c r="V41" s="8">
        <v>2.5040181600000002</v>
      </c>
      <c r="W41" s="8">
        <v>2.5358554800000004</v>
      </c>
      <c r="X41" s="8">
        <v>2.56432788</v>
      </c>
      <c r="Y41" s="8">
        <v>2.6184254400000002</v>
      </c>
      <c r="Z41" s="8">
        <v>2.5770110399999999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165.50083835999999</v>
      </c>
      <c r="D43" s="8">
        <v>171.10733327999998</v>
      </c>
      <c r="E43" s="8">
        <v>174.66617844000001</v>
      </c>
      <c r="F43" s="8">
        <v>184.58885015999999</v>
      </c>
      <c r="G43" s="8">
        <v>231.47725535999999</v>
      </c>
      <c r="H43" s="8">
        <v>254.35192536</v>
      </c>
      <c r="I43" s="8">
        <v>264.27459708000004</v>
      </c>
      <c r="J43" s="8">
        <v>228.7493676</v>
      </c>
      <c r="K43" s="8">
        <v>161.86489955999997</v>
      </c>
      <c r="L43" s="8">
        <v>102.10479083999999</v>
      </c>
      <c r="M43" s="8">
        <v>71.730430199999986</v>
      </c>
      <c r="N43" s="8">
        <v>59.763576600000007</v>
      </c>
      <c r="O43" s="8">
        <v>58.322539080000013</v>
      </c>
      <c r="P43" s="8">
        <v>62.796104279999987</v>
      </c>
      <c r="Q43" s="8">
        <v>70.324605000000005</v>
      </c>
      <c r="R43" s="8">
        <v>66.149544239999983</v>
      </c>
      <c r="S43" s="8">
        <v>82.191957119999998</v>
      </c>
      <c r="T43" s="8">
        <v>99.743431319999985</v>
      </c>
      <c r="U43" s="8">
        <v>98.453379960000007</v>
      </c>
      <c r="V43" s="8">
        <v>113.37566760000003</v>
      </c>
      <c r="W43" s="8">
        <v>113.43995675999999</v>
      </c>
      <c r="X43" s="8">
        <v>132.42526595999999</v>
      </c>
      <c r="Y43" s="8">
        <v>135.2299806</v>
      </c>
      <c r="Z43" s="8">
        <v>149.66142983999995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3.5031981600000006</v>
      </c>
      <c r="M51" s="27">
        <v>14.339160000000001</v>
      </c>
      <c r="N51" s="27">
        <v>6.0347667600000001</v>
      </c>
      <c r="O51" s="27">
        <v>8.6729702400000015</v>
      </c>
      <c r="P51" s="27">
        <v>7.9784298000000016</v>
      </c>
      <c r="Q51" s="27">
        <v>9.4388025599999992</v>
      </c>
      <c r="R51" s="27">
        <v>9.1873623599999998</v>
      </c>
      <c r="S51" s="27">
        <v>9.9552142800000016</v>
      </c>
      <c r="T51" s="27">
        <v>9.6278371200000006</v>
      </c>
      <c r="U51" s="27">
        <v>9.5957254800000022</v>
      </c>
      <c r="V51" s="27">
        <v>8.8963380000000001</v>
      </c>
      <c r="W51" s="27">
        <v>8.0808870372350388</v>
      </c>
      <c r="X51" s="27">
        <v>8.431280901823321</v>
      </c>
      <c r="Y51" s="27">
        <v>9.414350999940126</v>
      </c>
      <c r="Z51" s="27">
        <v>8.9448748726538927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0.99224783999999999</v>
      </c>
      <c r="O61" s="49">
        <f t="shared" si="22"/>
        <v>0.92623391999999982</v>
      </c>
      <c r="P61" s="49">
        <f t="shared" si="22"/>
        <v>0.63872927999999995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1.3474108675358358E-4</v>
      </c>
      <c r="X61" s="49">
        <f t="shared" si="22"/>
        <v>7.3097640724825697E-4</v>
      </c>
      <c r="Y61" s="49">
        <f t="shared" ref="Y61:Z61" si="23">SUM(Y62:Y72)</f>
        <v>6.5004950315335755E-3</v>
      </c>
      <c r="Z61" s="49">
        <f t="shared" si="23"/>
        <v>9.763304689794132E-3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1.3474108675358358E-4</v>
      </c>
      <c r="X64" s="52">
        <v>7.3097640724825697E-4</v>
      </c>
      <c r="Y64" s="52">
        <v>6.5004950315335755E-3</v>
      </c>
      <c r="Z64" s="52">
        <v>9.763304689794132E-3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0.99224783999999999</v>
      </c>
      <c r="O68" s="52">
        <v>0.92623391999999982</v>
      </c>
      <c r="P68" s="52">
        <v>0.63872927999999995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82.524281400000007</v>
      </c>
      <c r="D2" s="21">
        <f t="shared" ref="D2:X2" si="0">SUM(D3,D17,D22,D25,D26,D51,D52)</f>
        <v>67.033680480000001</v>
      </c>
      <c r="E2" s="21">
        <f t="shared" si="0"/>
        <v>71.04015720000001</v>
      </c>
      <c r="F2" s="21">
        <f t="shared" si="0"/>
        <v>76.426095600000011</v>
      </c>
      <c r="G2" s="21">
        <f t="shared" si="0"/>
        <v>77.150854800000005</v>
      </c>
      <c r="H2" s="21">
        <f t="shared" si="0"/>
        <v>81.06291791999999</v>
      </c>
      <c r="I2" s="21">
        <f t="shared" si="0"/>
        <v>74.51293428000001</v>
      </c>
      <c r="J2" s="21">
        <f t="shared" si="0"/>
        <v>119.71223352000003</v>
      </c>
      <c r="K2" s="21">
        <f t="shared" si="0"/>
        <v>152.98452684000003</v>
      </c>
      <c r="L2" s="21">
        <f t="shared" si="0"/>
        <v>141.32306807999998</v>
      </c>
      <c r="M2" s="21">
        <f t="shared" si="0"/>
        <v>136.94134248</v>
      </c>
      <c r="N2" s="21">
        <f t="shared" si="0"/>
        <v>131.92024284000001</v>
      </c>
      <c r="O2" s="21">
        <f t="shared" si="0"/>
        <v>143.15801976</v>
      </c>
      <c r="P2" s="21">
        <f t="shared" si="0"/>
        <v>158.15217708</v>
      </c>
      <c r="Q2" s="21">
        <f t="shared" si="0"/>
        <v>165.73187772</v>
      </c>
      <c r="R2" s="21">
        <f t="shared" si="0"/>
        <v>138.72808980000002</v>
      </c>
      <c r="S2" s="21">
        <f t="shared" si="0"/>
        <v>159.32736792000003</v>
      </c>
      <c r="T2" s="21">
        <f t="shared" si="0"/>
        <v>155.14733952</v>
      </c>
      <c r="U2" s="21">
        <f t="shared" si="0"/>
        <v>180.01610136000002</v>
      </c>
      <c r="V2" s="21">
        <f t="shared" si="0"/>
        <v>158.22093024</v>
      </c>
      <c r="W2" s="21">
        <f t="shared" si="0"/>
        <v>174.29484133769395</v>
      </c>
      <c r="X2" s="21">
        <f t="shared" si="0"/>
        <v>154.00267225746484</v>
      </c>
      <c r="Y2" s="21">
        <f t="shared" ref="Y2:Z2" si="1">SUM(Y3,Y17,Y22,Y25,Y26,Y51,Y52)</f>
        <v>140.53318814000323</v>
      </c>
      <c r="Z2" s="21">
        <f t="shared" si="1"/>
        <v>137.63224620186162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9.6412535999999989</v>
      </c>
      <c r="I3" s="24">
        <f t="shared" si="2"/>
        <v>23.322229919999998</v>
      </c>
      <c r="J3" s="24">
        <f t="shared" si="2"/>
        <v>70.145483760000019</v>
      </c>
      <c r="K3" s="24">
        <f t="shared" si="2"/>
        <v>49.509250560000027</v>
      </c>
      <c r="L3" s="24">
        <f t="shared" si="2"/>
        <v>4.4136576000000005</v>
      </c>
      <c r="M3" s="24">
        <f t="shared" si="2"/>
        <v>4.5689529600000016</v>
      </c>
      <c r="N3" s="24">
        <f t="shared" si="2"/>
        <v>3.3262495199999997</v>
      </c>
      <c r="O3" s="24">
        <f t="shared" si="2"/>
        <v>2.2436092800000003</v>
      </c>
      <c r="P3" s="24">
        <f t="shared" si="2"/>
        <v>0.14235407999999997</v>
      </c>
      <c r="Q3" s="24">
        <f t="shared" si="2"/>
        <v>0</v>
      </c>
      <c r="R3" s="24">
        <f t="shared" si="2"/>
        <v>6.5728080000000022E-2</v>
      </c>
      <c r="S3" s="24">
        <f t="shared" si="2"/>
        <v>0</v>
      </c>
      <c r="T3" s="24">
        <f t="shared" si="2"/>
        <v>0.20535767999999999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9.6412535999999989</v>
      </c>
      <c r="I4" s="19">
        <f t="shared" si="4"/>
        <v>23.322229919999998</v>
      </c>
      <c r="J4" s="19">
        <f t="shared" si="4"/>
        <v>70.145483760000019</v>
      </c>
      <c r="K4" s="19">
        <f t="shared" si="4"/>
        <v>49.509250560000027</v>
      </c>
      <c r="L4" s="19">
        <f t="shared" si="4"/>
        <v>4.4136576000000005</v>
      </c>
      <c r="M4" s="19">
        <f t="shared" si="4"/>
        <v>4.5689529600000016</v>
      </c>
      <c r="N4" s="19">
        <f t="shared" si="4"/>
        <v>3.3262495199999997</v>
      </c>
      <c r="O4" s="19">
        <f t="shared" si="4"/>
        <v>2.2436092800000003</v>
      </c>
      <c r="P4" s="19">
        <f t="shared" si="4"/>
        <v>0.14235407999999997</v>
      </c>
      <c r="Q4" s="19">
        <f t="shared" si="4"/>
        <v>0</v>
      </c>
      <c r="R4" s="19">
        <f t="shared" si="4"/>
        <v>6.5728080000000022E-2</v>
      </c>
      <c r="S4" s="19">
        <f t="shared" si="4"/>
        <v>0</v>
      </c>
      <c r="T4" s="19">
        <f t="shared" si="4"/>
        <v>0.20535767999999999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9.6412535999999989</v>
      </c>
      <c r="I7" s="8">
        <v>23.322229919999998</v>
      </c>
      <c r="J7" s="8">
        <v>70.145483760000019</v>
      </c>
      <c r="K7" s="8">
        <v>49.509250560000027</v>
      </c>
      <c r="L7" s="8">
        <v>4.4136576000000005</v>
      </c>
      <c r="M7" s="8">
        <v>4.5689529600000016</v>
      </c>
      <c r="N7" s="8">
        <v>3.3262495199999997</v>
      </c>
      <c r="O7" s="8">
        <v>2.2436092800000003</v>
      </c>
      <c r="P7" s="8">
        <v>0.14235407999999997</v>
      </c>
      <c r="Q7" s="8">
        <v>0</v>
      </c>
      <c r="R7" s="8">
        <v>6.5728080000000022E-2</v>
      </c>
      <c r="S7" s="8">
        <v>0</v>
      </c>
      <c r="T7" s="8">
        <v>0.20535767999999999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49.298428080000008</v>
      </c>
      <c r="D26" s="27">
        <f t="shared" si="14"/>
        <v>31.864971960000002</v>
      </c>
      <c r="E26" s="27">
        <f t="shared" si="14"/>
        <v>39.777557040000005</v>
      </c>
      <c r="F26" s="27">
        <f t="shared" si="14"/>
        <v>46.963160999999999</v>
      </c>
      <c r="G26" s="27">
        <f t="shared" si="14"/>
        <v>49.838390280000006</v>
      </c>
      <c r="H26" s="27">
        <f t="shared" si="14"/>
        <v>46.066192200000003</v>
      </c>
      <c r="I26" s="27">
        <f t="shared" si="14"/>
        <v>36.471051720000006</v>
      </c>
      <c r="J26" s="27">
        <f t="shared" si="14"/>
        <v>32.621901840000007</v>
      </c>
      <c r="K26" s="27">
        <f t="shared" si="14"/>
        <v>77.657921640000012</v>
      </c>
      <c r="L26" s="27">
        <f t="shared" si="14"/>
        <v>73.379863080000007</v>
      </c>
      <c r="M26" s="27">
        <f t="shared" si="14"/>
        <v>65.562405839999997</v>
      </c>
      <c r="N26" s="27">
        <f t="shared" si="14"/>
        <v>30.342472919999999</v>
      </c>
      <c r="O26" s="27">
        <f t="shared" si="14"/>
        <v>38.171703600000001</v>
      </c>
      <c r="P26" s="27">
        <f t="shared" si="14"/>
        <v>66.670585559999992</v>
      </c>
      <c r="Q26" s="27">
        <f t="shared" si="14"/>
        <v>52.574901479999994</v>
      </c>
      <c r="R26" s="27">
        <f t="shared" si="14"/>
        <v>43.481239200000012</v>
      </c>
      <c r="S26" s="27">
        <f t="shared" si="14"/>
        <v>39.243163680000002</v>
      </c>
      <c r="T26" s="27">
        <f t="shared" si="14"/>
        <v>41.260111559999999</v>
      </c>
      <c r="U26" s="27">
        <f t="shared" si="14"/>
        <v>48.627993960000005</v>
      </c>
      <c r="V26" s="27">
        <f t="shared" si="14"/>
        <v>40.262758920000003</v>
      </c>
      <c r="W26" s="27">
        <f t="shared" si="14"/>
        <v>58.450348439999999</v>
      </c>
      <c r="X26" s="27">
        <f t="shared" si="14"/>
        <v>43.006861440000009</v>
      </c>
      <c r="Y26" s="27">
        <f t="shared" ref="Y26:Z26" si="15">SUM(Y27,Y33)</f>
        <v>43.423778160000005</v>
      </c>
      <c r="Z26" s="27">
        <f t="shared" si="15"/>
        <v>45.954944640000008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49.298428080000008</v>
      </c>
      <c r="D33" s="19">
        <f t="shared" si="18"/>
        <v>31.864971960000002</v>
      </c>
      <c r="E33" s="19">
        <f t="shared" si="18"/>
        <v>39.777557040000005</v>
      </c>
      <c r="F33" s="19">
        <f t="shared" si="18"/>
        <v>46.963160999999999</v>
      </c>
      <c r="G33" s="19">
        <f t="shared" si="18"/>
        <v>49.838390280000006</v>
      </c>
      <c r="H33" s="19">
        <f t="shared" si="18"/>
        <v>46.066192200000003</v>
      </c>
      <c r="I33" s="19">
        <f t="shared" si="18"/>
        <v>36.471051720000006</v>
      </c>
      <c r="J33" s="19">
        <f t="shared" si="18"/>
        <v>32.621901840000007</v>
      </c>
      <c r="K33" s="19">
        <f t="shared" si="18"/>
        <v>77.657921640000012</v>
      </c>
      <c r="L33" s="19">
        <f t="shared" si="18"/>
        <v>73.379863080000007</v>
      </c>
      <c r="M33" s="19">
        <f t="shared" si="18"/>
        <v>65.562405839999997</v>
      </c>
      <c r="N33" s="19">
        <f t="shared" si="18"/>
        <v>30.342472919999999</v>
      </c>
      <c r="O33" s="19">
        <f t="shared" si="18"/>
        <v>38.171703600000001</v>
      </c>
      <c r="P33" s="19">
        <f t="shared" si="18"/>
        <v>66.670585559999992</v>
      </c>
      <c r="Q33" s="19">
        <f t="shared" si="18"/>
        <v>52.574901479999994</v>
      </c>
      <c r="R33" s="19">
        <f t="shared" si="18"/>
        <v>43.481239200000012</v>
      </c>
      <c r="S33" s="19">
        <f t="shared" si="18"/>
        <v>39.243163680000002</v>
      </c>
      <c r="T33" s="19">
        <f t="shared" si="18"/>
        <v>41.260111559999999</v>
      </c>
      <c r="U33" s="19">
        <f t="shared" si="18"/>
        <v>48.627993960000005</v>
      </c>
      <c r="V33" s="19">
        <f t="shared" si="18"/>
        <v>40.262758920000003</v>
      </c>
      <c r="W33" s="19">
        <f t="shared" si="18"/>
        <v>58.450348439999999</v>
      </c>
      <c r="X33" s="19">
        <f t="shared" si="18"/>
        <v>43.006861440000009</v>
      </c>
      <c r="Y33" s="19">
        <f t="shared" ref="Y33:Z33" si="19">SUM(Y34:Y50)</f>
        <v>43.423778160000005</v>
      </c>
      <c r="Z33" s="19">
        <f t="shared" si="19"/>
        <v>45.954944640000008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5.6653703999999996</v>
      </c>
      <c r="D36" s="8">
        <v>6.3945540000000021</v>
      </c>
      <c r="E36" s="8">
        <v>4.7699056800000017</v>
      </c>
      <c r="F36" s="8">
        <v>3.4932664800000017</v>
      </c>
      <c r="G36" s="8">
        <v>2.3983552800000001</v>
      </c>
      <c r="H36" s="8">
        <v>3.5707280400000005</v>
      </c>
      <c r="I36" s="8">
        <v>10.036610280000001</v>
      </c>
      <c r="J36" s="8">
        <v>12.137158800000002</v>
      </c>
      <c r="K36" s="8">
        <v>17.168979960000001</v>
      </c>
      <c r="L36" s="8">
        <v>8.1114292800000012</v>
      </c>
      <c r="M36" s="8">
        <v>9.2717625600000027</v>
      </c>
      <c r="N36" s="8">
        <v>8.426727360000001</v>
      </c>
      <c r="O36" s="8">
        <v>11.759391720000002</v>
      </c>
      <c r="P36" s="8">
        <v>13.657767840000002</v>
      </c>
      <c r="Q36" s="8">
        <v>18.552611519999999</v>
      </c>
      <c r="R36" s="8">
        <v>14.261786280000003</v>
      </c>
      <c r="S36" s="8">
        <v>16.326897840000001</v>
      </c>
      <c r="T36" s="8">
        <v>16.11541188</v>
      </c>
      <c r="U36" s="8">
        <v>20.28129912</v>
      </c>
      <c r="V36" s="8">
        <v>18.567376920000001</v>
      </c>
      <c r="W36" s="8">
        <v>24.31611504</v>
      </c>
      <c r="X36" s="8">
        <v>25.902146160000001</v>
      </c>
      <c r="Y36" s="8">
        <v>27.291683880000008</v>
      </c>
      <c r="Z36" s="8">
        <v>25.2295254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1.4044658400000001</v>
      </c>
      <c r="D41" s="8">
        <v>0.88652700000000006</v>
      </c>
      <c r="E41" s="8">
        <v>1.3061066400000001</v>
      </c>
      <c r="F41" s="8">
        <v>1.7065321200000001</v>
      </c>
      <c r="G41" s="8">
        <v>1.9891854</v>
      </c>
      <c r="H41" s="8">
        <v>2.7263617200000003</v>
      </c>
      <c r="I41" s="8">
        <v>2.4245542800000002</v>
      </c>
      <c r="J41" s="8">
        <v>1.4267260800000001</v>
      </c>
      <c r="K41" s="8">
        <v>3.6066765599999999</v>
      </c>
      <c r="L41" s="8">
        <v>4.7189120400000002</v>
      </c>
      <c r="M41" s="8">
        <v>4.2677539200000005</v>
      </c>
      <c r="N41" s="8">
        <v>1.6237033200000002</v>
      </c>
      <c r="O41" s="8">
        <v>5.6054390400000011</v>
      </c>
      <c r="P41" s="8">
        <v>2.9140207199999999</v>
      </c>
      <c r="Q41" s="8">
        <v>4.0834598399999997</v>
      </c>
      <c r="R41" s="8">
        <v>3.7909706400000007</v>
      </c>
      <c r="S41" s="8">
        <v>2.7359388000000004</v>
      </c>
      <c r="T41" s="8">
        <v>2.8122966000000003</v>
      </c>
      <c r="U41" s="8">
        <v>2.4975471599999999</v>
      </c>
      <c r="V41" s="8">
        <v>2.9712243600000003</v>
      </c>
      <c r="W41" s="8">
        <v>2.7328327200000002</v>
      </c>
      <c r="X41" s="8">
        <v>1.3633102800000003</v>
      </c>
      <c r="Y41" s="8">
        <v>1.08686916</v>
      </c>
      <c r="Z41" s="8">
        <v>1.6904840400000003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19.886958000000003</v>
      </c>
      <c r="D43" s="8">
        <v>15.00898464</v>
      </c>
      <c r="E43" s="8">
        <v>17.743274639999999</v>
      </c>
      <c r="F43" s="8">
        <v>19.421728560000002</v>
      </c>
      <c r="G43" s="8">
        <v>16.725852</v>
      </c>
      <c r="H43" s="8">
        <v>14.2356474</v>
      </c>
      <c r="I43" s="8">
        <v>8.051617079999998</v>
      </c>
      <c r="J43" s="8">
        <v>8.3117080800000025</v>
      </c>
      <c r="K43" s="8">
        <v>26.475396480000001</v>
      </c>
      <c r="L43" s="8">
        <v>28.281895199999997</v>
      </c>
      <c r="M43" s="8">
        <v>20.291366159999999</v>
      </c>
      <c r="N43" s="8">
        <v>12.236281199999997</v>
      </c>
      <c r="O43" s="8">
        <v>13.558610519999997</v>
      </c>
      <c r="P43" s="8">
        <v>33.300984599999992</v>
      </c>
      <c r="Q43" s="8">
        <v>17.21055492</v>
      </c>
      <c r="R43" s="8">
        <v>11.106819359999999</v>
      </c>
      <c r="S43" s="8">
        <v>10.26919296</v>
      </c>
      <c r="T43" s="8">
        <v>11.21912532</v>
      </c>
      <c r="U43" s="8">
        <v>14.046514559999999</v>
      </c>
      <c r="V43" s="8">
        <v>7.3617757199999998</v>
      </c>
      <c r="W43" s="8">
        <v>16.716515399999999</v>
      </c>
      <c r="X43" s="8">
        <v>5.9207381999999997</v>
      </c>
      <c r="Y43" s="8">
        <v>6.4118433599999998</v>
      </c>
      <c r="Z43" s="8">
        <v>7.028058960000001</v>
      </c>
    </row>
    <row r="44" spans="1:26" ht="11.25" customHeight="1" x14ac:dyDescent="0.2">
      <c r="A44" s="28" t="s">
        <v>74</v>
      </c>
      <c r="B44" s="7" t="s">
        <v>75</v>
      </c>
      <c r="C44" s="8">
        <v>22.34163384</v>
      </c>
      <c r="D44" s="8">
        <v>9.5749063200000002</v>
      </c>
      <c r="E44" s="8">
        <v>15.958270080000002</v>
      </c>
      <c r="F44" s="8">
        <v>22.34163384</v>
      </c>
      <c r="G44" s="8">
        <v>28.724997600000005</v>
      </c>
      <c r="H44" s="8">
        <v>25.533455040000003</v>
      </c>
      <c r="I44" s="8">
        <v>15.958270080000002</v>
      </c>
      <c r="J44" s="8">
        <v>10.746308880000003</v>
      </c>
      <c r="K44" s="8">
        <v>30.406868640000006</v>
      </c>
      <c r="L44" s="8">
        <v>32.267626560000004</v>
      </c>
      <c r="M44" s="8">
        <v>31.731523200000002</v>
      </c>
      <c r="N44" s="8">
        <v>8.0557610400000002</v>
      </c>
      <c r="O44" s="8">
        <v>7.2482623200000029</v>
      </c>
      <c r="P44" s="8">
        <v>16.797812400000002</v>
      </c>
      <c r="Q44" s="8">
        <v>12.728275200000001</v>
      </c>
      <c r="R44" s="8">
        <v>12.811309920000003</v>
      </c>
      <c r="S44" s="8">
        <v>9.8142580800000001</v>
      </c>
      <c r="T44" s="8">
        <v>11.113277760000001</v>
      </c>
      <c r="U44" s="8">
        <v>11.802633120000001</v>
      </c>
      <c r="V44" s="8">
        <v>11.362381920000001</v>
      </c>
      <c r="W44" s="8">
        <v>14.684885280000001</v>
      </c>
      <c r="X44" s="8">
        <v>9.8206668000000015</v>
      </c>
      <c r="Y44" s="8">
        <v>8.6333817600000007</v>
      </c>
      <c r="Z44" s="8">
        <v>12.006876240000002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1.5103530000000001</v>
      </c>
      <c r="S48" s="8">
        <v>9.6876000000000018E-2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33.225853320000006</v>
      </c>
      <c r="D51" s="27">
        <v>35.168708519999996</v>
      </c>
      <c r="E51" s="27">
        <v>31.262600160000005</v>
      </c>
      <c r="F51" s="27">
        <v>29.462934600000008</v>
      </c>
      <c r="G51" s="27">
        <v>27.312464519999999</v>
      </c>
      <c r="H51" s="27">
        <v>25.355472119999995</v>
      </c>
      <c r="I51" s="27">
        <v>14.719652640000001</v>
      </c>
      <c r="J51" s="27">
        <v>16.944847920000001</v>
      </c>
      <c r="K51" s="27">
        <v>25.817354639999994</v>
      </c>
      <c r="L51" s="27">
        <v>63.529547399999998</v>
      </c>
      <c r="M51" s="27">
        <v>66.809983680000002</v>
      </c>
      <c r="N51" s="27">
        <v>98.251520400000018</v>
      </c>
      <c r="O51" s="27">
        <v>102.74270688000001</v>
      </c>
      <c r="P51" s="27">
        <v>91.339237440000005</v>
      </c>
      <c r="Q51" s="27">
        <v>113.15697624000001</v>
      </c>
      <c r="R51" s="27">
        <v>95.181122520000002</v>
      </c>
      <c r="S51" s="27">
        <v>120.08420424000002</v>
      </c>
      <c r="T51" s="27">
        <v>113.68187028000001</v>
      </c>
      <c r="U51" s="27">
        <v>131.38810740000002</v>
      </c>
      <c r="V51" s="27">
        <v>117.95817132000001</v>
      </c>
      <c r="W51" s="27">
        <v>115.84449289769395</v>
      </c>
      <c r="X51" s="27">
        <v>110.99581081746484</v>
      </c>
      <c r="Y51" s="27">
        <v>97.109409980003235</v>
      </c>
      <c r="Z51" s="27">
        <v>91.677301561861597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1.9315964689928231E-3</v>
      </c>
      <c r="X61" s="49">
        <f t="shared" si="22"/>
        <v>9.6231308096272321E-3</v>
      </c>
      <c r="Y61" s="49">
        <f t="shared" ref="Y61:Z61" si="23">SUM(Y62:Y72)</f>
        <v>6.705286823214715E-2</v>
      </c>
      <c r="Z61" s="49">
        <f t="shared" si="23"/>
        <v>0.10006550578175176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1.9315964689928231E-3</v>
      </c>
      <c r="X64" s="52">
        <v>9.6231308096272321E-3</v>
      </c>
      <c r="Y64" s="52">
        <v>6.705286823214715E-2</v>
      </c>
      <c r="Z64" s="52">
        <v>0.10006550578175176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10553.429113559998</v>
      </c>
      <c r="D2" s="21">
        <f t="shared" ref="D2:X2" si="0">SUM(D3,D17,D22,D25,D26,D51,D52)</f>
        <v>11046.87222732</v>
      </c>
      <c r="E2" s="21">
        <f t="shared" si="0"/>
        <v>11252.78400204</v>
      </c>
      <c r="F2" s="21">
        <f t="shared" si="0"/>
        <v>11454.115787280001</v>
      </c>
      <c r="G2" s="21">
        <f t="shared" si="0"/>
        <v>12175.73767296</v>
      </c>
      <c r="H2" s="21">
        <f t="shared" si="0"/>
        <v>12870.215289360001</v>
      </c>
      <c r="I2" s="21">
        <f t="shared" si="0"/>
        <v>14093.279313839999</v>
      </c>
      <c r="J2" s="21">
        <f t="shared" si="0"/>
        <v>14432.719112999997</v>
      </c>
      <c r="K2" s="21">
        <f t="shared" si="0"/>
        <v>13596.41109096</v>
      </c>
      <c r="L2" s="21">
        <f t="shared" si="0"/>
        <v>12328.346504519999</v>
      </c>
      <c r="M2" s="21">
        <f t="shared" si="0"/>
        <v>11516.067300240002</v>
      </c>
      <c r="N2" s="21">
        <f t="shared" si="0"/>
        <v>10927.137961440005</v>
      </c>
      <c r="O2" s="21">
        <f t="shared" si="0"/>
        <v>10716.666620400001</v>
      </c>
      <c r="P2" s="21">
        <f t="shared" si="0"/>
        <v>10873.480244759998</v>
      </c>
      <c r="Q2" s="21">
        <f t="shared" si="0"/>
        <v>11302.164367200001</v>
      </c>
      <c r="R2" s="21">
        <f t="shared" si="0"/>
        <v>11455.549482600001</v>
      </c>
      <c r="S2" s="21">
        <f t="shared" si="0"/>
        <v>12133.114224840001</v>
      </c>
      <c r="T2" s="21">
        <f t="shared" si="0"/>
        <v>11859.916535640004</v>
      </c>
      <c r="U2" s="21">
        <f t="shared" si="0"/>
        <v>12030.986558519999</v>
      </c>
      <c r="V2" s="21">
        <f t="shared" si="0"/>
        <v>12019.24785636</v>
      </c>
      <c r="W2" s="21">
        <f t="shared" si="0"/>
        <v>10124.358578789914</v>
      </c>
      <c r="X2" s="21">
        <f t="shared" si="0"/>
        <v>10795.07406626686</v>
      </c>
      <c r="Y2" s="21">
        <f t="shared" ref="Y2:Z2" si="1">SUM(Y3,Y17,Y22,Y25,Y26,Y51,Y52)</f>
        <v>11461.484580332417</v>
      </c>
      <c r="Z2" s="21">
        <f t="shared" si="1"/>
        <v>11583.722008881128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  <c r="Y5" s="8">
        <f>FC_TRA_RAIL_E!Y5+FC_TRA_ROAD_E!Y5+FC_TRA_DAVI_E!Y5+FC_TRA_DNAVI_E!Y5+FC_TRA_PIPE_E!Y5</f>
        <v>0</v>
      </c>
      <c r="Z5" s="8">
        <f>FC_TRA_RAIL_E!Z5+FC_TRA_ROAD_E!Z5+FC_TRA_DAVI_E!Z5+FC_TRA_DNAVI_E!Z5+FC_TRA_PIPE_E!Z5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  <c r="Y6" s="8">
        <f>FC_TRA_RAIL_E!Y6+FC_TRA_ROAD_E!Y6+FC_TRA_DAVI_E!Y6+FC_TRA_DNAVI_E!Y6+FC_TRA_PIPE_E!Y6</f>
        <v>0</v>
      </c>
      <c r="Z6" s="8">
        <f>FC_TRA_RAIL_E!Z6+FC_TRA_ROAD_E!Z6+FC_TRA_DAVI_E!Z6+FC_TRA_DNAVI_E!Z6+FC_TRA_PIPE_E!Z6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  <c r="Y7" s="8">
        <f>FC_TRA_RAIL_E!Y7+FC_TRA_ROAD_E!Y7+FC_TRA_DAVI_E!Y7+FC_TRA_DNAVI_E!Y7+FC_TRA_PIPE_E!Y7</f>
        <v>0</v>
      </c>
      <c r="Z7" s="8">
        <f>FC_TRA_RAIL_E!Z7+FC_TRA_ROAD_E!Z7+FC_TRA_DAVI_E!Z7+FC_TRA_DNAVI_E!Z7+FC_TRA_PIPE_E!Z7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  <c r="Y9" s="8">
        <f>FC_TRA_RAIL_E!Y9+FC_TRA_ROAD_E!Y9+FC_TRA_DAVI_E!Y9+FC_TRA_DNAVI_E!Y9+FC_TRA_PIPE_E!Y9</f>
        <v>0</v>
      </c>
      <c r="Z9" s="8">
        <f>FC_TRA_RAIL_E!Z9+FC_TRA_ROAD_E!Z9+FC_TRA_DAVI_E!Z9+FC_TRA_DNAVI_E!Z9+FC_TRA_PIPE_E!Z9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  <c r="Y10" s="8">
        <f>FC_TRA_RAIL_E!Y10+FC_TRA_ROAD_E!Y10+FC_TRA_DAVI_E!Y10+FC_TRA_DNAVI_E!Y10+FC_TRA_PIPE_E!Y10</f>
        <v>0</v>
      </c>
      <c r="Z10" s="8">
        <f>FC_TRA_RAIL_E!Z10+FC_TRA_ROAD_E!Z10+FC_TRA_DAVI_E!Z10+FC_TRA_DNAVI_E!Z10+FC_TRA_PIPE_E!Z10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  <c r="Y12" s="8">
        <f>FC_TRA_RAIL_E!Y12+FC_TRA_ROAD_E!Y12+FC_TRA_DAVI_E!Y12+FC_TRA_DNAVI_E!Y12+FC_TRA_PIPE_E!Y12</f>
        <v>0</v>
      </c>
      <c r="Z12" s="8">
        <f>FC_TRA_RAIL_E!Z12+FC_TRA_ROAD_E!Z12+FC_TRA_DAVI_E!Z12+FC_TRA_DNAVI_E!Z12+FC_TRA_PIPE_E!Z12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  <c r="Y13" s="8">
        <f>FC_TRA_RAIL_E!Y13+FC_TRA_ROAD_E!Y13+FC_TRA_DAVI_E!Y13+FC_TRA_DNAVI_E!Y13+FC_TRA_PIPE_E!Y13</f>
        <v>0</v>
      </c>
      <c r="Z13" s="8">
        <f>FC_TRA_RAIL_E!Z13+FC_TRA_ROAD_E!Z13+FC_TRA_DAVI_E!Z13+FC_TRA_DNAVI_E!Z13+FC_TRA_PIPE_E!Z13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  <c r="Y14" s="8">
        <f>FC_TRA_RAIL_E!Y14+FC_TRA_ROAD_E!Y14+FC_TRA_DAVI_E!Y14+FC_TRA_DNAVI_E!Y14+FC_TRA_PIPE_E!Y14</f>
        <v>0</v>
      </c>
      <c r="Z14" s="8">
        <f>FC_TRA_RAIL_E!Z14+FC_TRA_ROAD_E!Z14+FC_TRA_DAVI_E!Z14+FC_TRA_DNAVI_E!Z14+FC_TRA_PIPE_E!Z14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  <c r="Y15" s="8">
        <f>FC_TRA_RAIL_E!Y15+FC_TRA_ROAD_E!Y15+FC_TRA_DAVI_E!Y15+FC_TRA_DNAVI_E!Y15+FC_TRA_PIPE_E!Y15</f>
        <v>0</v>
      </c>
      <c r="Z15" s="8">
        <f>FC_TRA_RAIL_E!Z15+FC_TRA_ROAD_E!Z15+FC_TRA_DAVI_E!Z15+FC_TRA_DNAVI_E!Z15+FC_TRA_PIPE_E!Z15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  <c r="Y16" s="8">
        <f>FC_TRA_RAIL_E!Y16+FC_TRA_ROAD_E!Y16+FC_TRA_DAVI_E!Y16+FC_TRA_DNAVI_E!Y16+FC_TRA_PIPE_E!Y16</f>
        <v>0</v>
      </c>
      <c r="Z16" s="8">
        <f>FC_TRA_RAIL_E!Z16+FC_TRA_ROAD_E!Z16+FC_TRA_DAVI_E!Z16+FC_TRA_DNAVI_E!Z16+FC_TRA_PIPE_E!Z16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  <c r="Y18" s="8">
        <f>FC_TRA_RAIL_E!Y18+FC_TRA_ROAD_E!Y18+FC_TRA_DAVI_E!Y18+FC_TRA_DNAVI_E!Y18+FC_TRA_PIPE_E!Y18</f>
        <v>0</v>
      </c>
      <c r="Z18" s="8">
        <f>FC_TRA_RAIL_E!Z18+FC_TRA_ROAD_E!Z18+FC_TRA_DAVI_E!Z18+FC_TRA_DNAVI_E!Z18+FC_TRA_PIPE_E!Z18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  <c r="Y19" s="8">
        <f>FC_TRA_RAIL_E!Y19+FC_TRA_ROAD_E!Y19+FC_TRA_DAVI_E!Y19+FC_TRA_DNAVI_E!Y19+FC_TRA_PIPE_E!Y19</f>
        <v>0</v>
      </c>
      <c r="Z19" s="8">
        <f>FC_TRA_RAIL_E!Z19+FC_TRA_ROAD_E!Z19+FC_TRA_DAVI_E!Z19+FC_TRA_DNAVI_E!Z19+FC_TRA_PIPE_E!Z19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  <c r="Y20" s="8">
        <f>FC_TRA_RAIL_E!Y20+FC_TRA_ROAD_E!Y20+FC_TRA_DAVI_E!Y20+FC_TRA_DNAVI_E!Y20+FC_TRA_PIPE_E!Y20</f>
        <v>0</v>
      </c>
      <c r="Z20" s="8">
        <f>FC_TRA_RAIL_E!Z20+FC_TRA_ROAD_E!Z20+FC_TRA_DAVI_E!Z20+FC_TRA_DNAVI_E!Z20+FC_TRA_PIPE_E!Z20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  <c r="Y21" s="8">
        <f>FC_TRA_RAIL_E!Y21+FC_TRA_ROAD_E!Y21+FC_TRA_DAVI_E!Y21+FC_TRA_DNAVI_E!Y21+FC_TRA_PIPE_E!Y21</f>
        <v>0</v>
      </c>
      <c r="Z21" s="8">
        <f>FC_TRA_RAIL_E!Z21+FC_TRA_ROAD_E!Z21+FC_TRA_DAVI_E!Z21+FC_TRA_DNAVI_E!Z21+FC_TRA_PIPE_E!Z21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  <c r="Y23" s="8">
        <f>FC_TRA_RAIL_E!Y23+FC_TRA_ROAD_E!Y23+FC_TRA_DAVI_E!Y23+FC_TRA_DNAVI_E!Y23+FC_TRA_PIPE_E!Y23</f>
        <v>0</v>
      </c>
      <c r="Z23" s="8">
        <f>FC_TRA_RAIL_E!Z23+FC_TRA_ROAD_E!Z23+FC_TRA_DAVI_E!Z23+FC_TRA_DNAVI_E!Z23+FC_TRA_PIPE_E!Z23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  <c r="Y24" s="8">
        <f>FC_TRA_RAIL_E!Y24+FC_TRA_ROAD_E!Y24+FC_TRA_DAVI_E!Y24+FC_TRA_DNAVI_E!Y24+FC_TRA_PIPE_E!Y24</f>
        <v>0</v>
      </c>
      <c r="Z24" s="8">
        <f>FC_TRA_RAIL_E!Z24+FC_TRA_ROAD_E!Z24+FC_TRA_DAVI_E!Z24+FC_TRA_DNAVI_E!Z24+FC_TRA_PIPE_E!Z24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  <c r="Y25" s="27">
        <f>FC_TRA_RAIL_E!Y25+FC_TRA_ROAD_E!Y25+FC_TRA_DAVI_E!Y25+FC_TRA_DNAVI_E!Y25+FC_TRA_PIPE_E!Y25</f>
        <v>0</v>
      </c>
      <c r="Z25" s="27">
        <f>FC_TRA_RAIL_E!Z25+FC_TRA_ROAD_E!Z25+FC_TRA_DAVI_E!Z25+FC_TRA_DNAVI_E!Z25+FC_TRA_PIPE_E!Z25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10553.429113559998</v>
      </c>
      <c r="D26" s="27">
        <f t="shared" si="20"/>
        <v>11046.87222732</v>
      </c>
      <c r="E26" s="27">
        <f t="shared" si="20"/>
        <v>11252.78400204</v>
      </c>
      <c r="F26" s="27">
        <f t="shared" si="20"/>
        <v>11454.115787280001</v>
      </c>
      <c r="G26" s="27">
        <f t="shared" si="20"/>
        <v>12175.73767296</v>
      </c>
      <c r="H26" s="27">
        <f t="shared" si="20"/>
        <v>12865.051374120001</v>
      </c>
      <c r="I26" s="27">
        <f t="shared" si="20"/>
        <v>14088.94686792</v>
      </c>
      <c r="J26" s="27">
        <f t="shared" si="20"/>
        <v>14429.576615399998</v>
      </c>
      <c r="K26" s="27">
        <f t="shared" si="20"/>
        <v>13593.43743192</v>
      </c>
      <c r="L26" s="27">
        <f t="shared" si="20"/>
        <v>12325.321951559999</v>
      </c>
      <c r="M26" s="27">
        <f t="shared" si="20"/>
        <v>11511.139678200001</v>
      </c>
      <c r="N26" s="27">
        <f t="shared" si="20"/>
        <v>10918.626155280004</v>
      </c>
      <c r="O26" s="27">
        <f t="shared" si="20"/>
        <v>10706.968703160001</v>
      </c>
      <c r="P26" s="27">
        <f t="shared" si="20"/>
        <v>10865.402248679999</v>
      </c>
      <c r="Q26" s="27">
        <f t="shared" si="20"/>
        <v>11295.49201272</v>
      </c>
      <c r="R26" s="27">
        <f t="shared" si="20"/>
        <v>11446.351416360001</v>
      </c>
      <c r="S26" s="27">
        <f t="shared" si="20"/>
        <v>12083.228691120001</v>
      </c>
      <c r="T26" s="27">
        <f t="shared" si="20"/>
        <v>11812.508041320005</v>
      </c>
      <c r="U26" s="27">
        <f t="shared" si="20"/>
        <v>11978.113228559998</v>
      </c>
      <c r="V26" s="27">
        <f t="shared" si="20"/>
        <v>11978.424267840001</v>
      </c>
      <c r="W26" s="27">
        <f t="shared" ref="W26:X26" si="21">SUM(W27,W33)</f>
        <v>10086.501623399998</v>
      </c>
      <c r="X26" s="27">
        <f t="shared" si="21"/>
        <v>10754.86599828</v>
      </c>
      <c r="Y26" s="27">
        <f t="shared" ref="Y26:Z26" si="22">SUM(Y27,Y33)</f>
        <v>11419.714754999999</v>
      </c>
      <c r="Z26" s="27">
        <f t="shared" si="22"/>
        <v>11544.022620719999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  <c r="Y28" s="8">
        <f>FC_TRA_RAIL_E!Y28+FC_TRA_ROAD_E!Y28+FC_TRA_DAVI_E!Y28+FC_TRA_DNAVI_E!Y28+FC_TRA_PIPE_E!Y28</f>
        <v>0</v>
      </c>
      <c r="Z28" s="8">
        <f>FC_TRA_RAIL_E!Z28+FC_TRA_ROAD_E!Z28+FC_TRA_DAVI_E!Z28+FC_TRA_DNAVI_E!Z28+FC_TRA_PIPE_E!Z28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  <c r="Y29" s="8">
        <f>FC_TRA_RAIL_E!Y29+FC_TRA_ROAD_E!Y29+FC_TRA_DAVI_E!Y29+FC_TRA_DNAVI_E!Y29+FC_TRA_PIPE_E!Y29</f>
        <v>0</v>
      </c>
      <c r="Z29" s="8">
        <f>FC_TRA_RAIL_E!Z29+FC_TRA_ROAD_E!Z29+FC_TRA_DAVI_E!Z29+FC_TRA_DNAVI_E!Z29+FC_TRA_PIPE_E!Z29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  <c r="Y30" s="8">
        <f>FC_TRA_RAIL_E!Y30+FC_TRA_ROAD_E!Y30+FC_TRA_DAVI_E!Y30+FC_TRA_DNAVI_E!Y30+FC_TRA_PIPE_E!Y30</f>
        <v>0</v>
      </c>
      <c r="Z30" s="8">
        <f>FC_TRA_RAIL_E!Z30+FC_TRA_ROAD_E!Z30+FC_TRA_DAVI_E!Z30+FC_TRA_DNAVI_E!Z30+FC_TRA_PIPE_E!Z30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  <c r="Y31" s="8">
        <f>FC_TRA_RAIL_E!Y31+FC_TRA_ROAD_E!Y31+FC_TRA_DAVI_E!Y31+FC_TRA_DNAVI_E!Y31+FC_TRA_PIPE_E!Y31</f>
        <v>0</v>
      </c>
      <c r="Z31" s="8">
        <f>FC_TRA_RAIL_E!Z31+FC_TRA_ROAD_E!Z31+FC_TRA_DAVI_E!Z31+FC_TRA_DNAVI_E!Z31+FC_TRA_PIPE_E!Z31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  <c r="Y32" s="8">
        <f>FC_TRA_RAIL_E!Y32+FC_TRA_ROAD_E!Y32+FC_TRA_DAVI_E!Y32+FC_TRA_DNAVI_E!Y32+FC_TRA_PIPE_E!Y32</f>
        <v>0</v>
      </c>
      <c r="Z32" s="8">
        <f>FC_TRA_RAIL_E!Z32+FC_TRA_ROAD_E!Z32+FC_TRA_DAVI_E!Z32+FC_TRA_DNAVI_E!Z32+FC_TRA_PIPE_E!Z32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10553.429113559998</v>
      </c>
      <c r="D33" s="19">
        <f t="shared" si="26"/>
        <v>11046.87222732</v>
      </c>
      <c r="E33" s="19">
        <f t="shared" si="26"/>
        <v>11252.78400204</v>
      </c>
      <c r="F33" s="19">
        <f t="shared" si="26"/>
        <v>11454.115787280001</v>
      </c>
      <c r="G33" s="19">
        <f t="shared" si="26"/>
        <v>12175.73767296</v>
      </c>
      <c r="H33" s="19">
        <f t="shared" si="26"/>
        <v>12865.051374120001</v>
      </c>
      <c r="I33" s="19">
        <f t="shared" si="26"/>
        <v>14088.94686792</v>
      </c>
      <c r="J33" s="19">
        <f t="shared" si="26"/>
        <v>14429.576615399998</v>
      </c>
      <c r="K33" s="19">
        <f t="shared" si="26"/>
        <v>13593.43743192</v>
      </c>
      <c r="L33" s="19">
        <f t="shared" si="26"/>
        <v>12325.321951559999</v>
      </c>
      <c r="M33" s="19">
        <f t="shared" si="26"/>
        <v>11511.139678200001</v>
      </c>
      <c r="N33" s="19">
        <f t="shared" si="26"/>
        <v>10918.626155280004</v>
      </c>
      <c r="O33" s="19">
        <f t="shared" si="26"/>
        <v>10706.968703160001</v>
      </c>
      <c r="P33" s="19">
        <f t="shared" si="26"/>
        <v>10865.402248679999</v>
      </c>
      <c r="Q33" s="19">
        <f t="shared" si="26"/>
        <v>11295.49201272</v>
      </c>
      <c r="R33" s="19">
        <f t="shared" si="26"/>
        <v>11446.351416360001</v>
      </c>
      <c r="S33" s="19">
        <f t="shared" si="26"/>
        <v>12083.228691120001</v>
      </c>
      <c r="T33" s="19">
        <f t="shared" si="26"/>
        <v>11812.508041320005</v>
      </c>
      <c r="U33" s="19">
        <f t="shared" si="26"/>
        <v>11978.113228559998</v>
      </c>
      <c r="V33" s="19">
        <f t="shared" si="26"/>
        <v>11978.424267840001</v>
      </c>
      <c r="W33" s="19">
        <f t="shared" ref="W33:X33" si="27">SUM(W34:W50)</f>
        <v>10086.501623399998</v>
      </c>
      <c r="X33" s="19">
        <f t="shared" si="27"/>
        <v>10754.86599828</v>
      </c>
      <c r="Y33" s="19">
        <f t="shared" ref="Y33:Z33" si="28">SUM(Y34:Y50)</f>
        <v>11419.714754999999</v>
      </c>
      <c r="Z33" s="19">
        <f t="shared" si="28"/>
        <v>11544.022620719999</v>
      </c>
    </row>
    <row r="34" spans="1:26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  <c r="Y34" s="8">
        <f>FC_TRA_RAIL_E!Y34+FC_TRA_ROAD_E!Y34+FC_TRA_DAVI_E!Y34+FC_TRA_DNAVI_E!Y34+FC_TRA_PIPE_E!Y34</f>
        <v>0</v>
      </c>
      <c r="Z34" s="8">
        <f>FC_TRA_RAIL_E!Z34+FC_TRA_ROAD_E!Z34+FC_TRA_DAVI_E!Z34+FC_TRA_DNAVI_E!Z34+FC_TRA_PIPE_E!Z34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  <c r="Y35" s="8">
        <f>FC_TRA_RAIL_E!Y35+FC_TRA_ROAD_E!Y35+FC_TRA_DAVI_E!Y35+FC_TRA_DNAVI_E!Y35+FC_TRA_PIPE_E!Y35</f>
        <v>0</v>
      </c>
      <c r="Z35" s="8">
        <f>FC_TRA_RAIL_E!Z35+FC_TRA_ROAD_E!Z35+FC_TRA_DAVI_E!Z35+FC_TRA_DNAVI_E!Z35+FC_TRA_PIPE_E!Z35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5.7605504400000012</v>
      </c>
      <c r="D36" s="8">
        <f>FC_TRA_RAIL_E!D36+FC_TRA_ROAD_E!D36+FC_TRA_DAVI_E!D36+FC_TRA_DNAVI_E!D36+FC_TRA_PIPE_E!D36</f>
        <v>4.1420354399999999</v>
      </c>
      <c r="E36" s="8">
        <f>FC_TRA_RAIL_E!E36+FC_TRA_ROAD_E!E36+FC_TRA_DAVI_E!E36+FC_TRA_DNAVI_E!E36+FC_TRA_PIPE_E!E36</f>
        <v>3.6331970400000002</v>
      </c>
      <c r="F36" s="8">
        <f>FC_TRA_RAIL_E!F36+FC_TRA_ROAD_E!F36+FC_TRA_DAVI_E!F36+FC_TRA_DNAVI_E!F36+FC_TRA_PIPE_E!F36</f>
        <v>3.1541166</v>
      </c>
      <c r="G36" s="8">
        <f>FC_TRA_RAIL_E!G36+FC_TRA_ROAD_E!G36+FC_TRA_DAVI_E!G36+FC_TRA_DNAVI_E!G36+FC_TRA_PIPE_E!G36</f>
        <v>2.8149667200000015</v>
      </c>
      <c r="H36" s="8">
        <f>FC_TRA_RAIL_E!H36+FC_TRA_ROAD_E!H36+FC_TRA_DAVI_E!H36+FC_TRA_DNAVI_E!H36+FC_TRA_PIPE_E!H36</f>
        <v>2.6898015599999989</v>
      </c>
      <c r="I36" s="8">
        <f>FC_TRA_RAIL_E!I36+FC_TRA_ROAD_E!I36+FC_TRA_DAVI_E!I36+FC_TRA_DNAVI_E!I36+FC_TRA_PIPE_E!I36</f>
        <v>2.3031752399999998</v>
      </c>
      <c r="J36" s="8">
        <f>FC_TRA_RAIL_E!J36+FC_TRA_ROAD_E!J36+FC_TRA_DAVI_E!J36+FC_TRA_DNAVI_E!J36+FC_TRA_PIPE_E!J36</f>
        <v>3.0857414400000009</v>
      </c>
      <c r="K36" s="8">
        <f>FC_TRA_RAIL_E!K36+FC_TRA_ROAD_E!K36+FC_TRA_DAVI_E!K36+FC_TRA_DNAVI_E!K36+FC_TRA_PIPE_E!K36</f>
        <v>2.3774565600000002</v>
      </c>
      <c r="L36" s="8">
        <f>FC_TRA_RAIL_E!L36+FC_TRA_ROAD_E!L36+FC_TRA_DAVI_E!L36+FC_TRA_DNAVI_E!L36+FC_TRA_PIPE_E!L36</f>
        <v>1.5503670000000003</v>
      </c>
      <c r="M36" s="8">
        <f>FC_TRA_RAIL_E!M36+FC_TRA_ROAD_E!M36+FC_TRA_DAVI_E!M36+FC_TRA_DNAVI_E!M36+FC_TRA_PIPE_E!M36</f>
        <v>1.3597797600000001</v>
      </c>
      <c r="N36" s="8">
        <f>FC_TRA_RAIL_E!N36+FC_TRA_ROAD_E!N36+FC_TRA_DAVI_E!N36+FC_TRA_DNAVI_E!N36+FC_TRA_PIPE_E!N36</f>
        <v>1.4520067200000002</v>
      </c>
      <c r="O36" s="8">
        <f>FC_TRA_RAIL_E!O36+FC_TRA_ROAD_E!O36+FC_TRA_DAVI_E!O36+FC_TRA_DNAVI_E!O36+FC_TRA_PIPE_E!O36</f>
        <v>2.6423251200000006</v>
      </c>
      <c r="P36" s="8">
        <f>FC_TRA_RAIL_E!P36+FC_TRA_ROAD_E!P36+FC_TRA_DAVI_E!P36+FC_TRA_DNAVI_E!P36+FC_TRA_PIPE_E!P36</f>
        <v>3.4426098000000001</v>
      </c>
      <c r="Q36" s="8">
        <f>FC_TRA_RAIL_E!Q36+FC_TRA_ROAD_E!Q36+FC_TRA_DAVI_E!Q36+FC_TRA_DNAVI_E!Q36+FC_TRA_PIPE_E!Q36</f>
        <v>5.5701903600000007</v>
      </c>
      <c r="R36" s="8">
        <f>FC_TRA_RAIL_E!R36+FC_TRA_ROAD_E!R36+FC_TRA_DAVI_E!R36+FC_TRA_DNAVI_E!R36+FC_TRA_PIPE_E!R36</f>
        <v>6.6830472000000007</v>
      </c>
      <c r="S36" s="8">
        <f>FC_TRA_RAIL_E!S36+FC_TRA_ROAD_E!S36+FC_TRA_DAVI_E!S36+FC_TRA_DNAVI_E!S36+FC_TRA_PIPE_E!S36</f>
        <v>6.7337038800000002</v>
      </c>
      <c r="T36" s="8">
        <f>FC_TRA_RAIL_E!T36+FC_TRA_ROAD_E!T36+FC_TRA_DAVI_E!T36+FC_TRA_DNAVI_E!T36+FC_TRA_PIPE_E!T36</f>
        <v>5.9540907600000006</v>
      </c>
      <c r="U36" s="8">
        <f>FC_TRA_RAIL_E!U36+FC_TRA_ROAD_E!U36+FC_TRA_DAVI_E!U36+FC_TRA_DNAVI_E!U36+FC_TRA_PIPE_E!U36</f>
        <v>4.8918906000000009</v>
      </c>
      <c r="V36" s="8">
        <f>FC_TRA_RAIL_E!V36+FC_TRA_ROAD_E!V36+FC_TRA_DAVI_E!V36+FC_TRA_DNAVI_E!V36+FC_TRA_PIPE_E!V36</f>
        <v>4.30263756</v>
      </c>
      <c r="W36" s="8">
        <f>FC_TRA_RAIL_E!W36+FC_TRA_ROAD_E!W36+FC_TRA_DAVI_E!W36+FC_TRA_DNAVI_E!W36+FC_TRA_PIPE_E!W36</f>
        <v>3.0380378399999999</v>
      </c>
      <c r="X36" s="8">
        <f>FC_TRA_RAIL_E!X36+FC_TRA_ROAD_E!X36+FC_TRA_DAVI_E!X36+FC_TRA_DNAVI_E!X36+FC_TRA_PIPE_E!X36</f>
        <v>3.0766550400000012</v>
      </c>
      <c r="Y36" s="8">
        <f>FC_TRA_RAIL_E!Y36+FC_TRA_ROAD_E!Y36+FC_TRA_DAVI_E!Y36+FC_TRA_DNAVI_E!Y36+FC_TRA_PIPE_E!Y36</f>
        <v>4.2846919199999993</v>
      </c>
      <c r="Z36" s="8">
        <f>FC_TRA_RAIL_E!Z36+FC_TRA_ROAD_E!Z36+FC_TRA_DAVI_E!Z36+FC_TRA_DNAVI_E!Z36+FC_TRA_PIPE_E!Z36</f>
        <v>3.10050684</v>
      </c>
    </row>
    <row r="37" spans="1:26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4613.3963845199996</v>
      </c>
      <c r="D37" s="8">
        <f>FC_TRA_RAIL_E!D37+FC_TRA_ROAD_E!D37+FC_TRA_DAVI_E!D37+FC_TRA_DNAVI_E!D37+FC_TRA_PIPE_E!D37</f>
        <v>4792.6175774399999</v>
      </c>
      <c r="E37" s="8">
        <f>FC_TRA_RAIL_E!E37+FC_TRA_ROAD_E!E37+FC_TRA_DAVI_E!E37+FC_TRA_DNAVI_E!E37+FC_TRA_PIPE_E!E37</f>
        <v>4897.6780960799988</v>
      </c>
      <c r="F37" s="8">
        <f>FC_TRA_RAIL_E!F37+FC_TRA_ROAD_E!F37+FC_TRA_DAVI_E!F37+FC_TRA_DNAVI_E!F37+FC_TRA_PIPE_E!F37</f>
        <v>4891.4979775200009</v>
      </c>
      <c r="G37" s="8">
        <f>FC_TRA_RAIL_E!G37+FC_TRA_ROAD_E!G37+FC_TRA_DAVI_E!G37+FC_TRA_DNAVI_E!G37+FC_TRA_PIPE_E!G37</f>
        <v>5027.4588394800021</v>
      </c>
      <c r="H37" s="8">
        <f>FC_TRA_RAIL_E!H37+FC_TRA_ROAD_E!H37+FC_TRA_DAVI_E!H37+FC_TRA_DNAVI_E!H37+FC_TRA_PIPE_E!H37</f>
        <v>5290.1103855599986</v>
      </c>
      <c r="I37" s="8">
        <f>FC_TRA_RAIL_E!I37+FC_TRA_ROAD_E!I37+FC_TRA_DAVI_E!I37+FC_TRA_DNAVI_E!I37+FC_TRA_PIPE_E!I37</f>
        <v>5799.9631813199994</v>
      </c>
      <c r="J37" s="8">
        <f>FC_TRA_RAIL_E!J37+FC_TRA_ROAD_E!J37+FC_TRA_DAVI_E!J37+FC_TRA_DNAVI_E!J37+FC_TRA_PIPE_E!J37</f>
        <v>5626.9223564399981</v>
      </c>
      <c r="K37" s="8">
        <f>FC_TRA_RAIL_E!K37+FC_TRA_ROAD_E!K37+FC_TRA_DAVI_E!K37+FC_TRA_DNAVI_E!K37+FC_TRA_PIPE_E!K37</f>
        <v>5271.5702793599994</v>
      </c>
      <c r="L37" s="8">
        <f>FC_TRA_RAIL_E!L37+FC_TRA_ROAD_E!L37+FC_TRA_DAVI_E!L37+FC_TRA_DNAVI_E!L37+FC_TRA_PIPE_E!L37</f>
        <v>4783.3473995999984</v>
      </c>
      <c r="M37" s="8">
        <f>FC_TRA_RAIL_E!M37+FC_TRA_ROAD_E!M37+FC_TRA_DAVI_E!M37+FC_TRA_DNAVI_E!M37+FC_TRA_PIPE_E!M37</f>
        <v>4431.0853818000005</v>
      </c>
      <c r="N37" s="8">
        <f>FC_TRA_RAIL_E!N37+FC_TRA_ROAD_E!N37+FC_TRA_DAVI_E!N37+FC_TRA_DNAVI_E!N37+FC_TRA_PIPE_E!N37</f>
        <v>3942.8627515200019</v>
      </c>
      <c r="O37" s="8">
        <f>FC_TRA_RAIL_E!O37+FC_TRA_ROAD_E!O37+FC_TRA_DAVI_E!O37+FC_TRA_DNAVI_E!O37+FC_TRA_PIPE_E!O37</f>
        <v>3720.38147712</v>
      </c>
      <c r="P37" s="8">
        <f>FC_TRA_RAIL_E!P37+FC_TRA_ROAD_E!P37+FC_TRA_DAVI_E!P37+FC_TRA_DNAVI_E!P37+FC_TRA_PIPE_E!P37</f>
        <v>3442.2798841199988</v>
      </c>
      <c r="Q37" s="8">
        <f>FC_TRA_RAIL_E!Q37+FC_TRA_ROAD_E!Q37+FC_TRA_DAVI_E!Q37+FC_TRA_DNAVI_E!Q37+FC_TRA_PIPE_E!Q37</f>
        <v>3420.6497186400002</v>
      </c>
      <c r="R37" s="8">
        <f>FC_TRA_RAIL_E!R37+FC_TRA_ROAD_E!R37+FC_TRA_DAVI_E!R37+FC_TRA_DNAVI_E!R37+FC_TRA_PIPE_E!R37</f>
        <v>2960.2371229199998</v>
      </c>
      <c r="S37" s="8">
        <f>FC_TRA_RAIL_E!S37+FC_TRA_ROAD_E!S37+FC_TRA_DAVI_E!S37+FC_TRA_DNAVI_E!S37+FC_TRA_PIPE_E!S37</f>
        <v>2910.7966734000015</v>
      </c>
      <c r="T37" s="8">
        <f>FC_TRA_RAIL_E!T37+FC_TRA_ROAD_E!T37+FC_TRA_DAVI_E!T37+FC_TRA_DNAVI_E!T37+FC_TRA_PIPE_E!T37</f>
        <v>2623.7774178000009</v>
      </c>
      <c r="U37" s="8">
        <f>FC_TRA_RAIL_E!U37+FC_TRA_ROAD_E!U37+FC_TRA_DAVI_E!U37+FC_TRA_DNAVI_E!U37+FC_TRA_PIPE_E!U37</f>
        <v>2391.5077956</v>
      </c>
      <c r="V37" s="8">
        <f>FC_TRA_RAIL_E!V37+FC_TRA_ROAD_E!V37+FC_TRA_DAVI_E!V37+FC_TRA_DNAVI_E!V37+FC_TRA_PIPE_E!V37</f>
        <v>2265.8200210800001</v>
      </c>
      <c r="W37" s="8">
        <f>FC_TRA_RAIL_E!W37+FC_TRA_ROAD_E!W37+FC_TRA_DAVI_E!W37+FC_TRA_DNAVI_E!W37+FC_TRA_PIPE_E!W37</f>
        <v>1678.28164812</v>
      </c>
      <c r="X37" s="8">
        <f>FC_TRA_RAIL_E!X37+FC_TRA_ROAD_E!X37+FC_TRA_DAVI_E!X37+FC_TRA_DNAVI_E!X37+FC_TRA_PIPE_E!X37</f>
        <v>1777.84911612</v>
      </c>
      <c r="Y37" s="8">
        <f>FC_TRA_RAIL_E!Y37+FC_TRA_ROAD_E!Y37+FC_TRA_DAVI_E!Y37+FC_TRA_DNAVI_E!Y37+FC_TRA_PIPE_E!Y37</f>
        <v>2024.7345241200001</v>
      </c>
      <c r="Z37" s="8">
        <f>FC_TRA_RAIL_E!Z37+FC_TRA_ROAD_E!Z37+FC_TRA_DAVI_E!Z37+FC_TRA_DNAVI_E!Z37+FC_TRA_PIPE_E!Z37</f>
        <v>2157.1709821199997</v>
      </c>
    </row>
    <row r="38" spans="1:26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3.1212719999999998</v>
      </c>
      <c r="D38" s="8">
        <f>FC_TRA_RAIL_E!D38+FC_TRA_ROAD_E!D38+FC_TRA_DAVI_E!D38+FC_TRA_DNAVI_E!D38+FC_TRA_PIPE_E!D38</f>
        <v>3.1212719999999998</v>
      </c>
      <c r="E38" s="8">
        <f>FC_TRA_RAIL_E!E38+FC_TRA_ROAD_E!E38+FC_TRA_DAVI_E!E38+FC_TRA_DNAVI_E!E38+FC_TRA_PIPE_E!E38</f>
        <v>3.1212720000000003</v>
      </c>
      <c r="F38" s="8">
        <f>FC_TRA_RAIL_E!F38+FC_TRA_ROAD_E!F38+FC_TRA_DAVI_E!F38+FC_TRA_DNAVI_E!F38+FC_TRA_PIPE_E!F38</f>
        <v>3.1212719999999994</v>
      </c>
      <c r="G38" s="8">
        <f>FC_TRA_RAIL_E!G38+FC_TRA_ROAD_E!G38+FC_TRA_DAVI_E!G38+FC_TRA_DNAVI_E!G38+FC_TRA_PIPE_E!G38</f>
        <v>3.1212719999999998</v>
      </c>
      <c r="H38" s="8">
        <f>FC_TRA_RAIL_E!H38+FC_TRA_ROAD_E!H38+FC_TRA_DAVI_E!H38+FC_TRA_DNAVI_E!H38+FC_TRA_PIPE_E!H38</f>
        <v>6.2425440000000014</v>
      </c>
      <c r="I38" s="8">
        <f>FC_TRA_RAIL_E!I38+FC_TRA_ROAD_E!I38+FC_TRA_DAVI_E!I38+FC_TRA_DNAVI_E!I38+FC_TRA_PIPE_E!I38</f>
        <v>3.1212719999999994</v>
      </c>
      <c r="J38" s="8">
        <f>FC_TRA_RAIL_E!J38+FC_TRA_ROAD_E!J38+FC_TRA_DAVI_E!J38+FC_TRA_DNAVI_E!J38+FC_TRA_PIPE_E!J38</f>
        <v>3.1212719999999998</v>
      </c>
      <c r="K38" s="8">
        <f>FC_TRA_RAIL_E!K38+FC_TRA_ROAD_E!K38+FC_TRA_DAVI_E!K38+FC_TRA_DNAVI_E!K38+FC_TRA_PIPE_E!K38</f>
        <v>0</v>
      </c>
      <c r="L38" s="8">
        <f>FC_TRA_RAIL_E!L38+FC_TRA_ROAD_E!L38+FC_TRA_DAVI_E!L38+FC_TRA_DNAVI_E!L38+FC_TRA_PIPE_E!L38</f>
        <v>0</v>
      </c>
      <c r="M38" s="8">
        <f>FC_TRA_RAIL_E!M38+FC_TRA_ROAD_E!M38+FC_TRA_DAVI_E!M38+FC_TRA_DNAVI_E!M38+FC_TRA_PIPE_E!M38</f>
        <v>0</v>
      </c>
      <c r="N38" s="8">
        <f>FC_TRA_RAIL_E!N38+FC_TRA_ROAD_E!N38+FC_TRA_DAVI_E!N38+FC_TRA_DNAVI_E!N38+FC_TRA_PIPE_E!N38</f>
        <v>0</v>
      </c>
      <c r="O38" s="8">
        <f>FC_TRA_RAIL_E!O38+FC_TRA_ROAD_E!O38+FC_TRA_DAVI_E!O38+FC_TRA_DNAVI_E!O38+FC_TRA_PIPE_E!O38</f>
        <v>0</v>
      </c>
      <c r="P38" s="8">
        <f>FC_TRA_RAIL_E!P38+FC_TRA_ROAD_E!P38+FC_TRA_DAVI_E!P38+FC_TRA_DNAVI_E!P38+FC_TRA_PIPE_E!P38</f>
        <v>0</v>
      </c>
      <c r="Q38" s="8">
        <f>FC_TRA_RAIL_E!Q38+FC_TRA_ROAD_E!Q38+FC_TRA_DAVI_E!Q38+FC_TRA_DNAVI_E!Q38+FC_TRA_PIPE_E!Q38</f>
        <v>0</v>
      </c>
      <c r="R38" s="8">
        <f>FC_TRA_RAIL_E!R38+FC_TRA_ROAD_E!R38+FC_TRA_DAVI_E!R38+FC_TRA_DNAVI_E!R38+FC_TRA_PIPE_E!R38</f>
        <v>0</v>
      </c>
      <c r="S38" s="8">
        <f>FC_TRA_RAIL_E!S38+FC_TRA_ROAD_E!S38+FC_TRA_DAVI_E!S38+FC_TRA_DNAVI_E!S38+FC_TRA_PIPE_E!S38</f>
        <v>0</v>
      </c>
      <c r="T38" s="8">
        <f>FC_TRA_RAIL_E!T38+FC_TRA_ROAD_E!T38+FC_TRA_DAVI_E!T38+FC_TRA_DNAVI_E!T38+FC_TRA_PIPE_E!T38</f>
        <v>0</v>
      </c>
      <c r="U38" s="8">
        <f>FC_TRA_RAIL_E!U38+FC_TRA_ROAD_E!U38+FC_TRA_DAVI_E!U38+FC_TRA_DNAVI_E!U38+FC_TRA_PIPE_E!U38</f>
        <v>0</v>
      </c>
      <c r="V38" s="8">
        <f>FC_TRA_RAIL_E!V38+FC_TRA_ROAD_E!V38+FC_TRA_DAVI_E!V38+FC_TRA_DNAVI_E!V38+FC_TRA_PIPE_E!V38</f>
        <v>0</v>
      </c>
      <c r="W38" s="8">
        <f>FC_TRA_RAIL_E!W38+FC_TRA_ROAD_E!W38+FC_TRA_DAVI_E!W38+FC_TRA_DNAVI_E!W38+FC_TRA_PIPE_E!W38</f>
        <v>0</v>
      </c>
      <c r="X38" s="8">
        <f>FC_TRA_RAIL_E!X38+FC_TRA_ROAD_E!X38+FC_TRA_DAVI_E!X38+FC_TRA_DNAVI_E!X38+FC_TRA_PIPE_E!X38</f>
        <v>0</v>
      </c>
      <c r="Y38" s="8">
        <f>FC_TRA_RAIL_E!Y38+FC_TRA_ROAD_E!Y38+FC_TRA_DAVI_E!Y38+FC_TRA_DNAVI_E!Y38+FC_TRA_PIPE_E!Y38</f>
        <v>0</v>
      </c>
      <c r="Z38" s="8">
        <f>FC_TRA_RAIL_E!Z38+FC_TRA_ROAD_E!Z38+FC_TRA_DAVI_E!Z38+FC_TRA_DNAVI_E!Z38+FC_TRA_PIPE_E!Z38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  <c r="Y39" s="8">
        <f>FC_TRA_RAIL_E!Y39+FC_TRA_ROAD_E!Y39+FC_TRA_DAVI_E!Y39+FC_TRA_DNAVI_E!Y39+FC_TRA_PIPE_E!Y39</f>
        <v>0</v>
      </c>
      <c r="Z39" s="8">
        <f>FC_TRA_RAIL_E!Z39+FC_TRA_ROAD_E!Z39+FC_TRA_DAVI_E!Z39+FC_TRA_DNAVI_E!Z39+FC_TRA_PIPE_E!Z39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95.123700000000014</v>
      </c>
      <c r="D40" s="8">
        <f>FC_TRA_RAIL_E!D40+FC_TRA_ROAD_E!D40+FC_TRA_DAVI_E!D40+FC_TRA_DNAVI_E!D40+FC_TRA_PIPE_E!D40</f>
        <v>114.14844000000002</v>
      </c>
      <c r="E40" s="8">
        <f>FC_TRA_RAIL_E!E40+FC_TRA_ROAD_E!E40+FC_TRA_DAVI_E!E40+FC_TRA_DNAVI_E!E40+FC_TRA_PIPE_E!E40</f>
        <v>120.49001999999999</v>
      </c>
      <c r="F40" s="8">
        <f>FC_TRA_RAIL_E!F40+FC_TRA_ROAD_E!F40+FC_TRA_DAVI_E!F40+FC_TRA_DNAVI_E!F40+FC_TRA_PIPE_E!F40</f>
        <v>114.14844000000001</v>
      </c>
      <c r="G40" s="8">
        <f>FC_TRA_RAIL_E!G40+FC_TRA_ROAD_E!G40+FC_TRA_DAVI_E!G40+FC_TRA_DNAVI_E!G40+FC_TRA_PIPE_E!G40</f>
        <v>110.97764999999997</v>
      </c>
      <c r="H40" s="8">
        <f>FC_TRA_RAIL_E!H40+FC_TRA_ROAD_E!H40+FC_TRA_DAVI_E!H40+FC_TRA_DNAVI_E!H40+FC_TRA_PIPE_E!H40</f>
        <v>130.00239000000002</v>
      </c>
      <c r="I40" s="8">
        <f>FC_TRA_RAIL_E!I40+FC_TRA_ROAD_E!I40+FC_TRA_DAVI_E!I40+FC_TRA_DNAVI_E!I40+FC_TRA_PIPE_E!I40</f>
        <v>164.88108000000003</v>
      </c>
      <c r="J40" s="8">
        <f>FC_TRA_RAIL_E!J40+FC_TRA_ROAD_E!J40+FC_TRA_DAVI_E!J40+FC_TRA_DNAVI_E!J40+FC_TRA_PIPE_E!J40</f>
        <v>155.36871000000002</v>
      </c>
      <c r="K40" s="8">
        <f>FC_TRA_RAIL_E!K40+FC_TRA_ROAD_E!K40+FC_TRA_DAVI_E!K40+FC_TRA_DNAVI_E!K40+FC_TRA_PIPE_E!K40</f>
        <v>123.66080999999998</v>
      </c>
      <c r="L40" s="8">
        <f>FC_TRA_RAIL_E!L40+FC_TRA_ROAD_E!L40+FC_TRA_DAVI_E!L40+FC_TRA_DNAVI_E!L40+FC_TRA_PIPE_E!L40</f>
        <v>91.952910000000031</v>
      </c>
      <c r="M40" s="8">
        <f>FC_TRA_RAIL_E!M40+FC_TRA_ROAD_E!M40+FC_TRA_DAVI_E!M40+FC_TRA_DNAVI_E!M40+FC_TRA_PIPE_E!M40</f>
        <v>79.269750000000002</v>
      </c>
      <c r="N40" s="8">
        <f>FC_TRA_RAIL_E!N40+FC_TRA_ROAD_E!N40+FC_TRA_DAVI_E!N40+FC_TRA_DNAVI_E!N40+FC_TRA_PIPE_E!N40</f>
        <v>19.024740000000001</v>
      </c>
      <c r="O40" s="8">
        <f>FC_TRA_RAIL_E!O40+FC_TRA_ROAD_E!O40+FC_TRA_DAVI_E!O40+FC_TRA_DNAVI_E!O40+FC_TRA_PIPE_E!O40</f>
        <v>19.024740000000005</v>
      </c>
      <c r="P40" s="8">
        <f>FC_TRA_RAIL_E!P40+FC_TRA_ROAD_E!P40+FC_TRA_DAVI_E!P40+FC_TRA_DNAVI_E!P40+FC_TRA_PIPE_E!P40</f>
        <v>19.024740000000001</v>
      </c>
      <c r="Q40" s="8">
        <f>FC_TRA_RAIL_E!Q40+FC_TRA_ROAD_E!Q40+FC_TRA_DAVI_E!Q40+FC_TRA_DNAVI_E!Q40+FC_TRA_PIPE_E!Q40</f>
        <v>19.024740000000001</v>
      </c>
      <c r="R40" s="8">
        <f>FC_TRA_RAIL_E!R40+FC_TRA_ROAD_E!R40+FC_TRA_DAVI_E!R40+FC_TRA_DNAVI_E!R40+FC_TRA_PIPE_E!R40</f>
        <v>19.024740000000001</v>
      </c>
      <c r="S40" s="8">
        <f>FC_TRA_RAIL_E!S40+FC_TRA_ROAD_E!S40+FC_TRA_DAVI_E!S40+FC_TRA_DNAVI_E!S40+FC_TRA_PIPE_E!S40</f>
        <v>9.5123700000000007</v>
      </c>
      <c r="T40" s="8">
        <f>FC_TRA_RAIL_E!T40+FC_TRA_ROAD_E!T40+FC_TRA_DAVI_E!T40+FC_TRA_DNAVI_E!T40+FC_TRA_PIPE_E!T40</f>
        <v>15.127644960000003</v>
      </c>
      <c r="U40" s="8">
        <f>FC_TRA_RAIL_E!U40+FC_TRA_ROAD_E!U40+FC_TRA_DAVI_E!U40+FC_TRA_DNAVI_E!U40+FC_TRA_PIPE_E!U40</f>
        <v>14.705994599999999</v>
      </c>
      <c r="V40" s="8">
        <f>FC_TRA_RAIL_E!V40+FC_TRA_ROAD_E!V40+FC_TRA_DAVI_E!V40+FC_TRA_DNAVI_E!V40+FC_TRA_PIPE_E!V40</f>
        <v>15.733330560000001</v>
      </c>
      <c r="W40" s="8">
        <f>FC_TRA_RAIL_E!W40+FC_TRA_ROAD_E!W40+FC_TRA_DAVI_E!W40+FC_TRA_DNAVI_E!W40+FC_TRA_PIPE_E!W40</f>
        <v>11.452893480000002</v>
      </c>
      <c r="X40" s="8">
        <f>FC_TRA_RAIL_E!X40+FC_TRA_ROAD_E!X40+FC_TRA_DAVI_E!X40+FC_TRA_DNAVI_E!X40+FC_TRA_PIPE_E!X40</f>
        <v>17.125372080000005</v>
      </c>
      <c r="Y40" s="8">
        <f>FC_TRA_RAIL_E!Y40+FC_TRA_ROAD_E!Y40+FC_TRA_DAVI_E!Y40+FC_TRA_DNAVI_E!Y40+FC_TRA_PIPE_E!Y40</f>
        <v>39.098558519999997</v>
      </c>
      <c r="Z40" s="8">
        <f>FC_TRA_RAIL_E!Z40+FC_TRA_ROAD_E!Z40+FC_TRA_DAVI_E!Z40+FC_TRA_DNAVI_E!Z40+FC_TRA_PIPE_E!Z40</f>
        <v>21.072940920000001</v>
      </c>
    </row>
    <row r="41" spans="1:26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  <c r="Y41" s="8">
        <f>FC_TRA_RAIL_E!Y41+FC_TRA_ROAD_E!Y41+FC_TRA_DAVI_E!Y41+FC_TRA_DNAVI_E!Y41+FC_TRA_PIPE_E!Y41</f>
        <v>0</v>
      </c>
      <c r="Z41" s="8">
        <f>FC_TRA_RAIL_E!Z41+FC_TRA_ROAD_E!Z41+FC_TRA_DAVI_E!Z41+FC_TRA_DNAVI_E!Z41+FC_TRA_PIPE_E!Z41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  <c r="Y42" s="8">
        <f>FC_TRA_RAIL_E!Y42+FC_TRA_ROAD_E!Y42+FC_TRA_DAVI_E!Y42+FC_TRA_DNAVI_E!Y42+FC_TRA_PIPE_E!Y42</f>
        <v>0</v>
      </c>
      <c r="Z42" s="8">
        <f>FC_TRA_RAIL_E!Z42+FC_TRA_ROAD_E!Z42+FC_TRA_DAVI_E!Z42+FC_TRA_DNAVI_E!Z42+FC_TRA_PIPE_E!Z42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5756.2355775599972</v>
      </c>
      <c r="D43" s="8">
        <f>FC_TRA_RAIL_E!D43+FC_TRA_ROAD_E!D43+FC_TRA_DAVI_E!D43+FC_TRA_DNAVI_E!D43+FC_TRA_PIPE_E!D43</f>
        <v>6069.0095434799987</v>
      </c>
      <c r="E43" s="8">
        <f>FC_TRA_RAIL_E!E43+FC_TRA_ROAD_E!E43+FC_TRA_DAVI_E!E43+FC_TRA_DNAVI_E!E43+FC_TRA_PIPE_E!E43</f>
        <v>6170.4114217200004</v>
      </c>
      <c r="F43" s="8">
        <f>FC_TRA_RAIL_E!F43+FC_TRA_ROAD_E!F43+FC_TRA_DAVI_E!F43+FC_TRA_DNAVI_E!F43+FC_TRA_PIPE_E!F43</f>
        <v>6387.9355285199999</v>
      </c>
      <c r="G43" s="8">
        <f>FC_TRA_RAIL_E!G43+FC_TRA_ROAD_E!G43+FC_TRA_DAVI_E!G43+FC_TRA_DNAVI_E!G43+FC_TRA_PIPE_E!G43</f>
        <v>6973.9149495599968</v>
      </c>
      <c r="H43" s="8">
        <f>FC_TRA_RAIL_E!H43+FC_TRA_ROAD_E!H43+FC_TRA_DAVI_E!H43+FC_TRA_DNAVI_E!H43+FC_TRA_PIPE_E!H43</f>
        <v>7378.5562578000017</v>
      </c>
      <c r="I43" s="8">
        <f>FC_TRA_RAIL_E!I43+FC_TRA_ROAD_E!I43+FC_TRA_DAVI_E!I43+FC_TRA_DNAVI_E!I43+FC_TRA_PIPE_E!I43</f>
        <v>8035.69470912</v>
      </c>
      <c r="J43" s="8">
        <f>FC_TRA_RAIL_E!J43+FC_TRA_ROAD_E!J43+FC_TRA_DAVI_E!J43+FC_TRA_DNAVI_E!J43+FC_TRA_PIPE_E!J43</f>
        <v>8558.0950852799979</v>
      </c>
      <c r="K43" s="8">
        <f>FC_TRA_RAIL_E!K43+FC_TRA_ROAD_E!K43+FC_TRA_DAVI_E!K43+FC_TRA_DNAVI_E!K43+FC_TRA_PIPE_E!K43</f>
        <v>8112.8454357599985</v>
      </c>
      <c r="L43" s="8">
        <f>FC_TRA_RAIL_E!L43+FC_TRA_ROAD_E!L43+FC_TRA_DAVI_E!L43+FC_TRA_DNAVI_E!L43+FC_TRA_PIPE_E!L43</f>
        <v>7378.2545522400005</v>
      </c>
      <c r="M43" s="8">
        <f>FC_TRA_RAIL_E!M43+FC_TRA_ROAD_E!M43+FC_TRA_DAVI_E!M43+FC_TRA_DNAVI_E!M43+FC_TRA_PIPE_E!M43</f>
        <v>6935.59140768</v>
      </c>
      <c r="N43" s="8">
        <f>FC_TRA_RAIL_E!N43+FC_TRA_ROAD_E!N43+FC_TRA_DAVI_E!N43+FC_TRA_DNAVI_E!N43+FC_TRA_PIPE_E!N43</f>
        <v>6891.4532980800013</v>
      </c>
      <c r="O43" s="8">
        <f>FC_TRA_RAIL_E!O43+FC_TRA_ROAD_E!O43+FC_TRA_DAVI_E!O43+FC_TRA_DNAVI_E!O43+FC_TRA_PIPE_E!O43</f>
        <v>6901.0868019599993</v>
      </c>
      <c r="P43" s="8">
        <f>FC_TRA_RAIL_E!P43+FC_TRA_ROAD_E!P43+FC_TRA_DAVI_E!P43+FC_TRA_DNAVI_E!P43+FC_TRA_PIPE_E!P43</f>
        <v>7336.8216557999995</v>
      </c>
      <c r="Q43" s="8">
        <f>FC_TRA_RAIL_E!Q43+FC_TRA_ROAD_E!Q43+FC_TRA_DAVI_E!Q43+FC_TRA_DNAVI_E!Q43+FC_TRA_PIPE_E!Q43</f>
        <v>7802.3722748399987</v>
      </c>
      <c r="R43" s="8">
        <f>FC_TRA_RAIL_E!R43+FC_TRA_ROAD_E!R43+FC_TRA_DAVI_E!R43+FC_TRA_DNAVI_E!R43+FC_TRA_PIPE_E!R43</f>
        <v>8460.4065062400005</v>
      </c>
      <c r="S43" s="8">
        <f>FC_TRA_RAIL_E!S43+FC_TRA_ROAD_E!S43+FC_TRA_DAVI_E!S43+FC_TRA_DNAVI_E!S43+FC_TRA_PIPE_E!S43</f>
        <v>9156.1859438399988</v>
      </c>
      <c r="T43" s="8">
        <f>FC_TRA_RAIL_E!T43+FC_TRA_ROAD_E!T43+FC_TRA_DAVI_E!T43+FC_TRA_DNAVI_E!T43+FC_TRA_PIPE_E!T43</f>
        <v>9167.6488878000036</v>
      </c>
      <c r="U43" s="8">
        <f>FC_TRA_RAIL_E!U43+FC_TRA_ROAD_E!U43+FC_TRA_DAVI_E!U43+FC_TRA_DNAVI_E!U43+FC_TRA_PIPE_E!U43</f>
        <v>9567.0075477599985</v>
      </c>
      <c r="V43" s="8">
        <f>FC_TRA_RAIL_E!V43+FC_TRA_ROAD_E!V43+FC_TRA_DAVI_E!V43+FC_TRA_DNAVI_E!V43+FC_TRA_PIPE_E!V43</f>
        <v>9692.5682786399993</v>
      </c>
      <c r="W43" s="8">
        <f>FC_TRA_RAIL_E!W43+FC_TRA_ROAD_E!W43+FC_TRA_DAVI_E!W43+FC_TRA_DNAVI_E!W43+FC_TRA_PIPE_E!W43</f>
        <v>8393.7290439599983</v>
      </c>
      <c r="X43" s="8">
        <f>FC_TRA_RAIL_E!X43+FC_TRA_ROAD_E!X43+FC_TRA_DAVI_E!X43+FC_TRA_DNAVI_E!X43+FC_TRA_PIPE_E!X43</f>
        <v>8956.8148550400001</v>
      </c>
      <c r="Y43" s="8">
        <f>FC_TRA_RAIL_E!Y43+FC_TRA_ROAD_E!Y43+FC_TRA_DAVI_E!Y43+FC_TRA_DNAVI_E!Y43+FC_TRA_PIPE_E!Y43</f>
        <v>9351.5969804399992</v>
      </c>
      <c r="Z43" s="8">
        <f>FC_TRA_RAIL_E!Z43+FC_TRA_ROAD_E!Z43+FC_TRA_DAVI_E!Z43+FC_TRA_DNAVI_E!Z43+FC_TRA_PIPE_E!Z43</f>
        <v>9362.6781908400008</v>
      </c>
    </row>
    <row r="44" spans="1:26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79.791629040000004</v>
      </c>
      <c r="D44" s="8">
        <f>FC_TRA_RAIL_E!D44+FC_TRA_ROAD_E!D44+FC_TRA_DAVI_E!D44+FC_TRA_DNAVI_E!D44+FC_TRA_PIPE_E!D44</f>
        <v>63.833358960000012</v>
      </c>
      <c r="E44" s="8">
        <f>FC_TRA_RAIL_E!E44+FC_TRA_ROAD_E!E44+FC_TRA_DAVI_E!E44+FC_TRA_DNAVI_E!E44+FC_TRA_PIPE_E!E44</f>
        <v>57.449995200000011</v>
      </c>
      <c r="F44" s="8">
        <f>FC_TRA_RAIL_E!F44+FC_TRA_ROAD_E!F44+FC_TRA_DAVI_E!F44+FC_TRA_DNAVI_E!F44+FC_TRA_PIPE_E!F44</f>
        <v>54.258452640000016</v>
      </c>
      <c r="G44" s="8">
        <f>FC_TRA_RAIL_E!G44+FC_TRA_ROAD_E!G44+FC_TRA_DAVI_E!G44+FC_TRA_DNAVI_E!G44+FC_TRA_PIPE_E!G44</f>
        <v>57.449995200000011</v>
      </c>
      <c r="H44" s="8">
        <f>FC_TRA_RAIL_E!H44+FC_TRA_ROAD_E!H44+FC_TRA_DAVI_E!H44+FC_TRA_DNAVI_E!H44+FC_TRA_PIPE_E!H44</f>
        <v>57.449995200000011</v>
      </c>
      <c r="I44" s="8">
        <f>FC_TRA_RAIL_E!I44+FC_TRA_ROAD_E!I44+FC_TRA_DAVI_E!I44+FC_TRA_DNAVI_E!I44+FC_TRA_PIPE_E!I44</f>
        <v>82.98345024000001</v>
      </c>
      <c r="J44" s="8">
        <f>FC_TRA_RAIL_E!J44+FC_TRA_ROAD_E!J44+FC_TRA_DAVI_E!J44+FC_TRA_DNAVI_E!J44+FC_TRA_PIPE_E!J44</f>
        <v>82.98345024000001</v>
      </c>
      <c r="K44" s="8">
        <f>FC_TRA_RAIL_E!K44+FC_TRA_ROAD_E!K44+FC_TRA_DAVI_E!K44+FC_TRA_DNAVI_E!K44+FC_TRA_PIPE_E!K44</f>
        <v>82.98345024000001</v>
      </c>
      <c r="L44" s="8">
        <f>FC_TRA_RAIL_E!L44+FC_TRA_ROAD_E!L44+FC_TRA_DAVI_E!L44+FC_TRA_DNAVI_E!L44+FC_TRA_PIPE_E!L44</f>
        <v>70.216722720000007</v>
      </c>
      <c r="M44" s="8">
        <f>FC_TRA_RAIL_E!M44+FC_TRA_ROAD_E!M44+FC_TRA_DAVI_E!M44+FC_TRA_DNAVI_E!M44+FC_TRA_PIPE_E!M44</f>
        <v>63.833358960000012</v>
      </c>
      <c r="N44" s="8">
        <f>FC_TRA_RAIL_E!N44+FC_TRA_ROAD_E!N44+FC_TRA_DAVI_E!N44+FC_TRA_DNAVI_E!N44+FC_TRA_PIPE_E!N44</f>
        <v>63.833358960000012</v>
      </c>
      <c r="O44" s="8">
        <f>FC_TRA_RAIL_E!O44+FC_TRA_ROAD_E!O44+FC_TRA_DAVI_E!O44+FC_TRA_DNAVI_E!O44+FC_TRA_PIPE_E!O44</f>
        <v>63.833358960000012</v>
      </c>
      <c r="P44" s="8">
        <f>FC_TRA_RAIL_E!P44+FC_TRA_ROAD_E!P44+FC_TRA_DAVI_E!P44+FC_TRA_DNAVI_E!P44+FC_TRA_PIPE_E!P44</f>
        <v>63.833358960000012</v>
      </c>
      <c r="Q44" s="8">
        <f>FC_TRA_RAIL_E!Q44+FC_TRA_ROAD_E!Q44+FC_TRA_DAVI_E!Q44+FC_TRA_DNAVI_E!Q44+FC_TRA_PIPE_E!Q44</f>
        <v>47.875088880000014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  <c r="Y44" s="8">
        <f>FC_TRA_RAIL_E!Y44+FC_TRA_ROAD_E!Y44+FC_TRA_DAVI_E!Y44+FC_TRA_DNAVI_E!Y44+FC_TRA_PIPE_E!Y44</f>
        <v>0</v>
      </c>
      <c r="Z44" s="8">
        <f>FC_TRA_RAIL_E!Z44+FC_TRA_ROAD_E!Z44+FC_TRA_DAVI_E!Z44+FC_TRA_DNAVI_E!Z44+FC_TRA_PIPE_E!Z44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  <c r="Y45" s="8">
        <f>FC_TRA_RAIL_E!Y45+FC_TRA_ROAD_E!Y45+FC_TRA_DAVI_E!Y45+FC_TRA_DNAVI_E!Y45+FC_TRA_PIPE_E!Y45</f>
        <v>0</v>
      </c>
      <c r="Z45" s="8">
        <f>FC_TRA_RAIL_E!Z45+FC_TRA_ROAD_E!Z45+FC_TRA_DAVI_E!Z45+FC_TRA_DNAVI_E!Z45+FC_TRA_PIPE_E!Z45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  <c r="Y46" s="8">
        <f>FC_TRA_RAIL_E!Y46+FC_TRA_ROAD_E!Y46+FC_TRA_DAVI_E!Y46+FC_TRA_DNAVI_E!Y46+FC_TRA_PIPE_E!Y46</f>
        <v>0</v>
      </c>
      <c r="Z46" s="8">
        <f>FC_TRA_RAIL_E!Z46+FC_TRA_ROAD_E!Z46+FC_TRA_DAVI_E!Z46+FC_TRA_DNAVI_E!Z46+FC_TRA_PIPE_E!Z46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  <c r="Y47" s="8">
        <f>FC_TRA_RAIL_E!Y47+FC_TRA_ROAD_E!Y47+FC_TRA_DAVI_E!Y47+FC_TRA_DNAVI_E!Y47+FC_TRA_PIPE_E!Y47</f>
        <v>0</v>
      </c>
      <c r="Z47" s="8">
        <f>FC_TRA_RAIL_E!Z47+FC_TRA_ROAD_E!Z47+FC_TRA_DAVI_E!Z47+FC_TRA_DNAVI_E!Z47+FC_TRA_PIPE_E!Z47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  <c r="Y48" s="8">
        <f>FC_TRA_RAIL_E!Y48+FC_TRA_ROAD_E!Y48+FC_TRA_DAVI_E!Y48+FC_TRA_DNAVI_E!Y48+FC_TRA_PIPE_E!Y48</f>
        <v>0</v>
      </c>
      <c r="Z48" s="8">
        <f>FC_TRA_RAIL_E!Z48+FC_TRA_ROAD_E!Z48+FC_TRA_DAVI_E!Z48+FC_TRA_DNAVI_E!Z48+FC_TRA_PIPE_E!Z48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  <c r="Y49" s="8">
        <f>FC_TRA_RAIL_E!Y49+FC_TRA_ROAD_E!Y49+FC_TRA_DAVI_E!Y49+FC_TRA_DNAVI_E!Y49+FC_TRA_PIPE_E!Y49</f>
        <v>0</v>
      </c>
      <c r="Z49" s="8">
        <f>FC_TRA_RAIL_E!Z49+FC_TRA_ROAD_E!Z49+FC_TRA_DAVI_E!Z49+FC_TRA_DNAVI_E!Z49+FC_TRA_PIPE_E!Z49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  <c r="Y50" s="8">
        <f>FC_TRA_RAIL_E!Y50+FC_TRA_ROAD_E!Y50+FC_TRA_DAVI_E!Y50+FC_TRA_DNAVI_E!Y50+FC_TRA_PIPE_E!Y50</f>
        <v>0</v>
      </c>
      <c r="Z50" s="8">
        <f>FC_TRA_RAIL_E!Z50+FC_TRA_ROAD_E!Z50+FC_TRA_DAVI_E!Z50+FC_TRA_DNAVI_E!Z50+FC_TRA_PIPE_E!Z50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0</v>
      </c>
      <c r="D51" s="27">
        <f>FC_TRA_RAIL_E!D51+FC_TRA_ROAD_E!D51+FC_TRA_DAVI_E!D51+FC_TRA_DNAVI_E!D51+FC_TRA_PIPE_E!D51</f>
        <v>0</v>
      </c>
      <c r="E51" s="27">
        <f>FC_TRA_RAIL_E!E51+FC_TRA_ROAD_E!E51+FC_TRA_DAVI_E!E51+FC_TRA_DNAVI_E!E51+FC_TRA_PIPE_E!E51</f>
        <v>0</v>
      </c>
      <c r="F51" s="27">
        <f>FC_TRA_RAIL_E!F51+FC_TRA_ROAD_E!F51+FC_TRA_DAVI_E!F51+FC_TRA_DNAVI_E!F51+FC_TRA_PIPE_E!F51</f>
        <v>0</v>
      </c>
      <c r="G51" s="27">
        <f>FC_TRA_RAIL_E!G51+FC_TRA_ROAD_E!G51+FC_TRA_DAVI_E!G51+FC_TRA_DNAVI_E!G51+FC_TRA_PIPE_E!G51</f>
        <v>0</v>
      </c>
      <c r="H51" s="27">
        <f>FC_TRA_RAIL_E!H51+FC_TRA_ROAD_E!H51+FC_TRA_DAVI_E!H51+FC_TRA_DNAVI_E!H51+FC_TRA_PIPE_E!H51</f>
        <v>5.1639152399999988</v>
      </c>
      <c r="I51" s="27">
        <f>FC_TRA_RAIL_E!I51+FC_TRA_ROAD_E!I51+FC_TRA_DAVI_E!I51+FC_TRA_DNAVI_E!I51+FC_TRA_PIPE_E!I51</f>
        <v>4.3324459200000014</v>
      </c>
      <c r="J51" s="27">
        <f>FC_TRA_RAIL_E!J51+FC_TRA_ROAD_E!J51+FC_TRA_DAVI_E!J51+FC_TRA_DNAVI_E!J51+FC_TRA_PIPE_E!J51</f>
        <v>3.1424976</v>
      </c>
      <c r="K51" s="27">
        <f>FC_TRA_RAIL_E!K51+FC_TRA_ROAD_E!K51+FC_TRA_DAVI_E!K51+FC_TRA_DNAVI_E!K51+FC_TRA_PIPE_E!K51</f>
        <v>2.9736590399999998</v>
      </c>
      <c r="L51" s="27">
        <f>FC_TRA_RAIL_E!L51+FC_TRA_ROAD_E!L51+FC_TRA_DAVI_E!L51+FC_TRA_DNAVI_E!L51+FC_TRA_PIPE_E!L51</f>
        <v>3.0245529600000016</v>
      </c>
      <c r="M51" s="27">
        <f>FC_TRA_RAIL_E!M51+FC_TRA_ROAD_E!M51+FC_TRA_DAVI_E!M51+FC_TRA_DNAVI_E!M51+FC_TRA_PIPE_E!M51</f>
        <v>4.9276220399999993</v>
      </c>
      <c r="N51" s="27">
        <f>FC_TRA_RAIL_E!N51+FC_TRA_ROAD_E!N51+FC_TRA_DAVI_E!N51+FC_TRA_DNAVI_E!N51+FC_TRA_PIPE_E!N51</f>
        <v>8.5118061600000008</v>
      </c>
      <c r="O51" s="27">
        <f>FC_TRA_RAIL_E!O51+FC_TRA_ROAD_E!O51+FC_TRA_DAVI_E!O51+FC_TRA_DNAVI_E!O51+FC_TRA_PIPE_E!O51</f>
        <v>9.6979172400000024</v>
      </c>
      <c r="P51" s="27">
        <f>FC_TRA_RAIL_E!P51+FC_TRA_ROAD_E!P51+FC_TRA_DAVI_E!P51+FC_TRA_DNAVI_E!P51+FC_TRA_PIPE_E!P51</f>
        <v>8.0779960800000001</v>
      </c>
      <c r="Q51" s="27">
        <f>FC_TRA_RAIL_E!Q51+FC_TRA_ROAD_E!Q51+FC_TRA_DAVI_E!Q51+FC_TRA_DNAVI_E!Q51+FC_TRA_PIPE_E!Q51</f>
        <v>6.6723544800000001</v>
      </c>
      <c r="R51" s="27">
        <f>FC_TRA_RAIL_E!R51+FC_TRA_ROAD_E!R51+FC_TRA_DAVI_E!R51+FC_TRA_DNAVI_E!R51+FC_TRA_PIPE_E!R51</f>
        <v>9.1980662400000011</v>
      </c>
      <c r="S51" s="27">
        <f>FC_TRA_RAIL_E!S51+FC_TRA_ROAD_E!S51+FC_TRA_DAVI_E!S51+FC_TRA_DNAVI_E!S51+FC_TRA_PIPE_E!S51</f>
        <v>49.885533719999998</v>
      </c>
      <c r="T51" s="27">
        <f>FC_TRA_RAIL_E!T51+FC_TRA_ROAD_E!T51+FC_TRA_DAVI_E!T51+FC_TRA_DNAVI_E!T51+FC_TRA_PIPE_E!T51</f>
        <v>47.408494320000003</v>
      </c>
      <c r="U51" s="27">
        <f>FC_TRA_RAIL_E!U51+FC_TRA_ROAD_E!U51+FC_TRA_DAVI_E!U51+FC_TRA_DNAVI_E!U51+FC_TRA_PIPE_E!U51</f>
        <v>52.873329960000014</v>
      </c>
      <c r="V51" s="27">
        <f>FC_TRA_RAIL_E!V51+FC_TRA_ROAD_E!V51+FC_TRA_DAVI_E!V51+FC_TRA_DNAVI_E!V51+FC_TRA_PIPE_E!V51</f>
        <v>40.823588519999987</v>
      </c>
      <c r="W51" s="27">
        <f>FC_TRA_RAIL_E!W51+FC_TRA_ROAD_E!W51+FC_TRA_DAVI_E!W51+FC_TRA_DNAVI_E!W51+FC_TRA_PIPE_E!W51</f>
        <v>37.856955389916905</v>
      </c>
      <c r="X51" s="27">
        <f>FC_TRA_RAIL_E!X51+FC_TRA_ROAD_E!X51+FC_TRA_DAVI_E!X51+FC_TRA_DNAVI_E!X51+FC_TRA_PIPE_E!X51</f>
        <v>40.208067986858666</v>
      </c>
      <c r="Y51" s="27">
        <f>FC_TRA_RAIL_E!Y51+FC_TRA_ROAD_E!Y51+FC_TRA_DAVI_E!Y51+FC_TRA_DNAVI_E!Y51+FC_TRA_PIPE_E!Y51</f>
        <v>41.76982533241744</v>
      </c>
      <c r="Z51" s="27">
        <f>FC_TRA_RAIL_E!Z51+FC_TRA_ROAD_E!Z51+FC_TRA_DAVI_E!Z51+FC_TRA_DNAVI_E!Z51+FC_TRA_PIPE_E!Z51</f>
        <v>39.699388161128383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  <c r="Y53" s="8">
        <f>FC_TRA_RAIL_E!Y53+FC_TRA_ROAD_E!Y53+FC_TRA_DAVI_E!Y53+FC_TRA_DNAVI_E!Y53+FC_TRA_PIPE_E!Y53</f>
        <v>0</v>
      </c>
      <c r="Z53" s="8">
        <f>FC_TRA_RAIL_E!Z53+FC_TRA_ROAD_E!Z53+FC_TRA_DAVI_E!Z53+FC_TRA_DNAVI_E!Z53+FC_TRA_PIPE_E!Z53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  <c r="Y54" s="45">
        <f>FC_TRA_RAIL_E!Y54+FC_TRA_ROAD_E!Y54+FC_TRA_DAVI_E!Y54+FC_TRA_DNAVI_E!Y54+FC_TRA_PIPE_E!Y54</f>
        <v>0</v>
      </c>
      <c r="Z54" s="45">
        <f>FC_TRA_RAIL_E!Z54+FC_TRA_ROAD_E!Z54+FC_TRA_DAVI_E!Z54+FC_TRA_DNAVI_E!Z54+FC_TRA_PIPE_E!Z54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3.2244868799999997</v>
      </c>
      <c r="I61" s="49">
        <f t="shared" si="32"/>
        <v>7.9260033600000002</v>
      </c>
      <c r="J61" s="49">
        <f t="shared" si="32"/>
        <v>63.924668639999986</v>
      </c>
      <c r="K61" s="49">
        <f t="shared" si="32"/>
        <v>165.56444063999999</v>
      </c>
      <c r="L61" s="49">
        <f t="shared" si="32"/>
        <v>229.60966751999999</v>
      </c>
      <c r="M61" s="49">
        <f t="shared" si="32"/>
        <v>274.64441472000004</v>
      </c>
      <c r="N61" s="49">
        <f t="shared" si="32"/>
        <v>272.67623136000003</v>
      </c>
      <c r="O61" s="49">
        <f t="shared" si="32"/>
        <v>251.80793136</v>
      </c>
      <c r="P61" s="49">
        <f t="shared" si="32"/>
        <v>300.70156176</v>
      </c>
      <c r="Q61" s="49">
        <f t="shared" si="32"/>
        <v>339.15020975999994</v>
      </c>
      <c r="R61" s="49">
        <f t="shared" si="32"/>
        <v>363.02125103999992</v>
      </c>
      <c r="S61" s="49">
        <f t="shared" si="32"/>
        <v>333.58566959999996</v>
      </c>
      <c r="T61" s="49">
        <f t="shared" si="32"/>
        <v>476.39722752</v>
      </c>
      <c r="U61" s="49">
        <f t="shared" si="32"/>
        <v>458.21724767999996</v>
      </c>
      <c r="V61" s="49">
        <f t="shared" si="32"/>
        <v>560.92917455999998</v>
      </c>
      <c r="W61" s="49">
        <f t="shared" si="32"/>
        <v>521.78151506863696</v>
      </c>
      <c r="X61" s="49">
        <f t="shared" si="32"/>
        <v>535.42592900487546</v>
      </c>
      <c r="Y61" s="49">
        <f t="shared" ref="Y61:Z61" si="33">SUM(Y62:Y72)</f>
        <v>670.39753515711243</v>
      </c>
      <c r="Z61" s="49">
        <f t="shared" si="33"/>
        <v>895.06647000574696</v>
      </c>
    </row>
    <row r="62" spans="1:26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  <c r="Y62" s="52">
        <f>FC_TRA_RAIL_E!Y62+FC_TRA_ROAD_E!Y62+FC_TRA_DAVI_E!Y62+FC_TRA_DNAVI_E!Y62+FC_TRA_PIPE_E!Y62</f>
        <v>0</v>
      </c>
      <c r="Z62" s="52">
        <f>FC_TRA_RAIL_E!Z62+FC_TRA_ROAD_E!Z62+FC_TRA_DAVI_E!Z62+FC_TRA_DNAVI_E!Z62+FC_TRA_PIPE_E!Z62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  <c r="Y63" s="52">
        <f>FC_TRA_RAIL_E!Y63+FC_TRA_ROAD_E!Y63+FC_TRA_DAVI_E!Y63+FC_TRA_DNAVI_E!Y63+FC_TRA_PIPE_E!Y63</f>
        <v>0</v>
      </c>
      <c r="Z63" s="52">
        <f>FC_TRA_RAIL_E!Z63+FC_TRA_ROAD_E!Z63+FC_TRA_DAVI_E!Z63+FC_TRA_DNAVI_E!Z63+FC_TRA_PIPE_E!Z63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6.3122863701911851E-4</v>
      </c>
      <c r="X64" s="52">
        <f>FC_TRA_RAIL_E!X64+FC_TRA_ROAD_E!X64+FC_TRA_DAVI_E!X64+FC_TRA_DNAVI_E!X64+FC_TRA_PIPE_E!X64</f>
        <v>3.4859648755234296E-3</v>
      </c>
      <c r="Y64" s="52">
        <f>FC_TRA_RAIL_E!Y64+FC_TRA_ROAD_E!Y64+FC_TRA_DAVI_E!Y64+FC_TRA_DNAVI_E!Y64+FC_TRA_PIPE_E!Y64</f>
        <v>2.8841557112447971E-2</v>
      </c>
      <c r="Z64" s="52">
        <f>FC_TRA_RAIL_E!Z64+FC_TRA_ROAD_E!Z64+FC_TRA_DAVI_E!Z64+FC_TRA_DNAVI_E!Z64+FC_TRA_PIPE_E!Z64</f>
        <v>4.3331765746713512E-2</v>
      </c>
    </row>
    <row r="65" spans="1:26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  <c r="Y65" s="52">
        <f>FC_TRA_RAIL_E!Y65+FC_TRA_ROAD_E!Y65+FC_TRA_DAVI_E!Y65+FC_TRA_DNAVI_E!Y65+FC_TRA_PIPE_E!Y65</f>
        <v>0</v>
      </c>
      <c r="Z65" s="52">
        <f>FC_TRA_RAIL_E!Z65+FC_TRA_ROAD_E!Z65+FC_TRA_DAVI_E!Z65+FC_TRA_DNAVI_E!Z65+FC_TRA_PIPE_E!Z65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  <c r="Y66" s="52">
        <f>FC_TRA_RAIL_E!Y66+FC_TRA_ROAD_E!Y66+FC_TRA_DAVI_E!Y66+FC_TRA_DNAVI_E!Y66+FC_TRA_PIPE_E!Y66</f>
        <v>0</v>
      </c>
      <c r="Z66" s="52">
        <f>FC_TRA_RAIL_E!Z66+FC_TRA_ROAD_E!Z66+FC_TRA_DAVI_E!Z66+FC_TRA_DNAVI_E!Z66+FC_TRA_PIPE_E!Z66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2.6252640000000001E-2</v>
      </c>
      <c r="I67" s="52">
        <f>FC_TRA_RAIL_E!I67+FC_TRA_ROAD_E!I67+FC_TRA_DAVI_E!I67+FC_TRA_DNAVI_E!I67+FC_TRA_PIPE_E!I67</f>
        <v>1.9118548799999999</v>
      </c>
      <c r="J67" s="52">
        <f>FC_TRA_RAIL_E!J67+FC_TRA_ROAD_E!J67+FC_TRA_DAVI_E!J67+FC_TRA_DNAVI_E!J67+FC_TRA_PIPE_E!J67</f>
        <v>10.407260160000002</v>
      </c>
      <c r="K67" s="52">
        <f>FC_TRA_RAIL_E!K67+FC_TRA_ROAD_E!K67+FC_TRA_DAVI_E!K67+FC_TRA_DNAVI_E!K67+FC_TRA_PIPE_E!K67</f>
        <v>53.70805871999999</v>
      </c>
      <c r="L67" s="52">
        <f>FC_TRA_RAIL_E!L67+FC_TRA_ROAD_E!L67+FC_TRA_DAVI_E!L67+FC_TRA_DNAVI_E!L67+FC_TRA_PIPE_E!L67</f>
        <v>67.616350559999987</v>
      </c>
      <c r="M67" s="52">
        <f>FC_TRA_RAIL_E!M67+FC_TRA_ROAD_E!M67+FC_TRA_DAVI_E!M67+FC_TRA_DNAVI_E!M67+FC_TRA_PIPE_E!M67</f>
        <v>89.404767360000008</v>
      </c>
      <c r="N67" s="52">
        <f>FC_TRA_RAIL_E!N67+FC_TRA_ROAD_E!N67+FC_TRA_DAVI_E!N67+FC_TRA_DNAVI_E!N67+FC_TRA_PIPE_E!N67</f>
        <v>70.0818048</v>
      </c>
      <c r="O67" s="52">
        <f>FC_TRA_RAIL_E!O67+FC_TRA_ROAD_E!O67+FC_TRA_DAVI_E!O67+FC_TRA_DNAVI_E!O67+FC_TRA_PIPE_E!O67</f>
        <v>84.907409760000007</v>
      </c>
      <c r="P67" s="52">
        <f>FC_TRA_RAIL_E!P67+FC_TRA_ROAD_E!P67+FC_TRA_DAVI_E!P67+FC_TRA_DNAVI_E!P67+FC_TRA_PIPE_E!P67</f>
        <v>82.136354400000002</v>
      </c>
      <c r="Q67" s="52">
        <f>FC_TRA_RAIL_E!Q67+FC_TRA_ROAD_E!Q67+FC_TRA_DAVI_E!Q67+FC_TRA_DNAVI_E!Q67+FC_TRA_PIPE_E!Q67</f>
        <v>73.51503839999998</v>
      </c>
      <c r="R67" s="52">
        <f>FC_TRA_RAIL_E!R67+FC_TRA_ROAD_E!R67+FC_TRA_DAVI_E!R67+FC_TRA_DNAVI_E!R67+FC_TRA_PIPE_E!R67</f>
        <v>71.556285599999981</v>
      </c>
      <c r="S67" s="52">
        <f>FC_TRA_RAIL_E!S67+FC_TRA_ROAD_E!S67+FC_TRA_DAVI_E!S67+FC_TRA_DNAVI_E!S67+FC_TRA_PIPE_E!S67</f>
        <v>79.34261472</v>
      </c>
      <c r="T67" s="52">
        <f>FC_TRA_RAIL_E!T67+FC_TRA_ROAD_E!T67+FC_TRA_DAVI_E!T67+FC_TRA_DNAVI_E!T67+FC_TRA_PIPE_E!T67</f>
        <v>87.770476799999997</v>
      </c>
      <c r="U67" s="52">
        <f>FC_TRA_RAIL_E!U67+FC_TRA_ROAD_E!U67+FC_TRA_DAVI_E!U67+FC_TRA_DNAVI_E!U67+FC_TRA_PIPE_E!U67</f>
        <v>80.854817759999989</v>
      </c>
      <c r="V67" s="52">
        <f>FC_TRA_RAIL_E!V67+FC_TRA_ROAD_E!V67+FC_TRA_DAVI_E!V67+FC_TRA_DNAVI_E!V67+FC_TRA_PIPE_E!V67</f>
        <v>77.6466432</v>
      </c>
      <c r="W67" s="52">
        <f>FC_TRA_RAIL_E!W67+FC_TRA_ROAD_E!W67+FC_TRA_DAVI_E!W67+FC_TRA_DNAVI_E!W67+FC_TRA_PIPE_E!W67</f>
        <v>57.62174112000001</v>
      </c>
      <c r="X67" s="52">
        <f>FC_TRA_RAIL_E!X67+FC_TRA_ROAD_E!X67+FC_TRA_DAVI_E!X67+FC_TRA_DNAVI_E!X67+FC_TRA_PIPE_E!X67</f>
        <v>60.255925919999996</v>
      </c>
      <c r="Y67" s="52">
        <f>FC_TRA_RAIL_E!Y67+FC_TRA_ROAD_E!Y67+FC_TRA_DAVI_E!Y67+FC_TRA_DNAVI_E!Y67+FC_TRA_PIPE_E!Y67</f>
        <v>69.023543039999979</v>
      </c>
      <c r="Z67" s="52">
        <f>FC_TRA_RAIL_E!Z67+FC_TRA_ROAD_E!Z67+FC_TRA_DAVI_E!Z67+FC_TRA_DNAVI_E!Z67+FC_TRA_PIPE_E!Z67</f>
        <v>97.172235360000002</v>
      </c>
    </row>
    <row r="68" spans="1:26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0.92878272000000006</v>
      </c>
      <c r="I68" s="52">
        <f>FC_TRA_RAIL_E!I68+FC_TRA_ROAD_E!I68+FC_TRA_DAVI_E!I68+FC_TRA_DNAVI_E!I68+FC_TRA_PIPE_E!I68</f>
        <v>3.9083299199999999</v>
      </c>
      <c r="J68" s="52">
        <f>FC_TRA_RAIL_E!J68+FC_TRA_ROAD_E!J68+FC_TRA_DAVI_E!J68+FC_TRA_DNAVI_E!J68+FC_TRA_PIPE_E!J68</f>
        <v>4.6576771199999998</v>
      </c>
      <c r="K68" s="52">
        <f>FC_TRA_RAIL_E!K68+FC_TRA_ROAD_E!K68+FC_TRA_DAVI_E!K68+FC_TRA_DNAVI_E!K68+FC_TRA_PIPE_E!K68</f>
        <v>7.916827679999999</v>
      </c>
      <c r="L68" s="52">
        <f>FC_TRA_RAIL_E!L68+FC_TRA_ROAD_E!L68+FC_TRA_DAVI_E!L68+FC_TRA_DNAVI_E!L68+FC_TRA_PIPE_E!L68</f>
        <v>3.9478363200000017</v>
      </c>
      <c r="M68" s="52">
        <f>FC_TRA_RAIL_E!M68+FC_TRA_ROAD_E!M68+FC_TRA_DAVI_E!M68+FC_TRA_DNAVI_E!M68+FC_TRA_PIPE_E!M68</f>
        <v>6.9482836799999994</v>
      </c>
      <c r="N68" s="52">
        <f>FC_TRA_RAIL_E!N68+FC_TRA_ROAD_E!N68+FC_TRA_DAVI_E!N68+FC_TRA_DNAVI_E!N68+FC_TRA_PIPE_E!N68</f>
        <v>0.35632223999999985</v>
      </c>
      <c r="O68" s="52">
        <f>FC_TRA_RAIL_E!O68+FC_TRA_ROAD_E!O68+FC_TRA_DAVI_E!O68+FC_TRA_DNAVI_E!O68+FC_TRA_PIPE_E!O68</f>
        <v>0.25335071999999997</v>
      </c>
      <c r="P68" s="52">
        <f>FC_TRA_RAIL_E!P68+FC_TRA_ROAD_E!P68+FC_TRA_DAVI_E!P68+FC_TRA_DNAVI_E!P68+FC_TRA_PIPE_E!P68</f>
        <v>0.15318287999999997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  <c r="Y68" s="52">
        <f>FC_TRA_RAIL_E!Y68+FC_TRA_ROAD_E!Y68+FC_TRA_DAVI_E!Y68+FC_TRA_DNAVI_E!Y68+FC_TRA_PIPE_E!Y68</f>
        <v>0</v>
      </c>
      <c r="Z68" s="52">
        <f>FC_TRA_RAIL_E!Z68+FC_TRA_ROAD_E!Z68+FC_TRA_DAVI_E!Z68+FC_TRA_DNAVI_E!Z68+FC_TRA_PIPE_E!Z68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2.2694515199999996</v>
      </c>
      <c r="I69" s="52">
        <f>FC_TRA_RAIL_E!I69+FC_TRA_ROAD_E!I69+FC_TRA_DAVI_E!I69+FC_TRA_DNAVI_E!I69+FC_TRA_PIPE_E!I69</f>
        <v>2.1058185600000003</v>
      </c>
      <c r="J69" s="52">
        <f>FC_TRA_RAIL_E!J69+FC_TRA_ROAD_E!J69+FC_TRA_DAVI_E!J69+FC_TRA_DNAVI_E!J69+FC_TRA_PIPE_E!J69</f>
        <v>48.859731359999984</v>
      </c>
      <c r="K69" s="52">
        <f>FC_TRA_RAIL_E!K69+FC_TRA_ROAD_E!K69+FC_TRA_DAVI_E!K69+FC_TRA_DNAVI_E!K69+FC_TRA_PIPE_E!K69</f>
        <v>103.93955424000001</v>
      </c>
      <c r="L69" s="52">
        <f>FC_TRA_RAIL_E!L69+FC_TRA_ROAD_E!L69+FC_TRA_DAVI_E!L69+FC_TRA_DNAVI_E!L69+FC_TRA_PIPE_E!L69</f>
        <v>158.04548063999999</v>
      </c>
      <c r="M69" s="52">
        <f>FC_TRA_RAIL_E!M69+FC_TRA_ROAD_E!M69+FC_TRA_DAVI_E!M69+FC_TRA_DNAVI_E!M69+FC_TRA_PIPE_E!M69</f>
        <v>178.29136368000002</v>
      </c>
      <c r="N69" s="52">
        <f>FC_TRA_RAIL_E!N69+FC_TRA_ROAD_E!N69+FC_TRA_DAVI_E!N69+FC_TRA_DNAVI_E!N69+FC_TRA_PIPE_E!N69</f>
        <v>202.23810432000002</v>
      </c>
      <c r="O69" s="52">
        <f>FC_TRA_RAIL_E!O69+FC_TRA_ROAD_E!O69+FC_TRA_DAVI_E!O69+FC_TRA_DNAVI_E!O69+FC_TRA_PIPE_E!O69</f>
        <v>166.64717087999998</v>
      </c>
      <c r="P69" s="52">
        <f>FC_TRA_RAIL_E!P69+FC_TRA_ROAD_E!P69+FC_TRA_DAVI_E!P69+FC_TRA_DNAVI_E!P69+FC_TRA_PIPE_E!P69</f>
        <v>218.41202448000001</v>
      </c>
      <c r="Q69" s="52">
        <f>FC_TRA_RAIL_E!Q69+FC_TRA_ROAD_E!Q69+FC_TRA_DAVI_E!Q69+FC_TRA_DNAVI_E!Q69+FC_TRA_PIPE_E!Q69</f>
        <v>265.63517135999996</v>
      </c>
      <c r="R69" s="52">
        <f>FC_TRA_RAIL_E!R69+FC_TRA_ROAD_E!R69+FC_TRA_DAVI_E!R69+FC_TRA_DNAVI_E!R69+FC_TRA_PIPE_E!R69</f>
        <v>291.46496543999996</v>
      </c>
      <c r="S69" s="52">
        <f>FC_TRA_RAIL_E!S69+FC_TRA_ROAD_E!S69+FC_TRA_DAVI_E!S69+FC_TRA_DNAVI_E!S69+FC_TRA_PIPE_E!S69</f>
        <v>254.24305487999999</v>
      </c>
      <c r="T69" s="52">
        <f>FC_TRA_RAIL_E!T69+FC_TRA_ROAD_E!T69+FC_TRA_DAVI_E!T69+FC_TRA_DNAVI_E!T69+FC_TRA_PIPE_E!T69</f>
        <v>388.62675072000002</v>
      </c>
      <c r="U69" s="52">
        <f>FC_TRA_RAIL_E!U69+FC_TRA_ROAD_E!U69+FC_TRA_DAVI_E!U69+FC_TRA_DNAVI_E!U69+FC_TRA_PIPE_E!U69</f>
        <v>376.55920223999993</v>
      </c>
      <c r="V69" s="52">
        <f>FC_TRA_RAIL_E!V69+FC_TRA_ROAD_E!V69+FC_TRA_DAVI_E!V69+FC_TRA_DNAVI_E!V69+FC_TRA_PIPE_E!V69</f>
        <v>480.14957088</v>
      </c>
      <c r="W69" s="52">
        <f>FC_TRA_RAIL_E!W69+FC_TRA_ROAD_E!W69+FC_TRA_DAVI_E!W69+FC_TRA_DNAVI_E!W69+FC_TRA_PIPE_E!W69</f>
        <v>459.86418143999987</v>
      </c>
      <c r="X69" s="52">
        <f>FC_TRA_RAIL_E!X69+FC_TRA_ROAD_E!X69+FC_TRA_DAVI_E!X69+FC_TRA_DNAVI_E!X69+FC_TRA_PIPE_E!X69</f>
        <v>468.63868031999993</v>
      </c>
      <c r="Y69" s="52">
        <f>FC_TRA_RAIL_E!Y69+FC_TRA_ROAD_E!Y69+FC_TRA_DAVI_E!Y69+FC_TRA_DNAVI_E!Y69+FC_TRA_PIPE_E!Y69</f>
        <v>594.51728544000002</v>
      </c>
      <c r="Z69" s="52">
        <f>FC_TRA_RAIL_E!Z69+FC_TRA_ROAD_E!Z69+FC_TRA_DAVI_E!Z69+FC_TRA_DNAVI_E!Z69+FC_TRA_PIPE_E!Z69</f>
        <v>796.84765632000028</v>
      </c>
    </row>
    <row r="70" spans="1:26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  <c r="Y70" s="52">
        <f>FC_TRA_RAIL_E!Y70+FC_TRA_ROAD_E!Y70+FC_TRA_DAVI_E!Y70+FC_TRA_DNAVI_E!Y70+FC_TRA_PIPE_E!Y70</f>
        <v>0</v>
      </c>
      <c r="Z70" s="52">
        <f>FC_TRA_RAIL_E!Z70+FC_TRA_ROAD_E!Z70+FC_TRA_DAVI_E!Z70+FC_TRA_DNAVI_E!Z70+FC_TRA_PIPE_E!Z70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  <c r="Y71" s="52">
        <f>FC_TRA_RAIL_E!Y71+FC_TRA_ROAD_E!Y71+FC_TRA_DAVI_E!Y71+FC_TRA_DNAVI_E!Y71+FC_TRA_PIPE_E!Y71</f>
        <v>0</v>
      </c>
      <c r="Z71" s="52">
        <f>FC_TRA_RAIL_E!Z71+FC_TRA_ROAD_E!Z71+FC_TRA_DAVI_E!Z71+FC_TRA_DNAVI_E!Z71+FC_TRA_PIPE_E!Z71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0.80322767999999989</v>
      </c>
      <c r="V72" s="55">
        <f>FC_TRA_RAIL_E!V72+FC_TRA_ROAD_E!V72+FC_TRA_DAVI_E!V72+FC_TRA_DNAVI_E!V72+FC_TRA_PIPE_E!V72</f>
        <v>3.1329604799999995</v>
      </c>
      <c r="W72" s="55">
        <f>FC_TRA_RAIL_E!W72+FC_TRA_ROAD_E!W72+FC_TRA_DAVI_E!W72+FC_TRA_DNAVI_E!W72+FC_TRA_PIPE_E!W72</f>
        <v>4.2949612799999972</v>
      </c>
      <c r="X72" s="55">
        <f>FC_TRA_RAIL_E!X72+FC_TRA_ROAD_E!X72+FC_TRA_DAVI_E!X72+FC_TRA_DNAVI_E!X72+FC_TRA_PIPE_E!X72</f>
        <v>6.5278368000000011</v>
      </c>
      <c r="Y72" s="55">
        <f>FC_TRA_RAIL_E!Y72+FC_TRA_ROAD_E!Y72+FC_TRA_DAVI_E!Y72+FC_TRA_DNAVI_E!Y72+FC_TRA_PIPE_E!Y72</f>
        <v>6.8278651199999985</v>
      </c>
      <c r="Z72" s="55">
        <f>FC_TRA_RAIL_E!Z72+FC_TRA_ROAD_E!Z72+FC_TRA_DAVI_E!Z72+FC_TRA_DNAVI_E!Z72+FC_TRA_PIPE_E!Z72</f>
        <v>1.0032465599999998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124.49795904000001</v>
      </c>
      <c r="D2" s="21">
        <f t="shared" ref="D2:X2" si="0">SUM(D3,D17,D22,D25,D26,D51,D52)</f>
        <v>135.88380935999999</v>
      </c>
      <c r="E2" s="21">
        <f t="shared" si="0"/>
        <v>118.82103948</v>
      </c>
      <c r="F2" s="21">
        <f t="shared" si="0"/>
        <v>131.23071468000001</v>
      </c>
      <c r="G2" s="21">
        <f t="shared" si="0"/>
        <v>138.36787847999994</v>
      </c>
      <c r="H2" s="21">
        <f t="shared" si="0"/>
        <v>123.53202108000001</v>
      </c>
      <c r="I2" s="21">
        <f t="shared" si="0"/>
        <v>123.53202108000002</v>
      </c>
      <c r="J2" s="21">
        <f t="shared" si="0"/>
        <v>133.59260771999999</v>
      </c>
      <c r="K2" s="21">
        <f t="shared" si="0"/>
        <v>141.58340351999996</v>
      </c>
      <c r="L2" s="21">
        <f t="shared" si="0"/>
        <v>124.23466691999995</v>
      </c>
      <c r="M2" s="21">
        <f t="shared" si="0"/>
        <v>123.28500132000001</v>
      </c>
      <c r="N2" s="21">
        <f t="shared" si="0"/>
        <v>123.34582260000001</v>
      </c>
      <c r="O2" s="21">
        <f t="shared" si="0"/>
        <v>119.32468236000001</v>
      </c>
      <c r="P2" s="21">
        <f t="shared" si="0"/>
        <v>118.83384396000001</v>
      </c>
      <c r="Q2" s="21">
        <f t="shared" si="0"/>
        <v>109.01387484000001</v>
      </c>
      <c r="R2" s="21">
        <f t="shared" si="0"/>
        <v>111.09673692</v>
      </c>
      <c r="S2" s="21">
        <f t="shared" si="0"/>
        <v>113.14732104000001</v>
      </c>
      <c r="T2" s="21">
        <f t="shared" si="0"/>
        <v>116.79979896</v>
      </c>
      <c r="U2" s="21">
        <f t="shared" si="0"/>
        <v>118.02582792</v>
      </c>
      <c r="V2" s="21">
        <f t="shared" si="0"/>
        <v>123.50694563999998</v>
      </c>
      <c r="W2" s="21">
        <f t="shared" si="0"/>
        <v>98.398694159999991</v>
      </c>
      <c r="X2" s="21">
        <f t="shared" si="0"/>
        <v>106.41509891999999</v>
      </c>
      <c r="Y2" s="21">
        <f t="shared" ref="Y2:Z2" si="1">SUM(Y3,Y17,Y22,Y25,Y26,Y51,Y52)</f>
        <v>118.97896139999996</v>
      </c>
      <c r="Z2" s="21">
        <f t="shared" si="1"/>
        <v>124.74577908000001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  <c r="Y5" s="8">
        <f>FC_TRA_RAIL_MTU_E!Y5+FC_TRA_RAIL_CPT_E!Y5+FC_TRA_RAIL_HST_E!Y5+FC_TRA_RAIL_FRT_E!Y5</f>
        <v>0</v>
      </c>
      <c r="Z5" s="8">
        <f>FC_TRA_RAIL_MTU_E!Z5+FC_TRA_RAIL_CPT_E!Z5+FC_TRA_RAIL_HST_E!Z5+FC_TRA_RAIL_FRT_E!Z5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  <c r="Y6" s="8">
        <f>FC_TRA_RAIL_MTU_E!Y6+FC_TRA_RAIL_CPT_E!Y6+FC_TRA_RAIL_HST_E!Y6+FC_TRA_RAIL_FRT_E!Y6</f>
        <v>0</v>
      </c>
      <c r="Z6" s="8">
        <f>FC_TRA_RAIL_MTU_E!Z6+FC_TRA_RAIL_CPT_E!Z6+FC_TRA_RAIL_HST_E!Z6+FC_TRA_RAIL_FRT_E!Z6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  <c r="Y7" s="8">
        <f>FC_TRA_RAIL_MTU_E!Y7+FC_TRA_RAIL_CPT_E!Y7+FC_TRA_RAIL_HST_E!Y7+FC_TRA_RAIL_FRT_E!Y7</f>
        <v>0</v>
      </c>
      <c r="Z7" s="8">
        <f>FC_TRA_RAIL_MTU_E!Z7+FC_TRA_RAIL_CPT_E!Z7+FC_TRA_RAIL_HST_E!Z7+FC_TRA_RAIL_FRT_E!Z7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  <c r="Y9" s="8">
        <f>FC_TRA_RAIL_MTU_E!Y9+FC_TRA_RAIL_CPT_E!Y9+FC_TRA_RAIL_HST_E!Y9+FC_TRA_RAIL_FRT_E!Y9</f>
        <v>0</v>
      </c>
      <c r="Z9" s="8">
        <f>FC_TRA_RAIL_MTU_E!Z9+FC_TRA_RAIL_CPT_E!Z9+FC_TRA_RAIL_HST_E!Z9+FC_TRA_RAIL_FRT_E!Z9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  <c r="Y10" s="8">
        <f>FC_TRA_RAIL_MTU_E!Y10+FC_TRA_RAIL_CPT_E!Y10+FC_TRA_RAIL_HST_E!Y10+FC_TRA_RAIL_FRT_E!Y10</f>
        <v>0</v>
      </c>
      <c r="Z10" s="8">
        <f>FC_TRA_RAIL_MTU_E!Z10+FC_TRA_RAIL_CPT_E!Z10+FC_TRA_RAIL_HST_E!Z10+FC_TRA_RAIL_FRT_E!Z10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  <c r="Y12" s="8">
        <f>FC_TRA_RAIL_MTU_E!Y12+FC_TRA_RAIL_CPT_E!Y12+FC_TRA_RAIL_HST_E!Y12+FC_TRA_RAIL_FRT_E!Y12</f>
        <v>0</v>
      </c>
      <c r="Z12" s="8">
        <f>FC_TRA_RAIL_MTU_E!Z12+FC_TRA_RAIL_CPT_E!Z12+FC_TRA_RAIL_HST_E!Z12+FC_TRA_RAIL_FRT_E!Z12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  <c r="Y13" s="8">
        <f>FC_TRA_RAIL_MTU_E!Y13+FC_TRA_RAIL_CPT_E!Y13+FC_TRA_RAIL_HST_E!Y13+FC_TRA_RAIL_FRT_E!Y13</f>
        <v>0</v>
      </c>
      <c r="Z13" s="8">
        <f>FC_TRA_RAIL_MTU_E!Z13+FC_TRA_RAIL_CPT_E!Z13+FC_TRA_RAIL_HST_E!Z13+FC_TRA_RAIL_FRT_E!Z13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  <c r="Y14" s="8">
        <f>FC_TRA_RAIL_MTU_E!Y14+FC_TRA_RAIL_CPT_E!Y14+FC_TRA_RAIL_HST_E!Y14+FC_TRA_RAIL_FRT_E!Y14</f>
        <v>0</v>
      </c>
      <c r="Z14" s="8">
        <f>FC_TRA_RAIL_MTU_E!Z14+FC_TRA_RAIL_CPT_E!Z14+FC_TRA_RAIL_HST_E!Z14+FC_TRA_RAIL_FRT_E!Z14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  <c r="Y15" s="8">
        <f>FC_TRA_RAIL_MTU_E!Y15+FC_TRA_RAIL_CPT_E!Y15+FC_TRA_RAIL_HST_E!Y15+FC_TRA_RAIL_FRT_E!Y15</f>
        <v>0</v>
      </c>
      <c r="Z15" s="8">
        <f>FC_TRA_RAIL_MTU_E!Z15+FC_TRA_RAIL_CPT_E!Z15+FC_TRA_RAIL_HST_E!Z15+FC_TRA_RAIL_FRT_E!Z15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  <c r="Y16" s="8">
        <f>FC_TRA_RAIL_MTU_E!Y16+FC_TRA_RAIL_CPT_E!Y16+FC_TRA_RAIL_HST_E!Y16+FC_TRA_RAIL_FRT_E!Y16</f>
        <v>0</v>
      </c>
      <c r="Z16" s="8">
        <f>FC_TRA_RAIL_MTU_E!Z16+FC_TRA_RAIL_CPT_E!Z16+FC_TRA_RAIL_HST_E!Z16+FC_TRA_RAIL_FRT_E!Z16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  <c r="Y18" s="8">
        <f>FC_TRA_RAIL_MTU_E!Y18+FC_TRA_RAIL_CPT_E!Y18+FC_TRA_RAIL_HST_E!Y18+FC_TRA_RAIL_FRT_E!Y18</f>
        <v>0</v>
      </c>
      <c r="Z18" s="8">
        <f>FC_TRA_RAIL_MTU_E!Z18+FC_TRA_RAIL_CPT_E!Z18+FC_TRA_RAIL_HST_E!Z18+FC_TRA_RAIL_FRT_E!Z18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  <c r="Y19" s="8">
        <f>FC_TRA_RAIL_MTU_E!Y19+FC_TRA_RAIL_CPT_E!Y19+FC_TRA_RAIL_HST_E!Y19+FC_TRA_RAIL_FRT_E!Y19</f>
        <v>0</v>
      </c>
      <c r="Z19" s="8">
        <f>FC_TRA_RAIL_MTU_E!Z19+FC_TRA_RAIL_CPT_E!Z19+FC_TRA_RAIL_HST_E!Z19+FC_TRA_RAIL_FRT_E!Z19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  <c r="Y20" s="8">
        <f>FC_TRA_RAIL_MTU_E!Y20+FC_TRA_RAIL_CPT_E!Y20+FC_TRA_RAIL_HST_E!Y20+FC_TRA_RAIL_FRT_E!Y20</f>
        <v>0</v>
      </c>
      <c r="Z20" s="8">
        <f>FC_TRA_RAIL_MTU_E!Z20+FC_TRA_RAIL_CPT_E!Z20+FC_TRA_RAIL_HST_E!Z20+FC_TRA_RAIL_FRT_E!Z20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  <c r="Y21" s="8">
        <f>FC_TRA_RAIL_MTU_E!Y21+FC_TRA_RAIL_CPT_E!Y21+FC_TRA_RAIL_HST_E!Y21+FC_TRA_RAIL_FRT_E!Y21</f>
        <v>0</v>
      </c>
      <c r="Z21" s="8">
        <f>FC_TRA_RAIL_MTU_E!Z21+FC_TRA_RAIL_CPT_E!Z21+FC_TRA_RAIL_HST_E!Z21+FC_TRA_RAIL_FRT_E!Z21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  <c r="Y23" s="8">
        <f>FC_TRA_RAIL_MTU_E!Y23+FC_TRA_RAIL_CPT_E!Y23+FC_TRA_RAIL_HST_E!Y23+FC_TRA_RAIL_FRT_E!Y23</f>
        <v>0</v>
      </c>
      <c r="Z23" s="8">
        <f>FC_TRA_RAIL_MTU_E!Z23+FC_TRA_RAIL_CPT_E!Z23+FC_TRA_RAIL_HST_E!Z23+FC_TRA_RAIL_FRT_E!Z23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  <c r="Y24" s="8">
        <f>FC_TRA_RAIL_MTU_E!Y24+FC_TRA_RAIL_CPT_E!Y24+FC_TRA_RAIL_HST_E!Y24+FC_TRA_RAIL_FRT_E!Y24</f>
        <v>0</v>
      </c>
      <c r="Z24" s="8">
        <f>FC_TRA_RAIL_MTU_E!Z24+FC_TRA_RAIL_CPT_E!Z24+FC_TRA_RAIL_HST_E!Z24+FC_TRA_RAIL_FRT_E!Z24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  <c r="Y25" s="27">
        <f>FC_TRA_RAIL_MTU_E!Y25+FC_TRA_RAIL_CPT_E!Y25+FC_TRA_RAIL_HST_E!Y25+FC_TRA_RAIL_FRT_E!Y25</f>
        <v>0</v>
      </c>
      <c r="Z25" s="27">
        <f>FC_TRA_RAIL_MTU_E!Z25+FC_TRA_RAIL_CPT_E!Z25+FC_TRA_RAIL_HST_E!Z25+FC_TRA_RAIL_FRT_E!Z25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124.49795904000001</v>
      </c>
      <c r="D26" s="27">
        <f t="shared" ref="D26:W26" si="21">SUM(D27,D33)</f>
        <v>135.88380935999999</v>
      </c>
      <c r="E26" s="27">
        <f t="shared" si="21"/>
        <v>118.82103948</v>
      </c>
      <c r="F26" s="27">
        <f t="shared" si="21"/>
        <v>131.23071468000001</v>
      </c>
      <c r="G26" s="27">
        <f t="shared" si="21"/>
        <v>138.36787847999994</v>
      </c>
      <c r="H26" s="27">
        <f t="shared" si="21"/>
        <v>123.53202108000001</v>
      </c>
      <c r="I26" s="27">
        <f t="shared" si="21"/>
        <v>123.53202108000002</v>
      </c>
      <c r="J26" s="27">
        <f t="shared" si="21"/>
        <v>133.59260771999999</v>
      </c>
      <c r="K26" s="27">
        <f t="shared" si="21"/>
        <v>141.58340351999996</v>
      </c>
      <c r="L26" s="27">
        <f t="shared" si="21"/>
        <v>124.23466691999995</v>
      </c>
      <c r="M26" s="27">
        <f t="shared" si="21"/>
        <v>123.28500132000001</v>
      </c>
      <c r="N26" s="27">
        <f t="shared" si="21"/>
        <v>123.34582260000001</v>
      </c>
      <c r="O26" s="27">
        <f t="shared" si="21"/>
        <v>119.32468236000001</v>
      </c>
      <c r="P26" s="27">
        <f t="shared" si="21"/>
        <v>118.83384396000001</v>
      </c>
      <c r="Q26" s="27">
        <f t="shared" si="21"/>
        <v>109.01387484000001</v>
      </c>
      <c r="R26" s="27">
        <f t="shared" si="21"/>
        <v>111.09673692</v>
      </c>
      <c r="S26" s="27">
        <f t="shared" si="21"/>
        <v>113.14732104000001</v>
      </c>
      <c r="T26" s="27">
        <f t="shared" si="21"/>
        <v>116.79979896</v>
      </c>
      <c r="U26" s="27">
        <f t="shared" si="21"/>
        <v>118.02582792</v>
      </c>
      <c r="V26" s="27">
        <f t="shared" si="21"/>
        <v>123.50694563999998</v>
      </c>
      <c r="W26" s="27">
        <f t="shared" si="21"/>
        <v>98.398694159999991</v>
      </c>
      <c r="X26" s="27">
        <f t="shared" ref="X26:Z26" si="22">SUM(X27,X33)</f>
        <v>106.41509891999999</v>
      </c>
      <c r="Y26" s="27">
        <f t="shared" si="22"/>
        <v>118.97896139999996</v>
      </c>
      <c r="Z26" s="27">
        <f t="shared" si="22"/>
        <v>124.74577908000001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  <c r="Y28" s="8">
        <f>FC_TRA_RAIL_MTU_E!Y28+FC_TRA_RAIL_CPT_E!Y28+FC_TRA_RAIL_HST_E!Y28+FC_TRA_RAIL_FRT_E!Y28</f>
        <v>0</v>
      </c>
      <c r="Z28" s="8">
        <f>FC_TRA_RAIL_MTU_E!Z28+FC_TRA_RAIL_CPT_E!Z28+FC_TRA_RAIL_HST_E!Z28+FC_TRA_RAIL_FRT_E!Z28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  <c r="Y29" s="8">
        <f>FC_TRA_RAIL_MTU_E!Y29+FC_TRA_RAIL_CPT_E!Y29+FC_TRA_RAIL_HST_E!Y29+FC_TRA_RAIL_FRT_E!Y29</f>
        <v>0</v>
      </c>
      <c r="Z29" s="8">
        <f>FC_TRA_RAIL_MTU_E!Z29+FC_TRA_RAIL_CPT_E!Z29+FC_TRA_RAIL_HST_E!Z29+FC_TRA_RAIL_FRT_E!Z29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  <c r="Y30" s="8">
        <f>FC_TRA_RAIL_MTU_E!Y30+FC_TRA_RAIL_CPT_E!Y30+FC_TRA_RAIL_HST_E!Y30+FC_TRA_RAIL_FRT_E!Y30</f>
        <v>0</v>
      </c>
      <c r="Z30" s="8">
        <f>FC_TRA_RAIL_MTU_E!Z30+FC_TRA_RAIL_CPT_E!Z30+FC_TRA_RAIL_HST_E!Z30+FC_TRA_RAIL_FRT_E!Z30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  <c r="Y31" s="8">
        <f>FC_TRA_RAIL_MTU_E!Y31+FC_TRA_RAIL_CPT_E!Y31+FC_TRA_RAIL_HST_E!Y31+FC_TRA_RAIL_FRT_E!Y31</f>
        <v>0</v>
      </c>
      <c r="Z31" s="8">
        <f>FC_TRA_RAIL_MTU_E!Z31+FC_TRA_RAIL_CPT_E!Z31+FC_TRA_RAIL_HST_E!Z31+FC_TRA_RAIL_FRT_E!Z31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  <c r="Y32" s="8">
        <f>FC_TRA_RAIL_MTU_E!Y32+FC_TRA_RAIL_CPT_E!Y32+FC_TRA_RAIL_HST_E!Y32+FC_TRA_RAIL_FRT_E!Y32</f>
        <v>0</v>
      </c>
      <c r="Z32" s="8">
        <f>FC_TRA_RAIL_MTU_E!Z32+FC_TRA_RAIL_CPT_E!Z32+FC_TRA_RAIL_HST_E!Z32+FC_TRA_RAIL_FRT_E!Z32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124.49795904000001</v>
      </c>
      <c r="D33" s="19">
        <f t="shared" ref="D33:W33" si="27">SUM(D34:D50)</f>
        <v>135.88380935999999</v>
      </c>
      <c r="E33" s="19">
        <f t="shared" si="27"/>
        <v>118.82103948</v>
      </c>
      <c r="F33" s="19">
        <f t="shared" si="27"/>
        <v>131.23071468000001</v>
      </c>
      <c r="G33" s="19">
        <f t="shared" si="27"/>
        <v>138.36787847999994</v>
      </c>
      <c r="H33" s="19">
        <f t="shared" si="27"/>
        <v>123.53202108000001</v>
      </c>
      <c r="I33" s="19">
        <f t="shared" si="27"/>
        <v>123.53202108000002</v>
      </c>
      <c r="J33" s="19">
        <f t="shared" si="27"/>
        <v>133.59260771999999</v>
      </c>
      <c r="K33" s="19">
        <f t="shared" si="27"/>
        <v>141.58340351999996</v>
      </c>
      <c r="L33" s="19">
        <f t="shared" si="27"/>
        <v>124.23466691999995</v>
      </c>
      <c r="M33" s="19">
        <f t="shared" si="27"/>
        <v>123.28500132000001</v>
      </c>
      <c r="N33" s="19">
        <f t="shared" si="27"/>
        <v>123.34582260000001</v>
      </c>
      <c r="O33" s="19">
        <f t="shared" si="27"/>
        <v>119.32468236000001</v>
      </c>
      <c r="P33" s="19">
        <f t="shared" si="27"/>
        <v>118.83384396000001</v>
      </c>
      <c r="Q33" s="19">
        <f t="shared" si="27"/>
        <v>109.01387484000001</v>
      </c>
      <c r="R33" s="19">
        <f t="shared" si="27"/>
        <v>111.09673692</v>
      </c>
      <c r="S33" s="19">
        <f t="shared" si="27"/>
        <v>113.14732104000001</v>
      </c>
      <c r="T33" s="19">
        <f t="shared" si="27"/>
        <v>116.79979896</v>
      </c>
      <c r="U33" s="19">
        <f t="shared" si="27"/>
        <v>118.02582792</v>
      </c>
      <c r="V33" s="19">
        <f t="shared" si="27"/>
        <v>123.50694563999998</v>
      </c>
      <c r="W33" s="19">
        <f t="shared" si="27"/>
        <v>98.398694159999991</v>
      </c>
      <c r="X33" s="19">
        <f t="shared" ref="X33:Z33" si="28">SUM(X34:X50)</f>
        <v>106.41509891999999</v>
      </c>
      <c r="Y33" s="19">
        <f t="shared" si="28"/>
        <v>118.97896139999996</v>
      </c>
      <c r="Z33" s="19">
        <f t="shared" si="28"/>
        <v>124.74577908000001</v>
      </c>
    </row>
    <row r="34" spans="1:26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  <c r="Y34" s="8">
        <f>FC_TRA_RAIL_MTU_E!Y34+FC_TRA_RAIL_CPT_E!Y34+FC_TRA_RAIL_HST_E!Y34+FC_TRA_RAIL_FRT_E!Y34</f>
        <v>0</v>
      </c>
      <c r="Z34" s="8">
        <f>FC_TRA_RAIL_MTU_E!Z34+FC_TRA_RAIL_CPT_E!Z34+FC_TRA_RAIL_HST_E!Z34+FC_TRA_RAIL_FRT_E!Z34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  <c r="Y35" s="8">
        <f>FC_TRA_RAIL_MTU_E!Y35+FC_TRA_RAIL_CPT_E!Y35+FC_TRA_RAIL_HST_E!Y35+FC_TRA_RAIL_FRT_E!Y35</f>
        <v>0</v>
      </c>
      <c r="Z35" s="8">
        <f>FC_TRA_RAIL_MTU_E!Z35+FC_TRA_RAIL_CPT_E!Z35+FC_TRA_RAIL_HST_E!Z35+FC_TRA_RAIL_FRT_E!Z35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  <c r="Y36" s="8">
        <f>FC_TRA_RAIL_MTU_E!Y36+FC_TRA_RAIL_CPT_E!Y36+FC_TRA_RAIL_HST_E!Y36+FC_TRA_RAIL_FRT_E!Y36</f>
        <v>0</v>
      </c>
      <c r="Z36" s="8">
        <f>FC_TRA_RAIL_MTU_E!Z36+FC_TRA_RAIL_CPT_E!Z36+FC_TRA_RAIL_HST_E!Z36+FC_TRA_RAIL_FRT_E!Z36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  <c r="Y37" s="8">
        <f>FC_TRA_RAIL_MTU_E!Y37+FC_TRA_RAIL_CPT_E!Y37+FC_TRA_RAIL_HST_E!Y37+FC_TRA_RAIL_FRT_E!Y37</f>
        <v>0</v>
      </c>
      <c r="Z37" s="8">
        <f>FC_TRA_RAIL_MTU_E!Z37+FC_TRA_RAIL_CPT_E!Z37+FC_TRA_RAIL_HST_E!Z37+FC_TRA_RAIL_FRT_E!Z37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  <c r="Y38" s="8">
        <f>FC_TRA_RAIL_MTU_E!Y38+FC_TRA_RAIL_CPT_E!Y38+FC_TRA_RAIL_HST_E!Y38+FC_TRA_RAIL_FRT_E!Y38</f>
        <v>0</v>
      </c>
      <c r="Z38" s="8">
        <f>FC_TRA_RAIL_MTU_E!Z38+FC_TRA_RAIL_CPT_E!Z38+FC_TRA_RAIL_HST_E!Z38+FC_TRA_RAIL_FRT_E!Z38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  <c r="Y39" s="8">
        <f>FC_TRA_RAIL_MTU_E!Y39+FC_TRA_RAIL_CPT_E!Y39+FC_TRA_RAIL_HST_E!Y39+FC_TRA_RAIL_FRT_E!Y39</f>
        <v>0</v>
      </c>
      <c r="Z39" s="8">
        <f>FC_TRA_RAIL_MTU_E!Z39+FC_TRA_RAIL_CPT_E!Z39+FC_TRA_RAIL_HST_E!Z39+FC_TRA_RAIL_FRT_E!Z39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  <c r="Y40" s="8">
        <f>FC_TRA_RAIL_MTU_E!Y40+FC_TRA_RAIL_CPT_E!Y40+FC_TRA_RAIL_HST_E!Y40+FC_TRA_RAIL_FRT_E!Y40</f>
        <v>0</v>
      </c>
      <c r="Z40" s="8">
        <f>FC_TRA_RAIL_MTU_E!Z40+FC_TRA_RAIL_CPT_E!Z40+FC_TRA_RAIL_HST_E!Z40+FC_TRA_RAIL_FRT_E!Z40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  <c r="Y41" s="8">
        <f>FC_TRA_RAIL_MTU_E!Y41+FC_TRA_RAIL_CPT_E!Y41+FC_TRA_RAIL_HST_E!Y41+FC_TRA_RAIL_FRT_E!Y41</f>
        <v>0</v>
      </c>
      <c r="Z41" s="8">
        <f>FC_TRA_RAIL_MTU_E!Z41+FC_TRA_RAIL_CPT_E!Z41+FC_TRA_RAIL_HST_E!Z41+FC_TRA_RAIL_FRT_E!Z41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  <c r="Y42" s="8">
        <f>FC_TRA_RAIL_MTU_E!Y42+FC_TRA_RAIL_CPT_E!Y42+FC_TRA_RAIL_HST_E!Y42+FC_TRA_RAIL_FRT_E!Y42</f>
        <v>0</v>
      </c>
      <c r="Z42" s="8">
        <f>FC_TRA_RAIL_MTU_E!Z42+FC_TRA_RAIL_CPT_E!Z42+FC_TRA_RAIL_HST_E!Z42+FC_TRA_RAIL_FRT_E!Z42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124.49795904000001</v>
      </c>
      <c r="D43" s="8">
        <f>FC_TRA_RAIL_MTU_E!D43+FC_TRA_RAIL_CPT_E!D43+FC_TRA_RAIL_HST_E!D43+FC_TRA_RAIL_FRT_E!D43</f>
        <v>135.88380935999999</v>
      </c>
      <c r="E43" s="8">
        <f>FC_TRA_RAIL_MTU_E!E43+FC_TRA_RAIL_CPT_E!E43+FC_TRA_RAIL_HST_E!E43+FC_TRA_RAIL_FRT_E!E43</f>
        <v>118.82103948</v>
      </c>
      <c r="F43" s="8">
        <f>FC_TRA_RAIL_MTU_E!F43+FC_TRA_RAIL_CPT_E!F43+FC_TRA_RAIL_HST_E!F43+FC_TRA_RAIL_FRT_E!F43</f>
        <v>131.23071468000001</v>
      </c>
      <c r="G43" s="8">
        <f>FC_TRA_RAIL_MTU_E!G43+FC_TRA_RAIL_CPT_E!G43+FC_TRA_RAIL_HST_E!G43+FC_TRA_RAIL_FRT_E!G43</f>
        <v>138.36787847999994</v>
      </c>
      <c r="H43" s="8">
        <f>FC_TRA_RAIL_MTU_E!H43+FC_TRA_RAIL_CPT_E!H43+FC_TRA_RAIL_HST_E!H43+FC_TRA_RAIL_FRT_E!H43</f>
        <v>123.53202108000001</v>
      </c>
      <c r="I43" s="8">
        <f>FC_TRA_RAIL_MTU_E!I43+FC_TRA_RAIL_CPT_E!I43+FC_TRA_RAIL_HST_E!I43+FC_TRA_RAIL_FRT_E!I43</f>
        <v>123.53202108000002</v>
      </c>
      <c r="J43" s="8">
        <f>FC_TRA_RAIL_MTU_E!J43+FC_TRA_RAIL_CPT_E!J43+FC_TRA_RAIL_HST_E!J43+FC_TRA_RAIL_FRT_E!J43</f>
        <v>133.59260771999999</v>
      </c>
      <c r="K43" s="8">
        <f>FC_TRA_RAIL_MTU_E!K43+FC_TRA_RAIL_CPT_E!K43+FC_TRA_RAIL_HST_E!K43+FC_TRA_RAIL_FRT_E!K43</f>
        <v>141.58340351999996</v>
      </c>
      <c r="L43" s="8">
        <f>FC_TRA_RAIL_MTU_E!L43+FC_TRA_RAIL_CPT_E!L43+FC_TRA_RAIL_HST_E!L43+FC_TRA_RAIL_FRT_E!L43</f>
        <v>124.23466691999995</v>
      </c>
      <c r="M43" s="8">
        <f>FC_TRA_RAIL_MTU_E!M43+FC_TRA_RAIL_CPT_E!M43+FC_TRA_RAIL_HST_E!M43+FC_TRA_RAIL_FRT_E!M43</f>
        <v>123.28500132000001</v>
      </c>
      <c r="N43" s="8">
        <f>FC_TRA_RAIL_MTU_E!N43+FC_TRA_RAIL_CPT_E!N43+FC_TRA_RAIL_HST_E!N43+FC_TRA_RAIL_FRT_E!N43</f>
        <v>123.34582260000001</v>
      </c>
      <c r="O43" s="8">
        <f>FC_TRA_RAIL_MTU_E!O43+FC_TRA_RAIL_CPT_E!O43+FC_TRA_RAIL_HST_E!O43+FC_TRA_RAIL_FRT_E!O43</f>
        <v>119.32468236000001</v>
      </c>
      <c r="P43" s="8">
        <f>FC_TRA_RAIL_MTU_E!P43+FC_TRA_RAIL_CPT_E!P43+FC_TRA_RAIL_HST_E!P43+FC_TRA_RAIL_FRT_E!P43</f>
        <v>118.83384396000001</v>
      </c>
      <c r="Q43" s="8">
        <f>FC_TRA_RAIL_MTU_E!Q43+FC_TRA_RAIL_CPT_E!Q43+FC_TRA_RAIL_HST_E!Q43+FC_TRA_RAIL_FRT_E!Q43</f>
        <v>109.01387484000001</v>
      </c>
      <c r="R43" s="8">
        <f>FC_TRA_RAIL_MTU_E!R43+FC_TRA_RAIL_CPT_E!R43+FC_TRA_RAIL_HST_E!R43+FC_TRA_RAIL_FRT_E!R43</f>
        <v>111.09673692</v>
      </c>
      <c r="S43" s="8">
        <f>FC_TRA_RAIL_MTU_E!S43+FC_TRA_RAIL_CPT_E!S43+FC_TRA_RAIL_HST_E!S43+FC_TRA_RAIL_FRT_E!S43</f>
        <v>113.14732104000001</v>
      </c>
      <c r="T43" s="8">
        <f>FC_TRA_RAIL_MTU_E!T43+FC_TRA_RAIL_CPT_E!T43+FC_TRA_RAIL_HST_E!T43+FC_TRA_RAIL_FRT_E!T43</f>
        <v>116.79979896</v>
      </c>
      <c r="U43" s="8">
        <f>FC_TRA_RAIL_MTU_E!U43+FC_TRA_RAIL_CPT_E!U43+FC_TRA_RAIL_HST_E!U43+FC_TRA_RAIL_FRT_E!U43</f>
        <v>118.02582792</v>
      </c>
      <c r="V43" s="8">
        <f>FC_TRA_RAIL_MTU_E!V43+FC_TRA_RAIL_CPT_E!V43+FC_TRA_RAIL_HST_E!V43+FC_TRA_RAIL_FRT_E!V43</f>
        <v>123.50694563999998</v>
      </c>
      <c r="W43" s="8">
        <f>FC_TRA_RAIL_MTU_E!W43+FC_TRA_RAIL_CPT_E!W43+FC_TRA_RAIL_HST_E!W43+FC_TRA_RAIL_FRT_E!W43</f>
        <v>98.398694159999991</v>
      </c>
      <c r="X43" s="8">
        <f>FC_TRA_RAIL_MTU_E!X43+FC_TRA_RAIL_CPT_E!X43+FC_TRA_RAIL_HST_E!X43+FC_TRA_RAIL_FRT_E!X43</f>
        <v>106.41509891999999</v>
      </c>
      <c r="Y43" s="8">
        <f>FC_TRA_RAIL_MTU_E!Y43+FC_TRA_RAIL_CPT_E!Y43+FC_TRA_RAIL_HST_E!Y43+FC_TRA_RAIL_FRT_E!Y43</f>
        <v>118.97896139999996</v>
      </c>
      <c r="Z43" s="8">
        <f>FC_TRA_RAIL_MTU_E!Z43+FC_TRA_RAIL_CPT_E!Z43+FC_TRA_RAIL_HST_E!Z43+FC_TRA_RAIL_FRT_E!Z43</f>
        <v>124.74577908000001</v>
      </c>
    </row>
    <row r="44" spans="1:26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  <c r="Y44" s="8">
        <f>FC_TRA_RAIL_MTU_E!Y44+FC_TRA_RAIL_CPT_E!Y44+FC_TRA_RAIL_HST_E!Y44+FC_TRA_RAIL_FRT_E!Y44</f>
        <v>0</v>
      </c>
      <c r="Z44" s="8">
        <f>FC_TRA_RAIL_MTU_E!Z44+FC_TRA_RAIL_CPT_E!Z44+FC_TRA_RAIL_HST_E!Z44+FC_TRA_RAIL_FRT_E!Z44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  <c r="Y45" s="8">
        <f>FC_TRA_RAIL_MTU_E!Y45+FC_TRA_RAIL_CPT_E!Y45+FC_TRA_RAIL_HST_E!Y45+FC_TRA_RAIL_FRT_E!Y45</f>
        <v>0</v>
      </c>
      <c r="Z45" s="8">
        <f>FC_TRA_RAIL_MTU_E!Z45+FC_TRA_RAIL_CPT_E!Z45+FC_TRA_RAIL_HST_E!Z45+FC_TRA_RAIL_FRT_E!Z45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  <c r="Y46" s="8">
        <f>FC_TRA_RAIL_MTU_E!Y46+FC_TRA_RAIL_CPT_E!Y46+FC_TRA_RAIL_HST_E!Y46+FC_TRA_RAIL_FRT_E!Y46</f>
        <v>0</v>
      </c>
      <c r="Z46" s="8">
        <f>FC_TRA_RAIL_MTU_E!Z46+FC_TRA_RAIL_CPT_E!Z46+FC_TRA_RAIL_HST_E!Z46+FC_TRA_RAIL_FRT_E!Z46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  <c r="Y47" s="8">
        <f>FC_TRA_RAIL_MTU_E!Y47+FC_TRA_RAIL_CPT_E!Y47+FC_TRA_RAIL_HST_E!Y47+FC_TRA_RAIL_FRT_E!Y47</f>
        <v>0</v>
      </c>
      <c r="Z47" s="8">
        <f>FC_TRA_RAIL_MTU_E!Z47+FC_TRA_RAIL_CPT_E!Z47+FC_TRA_RAIL_HST_E!Z47+FC_TRA_RAIL_FRT_E!Z47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  <c r="Y48" s="8">
        <f>FC_TRA_RAIL_MTU_E!Y48+FC_TRA_RAIL_CPT_E!Y48+FC_TRA_RAIL_HST_E!Y48+FC_TRA_RAIL_FRT_E!Y48</f>
        <v>0</v>
      </c>
      <c r="Z48" s="8">
        <f>FC_TRA_RAIL_MTU_E!Z48+FC_TRA_RAIL_CPT_E!Z48+FC_TRA_RAIL_HST_E!Z48+FC_TRA_RAIL_FRT_E!Z48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  <c r="Y49" s="8">
        <f>FC_TRA_RAIL_MTU_E!Y49+FC_TRA_RAIL_CPT_E!Y49+FC_TRA_RAIL_HST_E!Y49+FC_TRA_RAIL_FRT_E!Y49</f>
        <v>0</v>
      </c>
      <c r="Z49" s="8">
        <f>FC_TRA_RAIL_MTU_E!Z49+FC_TRA_RAIL_CPT_E!Z49+FC_TRA_RAIL_HST_E!Z49+FC_TRA_RAIL_FRT_E!Z49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  <c r="Y50" s="8">
        <f>FC_TRA_RAIL_MTU_E!Y50+FC_TRA_RAIL_CPT_E!Y50+FC_TRA_RAIL_HST_E!Y50+FC_TRA_RAIL_FRT_E!Y50</f>
        <v>0</v>
      </c>
      <c r="Z50" s="8">
        <f>FC_TRA_RAIL_MTU_E!Z50+FC_TRA_RAIL_CPT_E!Z50+FC_TRA_RAIL_HST_E!Z50+FC_TRA_RAIL_FRT_E!Z50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  <c r="Y51" s="27">
        <f>FC_TRA_RAIL_MTU_E!Y51+FC_TRA_RAIL_CPT_E!Y51+FC_TRA_RAIL_HST_E!Y51+FC_TRA_RAIL_FRT_E!Y51</f>
        <v>0</v>
      </c>
      <c r="Z51" s="27">
        <f>FC_TRA_RAIL_MTU_E!Z51+FC_TRA_RAIL_CPT_E!Z51+FC_TRA_RAIL_HST_E!Z51+FC_TRA_RAIL_FRT_E!Z51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  <c r="Y53" s="8">
        <f>FC_TRA_RAIL_MTU_E!Y53+FC_TRA_RAIL_CPT_E!Y53+FC_TRA_RAIL_HST_E!Y53+FC_TRA_RAIL_FRT_E!Y53</f>
        <v>0</v>
      </c>
      <c r="Z53" s="8">
        <f>FC_TRA_RAIL_MTU_E!Z53+FC_TRA_RAIL_CPT_E!Z53+FC_TRA_RAIL_HST_E!Z53+FC_TRA_RAIL_FRT_E!Z53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  <c r="Y54" s="45">
        <f>FC_TRA_RAIL_MTU_E!Y54+FC_TRA_RAIL_CPT_E!Y54+FC_TRA_RAIL_HST_E!Y54+FC_TRA_RAIL_FRT_E!Y54</f>
        <v>0</v>
      </c>
      <c r="Z54" s="45">
        <f>FC_TRA_RAIL_MTU_E!Z54+FC_TRA_RAIL_CPT_E!Z54+FC_TRA_RAIL_HST_E!Z54+FC_TRA_RAIL_FRT_E!Z54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  <c r="Y62" s="52">
        <f>FC_TRA_RAIL_MTU_E!Y62+FC_TRA_RAIL_CPT_E!Y62+FC_TRA_RAIL_HST_E!Y62+FC_TRA_RAIL_FRT_E!Y62</f>
        <v>0</v>
      </c>
      <c r="Z62" s="52">
        <f>FC_TRA_RAIL_MTU_E!Z62+FC_TRA_RAIL_CPT_E!Z62+FC_TRA_RAIL_HST_E!Z62+FC_TRA_RAIL_FRT_E!Z62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  <c r="Y63" s="52">
        <f>FC_TRA_RAIL_MTU_E!Y63+FC_TRA_RAIL_CPT_E!Y63+FC_TRA_RAIL_HST_E!Y63+FC_TRA_RAIL_FRT_E!Y63</f>
        <v>0</v>
      </c>
      <c r="Z63" s="52">
        <f>FC_TRA_RAIL_MTU_E!Z63+FC_TRA_RAIL_CPT_E!Z63+FC_TRA_RAIL_HST_E!Z63+FC_TRA_RAIL_FRT_E!Z63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  <c r="Y64" s="52">
        <f>FC_TRA_RAIL_MTU_E!Y64+FC_TRA_RAIL_CPT_E!Y64+FC_TRA_RAIL_HST_E!Y64+FC_TRA_RAIL_FRT_E!Y64</f>
        <v>0</v>
      </c>
      <c r="Z64" s="52">
        <f>FC_TRA_RAIL_MTU_E!Z64+FC_TRA_RAIL_CPT_E!Z64+FC_TRA_RAIL_HST_E!Z64+FC_TRA_RAIL_FRT_E!Z64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  <c r="Y65" s="52">
        <f>FC_TRA_RAIL_MTU_E!Y65+FC_TRA_RAIL_CPT_E!Y65+FC_TRA_RAIL_HST_E!Y65+FC_TRA_RAIL_FRT_E!Y65</f>
        <v>0</v>
      </c>
      <c r="Z65" s="52">
        <f>FC_TRA_RAIL_MTU_E!Z65+FC_TRA_RAIL_CPT_E!Z65+FC_TRA_RAIL_HST_E!Z65+FC_TRA_RAIL_FRT_E!Z65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  <c r="Y66" s="52">
        <f>FC_TRA_RAIL_MTU_E!Y66+FC_TRA_RAIL_CPT_E!Y66+FC_TRA_RAIL_HST_E!Y66+FC_TRA_RAIL_FRT_E!Y66</f>
        <v>0</v>
      </c>
      <c r="Z66" s="52">
        <f>FC_TRA_RAIL_MTU_E!Z66+FC_TRA_RAIL_CPT_E!Z66+FC_TRA_RAIL_HST_E!Z66+FC_TRA_RAIL_FRT_E!Z66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  <c r="Y67" s="52">
        <f>FC_TRA_RAIL_MTU_E!Y67+FC_TRA_RAIL_CPT_E!Y67+FC_TRA_RAIL_HST_E!Y67+FC_TRA_RAIL_FRT_E!Y67</f>
        <v>0</v>
      </c>
      <c r="Z67" s="52">
        <f>FC_TRA_RAIL_MTU_E!Z67+FC_TRA_RAIL_CPT_E!Z67+FC_TRA_RAIL_HST_E!Z67+FC_TRA_RAIL_FRT_E!Z67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  <c r="Y68" s="52">
        <f>FC_TRA_RAIL_MTU_E!Y68+FC_TRA_RAIL_CPT_E!Y68+FC_TRA_RAIL_HST_E!Y68+FC_TRA_RAIL_FRT_E!Y68</f>
        <v>0</v>
      </c>
      <c r="Z68" s="52">
        <f>FC_TRA_RAIL_MTU_E!Z68+FC_TRA_RAIL_CPT_E!Z68+FC_TRA_RAIL_HST_E!Z68+FC_TRA_RAIL_FRT_E!Z68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  <c r="Y69" s="52">
        <f>FC_TRA_RAIL_MTU_E!Y69+FC_TRA_RAIL_CPT_E!Y69+FC_TRA_RAIL_HST_E!Y69+FC_TRA_RAIL_FRT_E!Y69</f>
        <v>0</v>
      </c>
      <c r="Z69" s="52">
        <f>FC_TRA_RAIL_MTU_E!Z69+FC_TRA_RAIL_CPT_E!Z69+FC_TRA_RAIL_HST_E!Z69+FC_TRA_RAIL_FRT_E!Z69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  <c r="Y70" s="52">
        <f>FC_TRA_RAIL_MTU_E!Y70+FC_TRA_RAIL_CPT_E!Y70+FC_TRA_RAIL_HST_E!Y70+FC_TRA_RAIL_FRT_E!Y70</f>
        <v>0</v>
      </c>
      <c r="Z70" s="52">
        <f>FC_TRA_RAIL_MTU_E!Z70+FC_TRA_RAIL_CPT_E!Z70+FC_TRA_RAIL_HST_E!Z70+FC_TRA_RAIL_FRT_E!Z70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  <c r="Y71" s="52">
        <f>FC_TRA_RAIL_MTU_E!Y71+FC_TRA_RAIL_CPT_E!Y71+FC_TRA_RAIL_HST_E!Y71+FC_TRA_RAIL_FRT_E!Y71</f>
        <v>0</v>
      </c>
      <c r="Z71" s="52">
        <f>FC_TRA_RAIL_MTU_E!Z71+FC_TRA_RAIL_CPT_E!Z71+FC_TRA_RAIL_HST_E!Z71+FC_TRA_RAIL_FRT_E!Z71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  <c r="Y72" s="55">
        <f>FC_TRA_RAIL_MTU_E!Y72+FC_TRA_RAIL_CPT_E!Y72+FC_TRA_RAIL_HST_E!Y72+FC_TRA_RAIL_FRT_E!Y72</f>
        <v>0</v>
      </c>
      <c r="Z72" s="55">
        <f>FC_TRA_RAIL_MTU_E!Z72+FC_TRA_RAIL_CPT_E!Z72+FC_TRA_RAIL_HST_E!Z72+FC_TRA_RAIL_FRT_E!Z72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106.62261994264695</v>
      </c>
      <c r="D2" s="21">
        <f t="shared" ref="D2:X2" si="0">SUM(D3,D17,D22,D25,D26,D51,D52)</f>
        <v>116.76612661219342</v>
      </c>
      <c r="E2" s="21">
        <f t="shared" si="0"/>
        <v>102.33698056765495</v>
      </c>
      <c r="F2" s="21">
        <f t="shared" si="0"/>
        <v>115.96719265945093</v>
      </c>
      <c r="G2" s="21">
        <f t="shared" si="0"/>
        <v>123.97116674896689</v>
      </c>
      <c r="H2" s="21">
        <f t="shared" si="0"/>
        <v>112.97211760025081</v>
      </c>
      <c r="I2" s="21">
        <f t="shared" si="0"/>
        <v>116.43700075867878</v>
      </c>
      <c r="J2" s="21">
        <f t="shared" si="0"/>
        <v>129.06884739055084</v>
      </c>
      <c r="K2" s="21">
        <f t="shared" si="0"/>
        <v>138.04243075839076</v>
      </c>
      <c r="L2" s="21">
        <f t="shared" si="0"/>
        <v>121.85212291351419</v>
      </c>
      <c r="M2" s="21">
        <f t="shared" si="0"/>
        <v>120.3206272125141</v>
      </c>
      <c r="N2" s="21">
        <f t="shared" si="0"/>
        <v>119.95119660439825</v>
      </c>
      <c r="O2" s="21">
        <f t="shared" si="0"/>
        <v>116.49477733082411</v>
      </c>
      <c r="P2" s="21">
        <f t="shared" si="0"/>
        <v>115.79342159365545</v>
      </c>
      <c r="Q2" s="21">
        <f t="shared" si="0"/>
        <v>105.82770214909633</v>
      </c>
      <c r="R2" s="21">
        <f t="shared" si="0"/>
        <v>108.07506794171633</v>
      </c>
      <c r="S2" s="21">
        <f t="shared" si="0"/>
        <v>110.0070292738221</v>
      </c>
      <c r="T2" s="21">
        <f t="shared" si="0"/>
        <v>113.75672520989814</v>
      </c>
      <c r="U2" s="21">
        <f t="shared" si="0"/>
        <v>115.35076268277028</v>
      </c>
      <c r="V2" s="21">
        <f t="shared" si="0"/>
        <v>121.28727429489686</v>
      </c>
      <c r="W2" s="21">
        <f t="shared" si="0"/>
        <v>96.213919178874178</v>
      </c>
      <c r="X2" s="21">
        <f t="shared" si="0"/>
        <v>103.9866091532371</v>
      </c>
      <c r="Y2" s="21">
        <f t="shared" ref="Y2:Z2" si="1">SUM(Y3,Y17,Y22,Y25,Y26,Y51,Y52)</f>
        <v>114.0837887536746</v>
      </c>
      <c r="Z2" s="21">
        <f t="shared" si="1"/>
        <v>122.10612398846649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106.62261994264695</v>
      </c>
      <c r="D26" s="27">
        <f t="shared" si="14"/>
        <v>116.76612661219342</v>
      </c>
      <c r="E26" s="27">
        <f t="shared" si="14"/>
        <v>102.33698056765495</v>
      </c>
      <c r="F26" s="27">
        <f t="shared" si="14"/>
        <v>115.96719265945093</v>
      </c>
      <c r="G26" s="27">
        <f t="shared" si="14"/>
        <v>123.97116674896689</v>
      </c>
      <c r="H26" s="27">
        <f t="shared" si="14"/>
        <v>112.97211760025081</v>
      </c>
      <c r="I26" s="27">
        <f t="shared" si="14"/>
        <v>116.43700075867878</v>
      </c>
      <c r="J26" s="27">
        <f t="shared" si="14"/>
        <v>129.06884739055084</v>
      </c>
      <c r="K26" s="27">
        <f t="shared" si="14"/>
        <v>138.04243075839076</v>
      </c>
      <c r="L26" s="27">
        <f t="shared" si="14"/>
        <v>121.85212291351419</v>
      </c>
      <c r="M26" s="27">
        <f t="shared" si="14"/>
        <v>120.3206272125141</v>
      </c>
      <c r="N26" s="27">
        <f t="shared" si="14"/>
        <v>119.95119660439825</v>
      </c>
      <c r="O26" s="27">
        <f t="shared" si="14"/>
        <v>116.49477733082411</v>
      </c>
      <c r="P26" s="27">
        <f t="shared" si="14"/>
        <v>115.79342159365545</v>
      </c>
      <c r="Q26" s="27">
        <f t="shared" si="14"/>
        <v>105.82770214909633</v>
      </c>
      <c r="R26" s="27">
        <f t="shared" si="14"/>
        <v>108.07506794171633</v>
      </c>
      <c r="S26" s="27">
        <f t="shared" si="14"/>
        <v>110.0070292738221</v>
      </c>
      <c r="T26" s="27">
        <f t="shared" si="14"/>
        <v>113.75672520989814</v>
      </c>
      <c r="U26" s="27">
        <f t="shared" si="14"/>
        <v>115.35076268277028</v>
      </c>
      <c r="V26" s="27">
        <f t="shared" si="14"/>
        <v>121.28727429489686</v>
      </c>
      <c r="W26" s="27">
        <f t="shared" si="14"/>
        <v>96.213919178874178</v>
      </c>
      <c r="X26" s="27">
        <f t="shared" si="14"/>
        <v>103.9866091532371</v>
      </c>
      <c r="Y26" s="27">
        <f t="shared" ref="Y26:Z26" si="15">SUM(Y27,Y33)</f>
        <v>114.0837887536746</v>
      </c>
      <c r="Z26" s="27">
        <f t="shared" si="15"/>
        <v>122.10612398846649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106.62261994264695</v>
      </c>
      <c r="D33" s="19">
        <f t="shared" si="18"/>
        <v>116.76612661219342</v>
      </c>
      <c r="E33" s="19">
        <f t="shared" si="18"/>
        <v>102.33698056765495</v>
      </c>
      <c r="F33" s="19">
        <f t="shared" si="18"/>
        <v>115.96719265945093</v>
      </c>
      <c r="G33" s="19">
        <f t="shared" si="18"/>
        <v>123.97116674896689</v>
      </c>
      <c r="H33" s="19">
        <f t="shared" si="18"/>
        <v>112.97211760025081</v>
      </c>
      <c r="I33" s="19">
        <f t="shared" si="18"/>
        <v>116.43700075867878</v>
      </c>
      <c r="J33" s="19">
        <f t="shared" si="18"/>
        <v>129.06884739055084</v>
      </c>
      <c r="K33" s="19">
        <f t="shared" si="18"/>
        <v>138.04243075839076</v>
      </c>
      <c r="L33" s="19">
        <f t="shared" si="18"/>
        <v>121.85212291351419</v>
      </c>
      <c r="M33" s="19">
        <f t="shared" si="18"/>
        <v>120.3206272125141</v>
      </c>
      <c r="N33" s="19">
        <f t="shared" si="18"/>
        <v>119.95119660439825</v>
      </c>
      <c r="O33" s="19">
        <f t="shared" si="18"/>
        <v>116.49477733082411</v>
      </c>
      <c r="P33" s="19">
        <f t="shared" si="18"/>
        <v>115.79342159365545</v>
      </c>
      <c r="Q33" s="19">
        <f t="shared" si="18"/>
        <v>105.82770214909633</v>
      </c>
      <c r="R33" s="19">
        <f t="shared" si="18"/>
        <v>108.07506794171633</v>
      </c>
      <c r="S33" s="19">
        <f t="shared" si="18"/>
        <v>110.0070292738221</v>
      </c>
      <c r="T33" s="19">
        <f t="shared" si="18"/>
        <v>113.75672520989814</v>
      </c>
      <c r="U33" s="19">
        <f t="shared" si="18"/>
        <v>115.35076268277028</v>
      </c>
      <c r="V33" s="19">
        <f t="shared" si="18"/>
        <v>121.28727429489686</v>
      </c>
      <c r="W33" s="19">
        <f t="shared" si="18"/>
        <v>96.213919178874178</v>
      </c>
      <c r="X33" s="19">
        <f t="shared" si="18"/>
        <v>103.9866091532371</v>
      </c>
      <c r="Y33" s="19">
        <f t="shared" ref="Y33:Z33" si="19">SUM(Y34:Y50)</f>
        <v>114.0837887536746</v>
      </c>
      <c r="Z33" s="19">
        <f t="shared" si="19"/>
        <v>122.10612398846649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106.62261994264695</v>
      </c>
      <c r="D43" s="8">
        <v>116.76612661219342</v>
      </c>
      <c r="E43" s="8">
        <v>102.33698056765495</v>
      </c>
      <c r="F43" s="8">
        <v>115.96719265945093</v>
      </c>
      <c r="G43" s="8">
        <v>123.97116674896689</v>
      </c>
      <c r="H43" s="8">
        <v>112.97211760025081</v>
      </c>
      <c r="I43" s="8">
        <v>116.43700075867878</v>
      </c>
      <c r="J43" s="8">
        <v>129.06884739055084</v>
      </c>
      <c r="K43" s="8">
        <v>138.04243075839076</v>
      </c>
      <c r="L43" s="8">
        <v>121.85212291351419</v>
      </c>
      <c r="M43" s="8">
        <v>120.3206272125141</v>
      </c>
      <c r="N43" s="8">
        <v>119.95119660439825</v>
      </c>
      <c r="O43" s="8">
        <v>116.49477733082411</v>
      </c>
      <c r="P43" s="8">
        <v>115.79342159365545</v>
      </c>
      <c r="Q43" s="8">
        <v>105.82770214909633</v>
      </c>
      <c r="R43" s="8">
        <v>108.07506794171633</v>
      </c>
      <c r="S43" s="8">
        <v>110.0070292738221</v>
      </c>
      <c r="T43" s="8">
        <v>113.75672520989814</v>
      </c>
      <c r="U43" s="8">
        <v>115.35076268277028</v>
      </c>
      <c r="V43" s="8">
        <v>121.28727429489686</v>
      </c>
      <c r="W43" s="8">
        <v>96.213919178874178</v>
      </c>
      <c r="X43" s="8">
        <v>103.9866091532371</v>
      </c>
      <c r="Y43" s="8">
        <v>114.0837887536746</v>
      </c>
      <c r="Z43" s="8">
        <v>122.10612398846649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ref="X26:Z26" si="15">SUM(X27,X33)</f>
        <v>0</v>
      </c>
      <c r="Y26" s="27">
        <f t="shared" si="15"/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ref="X33:Z33" si="19">SUM(X34:X50)</f>
        <v>0</v>
      </c>
      <c r="Y33" s="19">
        <f t="shared" si="19"/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:Z22 X33:Z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17.875339097353056</v>
      </c>
      <c r="D2" s="21">
        <f t="shared" ref="D2:X2" si="0">SUM(D3,D17,D22,D25,D26,D51,D52)</f>
        <v>19.117682747806565</v>
      </c>
      <c r="E2" s="21">
        <f t="shared" si="0"/>
        <v>16.484058912345048</v>
      </c>
      <c r="F2" s="21">
        <f t="shared" si="0"/>
        <v>15.263522020549063</v>
      </c>
      <c r="G2" s="21">
        <f t="shared" si="0"/>
        <v>14.396711731033063</v>
      </c>
      <c r="H2" s="21">
        <f t="shared" si="0"/>
        <v>10.559903479749199</v>
      </c>
      <c r="I2" s="21">
        <f t="shared" si="0"/>
        <v>7.0950203213212406</v>
      </c>
      <c r="J2" s="21">
        <f t="shared" si="0"/>
        <v>4.5237603294491588</v>
      </c>
      <c r="K2" s="21">
        <f t="shared" si="0"/>
        <v>3.5409727616092099</v>
      </c>
      <c r="L2" s="21">
        <f t="shared" si="0"/>
        <v>2.3825440064857633</v>
      </c>
      <c r="M2" s="21">
        <f t="shared" si="0"/>
        <v>2.964374107485912</v>
      </c>
      <c r="N2" s="21">
        <f t="shared" si="0"/>
        <v>3.3946259956017562</v>
      </c>
      <c r="O2" s="21">
        <f t="shared" si="0"/>
        <v>2.8299050291758978</v>
      </c>
      <c r="P2" s="21">
        <f t="shared" si="0"/>
        <v>3.0404223663445529</v>
      </c>
      <c r="Q2" s="21">
        <f t="shared" si="0"/>
        <v>3.1861726909036836</v>
      </c>
      <c r="R2" s="21">
        <f t="shared" si="0"/>
        <v>3.0216689782836652</v>
      </c>
      <c r="S2" s="21">
        <f t="shared" si="0"/>
        <v>3.1402917661779104</v>
      </c>
      <c r="T2" s="21">
        <f t="shared" si="0"/>
        <v>3.043073750101863</v>
      </c>
      <c r="U2" s="21">
        <f t="shared" si="0"/>
        <v>2.6750652372297217</v>
      </c>
      <c r="V2" s="21">
        <f t="shared" si="0"/>
        <v>2.2196713451031247</v>
      </c>
      <c r="W2" s="21">
        <f t="shared" si="0"/>
        <v>2.1847749811258113</v>
      </c>
      <c r="X2" s="21">
        <f t="shared" si="0"/>
        <v>2.4284897667628877</v>
      </c>
      <c r="Y2" s="21">
        <f t="shared" ref="Y2:Z2" si="1">SUM(Y3,Y17,Y22,Y25,Y26,Y51,Y52)</f>
        <v>4.895172646325368</v>
      </c>
      <c r="Z2" s="21">
        <f t="shared" si="1"/>
        <v>2.6396550915335193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17.875339097353056</v>
      </c>
      <c r="D26" s="27">
        <f t="shared" si="14"/>
        <v>19.117682747806565</v>
      </c>
      <c r="E26" s="27">
        <f t="shared" si="14"/>
        <v>16.484058912345048</v>
      </c>
      <c r="F26" s="27">
        <f t="shared" si="14"/>
        <v>15.263522020549063</v>
      </c>
      <c r="G26" s="27">
        <f t="shared" si="14"/>
        <v>14.396711731033063</v>
      </c>
      <c r="H26" s="27">
        <f t="shared" si="14"/>
        <v>10.559903479749199</v>
      </c>
      <c r="I26" s="27">
        <f t="shared" si="14"/>
        <v>7.0950203213212406</v>
      </c>
      <c r="J26" s="27">
        <f t="shared" si="14"/>
        <v>4.5237603294491588</v>
      </c>
      <c r="K26" s="27">
        <f t="shared" si="14"/>
        <v>3.5409727616092099</v>
      </c>
      <c r="L26" s="27">
        <f t="shared" si="14"/>
        <v>2.3825440064857633</v>
      </c>
      <c r="M26" s="27">
        <f t="shared" si="14"/>
        <v>2.964374107485912</v>
      </c>
      <c r="N26" s="27">
        <f t="shared" si="14"/>
        <v>3.3946259956017562</v>
      </c>
      <c r="O26" s="27">
        <f t="shared" si="14"/>
        <v>2.8299050291758978</v>
      </c>
      <c r="P26" s="27">
        <f t="shared" si="14"/>
        <v>3.0404223663445529</v>
      </c>
      <c r="Q26" s="27">
        <f t="shared" si="14"/>
        <v>3.1861726909036836</v>
      </c>
      <c r="R26" s="27">
        <f t="shared" si="14"/>
        <v>3.0216689782836652</v>
      </c>
      <c r="S26" s="27">
        <f t="shared" si="14"/>
        <v>3.1402917661779104</v>
      </c>
      <c r="T26" s="27">
        <f t="shared" si="14"/>
        <v>3.043073750101863</v>
      </c>
      <c r="U26" s="27">
        <f t="shared" si="14"/>
        <v>2.6750652372297217</v>
      </c>
      <c r="V26" s="27">
        <f t="shared" si="14"/>
        <v>2.2196713451031247</v>
      </c>
      <c r="W26" s="27">
        <f t="shared" si="14"/>
        <v>2.1847749811258113</v>
      </c>
      <c r="X26" s="27">
        <f t="shared" si="14"/>
        <v>2.4284897667628877</v>
      </c>
      <c r="Y26" s="27">
        <f t="shared" ref="Y26:Z26" si="15">SUM(Y27,Y33)</f>
        <v>4.895172646325368</v>
      </c>
      <c r="Z26" s="27">
        <f t="shared" si="15"/>
        <v>2.6396550915335193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17.875339097353056</v>
      </c>
      <c r="D33" s="19">
        <f t="shared" si="18"/>
        <v>19.117682747806565</v>
      </c>
      <c r="E33" s="19">
        <f t="shared" si="18"/>
        <v>16.484058912345048</v>
      </c>
      <c r="F33" s="19">
        <f t="shared" si="18"/>
        <v>15.263522020549063</v>
      </c>
      <c r="G33" s="19">
        <f t="shared" si="18"/>
        <v>14.396711731033063</v>
      </c>
      <c r="H33" s="19">
        <f t="shared" si="18"/>
        <v>10.559903479749199</v>
      </c>
      <c r="I33" s="19">
        <f t="shared" si="18"/>
        <v>7.0950203213212406</v>
      </c>
      <c r="J33" s="19">
        <f t="shared" si="18"/>
        <v>4.5237603294491588</v>
      </c>
      <c r="K33" s="19">
        <f t="shared" si="18"/>
        <v>3.5409727616092099</v>
      </c>
      <c r="L33" s="19">
        <f t="shared" si="18"/>
        <v>2.3825440064857633</v>
      </c>
      <c r="M33" s="19">
        <f t="shared" si="18"/>
        <v>2.964374107485912</v>
      </c>
      <c r="N33" s="19">
        <f t="shared" si="18"/>
        <v>3.3946259956017562</v>
      </c>
      <c r="O33" s="19">
        <f t="shared" si="18"/>
        <v>2.8299050291758978</v>
      </c>
      <c r="P33" s="19">
        <f t="shared" si="18"/>
        <v>3.0404223663445529</v>
      </c>
      <c r="Q33" s="19">
        <f t="shared" si="18"/>
        <v>3.1861726909036836</v>
      </c>
      <c r="R33" s="19">
        <f t="shared" si="18"/>
        <v>3.0216689782836652</v>
      </c>
      <c r="S33" s="19">
        <f t="shared" si="18"/>
        <v>3.1402917661779104</v>
      </c>
      <c r="T33" s="19">
        <f t="shared" si="18"/>
        <v>3.043073750101863</v>
      </c>
      <c r="U33" s="19">
        <f t="shared" si="18"/>
        <v>2.6750652372297217</v>
      </c>
      <c r="V33" s="19">
        <f t="shared" si="18"/>
        <v>2.2196713451031247</v>
      </c>
      <c r="W33" s="19">
        <f t="shared" si="18"/>
        <v>2.1847749811258113</v>
      </c>
      <c r="X33" s="19">
        <f t="shared" si="18"/>
        <v>2.4284897667628877</v>
      </c>
      <c r="Y33" s="19">
        <f t="shared" ref="Y33:Z33" si="19">SUM(Y34:Y50)</f>
        <v>4.895172646325368</v>
      </c>
      <c r="Z33" s="19">
        <f t="shared" si="19"/>
        <v>2.6396550915335193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17.875339097353056</v>
      </c>
      <c r="D43" s="8">
        <v>19.117682747806565</v>
      </c>
      <c r="E43" s="8">
        <v>16.484058912345048</v>
      </c>
      <c r="F43" s="8">
        <v>15.263522020549063</v>
      </c>
      <c r="G43" s="8">
        <v>14.396711731033063</v>
      </c>
      <c r="H43" s="8">
        <v>10.559903479749199</v>
      </c>
      <c r="I43" s="8">
        <v>7.0950203213212406</v>
      </c>
      <c r="J43" s="8">
        <v>4.5237603294491588</v>
      </c>
      <c r="K43" s="8">
        <v>3.5409727616092099</v>
      </c>
      <c r="L43" s="8">
        <v>2.3825440064857633</v>
      </c>
      <c r="M43" s="8">
        <v>2.964374107485912</v>
      </c>
      <c r="N43" s="8">
        <v>3.3946259956017562</v>
      </c>
      <c r="O43" s="8">
        <v>2.8299050291758978</v>
      </c>
      <c r="P43" s="8">
        <v>3.0404223663445529</v>
      </c>
      <c r="Q43" s="8">
        <v>3.1861726909036836</v>
      </c>
      <c r="R43" s="8">
        <v>3.0216689782836652</v>
      </c>
      <c r="S43" s="8">
        <v>3.1402917661779104</v>
      </c>
      <c r="T43" s="8">
        <v>3.043073750101863</v>
      </c>
      <c r="U43" s="8">
        <v>2.6750652372297217</v>
      </c>
      <c r="V43" s="8">
        <v>2.2196713451031247</v>
      </c>
      <c r="W43" s="8">
        <v>2.1847749811258113</v>
      </c>
      <c r="X43" s="8">
        <v>2.4284897667628877</v>
      </c>
      <c r="Y43" s="8">
        <v>4.895172646325368</v>
      </c>
      <c r="Z43" s="8">
        <v>2.6396550915335193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10177.357624559998</v>
      </c>
      <c r="D2" s="21">
        <f t="shared" ref="D2:X2" si="0">SUM(D3,D17,D22,D25,D26,D51,D52)</f>
        <v>10640.572231679998</v>
      </c>
      <c r="E2" s="21">
        <f t="shared" si="0"/>
        <v>10847.815841519998</v>
      </c>
      <c r="F2" s="21">
        <f t="shared" si="0"/>
        <v>11030.49488772</v>
      </c>
      <c r="G2" s="21">
        <f t="shared" si="0"/>
        <v>11695.621861799998</v>
      </c>
      <c r="H2" s="21">
        <f t="shared" si="0"/>
        <v>12387.375396719999</v>
      </c>
      <c r="I2" s="21">
        <f t="shared" si="0"/>
        <v>13445.664057</v>
      </c>
      <c r="J2" s="21">
        <f t="shared" si="0"/>
        <v>13850.725586039996</v>
      </c>
      <c r="K2" s="21">
        <f t="shared" si="0"/>
        <v>13034.216923559998</v>
      </c>
      <c r="L2" s="21">
        <f t="shared" si="0"/>
        <v>11833.13969856</v>
      </c>
      <c r="M2" s="21">
        <f t="shared" si="0"/>
        <v>11038.37687244</v>
      </c>
      <c r="N2" s="21">
        <f t="shared" si="0"/>
        <v>10532.445574320003</v>
      </c>
      <c r="O2" s="21">
        <f t="shared" si="0"/>
        <v>10314.938075399999</v>
      </c>
      <c r="P2" s="21">
        <f t="shared" si="0"/>
        <v>10477.877197319998</v>
      </c>
      <c r="Q2" s="21">
        <f t="shared" si="0"/>
        <v>10888.554299399999</v>
      </c>
      <c r="R2" s="21">
        <f t="shared" si="0"/>
        <v>11088.258634080001</v>
      </c>
      <c r="S2" s="21">
        <f t="shared" si="0"/>
        <v>11690.946435240003</v>
      </c>
      <c r="T2" s="21">
        <f t="shared" si="0"/>
        <v>11443.029906960004</v>
      </c>
      <c r="U2" s="21">
        <f t="shared" si="0"/>
        <v>11583.178268399999</v>
      </c>
      <c r="V2" s="21">
        <f t="shared" si="0"/>
        <v>11560.69376604</v>
      </c>
      <c r="W2" s="21">
        <f t="shared" si="0"/>
        <v>9637.6618493557889</v>
      </c>
      <c r="X2" s="21">
        <f t="shared" si="0"/>
        <v>10271.225736114242</v>
      </c>
      <c r="Y2" s="21">
        <f t="shared" ref="Y2:Z2" si="1">SUM(Y3,Y17,Y22,Y25,Y26,Y51,Y52)</f>
        <v>10958.350422794632</v>
      </c>
      <c r="Z2" s="21">
        <f t="shared" si="1"/>
        <v>11114.332534313689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  <c r="Y5" s="8">
        <f>FC_TRA_ROAD_P2W_E!Y5+FC_TRA_ROAD_CAR_E!Y5+FC_TRA_ROAD_BUS_E!Y5+FC_TRA_ROAD_LCV_E!Y5+FC_TRA_ROAD_HGV_E!Y5</f>
        <v>0</v>
      </c>
      <c r="Z5" s="8">
        <f>FC_TRA_ROAD_P2W_E!Z5+FC_TRA_ROAD_CAR_E!Z5+FC_TRA_ROAD_BUS_E!Z5+FC_TRA_ROAD_LCV_E!Z5+FC_TRA_ROAD_HGV_E!Z5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  <c r="Y6" s="8">
        <f>FC_TRA_ROAD_P2W_E!Y6+FC_TRA_ROAD_CAR_E!Y6+FC_TRA_ROAD_BUS_E!Y6+FC_TRA_ROAD_LCV_E!Y6+FC_TRA_ROAD_HGV_E!Y6</f>
        <v>0</v>
      </c>
      <c r="Z6" s="8">
        <f>FC_TRA_ROAD_P2W_E!Z6+FC_TRA_ROAD_CAR_E!Z6+FC_TRA_ROAD_BUS_E!Z6+FC_TRA_ROAD_LCV_E!Z6+FC_TRA_ROAD_HGV_E!Z6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  <c r="Y7" s="8">
        <f>FC_TRA_ROAD_P2W_E!Y7+FC_TRA_ROAD_CAR_E!Y7+FC_TRA_ROAD_BUS_E!Y7+FC_TRA_ROAD_LCV_E!Y7+FC_TRA_ROAD_HGV_E!Y7</f>
        <v>0</v>
      </c>
      <c r="Z7" s="8">
        <f>FC_TRA_ROAD_P2W_E!Z7+FC_TRA_ROAD_CAR_E!Z7+FC_TRA_ROAD_BUS_E!Z7+FC_TRA_ROAD_LCV_E!Z7+FC_TRA_ROAD_HGV_E!Z7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  <c r="Y9" s="8">
        <f>FC_TRA_ROAD_P2W_E!Y9+FC_TRA_ROAD_CAR_E!Y9+FC_TRA_ROAD_BUS_E!Y9+FC_TRA_ROAD_LCV_E!Y9+FC_TRA_ROAD_HGV_E!Y9</f>
        <v>0</v>
      </c>
      <c r="Z9" s="8">
        <f>FC_TRA_ROAD_P2W_E!Z9+FC_TRA_ROAD_CAR_E!Z9+FC_TRA_ROAD_BUS_E!Z9+FC_TRA_ROAD_LCV_E!Z9+FC_TRA_ROAD_HGV_E!Z9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  <c r="Y10" s="8">
        <f>FC_TRA_ROAD_P2W_E!Y10+FC_TRA_ROAD_CAR_E!Y10+FC_TRA_ROAD_BUS_E!Y10+FC_TRA_ROAD_LCV_E!Y10+FC_TRA_ROAD_HGV_E!Y10</f>
        <v>0</v>
      </c>
      <c r="Z10" s="8">
        <f>FC_TRA_ROAD_P2W_E!Z10+FC_TRA_ROAD_CAR_E!Z10+FC_TRA_ROAD_BUS_E!Z10+FC_TRA_ROAD_LCV_E!Z10+FC_TRA_ROAD_HGV_E!Z10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  <c r="Y12" s="8">
        <f>FC_TRA_ROAD_P2W_E!Y12+FC_TRA_ROAD_CAR_E!Y12+FC_TRA_ROAD_BUS_E!Y12+FC_TRA_ROAD_LCV_E!Y12+FC_TRA_ROAD_HGV_E!Y12</f>
        <v>0</v>
      </c>
      <c r="Z12" s="8">
        <f>FC_TRA_ROAD_P2W_E!Z12+FC_TRA_ROAD_CAR_E!Z12+FC_TRA_ROAD_BUS_E!Z12+FC_TRA_ROAD_LCV_E!Z12+FC_TRA_ROAD_HGV_E!Z12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  <c r="Y13" s="8">
        <f>FC_TRA_ROAD_P2W_E!Y13+FC_TRA_ROAD_CAR_E!Y13+FC_TRA_ROAD_BUS_E!Y13+FC_TRA_ROAD_LCV_E!Y13+FC_TRA_ROAD_HGV_E!Y13</f>
        <v>0</v>
      </c>
      <c r="Z13" s="8">
        <f>FC_TRA_ROAD_P2W_E!Z13+FC_TRA_ROAD_CAR_E!Z13+FC_TRA_ROAD_BUS_E!Z13+FC_TRA_ROAD_LCV_E!Z13+FC_TRA_ROAD_HGV_E!Z13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  <c r="Y14" s="8">
        <f>FC_TRA_ROAD_P2W_E!Y14+FC_TRA_ROAD_CAR_E!Y14+FC_TRA_ROAD_BUS_E!Y14+FC_TRA_ROAD_LCV_E!Y14+FC_TRA_ROAD_HGV_E!Y14</f>
        <v>0</v>
      </c>
      <c r="Z14" s="8">
        <f>FC_TRA_ROAD_P2W_E!Z14+FC_TRA_ROAD_CAR_E!Z14+FC_TRA_ROAD_BUS_E!Z14+FC_TRA_ROAD_LCV_E!Z14+FC_TRA_ROAD_HGV_E!Z14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  <c r="Y15" s="8">
        <f>FC_TRA_ROAD_P2W_E!Y15+FC_TRA_ROAD_CAR_E!Y15+FC_TRA_ROAD_BUS_E!Y15+FC_TRA_ROAD_LCV_E!Y15+FC_TRA_ROAD_HGV_E!Y15</f>
        <v>0</v>
      </c>
      <c r="Z15" s="8">
        <f>FC_TRA_ROAD_P2W_E!Z15+FC_TRA_ROAD_CAR_E!Z15+FC_TRA_ROAD_BUS_E!Z15+FC_TRA_ROAD_LCV_E!Z15+FC_TRA_ROAD_HGV_E!Z15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  <c r="Y16" s="8">
        <f>FC_TRA_ROAD_P2W_E!Y16+FC_TRA_ROAD_CAR_E!Y16+FC_TRA_ROAD_BUS_E!Y16+FC_TRA_ROAD_LCV_E!Y16+FC_TRA_ROAD_HGV_E!Y16</f>
        <v>0</v>
      </c>
      <c r="Z16" s="8">
        <f>FC_TRA_ROAD_P2W_E!Z16+FC_TRA_ROAD_CAR_E!Z16+FC_TRA_ROAD_BUS_E!Z16+FC_TRA_ROAD_LCV_E!Z16+FC_TRA_ROAD_HGV_E!Z16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  <c r="Y18" s="8">
        <f>FC_TRA_ROAD_P2W_E!Y18+FC_TRA_ROAD_CAR_E!Y18+FC_TRA_ROAD_BUS_E!Y18+FC_TRA_ROAD_LCV_E!Y18+FC_TRA_ROAD_HGV_E!Y18</f>
        <v>0</v>
      </c>
      <c r="Z18" s="8">
        <f>FC_TRA_ROAD_P2W_E!Z18+FC_TRA_ROAD_CAR_E!Z18+FC_TRA_ROAD_BUS_E!Z18+FC_TRA_ROAD_LCV_E!Z18+FC_TRA_ROAD_HGV_E!Z18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  <c r="Y19" s="8">
        <f>FC_TRA_ROAD_P2W_E!Y19+FC_TRA_ROAD_CAR_E!Y19+FC_TRA_ROAD_BUS_E!Y19+FC_TRA_ROAD_LCV_E!Y19+FC_TRA_ROAD_HGV_E!Y19</f>
        <v>0</v>
      </c>
      <c r="Z19" s="8">
        <f>FC_TRA_ROAD_P2W_E!Z19+FC_TRA_ROAD_CAR_E!Z19+FC_TRA_ROAD_BUS_E!Z19+FC_TRA_ROAD_LCV_E!Z19+FC_TRA_ROAD_HGV_E!Z19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  <c r="Y20" s="8">
        <f>FC_TRA_ROAD_P2W_E!Y20+FC_TRA_ROAD_CAR_E!Y20+FC_TRA_ROAD_BUS_E!Y20+FC_TRA_ROAD_LCV_E!Y20+FC_TRA_ROAD_HGV_E!Y20</f>
        <v>0</v>
      </c>
      <c r="Z20" s="8">
        <f>FC_TRA_ROAD_P2W_E!Z20+FC_TRA_ROAD_CAR_E!Z20+FC_TRA_ROAD_BUS_E!Z20+FC_TRA_ROAD_LCV_E!Z20+FC_TRA_ROAD_HGV_E!Z20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  <c r="Y21" s="8">
        <f>FC_TRA_ROAD_P2W_E!Y21+FC_TRA_ROAD_CAR_E!Y21+FC_TRA_ROAD_BUS_E!Y21+FC_TRA_ROAD_LCV_E!Y21+FC_TRA_ROAD_HGV_E!Y21</f>
        <v>0</v>
      </c>
      <c r="Z21" s="8">
        <f>FC_TRA_ROAD_P2W_E!Z21+FC_TRA_ROAD_CAR_E!Z21+FC_TRA_ROAD_BUS_E!Z21+FC_TRA_ROAD_LCV_E!Z21+FC_TRA_ROAD_HGV_E!Z21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:Z22" si="18">SUM(X23:X24)</f>
        <v>0</v>
      </c>
      <c r="Y22" s="27">
        <f t="shared" si="18"/>
        <v>0</v>
      </c>
      <c r="Z22" s="27">
        <f t="shared" si="18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  <c r="Y23" s="8">
        <f>FC_TRA_ROAD_P2W_E!Y23+FC_TRA_ROAD_CAR_E!Y23+FC_TRA_ROAD_BUS_E!Y23+FC_TRA_ROAD_LCV_E!Y23+FC_TRA_ROAD_HGV_E!Y23</f>
        <v>0</v>
      </c>
      <c r="Z23" s="8">
        <f>FC_TRA_ROAD_P2W_E!Z23+FC_TRA_ROAD_CAR_E!Z23+FC_TRA_ROAD_BUS_E!Z23+FC_TRA_ROAD_LCV_E!Z23+FC_TRA_ROAD_HGV_E!Z23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  <c r="Y24" s="8">
        <f>FC_TRA_ROAD_P2W_E!Y24+FC_TRA_ROAD_CAR_E!Y24+FC_TRA_ROAD_BUS_E!Y24+FC_TRA_ROAD_LCV_E!Y24+FC_TRA_ROAD_HGV_E!Y24</f>
        <v>0</v>
      </c>
      <c r="Z24" s="8">
        <f>FC_TRA_ROAD_P2W_E!Z24+FC_TRA_ROAD_CAR_E!Z24+FC_TRA_ROAD_BUS_E!Z24+FC_TRA_ROAD_LCV_E!Z24+FC_TRA_ROAD_HGV_E!Z24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  <c r="Y25" s="27">
        <f>FC_TRA_ROAD_P2W_E!Y25+FC_TRA_ROAD_CAR_E!Y25+FC_TRA_ROAD_BUS_E!Y25+FC_TRA_ROAD_LCV_E!Y25+FC_TRA_ROAD_HGV_E!Y25</f>
        <v>0</v>
      </c>
      <c r="Z25" s="27">
        <f>FC_TRA_ROAD_P2W_E!Z25+FC_TRA_ROAD_CAR_E!Z25+FC_TRA_ROAD_BUS_E!Z25+FC_TRA_ROAD_LCV_E!Z25+FC_TRA_ROAD_HGV_E!Z25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9">SUM(C27,C33)</f>
        <v>10177.357624559998</v>
      </c>
      <c r="D26" s="27">
        <f t="shared" ref="D26:W26" si="20">SUM(D27,D33)</f>
        <v>10640.572231679998</v>
      </c>
      <c r="E26" s="27">
        <f t="shared" si="20"/>
        <v>10847.815841519998</v>
      </c>
      <c r="F26" s="27">
        <f t="shared" si="20"/>
        <v>11030.49488772</v>
      </c>
      <c r="G26" s="27">
        <f t="shared" si="20"/>
        <v>11695.621861799998</v>
      </c>
      <c r="H26" s="27">
        <f t="shared" si="20"/>
        <v>12387.375396719999</v>
      </c>
      <c r="I26" s="27">
        <f t="shared" si="20"/>
        <v>13445.664057</v>
      </c>
      <c r="J26" s="27">
        <f t="shared" si="20"/>
        <v>13850.725586039996</v>
      </c>
      <c r="K26" s="27">
        <f t="shared" si="20"/>
        <v>13034.216923559998</v>
      </c>
      <c r="L26" s="27">
        <f t="shared" si="20"/>
        <v>11833.13969856</v>
      </c>
      <c r="M26" s="27">
        <f t="shared" si="20"/>
        <v>11038.37687244</v>
      </c>
      <c r="N26" s="27">
        <f t="shared" si="20"/>
        <v>10532.445574320003</v>
      </c>
      <c r="O26" s="27">
        <f t="shared" si="20"/>
        <v>10314.938075399999</v>
      </c>
      <c r="P26" s="27">
        <f t="shared" si="20"/>
        <v>10477.877197319998</v>
      </c>
      <c r="Q26" s="27">
        <f t="shared" si="20"/>
        <v>10888.499770199998</v>
      </c>
      <c r="R26" s="27">
        <f t="shared" si="20"/>
        <v>11088.228744</v>
      </c>
      <c r="S26" s="27">
        <f t="shared" si="20"/>
        <v>11690.916343200002</v>
      </c>
      <c r="T26" s="27">
        <f t="shared" si="20"/>
        <v>11442.996583560003</v>
      </c>
      <c r="U26" s="27">
        <f t="shared" si="20"/>
        <v>11583.108592199998</v>
      </c>
      <c r="V26" s="27">
        <f t="shared" si="20"/>
        <v>11559.745159919999</v>
      </c>
      <c r="W26" s="27">
        <f t="shared" si="20"/>
        <v>9635.3688347999996</v>
      </c>
      <c r="X26" s="27">
        <f t="shared" ref="X26:Z26" si="21">SUM(X27,X33)</f>
        <v>10266.490599839999</v>
      </c>
      <c r="Y26" s="27">
        <f t="shared" si="21"/>
        <v>10953.887849279998</v>
      </c>
      <c r="Z26" s="27">
        <f t="shared" si="21"/>
        <v>11109.46954032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:Z27" si="24">SUM(X28:X32)</f>
        <v>0</v>
      </c>
      <c r="Y27" s="19">
        <f t="shared" si="24"/>
        <v>0</v>
      </c>
      <c r="Z27" s="19">
        <f t="shared" si="24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  <c r="Y28" s="8">
        <f>FC_TRA_ROAD_P2W_E!Y28+FC_TRA_ROAD_CAR_E!Y28+FC_TRA_ROAD_BUS_E!Y28+FC_TRA_ROAD_LCV_E!Y28+FC_TRA_ROAD_HGV_E!Y28</f>
        <v>0</v>
      </c>
      <c r="Z28" s="8">
        <f>FC_TRA_ROAD_P2W_E!Z28+FC_TRA_ROAD_CAR_E!Z28+FC_TRA_ROAD_BUS_E!Z28+FC_TRA_ROAD_LCV_E!Z28+FC_TRA_ROAD_HGV_E!Z28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  <c r="Y29" s="8">
        <f>FC_TRA_ROAD_P2W_E!Y29+FC_TRA_ROAD_CAR_E!Y29+FC_TRA_ROAD_BUS_E!Y29+FC_TRA_ROAD_LCV_E!Y29+FC_TRA_ROAD_HGV_E!Y29</f>
        <v>0</v>
      </c>
      <c r="Z29" s="8">
        <f>FC_TRA_ROAD_P2W_E!Z29+FC_TRA_ROAD_CAR_E!Z29+FC_TRA_ROAD_BUS_E!Z29+FC_TRA_ROAD_LCV_E!Z29+FC_TRA_ROAD_HGV_E!Z29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  <c r="Y30" s="8">
        <f>FC_TRA_ROAD_P2W_E!Y30+FC_TRA_ROAD_CAR_E!Y30+FC_TRA_ROAD_BUS_E!Y30+FC_TRA_ROAD_LCV_E!Y30+FC_TRA_ROAD_HGV_E!Y30</f>
        <v>0</v>
      </c>
      <c r="Z30" s="8">
        <f>FC_TRA_ROAD_P2W_E!Z30+FC_TRA_ROAD_CAR_E!Z30+FC_TRA_ROAD_BUS_E!Z30+FC_TRA_ROAD_LCV_E!Z30+FC_TRA_ROAD_HGV_E!Z30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  <c r="Y31" s="8">
        <f>FC_TRA_ROAD_P2W_E!Y31+FC_TRA_ROAD_CAR_E!Y31+FC_TRA_ROAD_BUS_E!Y31+FC_TRA_ROAD_LCV_E!Y31+FC_TRA_ROAD_HGV_E!Y31</f>
        <v>0</v>
      </c>
      <c r="Z31" s="8">
        <f>FC_TRA_ROAD_P2W_E!Z31+FC_TRA_ROAD_CAR_E!Z31+FC_TRA_ROAD_BUS_E!Z31+FC_TRA_ROAD_LCV_E!Z31+FC_TRA_ROAD_HGV_E!Z31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  <c r="Y32" s="8">
        <f>FC_TRA_ROAD_P2W_E!Y32+FC_TRA_ROAD_CAR_E!Y32+FC_TRA_ROAD_BUS_E!Y32+FC_TRA_ROAD_LCV_E!Y32+FC_TRA_ROAD_HGV_E!Y32</f>
        <v>0</v>
      </c>
      <c r="Z32" s="8">
        <f>FC_TRA_ROAD_P2W_E!Z32+FC_TRA_ROAD_CAR_E!Z32+FC_TRA_ROAD_BUS_E!Z32+FC_TRA_ROAD_LCV_E!Z32+FC_TRA_ROAD_HGV_E!Z32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5">SUM(C34:C50)</f>
        <v>10177.357624559998</v>
      </c>
      <c r="D33" s="19">
        <f t="shared" ref="D33:W33" si="26">SUM(D34:D50)</f>
        <v>10640.572231679998</v>
      </c>
      <c r="E33" s="19">
        <f t="shared" si="26"/>
        <v>10847.815841519998</v>
      </c>
      <c r="F33" s="19">
        <f t="shared" si="26"/>
        <v>11030.49488772</v>
      </c>
      <c r="G33" s="19">
        <f t="shared" si="26"/>
        <v>11695.621861799998</v>
      </c>
      <c r="H33" s="19">
        <f t="shared" si="26"/>
        <v>12387.375396719999</v>
      </c>
      <c r="I33" s="19">
        <f t="shared" si="26"/>
        <v>13445.664057</v>
      </c>
      <c r="J33" s="19">
        <f t="shared" si="26"/>
        <v>13850.725586039996</v>
      </c>
      <c r="K33" s="19">
        <f t="shared" si="26"/>
        <v>13034.216923559998</v>
      </c>
      <c r="L33" s="19">
        <f t="shared" si="26"/>
        <v>11833.13969856</v>
      </c>
      <c r="M33" s="19">
        <f t="shared" si="26"/>
        <v>11038.37687244</v>
      </c>
      <c r="N33" s="19">
        <f t="shared" si="26"/>
        <v>10532.445574320003</v>
      </c>
      <c r="O33" s="19">
        <f t="shared" si="26"/>
        <v>10314.938075399999</v>
      </c>
      <c r="P33" s="19">
        <f t="shared" si="26"/>
        <v>10477.877197319998</v>
      </c>
      <c r="Q33" s="19">
        <f t="shared" si="26"/>
        <v>10888.499770199998</v>
      </c>
      <c r="R33" s="19">
        <f t="shared" si="26"/>
        <v>11088.228744</v>
      </c>
      <c r="S33" s="19">
        <f t="shared" si="26"/>
        <v>11690.916343200002</v>
      </c>
      <c r="T33" s="19">
        <f t="shared" si="26"/>
        <v>11442.996583560003</v>
      </c>
      <c r="U33" s="19">
        <f t="shared" si="26"/>
        <v>11583.108592199998</v>
      </c>
      <c r="V33" s="19">
        <f t="shared" si="26"/>
        <v>11559.745159919999</v>
      </c>
      <c r="W33" s="19">
        <f t="shared" si="26"/>
        <v>9635.3688347999996</v>
      </c>
      <c r="X33" s="19">
        <f t="shared" ref="X33:Z33" si="27">SUM(X34:X50)</f>
        <v>10266.490599839999</v>
      </c>
      <c r="Y33" s="19">
        <f t="shared" si="27"/>
        <v>10953.887849279998</v>
      </c>
      <c r="Z33" s="19">
        <f t="shared" si="27"/>
        <v>11109.46954032</v>
      </c>
    </row>
    <row r="34" spans="1:26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  <c r="Y34" s="8">
        <f>FC_TRA_ROAD_P2W_E!Y34+FC_TRA_ROAD_CAR_E!Y34+FC_TRA_ROAD_BUS_E!Y34+FC_TRA_ROAD_LCV_E!Y34+FC_TRA_ROAD_HGV_E!Y34</f>
        <v>0</v>
      </c>
      <c r="Z34" s="8">
        <f>FC_TRA_ROAD_P2W_E!Z34+FC_TRA_ROAD_CAR_E!Z34+FC_TRA_ROAD_BUS_E!Z34+FC_TRA_ROAD_LCV_E!Z34+FC_TRA_ROAD_HGV_E!Z34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  <c r="Y35" s="8">
        <f>FC_TRA_ROAD_P2W_E!Y35+FC_TRA_ROAD_CAR_E!Y35+FC_TRA_ROAD_BUS_E!Y35+FC_TRA_ROAD_LCV_E!Y35+FC_TRA_ROAD_HGV_E!Y35</f>
        <v>0</v>
      </c>
      <c r="Z35" s="8">
        <f>FC_TRA_ROAD_P2W_E!Z35+FC_TRA_ROAD_CAR_E!Z35+FC_TRA_ROAD_BUS_E!Z35+FC_TRA_ROAD_LCV_E!Z35+FC_TRA_ROAD_HGV_E!Z35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5.7605504400000012</v>
      </c>
      <c r="D36" s="8">
        <f>FC_TRA_ROAD_P2W_E!D36+FC_TRA_ROAD_CAR_E!D36+FC_TRA_ROAD_BUS_E!D36+FC_TRA_ROAD_LCV_E!D36+FC_TRA_ROAD_HGV_E!D36</f>
        <v>4.1420354399999999</v>
      </c>
      <c r="E36" s="8">
        <f>FC_TRA_ROAD_P2W_E!E36+FC_TRA_ROAD_CAR_E!E36+FC_TRA_ROAD_BUS_E!E36+FC_TRA_ROAD_LCV_E!E36+FC_TRA_ROAD_HGV_E!E36</f>
        <v>3.6331970400000002</v>
      </c>
      <c r="F36" s="8">
        <f>FC_TRA_ROAD_P2W_E!F36+FC_TRA_ROAD_CAR_E!F36+FC_TRA_ROAD_BUS_E!F36+FC_TRA_ROAD_LCV_E!F36+FC_TRA_ROAD_HGV_E!F36</f>
        <v>3.1541166</v>
      </c>
      <c r="G36" s="8">
        <f>FC_TRA_ROAD_P2W_E!G36+FC_TRA_ROAD_CAR_E!G36+FC_TRA_ROAD_BUS_E!G36+FC_TRA_ROAD_LCV_E!G36+FC_TRA_ROAD_HGV_E!G36</f>
        <v>2.8149667200000015</v>
      </c>
      <c r="H36" s="8">
        <f>FC_TRA_ROAD_P2W_E!H36+FC_TRA_ROAD_CAR_E!H36+FC_TRA_ROAD_BUS_E!H36+FC_TRA_ROAD_LCV_E!H36+FC_TRA_ROAD_HGV_E!H36</f>
        <v>2.6898015599999989</v>
      </c>
      <c r="I36" s="8">
        <f>FC_TRA_ROAD_P2W_E!I36+FC_TRA_ROAD_CAR_E!I36+FC_TRA_ROAD_BUS_E!I36+FC_TRA_ROAD_LCV_E!I36+FC_TRA_ROAD_HGV_E!I36</f>
        <v>2.3031752399999998</v>
      </c>
      <c r="J36" s="8">
        <f>FC_TRA_ROAD_P2W_E!J36+FC_TRA_ROAD_CAR_E!J36+FC_TRA_ROAD_BUS_E!J36+FC_TRA_ROAD_LCV_E!J36+FC_TRA_ROAD_HGV_E!J36</f>
        <v>3.0857414400000009</v>
      </c>
      <c r="K36" s="8">
        <f>FC_TRA_ROAD_P2W_E!K36+FC_TRA_ROAD_CAR_E!K36+FC_TRA_ROAD_BUS_E!K36+FC_TRA_ROAD_LCV_E!K36+FC_TRA_ROAD_HGV_E!K36</f>
        <v>2.3774565600000002</v>
      </c>
      <c r="L36" s="8">
        <f>FC_TRA_ROAD_P2W_E!L36+FC_TRA_ROAD_CAR_E!L36+FC_TRA_ROAD_BUS_E!L36+FC_TRA_ROAD_LCV_E!L36+FC_TRA_ROAD_HGV_E!L36</f>
        <v>1.5503670000000003</v>
      </c>
      <c r="M36" s="8">
        <f>FC_TRA_ROAD_P2W_E!M36+FC_TRA_ROAD_CAR_E!M36+FC_TRA_ROAD_BUS_E!M36+FC_TRA_ROAD_LCV_E!M36+FC_TRA_ROAD_HGV_E!M36</f>
        <v>1.3597797600000001</v>
      </c>
      <c r="N36" s="8">
        <f>FC_TRA_ROAD_P2W_E!N36+FC_TRA_ROAD_CAR_E!N36+FC_TRA_ROAD_BUS_E!N36+FC_TRA_ROAD_LCV_E!N36+FC_TRA_ROAD_HGV_E!N36</f>
        <v>1.4520067200000002</v>
      </c>
      <c r="O36" s="8">
        <f>FC_TRA_ROAD_P2W_E!O36+FC_TRA_ROAD_CAR_E!O36+FC_TRA_ROAD_BUS_E!O36+FC_TRA_ROAD_LCV_E!O36+FC_TRA_ROAD_HGV_E!O36</f>
        <v>2.6423251200000006</v>
      </c>
      <c r="P36" s="8">
        <f>FC_TRA_ROAD_P2W_E!P36+FC_TRA_ROAD_CAR_E!P36+FC_TRA_ROAD_BUS_E!P36+FC_TRA_ROAD_LCV_E!P36+FC_TRA_ROAD_HGV_E!P36</f>
        <v>3.4426098000000001</v>
      </c>
      <c r="Q36" s="8">
        <f>FC_TRA_ROAD_P2W_E!Q36+FC_TRA_ROAD_CAR_E!Q36+FC_TRA_ROAD_BUS_E!Q36+FC_TRA_ROAD_LCV_E!Q36+FC_TRA_ROAD_HGV_E!Q36</f>
        <v>5.5701903600000007</v>
      </c>
      <c r="R36" s="8">
        <f>FC_TRA_ROAD_P2W_E!R36+FC_TRA_ROAD_CAR_E!R36+FC_TRA_ROAD_BUS_E!R36+FC_TRA_ROAD_LCV_E!R36+FC_TRA_ROAD_HGV_E!R36</f>
        <v>6.6830472000000007</v>
      </c>
      <c r="S36" s="8">
        <f>FC_TRA_ROAD_P2W_E!S36+FC_TRA_ROAD_CAR_E!S36+FC_TRA_ROAD_BUS_E!S36+FC_TRA_ROAD_LCV_E!S36+FC_TRA_ROAD_HGV_E!S36</f>
        <v>6.7337038800000002</v>
      </c>
      <c r="T36" s="8">
        <f>FC_TRA_ROAD_P2W_E!T36+FC_TRA_ROAD_CAR_E!T36+FC_TRA_ROAD_BUS_E!T36+FC_TRA_ROAD_LCV_E!T36+FC_TRA_ROAD_HGV_E!T36</f>
        <v>5.9540907600000006</v>
      </c>
      <c r="U36" s="8">
        <f>FC_TRA_ROAD_P2W_E!U36+FC_TRA_ROAD_CAR_E!U36+FC_TRA_ROAD_BUS_E!U36+FC_TRA_ROAD_LCV_E!U36+FC_TRA_ROAD_HGV_E!U36</f>
        <v>4.8918906000000009</v>
      </c>
      <c r="V36" s="8">
        <f>FC_TRA_ROAD_P2W_E!V36+FC_TRA_ROAD_CAR_E!V36+FC_TRA_ROAD_BUS_E!V36+FC_TRA_ROAD_LCV_E!V36+FC_TRA_ROAD_HGV_E!V36</f>
        <v>4.30263756</v>
      </c>
      <c r="W36" s="8">
        <f>FC_TRA_ROAD_P2W_E!W36+FC_TRA_ROAD_CAR_E!W36+FC_TRA_ROAD_BUS_E!W36+FC_TRA_ROAD_LCV_E!W36+FC_TRA_ROAD_HGV_E!W36</f>
        <v>3.0380378399999999</v>
      </c>
      <c r="X36" s="8">
        <f>FC_TRA_ROAD_P2W_E!X36+FC_TRA_ROAD_CAR_E!X36+FC_TRA_ROAD_BUS_E!X36+FC_TRA_ROAD_LCV_E!X36+FC_TRA_ROAD_HGV_E!X36</f>
        <v>3.0766550400000012</v>
      </c>
      <c r="Y36" s="8">
        <f>FC_TRA_ROAD_P2W_E!Y36+FC_TRA_ROAD_CAR_E!Y36+FC_TRA_ROAD_BUS_E!Y36+FC_TRA_ROAD_LCV_E!Y36+FC_TRA_ROAD_HGV_E!Y36</f>
        <v>4.2846919199999993</v>
      </c>
      <c r="Z36" s="8">
        <f>FC_TRA_ROAD_P2W_E!Z36+FC_TRA_ROAD_CAR_E!Z36+FC_TRA_ROAD_BUS_E!Z36+FC_TRA_ROAD_LCV_E!Z36+FC_TRA_ROAD_HGV_E!Z36</f>
        <v>3.10050684</v>
      </c>
    </row>
    <row r="37" spans="1:26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4613.3963845199996</v>
      </c>
      <c r="D37" s="8">
        <f>FC_TRA_ROAD_P2W_E!D37+FC_TRA_ROAD_CAR_E!D37+FC_TRA_ROAD_BUS_E!D37+FC_TRA_ROAD_LCV_E!D37+FC_TRA_ROAD_HGV_E!D37</f>
        <v>4792.6175774399999</v>
      </c>
      <c r="E37" s="8">
        <f>FC_TRA_ROAD_P2W_E!E37+FC_TRA_ROAD_CAR_E!E37+FC_TRA_ROAD_BUS_E!E37+FC_TRA_ROAD_LCV_E!E37+FC_TRA_ROAD_HGV_E!E37</f>
        <v>4897.6780960799988</v>
      </c>
      <c r="F37" s="8">
        <f>FC_TRA_ROAD_P2W_E!F37+FC_TRA_ROAD_CAR_E!F37+FC_TRA_ROAD_BUS_E!F37+FC_TRA_ROAD_LCV_E!F37+FC_TRA_ROAD_HGV_E!F37</f>
        <v>4891.4979775200009</v>
      </c>
      <c r="G37" s="8">
        <f>FC_TRA_ROAD_P2W_E!G37+FC_TRA_ROAD_CAR_E!G37+FC_TRA_ROAD_BUS_E!G37+FC_TRA_ROAD_LCV_E!G37+FC_TRA_ROAD_HGV_E!G37</f>
        <v>5027.4588394800021</v>
      </c>
      <c r="H37" s="8">
        <f>FC_TRA_ROAD_P2W_E!H37+FC_TRA_ROAD_CAR_E!H37+FC_TRA_ROAD_BUS_E!H37+FC_TRA_ROAD_LCV_E!H37+FC_TRA_ROAD_HGV_E!H37</f>
        <v>5283.9302669999988</v>
      </c>
      <c r="I37" s="8">
        <f>FC_TRA_ROAD_P2W_E!I37+FC_TRA_ROAD_CAR_E!I37+FC_TRA_ROAD_BUS_E!I37+FC_TRA_ROAD_LCV_E!I37+FC_TRA_ROAD_HGV_E!I37</f>
        <v>5781.4230751199993</v>
      </c>
      <c r="J37" s="8">
        <f>FC_TRA_ROAD_P2W_E!J37+FC_TRA_ROAD_CAR_E!J37+FC_TRA_ROAD_BUS_E!J37+FC_TRA_ROAD_LCV_E!J37+FC_TRA_ROAD_HGV_E!J37</f>
        <v>5620.7422378799984</v>
      </c>
      <c r="K37" s="8">
        <f>FC_TRA_ROAD_P2W_E!K37+FC_TRA_ROAD_CAR_E!K37+FC_TRA_ROAD_BUS_E!K37+FC_TRA_ROAD_LCV_E!K37+FC_TRA_ROAD_HGV_E!K37</f>
        <v>5265.3901607999996</v>
      </c>
      <c r="L37" s="8">
        <f>FC_TRA_ROAD_P2W_E!L37+FC_TRA_ROAD_CAR_E!L37+FC_TRA_ROAD_BUS_E!L37+FC_TRA_ROAD_LCV_E!L37+FC_TRA_ROAD_HGV_E!L37</f>
        <v>4777.1672810399987</v>
      </c>
      <c r="M37" s="8">
        <f>FC_TRA_ROAD_P2W_E!M37+FC_TRA_ROAD_CAR_E!M37+FC_TRA_ROAD_BUS_E!M37+FC_TRA_ROAD_LCV_E!M37+FC_TRA_ROAD_HGV_E!M37</f>
        <v>4424.9052632400007</v>
      </c>
      <c r="N37" s="8">
        <f>FC_TRA_ROAD_P2W_E!N37+FC_TRA_ROAD_CAR_E!N37+FC_TRA_ROAD_BUS_E!N37+FC_TRA_ROAD_LCV_E!N37+FC_TRA_ROAD_HGV_E!N37</f>
        <v>3936.6826329600017</v>
      </c>
      <c r="O37" s="8">
        <f>FC_TRA_ROAD_P2W_E!O37+FC_TRA_ROAD_CAR_E!O37+FC_TRA_ROAD_BUS_E!O37+FC_TRA_ROAD_LCV_E!O37+FC_TRA_ROAD_HGV_E!O37</f>
        <v>3714.2013585599998</v>
      </c>
      <c r="P37" s="8">
        <f>FC_TRA_ROAD_P2W_E!P37+FC_TRA_ROAD_CAR_E!P37+FC_TRA_ROAD_BUS_E!P37+FC_TRA_ROAD_LCV_E!P37+FC_TRA_ROAD_HGV_E!P37</f>
        <v>3436.0997655599986</v>
      </c>
      <c r="Q37" s="8">
        <f>FC_TRA_ROAD_P2W_E!Q37+FC_TRA_ROAD_CAR_E!Q37+FC_TRA_ROAD_BUS_E!Q37+FC_TRA_ROAD_LCV_E!Q37+FC_TRA_ROAD_HGV_E!Q37</f>
        <v>3414.46960008</v>
      </c>
      <c r="R37" s="8">
        <f>FC_TRA_ROAD_P2W_E!R37+FC_TRA_ROAD_CAR_E!R37+FC_TRA_ROAD_BUS_E!R37+FC_TRA_ROAD_LCV_E!R37+FC_TRA_ROAD_HGV_E!R37</f>
        <v>2954.0570043599996</v>
      </c>
      <c r="S37" s="8">
        <f>FC_TRA_ROAD_P2W_E!S37+FC_TRA_ROAD_CAR_E!S37+FC_TRA_ROAD_BUS_E!S37+FC_TRA_ROAD_LCV_E!S37+FC_TRA_ROAD_HGV_E!S37</f>
        <v>2907.7066141200016</v>
      </c>
      <c r="T37" s="8">
        <f>FC_TRA_ROAD_P2W_E!T37+FC_TRA_ROAD_CAR_E!T37+FC_TRA_ROAD_BUS_E!T37+FC_TRA_ROAD_LCV_E!T37+FC_TRA_ROAD_HGV_E!T37</f>
        <v>2621.5680229200007</v>
      </c>
      <c r="U37" s="8">
        <f>FC_TRA_ROAD_P2W_E!U37+FC_TRA_ROAD_CAR_E!U37+FC_TRA_ROAD_BUS_E!U37+FC_TRA_ROAD_LCV_E!U37+FC_TRA_ROAD_HGV_E!U37</f>
        <v>2389.5703339199999</v>
      </c>
      <c r="V37" s="8">
        <f>FC_TRA_ROAD_P2W_E!V37+FC_TRA_ROAD_CAR_E!V37+FC_TRA_ROAD_BUS_E!V37+FC_TRA_ROAD_LCV_E!V37+FC_TRA_ROAD_HGV_E!V37</f>
        <v>2263.6477987200001</v>
      </c>
      <c r="W37" s="8">
        <f>FC_TRA_ROAD_P2W_E!W37+FC_TRA_ROAD_CAR_E!W37+FC_TRA_ROAD_BUS_E!W37+FC_TRA_ROAD_LCV_E!W37+FC_TRA_ROAD_HGV_E!W37</f>
        <v>1676.081484</v>
      </c>
      <c r="X37" s="8">
        <f>FC_TRA_ROAD_P2W_E!X37+FC_TRA_ROAD_CAR_E!X37+FC_TRA_ROAD_BUS_E!X37+FC_TRA_ROAD_LCV_E!X37+FC_TRA_ROAD_HGV_E!X37</f>
        <v>1775.60878572</v>
      </c>
      <c r="Y37" s="8">
        <f>FC_TRA_ROAD_P2W_E!Y37+FC_TRA_ROAD_CAR_E!Y37+FC_TRA_ROAD_BUS_E!Y37+FC_TRA_ROAD_LCV_E!Y37+FC_TRA_ROAD_HGV_E!Y37</f>
        <v>2022.883632</v>
      </c>
      <c r="Z37" s="8">
        <f>FC_TRA_ROAD_P2W_E!Z37+FC_TRA_ROAD_CAR_E!Z37+FC_TRA_ROAD_BUS_E!Z37+FC_TRA_ROAD_LCV_E!Z37+FC_TRA_ROAD_HGV_E!Z37</f>
        <v>2155.3724807999997</v>
      </c>
    </row>
    <row r="38" spans="1:26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  <c r="Y38" s="8">
        <f>FC_TRA_ROAD_P2W_E!Y38+FC_TRA_ROAD_CAR_E!Y38+FC_TRA_ROAD_BUS_E!Y38+FC_TRA_ROAD_LCV_E!Y38+FC_TRA_ROAD_HGV_E!Y38</f>
        <v>0</v>
      </c>
      <c r="Z38" s="8">
        <f>FC_TRA_ROAD_P2W_E!Z38+FC_TRA_ROAD_CAR_E!Z38+FC_TRA_ROAD_BUS_E!Z38+FC_TRA_ROAD_LCV_E!Z38+FC_TRA_ROAD_HGV_E!Z38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  <c r="Y39" s="8">
        <f>FC_TRA_ROAD_P2W_E!Y39+FC_TRA_ROAD_CAR_E!Y39+FC_TRA_ROAD_BUS_E!Y39+FC_TRA_ROAD_LCV_E!Y39+FC_TRA_ROAD_HGV_E!Y39</f>
        <v>0</v>
      </c>
      <c r="Z39" s="8">
        <f>FC_TRA_ROAD_P2W_E!Z39+FC_TRA_ROAD_CAR_E!Z39+FC_TRA_ROAD_BUS_E!Z39+FC_TRA_ROAD_LCV_E!Z39+FC_TRA_ROAD_HGV_E!Z39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  <c r="Y40" s="8">
        <f>FC_TRA_ROAD_P2W_E!Y40+FC_TRA_ROAD_CAR_E!Y40+FC_TRA_ROAD_BUS_E!Y40+FC_TRA_ROAD_LCV_E!Y40+FC_TRA_ROAD_HGV_E!Y40</f>
        <v>0</v>
      </c>
      <c r="Z40" s="8">
        <f>FC_TRA_ROAD_P2W_E!Z40+FC_TRA_ROAD_CAR_E!Z40+FC_TRA_ROAD_BUS_E!Z40+FC_TRA_ROAD_LCV_E!Z40+FC_TRA_ROAD_HGV_E!Z40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  <c r="Y41" s="8">
        <f>FC_TRA_ROAD_P2W_E!Y41+FC_TRA_ROAD_CAR_E!Y41+FC_TRA_ROAD_BUS_E!Y41+FC_TRA_ROAD_LCV_E!Y41+FC_TRA_ROAD_HGV_E!Y41</f>
        <v>0</v>
      </c>
      <c r="Z41" s="8">
        <f>FC_TRA_ROAD_P2W_E!Z41+FC_TRA_ROAD_CAR_E!Z41+FC_TRA_ROAD_BUS_E!Z41+FC_TRA_ROAD_LCV_E!Z41+FC_TRA_ROAD_HGV_E!Z41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  <c r="Y42" s="8">
        <f>FC_TRA_ROAD_P2W_E!Y42+FC_TRA_ROAD_CAR_E!Y42+FC_TRA_ROAD_BUS_E!Y42+FC_TRA_ROAD_LCV_E!Y42+FC_TRA_ROAD_HGV_E!Y42</f>
        <v>0</v>
      </c>
      <c r="Z42" s="8">
        <f>FC_TRA_ROAD_P2W_E!Z42+FC_TRA_ROAD_CAR_E!Z42+FC_TRA_ROAD_BUS_E!Z42+FC_TRA_ROAD_LCV_E!Z42+FC_TRA_ROAD_HGV_E!Z42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5558.2006895999975</v>
      </c>
      <c r="D43" s="8">
        <f>FC_TRA_ROAD_P2W_E!D43+FC_TRA_ROAD_CAR_E!D43+FC_TRA_ROAD_BUS_E!D43+FC_TRA_ROAD_LCV_E!D43+FC_TRA_ROAD_HGV_E!D43</f>
        <v>5843.8126187999987</v>
      </c>
      <c r="E43" s="8">
        <f>FC_TRA_ROAD_P2W_E!E43+FC_TRA_ROAD_CAR_E!E43+FC_TRA_ROAD_BUS_E!E43+FC_TRA_ROAD_LCV_E!E43+FC_TRA_ROAD_HGV_E!E43</f>
        <v>5946.5045484000002</v>
      </c>
      <c r="F43" s="8">
        <f>FC_TRA_ROAD_P2W_E!F43+FC_TRA_ROAD_CAR_E!F43+FC_TRA_ROAD_BUS_E!F43+FC_TRA_ROAD_LCV_E!F43+FC_TRA_ROAD_HGV_E!F43</f>
        <v>6135.8427935999998</v>
      </c>
      <c r="G43" s="8">
        <f>FC_TRA_ROAD_P2W_E!G43+FC_TRA_ROAD_CAR_E!G43+FC_TRA_ROAD_BUS_E!G43+FC_TRA_ROAD_LCV_E!G43+FC_TRA_ROAD_HGV_E!G43</f>
        <v>6665.3480555999977</v>
      </c>
      <c r="H43" s="8">
        <f>FC_TRA_ROAD_P2W_E!H43+FC_TRA_ROAD_CAR_E!H43+FC_TRA_ROAD_BUS_E!H43+FC_TRA_ROAD_LCV_E!H43+FC_TRA_ROAD_HGV_E!H43</f>
        <v>7100.7553281600012</v>
      </c>
      <c r="I43" s="8">
        <f>FC_TRA_ROAD_P2W_E!I43+FC_TRA_ROAD_CAR_E!I43+FC_TRA_ROAD_BUS_E!I43+FC_TRA_ROAD_LCV_E!I43+FC_TRA_ROAD_HGV_E!I43</f>
        <v>7661.9378066400004</v>
      </c>
      <c r="J43" s="8">
        <f>FC_TRA_ROAD_P2W_E!J43+FC_TRA_ROAD_CAR_E!J43+FC_TRA_ROAD_BUS_E!J43+FC_TRA_ROAD_LCV_E!J43+FC_TRA_ROAD_HGV_E!J43</f>
        <v>8226.8976067199983</v>
      </c>
      <c r="K43" s="8">
        <f>FC_TRA_ROAD_P2W_E!K43+FC_TRA_ROAD_CAR_E!K43+FC_TRA_ROAD_BUS_E!K43+FC_TRA_ROAD_LCV_E!K43+FC_TRA_ROAD_HGV_E!K43</f>
        <v>7766.4493061999992</v>
      </c>
      <c r="L43" s="8">
        <f>FC_TRA_ROAD_P2W_E!L43+FC_TRA_ROAD_CAR_E!L43+FC_TRA_ROAD_BUS_E!L43+FC_TRA_ROAD_LCV_E!L43+FC_TRA_ROAD_HGV_E!L43</f>
        <v>7054.422050520001</v>
      </c>
      <c r="M43" s="8">
        <f>FC_TRA_ROAD_P2W_E!M43+FC_TRA_ROAD_CAR_E!M43+FC_TRA_ROAD_BUS_E!M43+FC_TRA_ROAD_LCV_E!M43+FC_TRA_ROAD_HGV_E!M43</f>
        <v>6612.1118294399994</v>
      </c>
      <c r="N43" s="8">
        <f>FC_TRA_ROAD_P2W_E!N43+FC_TRA_ROAD_CAR_E!N43+FC_TRA_ROAD_BUS_E!N43+FC_TRA_ROAD_LCV_E!N43+FC_TRA_ROAD_HGV_E!N43</f>
        <v>6594.3109346400015</v>
      </c>
      <c r="O43" s="8">
        <f>FC_TRA_ROAD_P2W_E!O43+FC_TRA_ROAD_CAR_E!O43+FC_TRA_ROAD_BUS_E!O43+FC_TRA_ROAD_LCV_E!O43+FC_TRA_ROAD_HGV_E!O43</f>
        <v>6598.0943917199993</v>
      </c>
      <c r="P43" s="8">
        <f>FC_TRA_ROAD_P2W_E!P43+FC_TRA_ROAD_CAR_E!P43+FC_TRA_ROAD_BUS_E!P43+FC_TRA_ROAD_LCV_E!P43+FC_TRA_ROAD_HGV_E!P43</f>
        <v>7038.3348219599993</v>
      </c>
      <c r="Q43" s="8">
        <f>FC_TRA_ROAD_P2W_E!Q43+FC_TRA_ROAD_CAR_E!Q43+FC_TRA_ROAD_BUS_E!Q43+FC_TRA_ROAD_LCV_E!Q43+FC_TRA_ROAD_HGV_E!Q43</f>
        <v>7468.4599797599985</v>
      </c>
      <c r="R43" s="8">
        <f>FC_TRA_ROAD_P2W_E!R43+FC_TRA_ROAD_CAR_E!R43+FC_TRA_ROAD_BUS_E!R43+FC_TRA_ROAD_LCV_E!R43+FC_TRA_ROAD_HGV_E!R43</f>
        <v>8127.4886924400007</v>
      </c>
      <c r="S43" s="8">
        <f>FC_TRA_ROAD_P2W_E!S43+FC_TRA_ROAD_CAR_E!S43+FC_TRA_ROAD_BUS_E!S43+FC_TRA_ROAD_LCV_E!S43+FC_TRA_ROAD_HGV_E!S43</f>
        <v>8776.4760251999996</v>
      </c>
      <c r="T43" s="8">
        <f>FC_TRA_ROAD_P2W_E!T43+FC_TRA_ROAD_CAR_E!T43+FC_TRA_ROAD_BUS_E!T43+FC_TRA_ROAD_LCV_E!T43+FC_TRA_ROAD_HGV_E!T43</f>
        <v>8815.4744698800023</v>
      </c>
      <c r="U43" s="8">
        <f>FC_TRA_ROAD_P2W_E!U43+FC_TRA_ROAD_CAR_E!U43+FC_TRA_ROAD_BUS_E!U43+FC_TRA_ROAD_LCV_E!U43+FC_TRA_ROAD_HGV_E!U43</f>
        <v>9188.6463676799976</v>
      </c>
      <c r="V43" s="8">
        <f>FC_TRA_ROAD_P2W_E!V43+FC_TRA_ROAD_CAR_E!V43+FC_TRA_ROAD_BUS_E!V43+FC_TRA_ROAD_LCV_E!V43+FC_TRA_ROAD_HGV_E!V43</f>
        <v>9291.7947236399996</v>
      </c>
      <c r="W43" s="8">
        <f>FC_TRA_ROAD_P2W_E!W43+FC_TRA_ROAD_CAR_E!W43+FC_TRA_ROAD_BUS_E!W43+FC_TRA_ROAD_LCV_E!W43+FC_TRA_ROAD_HGV_E!W43</f>
        <v>7956.2493129599989</v>
      </c>
      <c r="X43" s="8">
        <f>FC_TRA_ROAD_P2W_E!X43+FC_TRA_ROAD_CAR_E!X43+FC_TRA_ROAD_BUS_E!X43+FC_TRA_ROAD_LCV_E!X43+FC_TRA_ROAD_HGV_E!X43</f>
        <v>8487.8051590799987</v>
      </c>
      <c r="Y43" s="8">
        <f>FC_TRA_ROAD_P2W_E!Y43+FC_TRA_ROAD_CAR_E!Y43+FC_TRA_ROAD_BUS_E!Y43+FC_TRA_ROAD_LCV_E!Y43+FC_TRA_ROAD_HGV_E!Y43</f>
        <v>8926.7195253599984</v>
      </c>
      <c r="Z43" s="8">
        <f>FC_TRA_ROAD_P2W_E!Z43+FC_TRA_ROAD_CAR_E!Z43+FC_TRA_ROAD_BUS_E!Z43+FC_TRA_ROAD_LCV_E!Z43+FC_TRA_ROAD_HGV_E!Z43</f>
        <v>8950.9965526800006</v>
      </c>
    </row>
    <row r="44" spans="1:26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  <c r="Y44" s="8">
        <f>FC_TRA_ROAD_P2W_E!Y44+FC_TRA_ROAD_CAR_E!Y44+FC_TRA_ROAD_BUS_E!Y44+FC_TRA_ROAD_LCV_E!Y44+FC_TRA_ROAD_HGV_E!Y44</f>
        <v>0</v>
      </c>
      <c r="Z44" s="8">
        <f>FC_TRA_ROAD_P2W_E!Z44+FC_TRA_ROAD_CAR_E!Z44+FC_TRA_ROAD_BUS_E!Z44+FC_TRA_ROAD_LCV_E!Z44+FC_TRA_ROAD_HGV_E!Z44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  <c r="Y45" s="8">
        <f>FC_TRA_ROAD_P2W_E!Y45+FC_TRA_ROAD_CAR_E!Y45+FC_TRA_ROAD_BUS_E!Y45+FC_TRA_ROAD_LCV_E!Y45+FC_TRA_ROAD_HGV_E!Y45</f>
        <v>0</v>
      </c>
      <c r="Z45" s="8">
        <f>FC_TRA_ROAD_P2W_E!Z45+FC_TRA_ROAD_CAR_E!Z45+FC_TRA_ROAD_BUS_E!Z45+FC_TRA_ROAD_LCV_E!Z45+FC_TRA_ROAD_HGV_E!Z45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  <c r="Y46" s="8">
        <f>FC_TRA_ROAD_P2W_E!Y46+FC_TRA_ROAD_CAR_E!Y46+FC_TRA_ROAD_BUS_E!Y46+FC_TRA_ROAD_LCV_E!Y46+FC_TRA_ROAD_HGV_E!Y46</f>
        <v>0</v>
      </c>
      <c r="Z46" s="8">
        <f>FC_TRA_ROAD_P2W_E!Z46+FC_TRA_ROAD_CAR_E!Z46+FC_TRA_ROAD_BUS_E!Z46+FC_TRA_ROAD_LCV_E!Z46+FC_TRA_ROAD_HGV_E!Z46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  <c r="Y47" s="8">
        <f>FC_TRA_ROAD_P2W_E!Y47+FC_TRA_ROAD_CAR_E!Y47+FC_TRA_ROAD_BUS_E!Y47+FC_TRA_ROAD_LCV_E!Y47+FC_TRA_ROAD_HGV_E!Y47</f>
        <v>0</v>
      </c>
      <c r="Z47" s="8">
        <f>FC_TRA_ROAD_P2W_E!Z47+FC_TRA_ROAD_CAR_E!Z47+FC_TRA_ROAD_BUS_E!Z47+FC_TRA_ROAD_LCV_E!Z47+FC_TRA_ROAD_HGV_E!Z47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  <c r="Y48" s="8">
        <f>FC_TRA_ROAD_P2W_E!Y48+FC_TRA_ROAD_CAR_E!Y48+FC_TRA_ROAD_BUS_E!Y48+FC_TRA_ROAD_LCV_E!Y48+FC_TRA_ROAD_HGV_E!Y48</f>
        <v>0</v>
      </c>
      <c r="Z48" s="8">
        <f>FC_TRA_ROAD_P2W_E!Z48+FC_TRA_ROAD_CAR_E!Z48+FC_TRA_ROAD_BUS_E!Z48+FC_TRA_ROAD_LCV_E!Z48+FC_TRA_ROAD_HGV_E!Z48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  <c r="Y49" s="8">
        <f>FC_TRA_ROAD_P2W_E!Y49+FC_TRA_ROAD_CAR_E!Y49+FC_TRA_ROAD_BUS_E!Y49+FC_TRA_ROAD_LCV_E!Y49+FC_TRA_ROAD_HGV_E!Y49</f>
        <v>0</v>
      </c>
      <c r="Z49" s="8">
        <f>FC_TRA_ROAD_P2W_E!Z49+FC_TRA_ROAD_CAR_E!Z49+FC_TRA_ROAD_BUS_E!Z49+FC_TRA_ROAD_LCV_E!Z49+FC_TRA_ROAD_HGV_E!Z49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  <c r="Y50" s="8">
        <f>FC_TRA_ROAD_P2W_E!Y50+FC_TRA_ROAD_CAR_E!Y50+FC_TRA_ROAD_BUS_E!Y50+FC_TRA_ROAD_LCV_E!Y50+FC_TRA_ROAD_HGV_E!Y50</f>
        <v>0</v>
      </c>
      <c r="Z50" s="8">
        <f>FC_TRA_ROAD_P2W_E!Z50+FC_TRA_ROAD_CAR_E!Z50+FC_TRA_ROAD_BUS_E!Z50+FC_TRA_ROAD_LCV_E!Z50+FC_TRA_ROAD_HGV_E!Z50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0</v>
      </c>
      <c r="E51" s="27">
        <f>FC_TRA_ROAD_P2W_E!E51+FC_TRA_ROAD_CAR_E!E51+FC_TRA_ROAD_BUS_E!E51+FC_TRA_ROAD_LCV_E!E51+FC_TRA_ROAD_HGV_E!E51</f>
        <v>0</v>
      </c>
      <c r="F51" s="27">
        <f>FC_TRA_ROAD_P2W_E!F51+FC_TRA_ROAD_CAR_E!F51+FC_TRA_ROAD_BUS_E!F51+FC_TRA_ROAD_LCV_E!F51+FC_TRA_ROAD_HGV_E!F51</f>
        <v>0</v>
      </c>
      <c r="G51" s="27">
        <f>FC_TRA_ROAD_P2W_E!G51+FC_TRA_ROAD_CAR_E!G51+FC_TRA_ROAD_BUS_E!G51+FC_TRA_ROAD_LCV_E!G51+FC_TRA_ROAD_HGV_E!G51</f>
        <v>0</v>
      </c>
      <c r="H51" s="27">
        <f>FC_TRA_ROAD_P2W_E!H51+FC_TRA_ROAD_CAR_E!H51+FC_TRA_ROAD_BUS_E!H51+FC_TRA_ROAD_LCV_E!H51+FC_TRA_ROAD_HGV_E!H51</f>
        <v>0</v>
      </c>
      <c r="I51" s="27">
        <f>FC_TRA_ROAD_P2W_E!I51+FC_TRA_ROAD_CAR_E!I51+FC_TRA_ROAD_BUS_E!I51+FC_TRA_ROAD_LCV_E!I51+FC_TRA_ROAD_HGV_E!I51</f>
        <v>0</v>
      </c>
      <c r="J51" s="27">
        <f>FC_TRA_ROAD_P2W_E!J51+FC_TRA_ROAD_CAR_E!J51+FC_TRA_ROAD_BUS_E!J51+FC_TRA_ROAD_LCV_E!J51+FC_TRA_ROAD_HGV_E!J51</f>
        <v>0</v>
      </c>
      <c r="K51" s="27">
        <f>FC_TRA_ROAD_P2W_E!K51+FC_TRA_ROAD_CAR_E!K51+FC_TRA_ROAD_BUS_E!K51+FC_TRA_ROAD_LCV_E!K51+FC_TRA_ROAD_HGV_E!K51</f>
        <v>0</v>
      </c>
      <c r="L51" s="27">
        <f>FC_TRA_ROAD_P2W_E!L51+FC_TRA_ROAD_CAR_E!L51+FC_TRA_ROAD_BUS_E!L51+FC_TRA_ROAD_LCV_E!L51+FC_TRA_ROAD_HGV_E!L51</f>
        <v>0</v>
      </c>
      <c r="M51" s="27">
        <f>FC_TRA_ROAD_P2W_E!M51+FC_TRA_ROAD_CAR_E!M51+FC_TRA_ROAD_BUS_E!M51+FC_TRA_ROAD_LCV_E!M51+FC_TRA_ROAD_HGV_E!M51</f>
        <v>0</v>
      </c>
      <c r="N51" s="27">
        <f>FC_TRA_ROAD_P2W_E!N51+FC_TRA_ROAD_CAR_E!N51+FC_TRA_ROAD_BUS_E!N51+FC_TRA_ROAD_LCV_E!N51+FC_TRA_ROAD_HGV_E!N51</f>
        <v>0</v>
      </c>
      <c r="O51" s="27">
        <f>FC_TRA_ROAD_P2W_E!O51+FC_TRA_ROAD_CAR_E!O51+FC_TRA_ROAD_BUS_E!O51+FC_TRA_ROAD_LCV_E!O51+FC_TRA_ROAD_HGV_E!O51</f>
        <v>0</v>
      </c>
      <c r="P51" s="27">
        <f>FC_TRA_ROAD_P2W_E!P51+FC_TRA_ROAD_CAR_E!P51+FC_TRA_ROAD_BUS_E!P51+FC_TRA_ROAD_LCV_E!P51+FC_TRA_ROAD_HGV_E!P51</f>
        <v>0</v>
      </c>
      <c r="Q51" s="27">
        <f>FC_TRA_ROAD_P2W_E!Q51+FC_TRA_ROAD_CAR_E!Q51+FC_TRA_ROAD_BUS_E!Q51+FC_TRA_ROAD_LCV_E!Q51+FC_TRA_ROAD_HGV_E!Q51</f>
        <v>5.4529200000000021E-2</v>
      </c>
      <c r="R51" s="27">
        <f>FC_TRA_ROAD_P2W_E!R51+FC_TRA_ROAD_CAR_E!R51+FC_TRA_ROAD_BUS_E!R51+FC_TRA_ROAD_LCV_E!R51+FC_TRA_ROAD_HGV_E!R51</f>
        <v>2.9890079999999996E-2</v>
      </c>
      <c r="S51" s="27">
        <f>FC_TRA_ROAD_P2W_E!S51+FC_TRA_ROAD_CAR_E!S51+FC_TRA_ROAD_BUS_E!S51+FC_TRA_ROAD_LCV_E!S51+FC_TRA_ROAD_HGV_E!S51</f>
        <v>3.0092039999999994E-2</v>
      </c>
      <c r="T51" s="27">
        <f>FC_TRA_ROAD_P2W_E!T51+FC_TRA_ROAD_CAR_E!T51+FC_TRA_ROAD_BUS_E!T51+FC_TRA_ROAD_LCV_E!T51+FC_TRA_ROAD_HGV_E!T51</f>
        <v>3.3323400000000003E-2</v>
      </c>
      <c r="U51" s="27">
        <f>FC_TRA_ROAD_P2W_E!U51+FC_TRA_ROAD_CAR_E!U51+FC_TRA_ROAD_BUS_E!U51+FC_TRA_ROAD_LCV_E!U51+FC_TRA_ROAD_HGV_E!U51</f>
        <v>6.9676199999999994E-2</v>
      </c>
      <c r="V51" s="27">
        <f>FC_TRA_ROAD_P2W_E!V51+FC_TRA_ROAD_CAR_E!V51+FC_TRA_ROAD_BUS_E!V51+FC_TRA_ROAD_LCV_E!V51+FC_TRA_ROAD_HGV_E!V51</f>
        <v>0.94860611999999989</v>
      </c>
      <c r="W51" s="27">
        <f>FC_TRA_ROAD_P2W_E!W51+FC_TRA_ROAD_CAR_E!W51+FC_TRA_ROAD_BUS_E!W51+FC_TRA_ROAD_LCV_E!W51+FC_TRA_ROAD_HGV_E!W51</f>
        <v>2.2930145557885346</v>
      </c>
      <c r="X51" s="27">
        <f>FC_TRA_ROAD_P2W_E!X51+FC_TRA_ROAD_CAR_E!X51+FC_TRA_ROAD_BUS_E!X51+FC_TRA_ROAD_LCV_E!X51+FC_TRA_ROAD_HGV_E!X51</f>
        <v>4.7351362742438088</v>
      </c>
      <c r="Y51" s="27">
        <f>FC_TRA_ROAD_P2W_E!Y51+FC_TRA_ROAD_CAR_E!Y51+FC_TRA_ROAD_BUS_E!Y51+FC_TRA_ROAD_LCV_E!Y51+FC_TRA_ROAD_HGV_E!Y51</f>
        <v>4.4625735146346273</v>
      </c>
      <c r="Z51" s="27">
        <f>FC_TRA_ROAD_P2W_E!Z51+FC_TRA_ROAD_CAR_E!Z51+FC_TRA_ROAD_BUS_E!Z51+FC_TRA_ROAD_LCV_E!Z51+FC_TRA_ROAD_HGV_E!Z51</f>
        <v>4.8629939936895532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8">SUM(C53:C54)</f>
        <v>0</v>
      </c>
      <c r="D52" s="27">
        <f t="shared" si="28"/>
        <v>0</v>
      </c>
      <c r="E52" s="27">
        <f t="shared" si="28"/>
        <v>0</v>
      </c>
      <c r="F52" s="27">
        <f t="shared" si="28"/>
        <v>0</v>
      </c>
      <c r="G52" s="27">
        <f t="shared" si="28"/>
        <v>0</v>
      </c>
      <c r="H52" s="27">
        <f t="shared" si="28"/>
        <v>0</v>
      </c>
      <c r="I52" s="27">
        <f t="shared" si="28"/>
        <v>0</v>
      </c>
      <c r="J52" s="27">
        <f t="shared" si="28"/>
        <v>0</v>
      </c>
      <c r="K52" s="27">
        <f t="shared" si="28"/>
        <v>0</v>
      </c>
      <c r="L52" s="27">
        <f t="shared" si="28"/>
        <v>0</v>
      </c>
      <c r="M52" s="27">
        <f t="shared" si="28"/>
        <v>0</v>
      </c>
      <c r="N52" s="27">
        <f t="shared" si="28"/>
        <v>0</v>
      </c>
      <c r="O52" s="27">
        <f t="shared" si="28"/>
        <v>0</v>
      </c>
      <c r="P52" s="27">
        <f t="shared" si="28"/>
        <v>0</v>
      </c>
      <c r="Q52" s="27">
        <f t="shared" si="28"/>
        <v>0</v>
      </c>
      <c r="R52" s="27">
        <f t="shared" si="28"/>
        <v>0</v>
      </c>
      <c r="S52" s="27">
        <f t="shared" si="28"/>
        <v>0</v>
      </c>
      <c r="T52" s="27">
        <f t="shared" si="28"/>
        <v>0</v>
      </c>
      <c r="U52" s="27">
        <f t="shared" si="28"/>
        <v>0</v>
      </c>
      <c r="V52" s="27">
        <f t="shared" si="28"/>
        <v>0</v>
      </c>
      <c r="W52" s="27">
        <f t="shared" si="28"/>
        <v>0</v>
      </c>
      <c r="X52" s="27">
        <f t="shared" ref="X52:Z52" si="29">SUM(X53:X54)</f>
        <v>0</v>
      </c>
      <c r="Y52" s="27">
        <f t="shared" si="29"/>
        <v>0</v>
      </c>
      <c r="Z52" s="27">
        <f t="shared" si="29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  <c r="Y53" s="8">
        <f>FC_TRA_ROAD_P2W_E!Y53+FC_TRA_ROAD_CAR_E!Y53+FC_TRA_ROAD_BUS_E!Y53+FC_TRA_ROAD_LCV_E!Y53+FC_TRA_ROAD_HGV_E!Y53</f>
        <v>0</v>
      </c>
      <c r="Z53" s="8">
        <f>FC_TRA_ROAD_P2W_E!Z53+FC_TRA_ROAD_CAR_E!Z53+FC_TRA_ROAD_BUS_E!Z53+FC_TRA_ROAD_LCV_E!Z53+FC_TRA_ROAD_HGV_E!Z53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  <c r="Y54" s="45">
        <f>FC_TRA_ROAD_P2W_E!Y54+FC_TRA_ROAD_CAR_E!Y54+FC_TRA_ROAD_BUS_E!Y54+FC_TRA_ROAD_LCV_E!Y54+FC_TRA_ROAD_HGV_E!Y54</f>
        <v>0</v>
      </c>
      <c r="Z54" s="45">
        <f>FC_TRA_ROAD_P2W_E!Z54+FC_TRA_ROAD_CAR_E!Z54+FC_TRA_ROAD_BUS_E!Z54+FC_TRA_ROAD_LCV_E!Z54+FC_TRA_ROAD_HGV_E!Z54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0</v>
      </c>
      <c r="D61" s="49">
        <f t="shared" si="30"/>
        <v>0</v>
      </c>
      <c r="E61" s="49">
        <f t="shared" si="30"/>
        <v>0</v>
      </c>
      <c r="F61" s="49">
        <f t="shared" si="30"/>
        <v>0</v>
      </c>
      <c r="G61" s="49">
        <f t="shared" si="30"/>
        <v>0</v>
      </c>
      <c r="H61" s="49">
        <f t="shared" si="30"/>
        <v>3.2244868799999997</v>
      </c>
      <c r="I61" s="49">
        <f t="shared" si="30"/>
        <v>7.9260033600000002</v>
      </c>
      <c r="J61" s="49">
        <f t="shared" si="30"/>
        <v>63.924668639999986</v>
      </c>
      <c r="K61" s="49">
        <f t="shared" si="30"/>
        <v>165.56444063999999</v>
      </c>
      <c r="L61" s="49">
        <f t="shared" si="30"/>
        <v>229.60966751999999</v>
      </c>
      <c r="M61" s="49">
        <f t="shared" si="30"/>
        <v>274.64441472000004</v>
      </c>
      <c r="N61" s="49">
        <f t="shared" si="30"/>
        <v>272.67623136000003</v>
      </c>
      <c r="O61" s="49">
        <f t="shared" si="30"/>
        <v>251.80793136</v>
      </c>
      <c r="P61" s="49">
        <f t="shared" si="30"/>
        <v>300.70156176</v>
      </c>
      <c r="Q61" s="49">
        <f t="shared" si="30"/>
        <v>339.15020975999994</v>
      </c>
      <c r="R61" s="49">
        <f t="shared" si="30"/>
        <v>363.02125103999992</v>
      </c>
      <c r="S61" s="49">
        <f t="shared" si="30"/>
        <v>333.58566959999996</v>
      </c>
      <c r="T61" s="49">
        <f t="shared" si="30"/>
        <v>476.39722752</v>
      </c>
      <c r="U61" s="49">
        <f t="shared" si="30"/>
        <v>458.21724767999996</v>
      </c>
      <c r="V61" s="49">
        <f t="shared" si="30"/>
        <v>560.92917455999998</v>
      </c>
      <c r="W61" s="49">
        <f t="shared" si="30"/>
        <v>521.78092207383145</v>
      </c>
      <c r="X61" s="49">
        <f t="shared" si="30"/>
        <v>535.42285356752734</v>
      </c>
      <c r="Y61" s="49">
        <f t="shared" ref="Y61:Z61" si="31">SUM(Y62:Y72)</f>
        <v>670.37177495281549</v>
      </c>
      <c r="Z61" s="49">
        <f t="shared" si="31"/>
        <v>895.02844618368204</v>
      </c>
    </row>
    <row r="62" spans="1:26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  <c r="Y62" s="52">
        <f>FC_TRA_ROAD_P2W_E!Y62+FC_TRA_ROAD_CAR_E!Y62+FC_TRA_ROAD_BUS_E!Y62+FC_TRA_ROAD_LCV_E!Y62+FC_TRA_ROAD_HGV_E!Y62</f>
        <v>0</v>
      </c>
      <c r="Z62" s="52">
        <f>FC_TRA_ROAD_P2W_E!Z62+FC_TRA_ROAD_CAR_E!Z62+FC_TRA_ROAD_BUS_E!Z62+FC_TRA_ROAD_LCV_E!Z62+FC_TRA_ROAD_HGV_E!Z62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  <c r="Y63" s="52">
        <f>FC_TRA_ROAD_P2W_E!Y63+FC_TRA_ROAD_CAR_E!Y63+FC_TRA_ROAD_BUS_E!Y63+FC_TRA_ROAD_LCV_E!Y63+FC_TRA_ROAD_HGV_E!Y63</f>
        <v>0</v>
      </c>
      <c r="Z63" s="52">
        <f>FC_TRA_ROAD_P2W_E!Z63+FC_TRA_ROAD_CAR_E!Z63+FC_TRA_ROAD_BUS_E!Z63+FC_TRA_ROAD_LCV_E!Z63+FC_TRA_ROAD_HGV_E!Z63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3.8233831479773777E-5</v>
      </c>
      <c r="X64" s="52">
        <f>FC_TRA_ROAD_P2W_E!X64+FC_TRA_ROAD_CAR_E!X64+FC_TRA_ROAD_BUS_E!X64+FC_TRA_ROAD_LCV_E!X64+FC_TRA_ROAD_HGV_E!X64</f>
        <v>4.1052752741628057E-4</v>
      </c>
      <c r="Y64" s="52">
        <f>FC_TRA_ROAD_P2W_E!Y64+FC_TRA_ROAD_CAR_E!Y64+FC_TRA_ROAD_BUS_E!Y64+FC_TRA_ROAD_LCV_E!Y64+FC_TRA_ROAD_HGV_E!Y64</f>
        <v>3.0813528154962789E-3</v>
      </c>
      <c r="Z64" s="52">
        <f>FC_TRA_ROAD_P2W_E!Z64+FC_TRA_ROAD_CAR_E!Z64+FC_TRA_ROAD_BUS_E!Z64+FC_TRA_ROAD_LCV_E!Z64+FC_TRA_ROAD_HGV_E!Z64</f>
        <v>5.3079436818262811E-3</v>
      </c>
    </row>
    <row r="65" spans="1:26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  <c r="Y65" s="52">
        <f>FC_TRA_ROAD_P2W_E!Y65+FC_TRA_ROAD_CAR_E!Y65+FC_TRA_ROAD_BUS_E!Y65+FC_TRA_ROAD_LCV_E!Y65+FC_TRA_ROAD_HGV_E!Y65</f>
        <v>0</v>
      </c>
      <c r="Z65" s="52">
        <f>FC_TRA_ROAD_P2W_E!Z65+FC_TRA_ROAD_CAR_E!Z65+FC_TRA_ROAD_BUS_E!Z65+FC_TRA_ROAD_LCV_E!Z65+FC_TRA_ROAD_HGV_E!Z65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  <c r="Y66" s="52">
        <f>FC_TRA_ROAD_P2W_E!Y66+FC_TRA_ROAD_CAR_E!Y66+FC_TRA_ROAD_BUS_E!Y66+FC_TRA_ROAD_LCV_E!Y66+FC_TRA_ROAD_HGV_E!Y66</f>
        <v>0</v>
      </c>
      <c r="Z66" s="52">
        <f>FC_TRA_ROAD_P2W_E!Z66+FC_TRA_ROAD_CAR_E!Z66+FC_TRA_ROAD_BUS_E!Z66+FC_TRA_ROAD_LCV_E!Z66+FC_TRA_ROAD_HGV_E!Z66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2.6252640000000001E-2</v>
      </c>
      <c r="I67" s="52">
        <f>FC_TRA_ROAD_P2W_E!I67+FC_TRA_ROAD_CAR_E!I67+FC_TRA_ROAD_BUS_E!I67+FC_TRA_ROAD_LCV_E!I67+FC_TRA_ROAD_HGV_E!I67</f>
        <v>1.9118548799999999</v>
      </c>
      <c r="J67" s="52">
        <f>FC_TRA_ROAD_P2W_E!J67+FC_TRA_ROAD_CAR_E!J67+FC_TRA_ROAD_BUS_E!J67+FC_TRA_ROAD_LCV_E!J67+FC_TRA_ROAD_HGV_E!J67</f>
        <v>10.407260160000002</v>
      </c>
      <c r="K67" s="52">
        <f>FC_TRA_ROAD_P2W_E!K67+FC_TRA_ROAD_CAR_E!K67+FC_TRA_ROAD_BUS_E!K67+FC_TRA_ROAD_LCV_E!K67+FC_TRA_ROAD_HGV_E!K67</f>
        <v>53.70805871999999</v>
      </c>
      <c r="L67" s="52">
        <f>FC_TRA_ROAD_P2W_E!L67+FC_TRA_ROAD_CAR_E!L67+FC_TRA_ROAD_BUS_E!L67+FC_TRA_ROAD_LCV_E!L67+FC_TRA_ROAD_HGV_E!L67</f>
        <v>67.616350559999987</v>
      </c>
      <c r="M67" s="52">
        <f>FC_TRA_ROAD_P2W_E!M67+FC_TRA_ROAD_CAR_E!M67+FC_TRA_ROAD_BUS_E!M67+FC_TRA_ROAD_LCV_E!M67+FC_TRA_ROAD_HGV_E!M67</f>
        <v>89.404767360000008</v>
      </c>
      <c r="N67" s="52">
        <f>FC_TRA_ROAD_P2W_E!N67+FC_TRA_ROAD_CAR_E!N67+FC_TRA_ROAD_BUS_E!N67+FC_TRA_ROAD_LCV_E!N67+FC_TRA_ROAD_HGV_E!N67</f>
        <v>70.0818048</v>
      </c>
      <c r="O67" s="52">
        <f>FC_TRA_ROAD_P2W_E!O67+FC_TRA_ROAD_CAR_E!O67+FC_TRA_ROAD_BUS_E!O67+FC_TRA_ROAD_LCV_E!O67+FC_TRA_ROAD_HGV_E!O67</f>
        <v>84.907409760000007</v>
      </c>
      <c r="P67" s="52">
        <f>FC_TRA_ROAD_P2W_E!P67+FC_TRA_ROAD_CAR_E!P67+FC_TRA_ROAD_BUS_E!P67+FC_TRA_ROAD_LCV_E!P67+FC_TRA_ROAD_HGV_E!P67</f>
        <v>82.136354400000002</v>
      </c>
      <c r="Q67" s="52">
        <f>FC_TRA_ROAD_P2W_E!Q67+FC_TRA_ROAD_CAR_E!Q67+FC_TRA_ROAD_BUS_E!Q67+FC_TRA_ROAD_LCV_E!Q67+FC_TRA_ROAD_HGV_E!Q67</f>
        <v>73.51503839999998</v>
      </c>
      <c r="R67" s="52">
        <f>FC_TRA_ROAD_P2W_E!R67+FC_TRA_ROAD_CAR_E!R67+FC_TRA_ROAD_BUS_E!R67+FC_TRA_ROAD_LCV_E!R67+FC_TRA_ROAD_HGV_E!R67</f>
        <v>71.556285599999981</v>
      </c>
      <c r="S67" s="52">
        <f>FC_TRA_ROAD_P2W_E!S67+FC_TRA_ROAD_CAR_E!S67+FC_TRA_ROAD_BUS_E!S67+FC_TRA_ROAD_LCV_E!S67+FC_TRA_ROAD_HGV_E!S67</f>
        <v>79.34261472</v>
      </c>
      <c r="T67" s="52">
        <f>FC_TRA_ROAD_P2W_E!T67+FC_TRA_ROAD_CAR_E!T67+FC_TRA_ROAD_BUS_E!T67+FC_TRA_ROAD_LCV_E!T67+FC_TRA_ROAD_HGV_E!T67</f>
        <v>87.770476799999997</v>
      </c>
      <c r="U67" s="52">
        <f>FC_TRA_ROAD_P2W_E!U67+FC_TRA_ROAD_CAR_E!U67+FC_TRA_ROAD_BUS_E!U67+FC_TRA_ROAD_LCV_E!U67+FC_TRA_ROAD_HGV_E!U67</f>
        <v>80.854817759999989</v>
      </c>
      <c r="V67" s="52">
        <f>FC_TRA_ROAD_P2W_E!V67+FC_TRA_ROAD_CAR_E!V67+FC_TRA_ROAD_BUS_E!V67+FC_TRA_ROAD_LCV_E!V67+FC_TRA_ROAD_HGV_E!V67</f>
        <v>77.6466432</v>
      </c>
      <c r="W67" s="52">
        <f>FC_TRA_ROAD_P2W_E!W67+FC_TRA_ROAD_CAR_E!W67+FC_TRA_ROAD_BUS_E!W67+FC_TRA_ROAD_LCV_E!W67+FC_TRA_ROAD_HGV_E!W67</f>
        <v>57.62174112000001</v>
      </c>
      <c r="X67" s="52">
        <f>FC_TRA_ROAD_P2W_E!X67+FC_TRA_ROAD_CAR_E!X67+FC_TRA_ROAD_BUS_E!X67+FC_TRA_ROAD_LCV_E!X67+FC_TRA_ROAD_HGV_E!X67</f>
        <v>60.255925919999996</v>
      </c>
      <c r="Y67" s="52">
        <f>FC_TRA_ROAD_P2W_E!Y67+FC_TRA_ROAD_CAR_E!Y67+FC_TRA_ROAD_BUS_E!Y67+FC_TRA_ROAD_LCV_E!Y67+FC_TRA_ROAD_HGV_E!Y67</f>
        <v>69.023543039999979</v>
      </c>
      <c r="Z67" s="52">
        <f>FC_TRA_ROAD_P2W_E!Z67+FC_TRA_ROAD_CAR_E!Z67+FC_TRA_ROAD_BUS_E!Z67+FC_TRA_ROAD_LCV_E!Z67+FC_TRA_ROAD_HGV_E!Z67</f>
        <v>97.172235360000002</v>
      </c>
    </row>
    <row r="68" spans="1:26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0.92878272000000006</v>
      </c>
      <c r="I68" s="52">
        <f>FC_TRA_ROAD_P2W_E!I68+FC_TRA_ROAD_CAR_E!I68+FC_TRA_ROAD_BUS_E!I68+FC_TRA_ROAD_LCV_E!I68+FC_TRA_ROAD_HGV_E!I68</f>
        <v>3.9083299199999999</v>
      </c>
      <c r="J68" s="52">
        <f>FC_TRA_ROAD_P2W_E!J68+FC_TRA_ROAD_CAR_E!J68+FC_TRA_ROAD_BUS_E!J68+FC_TRA_ROAD_LCV_E!J68+FC_TRA_ROAD_HGV_E!J68</f>
        <v>4.6576771199999998</v>
      </c>
      <c r="K68" s="52">
        <f>FC_TRA_ROAD_P2W_E!K68+FC_TRA_ROAD_CAR_E!K68+FC_TRA_ROAD_BUS_E!K68+FC_TRA_ROAD_LCV_E!K68+FC_TRA_ROAD_HGV_E!K68</f>
        <v>7.916827679999999</v>
      </c>
      <c r="L68" s="52">
        <f>FC_TRA_ROAD_P2W_E!L68+FC_TRA_ROAD_CAR_E!L68+FC_TRA_ROAD_BUS_E!L68+FC_TRA_ROAD_LCV_E!L68+FC_TRA_ROAD_HGV_E!L68</f>
        <v>3.9478363200000017</v>
      </c>
      <c r="M68" s="52">
        <f>FC_TRA_ROAD_P2W_E!M68+FC_TRA_ROAD_CAR_E!M68+FC_TRA_ROAD_BUS_E!M68+FC_TRA_ROAD_LCV_E!M68+FC_TRA_ROAD_HGV_E!M68</f>
        <v>6.9482836799999994</v>
      </c>
      <c r="N68" s="52">
        <f>FC_TRA_ROAD_P2W_E!N68+FC_TRA_ROAD_CAR_E!N68+FC_TRA_ROAD_BUS_E!N68+FC_TRA_ROAD_LCV_E!N68+FC_TRA_ROAD_HGV_E!N68</f>
        <v>0.35632223999999985</v>
      </c>
      <c r="O68" s="52">
        <f>FC_TRA_ROAD_P2W_E!O68+FC_TRA_ROAD_CAR_E!O68+FC_TRA_ROAD_BUS_E!O68+FC_TRA_ROAD_LCV_E!O68+FC_TRA_ROAD_HGV_E!O68</f>
        <v>0.25335071999999997</v>
      </c>
      <c r="P68" s="52">
        <f>FC_TRA_ROAD_P2W_E!P68+FC_TRA_ROAD_CAR_E!P68+FC_TRA_ROAD_BUS_E!P68+FC_TRA_ROAD_LCV_E!P68+FC_TRA_ROAD_HGV_E!P68</f>
        <v>0.15318287999999997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  <c r="Y68" s="52">
        <f>FC_TRA_ROAD_P2W_E!Y68+FC_TRA_ROAD_CAR_E!Y68+FC_TRA_ROAD_BUS_E!Y68+FC_TRA_ROAD_LCV_E!Y68+FC_TRA_ROAD_HGV_E!Y68</f>
        <v>0</v>
      </c>
      <c r="Z68" s="52">
        <f>FC_TRA_ROAD_P2W_E!Z68+FC_TRA_ROAD_CAR_E!Z68+FC_TRA_ROAD_BUS_E!Z68+FC_TRA_ROAD_LCV_E!Z68+FC_TRA_ROAD_HGV_E!Z68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2.2694515199999996</v>
      </c>
      <c r="I69" s="52">
        <f>FC_TRA_ROAD_P2W_E!I69+FC_TRA_ROAD_CAR_E!I69+FC_TRA_ROAD_BUS_E!I69+FC_TRA_ROAD_LCV_E!I69+FC_TRA_ROAD_HGV_E!I69</f>
        <v>2.1058185600000003</v>
      </c>
      <c r="J69" s="52">
        <f>FC_TRA_ROAD_P2W_E!J69+FC_TRA_ROAD_CAR_E!J69+FC_TRA_ROAD_BUS_E!J69+FC_TRA_ROAD_LCV_E!J69+FC_TRA_ROAD_HGV_E!J69</f>
        <v>48.859731359999984</v>
      </c>
      <c r="K69" s="52">
        <f>FC_TRA_ROAD_P2W_E!K69+FC_TRA_ROAD_CAR_E!K69+FC_TRA_ROAD_BUS_E!K69+FC_TRA_ROAD_LCV_E!K69+FC_TRA_ROAD_HGV_E!K69</f>
        <v>103.93955424000001</v>
      </c>
      <c r="L69" s="52">
        <f>FC_TRA_ROAD_P2W_E!L69+FC_TRA_ROAD_CAR_E!L69+FC_TRA_ROAD_BUS_E!L69+FC_TRA_ROAD_LCV_E!L69+FC_TRA_ROAD_HGV_E!L69</f>
        <v>158.04548063999999</v>
      </c>
      <c r="M69" s="52">
        <f>FC_TRA_ROAD_P2W_E!M69+FC_TRA_ROAD_CAR_E!M69+FC_TRA_ROAD_BUS_E!M69+FC_TRA_ROAD_LCV_E!M69+FC_TRA_ROAD_HGV_E!M69</f>
        <v>178.29136368000002</v>
      </c>
      <c r="N69" s="52">
        <f>FC_TRA_ROAD_P2W_E!N69+FC_TRA_ROAD_CAR_E!N69+FC_TRA_ROAD_BUS_E!N69+FC_TRA_ROAD_LCV_E!N69+FC_TRA_ROAD_HGV_E!N69</f>
        <v>202.23810432000002</v>
      </c>
      <c r="O69" s="52">
        <f>FC_TRA_ROAD_P2W_E!O69+FC_TRA_ROAD_CAR_E!O69+FC_TRA_ROAD_BUS_E!O69+FC_TRA_ROAD_LCV_E!O69+FC_TRA_ROAD_HGV_E!O69</f>
        <v>166.64717087999998</v>
      </c>
      <c r="P69" s="52">
        <f>FC_TRA_ROAD_P2W_E!P69+FC_TRA_ROAD_CAR_E!P69+FC_TRA_ROAD_BUS_E!P69+FC_TRA_ROAD_LCV_E!P69+FC_TRA_ROAD_HGV_E!P69</f>
        <v>218.41202448000001</v>
      </c>
      <c r="Q69" s="52">
        <f>FC_TRA_ROAD_P2W_E!Q69+FC_TRA_ROAD_CAR_E!Q69+FC_TRA_ROAD_BUS_E!Q69+FC_TRA_ROAD_LCV_E!Q69+FC_TRA_ROAD_HGV_E!Q69</f>
        <v>265.63517135999996</v>
      </c>
      <c r="R69" s="52">
        <f>FC_TRA_ROAD_P2W_E!R69+FC_TRA_ROAD_CAR_E!R69+FC_TRA_ROAD_BUS_E!R69+FC_TRA_ROAD_LCV_E!R69+FC_TRA_ROAD_HGV_E!R69</f>
        <v>291.46496543999996</v>
      </c>
      <c r="S69" s="52">
        <f>FC_TRA_ROAD_P2W_E!S69+FC_TRA_ROAD_CAR_E!S69+FC_TRA_ROAD_BUS_E!S69+FC_TRA_ROAD_LCV_E!S69+FC_TRA_ROAD_HGV_E!S69</f>
        <v>254.24305487999999</v>
      </c>
      <c r="T69" s="52">
        <f>FC_TRA_ROAD_P2W_E!T69+FC_TRA_ROAD_CAR_E!T69+FC_TRA_ROAD_BUS_E!T69+FC_TRA_ROAD_LCV_E!T69+FC_TRA_ROAD_HGV_E!T69</f>
        <v>388.62675072000002</v>
      </c>
      <c r="U69" s="52">
        <f>FC_TRA_ROAD_P2W_E!U69+FC_TRA_ROAD_CAR_E!U69+FC_TRA_ROAD_BUS_E!U69+FC_TRA_ROAD_LCV_E!U69+FC_TRA_ROAD_HGV_E!U69</f>
        <v>376.55920223999993</v>
      </c>
      <c r="V69" s="52">
        <f>FC_TRA_ROAD_P2W_E!V69+FC_TRA_ROAD_CAR_E!V69+FC_TRA_ROAD_BUS_E!V69+FC_TRA_ROAD_LCV_E!V69+FC_TRA_ROAD_HGV_E!V69</f>
        <v>480.14957088</v>
      </c>
      <c r="W69" s="52">
        <f>FC_TRA_ROAD_P2W_E!W69+FC_TRA_ROAD_CAR_E!W69+FC_TRA_ROAD_BUS_E!W69+FC_TRA_ROAD_LCV_E!W69+FC_TRA_ROAD_HGV_E!W69</f>
        <v>459.86418143999987</v>
      </c>
      <c r="X69" s="52">
        <f>FC_TRA_ROAD_P2W_E!X69+FC_TRA_ROAD_CAR_E!X69+FC_TRA_ROAD_BUS_E!X69+FC_TRA_ROAD_LCV_E!X69+FC_TRA_ROAD_HGV_E!X69</f>
        <v>468.63868031999993</v>
      </c>
      <c r="Y69" s="52">
        <f>FC_TRA_ROAD_P2W_E!Y69+FC_TRA_ROAD_CAR_E!Y69+FC_TRA_ROAD_BUS_E!Y69+FC_TRA_ROAD_LCV_E!Y69+FC_TRA_ROAD_HGV_E!Y69</f>
        <v>594.51728544000002</v>
      </c>
      <c r="Z69" s="52">
        <f>FC_TRA_ROAD_P2W_E!Z69+FC_TRA_ROAD_CAR_E!Z69+FC_TRA_ROAD_BUS_E!Z69+FC_TRA_ROAD_LCV_E!Z69+FC_TRA_ROAD_HGV_E!Z69</f>
        <v>796.84765632000028</v>
      </c>
    </row>
    <row r="70" spans="1:26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  <c r="Y70" s="52">
        <f>FC_TRA_ROAD_P2W_E!Y70+FC_TRA_ROAD_CAR_E!Y70+FC_TRA_ROAD_BUS_E!Y70+FC_TRA_ROAD_LCV_E!Y70+FC_TRA_ROAD_HGV_E!Y70</f>
        <v>0</v>
      </c>
      <c r="Z70" s="52">
        <f>FC_TRA_ROAD_P2W_E!Z70+FC_TRA_ROAD_CAR_E!Z70+FC_TRA_ROAD_BUS_E!Z70+FC_TRA_ROAD_LCV_E!Z70+FC_TRA_ROAD_HGV_E!Z70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  <c r="Y71" s="52">
        <f>FC_TRA_ROAD_P2W_E!Y71+FC_TRA_ROAD_CAR_E!Y71+FC_TRA_ROAD_BUS_E!Y71+FC_TRA_ROAD_LCV_E!Y71+FC_TRA_ROAD_HGV_E!Y71</f>
        <v>0</v>
      </c>
      <c r="Z71" s="52">
        <f>FC_TRA_ROAD_P2W_E!Z71+FC_TRA_ROAD_CAR_E!Z71+FC_TRA_ROAD_BUS_E!Z71+FC_TRA_ROAD_LCV_E!Z71+FC_TRA_ROAD_HGV_E!Z71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0.80322767999999989</v>
      </c>
      <c r="V72" s="55">
        <f>FC_TRA_ROAD_P2W_E!V72+FC_TRA_ROAD_CAR_E!V72+FC_TRA_ROAD_BUS_E!V72+FC_TRA_ROAD_LCV_E!V72+FC_TRA_ROAD_HGV_E!V72</f>
        <v>3.1329604799999995</v>
      </c>
      <c r="W72" s="55">
        <f>FC_TRA_ROAD_P2W_E!W72+FC_TRA_ROAD_CAR_E!W72+FC_TRA_ROAD_BUS_E!W72+FC_TRA_ROAD_LCV_E!W72+FC_TRA_ROAD_HGV_E!W72</f>
        <v>4.2949612799999972</v>
      </c>
      <c r="X72" s="55">
        <f>FC_TRA_ROAD_P2W_E!X72+FC_TRA_ROAD_CAR_E!X72+FC_TRA_ROAD_BUS_E!X72+FC_TRA_ROAD_LCV_E!X72+FC_TRA_ROAD_HGV_E!X72</f>
        <v>6.5278368000000011</v>
      </c>
      <c r="Y72" s="55">
        <f>FC_TRA_ROAD_P2W_E!Y72+FC_TRA_ROAD_CAR_E!Y72+FC_TRA_ROAD_BUS_E!Y72+FC_TRA_ROAD_LCV_E!Y72+FC_TRA_ROAD_HGV_E!Y72</f>
        <v>6.8278651199999985</v>
      </c>
      <c r="Z72" s="55">
        <f>FC_TRA_ROAD_P2W_E!Z72+FC_TRA_ROAD_CAR_E!Z72+FC_TRA_ROAD_BUS_E!Z72+FC_TRA_ROAD_LCV_E!Z72+FC_TRA_ROAD_HGV_E!Z72</f>
        <v>1.0032465599999998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324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12.74141666566199</v>
      </c>
      <c r="D2" s="21">
        <f t="shared" ref="D2:X2" si="0">SUM(D3,D17,D22,D25,D26,D51,D52)</f>
        <v>13.603992580783954</v>
      </c>
      <c r="E2" s="21">
        <f t="shared" si="0"/>
        <v>13.360882728502009</v>
      </c>
      <c r="F2" s="21">
        <f t="shared" si="0"/>
        <v>14.27212200086846</v>
      </c>
      <c r="G2" s="21">
        <f t="shared" si="0"/>
        <v>13.694555620182072</v>
      </c>
      <c r="H2" s="21">
        <f t="shared" si="0"/>
        <v>16.669093510064286</v>
      </c>
      <c r="I2" s="21">
        <f t="shared" si="0"/>
        <v>16.326588469122342</v>
      </c>
      <c r="J2" s="21">
        <f t="shared" si="0"/>
        <v>16.47352300399357</v>
      </c>
      <c r="K2" s="21">
        <f t="shared" si="0"/>
        <v>17.409327986729036</v>
      </c>
      <c r="L2" s="21">
        <f t="shared" si="0"/>
        <v>15.86744180541643</v>
      </c>
      <c r="M2" s="21">
        <f t="shared" si="0"/>
        <v>13.700451705296881</v>
      </c>
      <c r="N2" s="21">
        <f t="shared" si="0"/>
        <v>12.505211686894516</v>
      </c>
      <c r="O2" s="21">
        <f t="shared" si="0"/>
        <v>11.138315065392781</v>
      </c>
      <c r="P2" s="21">
        <f t="shared" si="0"/>
        <v>10.955413317754115</v>
      </c>
      <c r="Q2" s="21">
        <f t="shared" si="0"/>
        <v>12.605041281036687</v>
      </c>
      <c r="R2" s="21">
        <f t="shared" si="0"/>
        <v>11.908169894518505</v>
      </c>
      <c r="S2" s="21">
        <f t="shared" si="0"/>
        <v>12.20970919459106</v>
      </c>
      <c r="T2" s="21">
        <f t="shared" si="0"/>
        <v>11.449999361403476</v>
      </c>
      <c r="U2" s="21">
        <f t="shared" si="0"/>
        <v>10.808429158239228</v>
      </c>
      <c r="V2" s="21">
        <f t="shared" si="0"/>
        <v>11.441794694732138</v>
      </c>
      <c r="W2" s="21">
        <f t="shared" si="0"/>
        <v>10.289649322250613</v>
      </c>
      <c r="X2" s="21">
        <f t="shared" si="0"/>
        <v>10.699617674941006</v>
      </c>
      <c r="Y2" s="21">
        <f t="shared" ref="Y2:Z2" si="1">SUM(Y3,Y17,Y22,Y25,Y26,Y51,Y52)</f>
        <v>10.697903273935376</v>
      </c>
      <c r="Z2" s="21">
        <f t="shared" si="1"/>
        <v>11.383088200084321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12.74141666566199</v>
      </c>
      <c r="D26" s="27">
        <f t="shared" si="16"/>
        <v>13.603992580783954</v>
      </c>
      <c r="E26" s="27">
        <f t="shared" si="16"/>
        <v>13.360882728502009</v>
      </c>
      <c r="F26" s="27">
        <f t="shared" si="16"/>
        <v>14.27212200086846</v>
      </c>
      <c r="G26" s="27">
        <f t="shared" si="16"/>
        <v>13.694555620182072</v>
      </c>
      <c r="H26" s="27">
        <f t="shared" si="16"/>
        <v>16.669093510064286</v>
      </c>
      <c r="I26" s="27">
        <f t="shared" si="16"/>
        <v>16.326588469122342</v>
      </c>
      <c r="J26" s="27">
        <f t="shared" si="16"/>
        <v>16.47352300399357</v>
      </c>
      <c r="K26" s="27">
        <f t="shared" si="16"/>
        <v>17.409327986729036</v>
      </c>
      <c r="L26" s="27">
        <f t="shared" si="16"/>
        <v>15.86744180541643</v>
      </c>
      <c r="M26" s="27">
        <f t="shared" si="16"/>
        <v>13.700451705296881</v>
      </c>
      <c r="N26" s="27">
        <f t="shared" si="16"/>
        <v>12.505211686894516</v>
      </c>
      <c r="O26" s="27">
        <f t="shared" si="16"/>
        <v>11.138315065392781</v>
      </c>
      <c r="P26" s="27">
        <f t="shared" si="16"/>
        <v>10.955413317754115</v>
      </c>
      <c r="Q26" s="27">
        <f t="shared" si="16"/>
        <v>12.605041281036687</v>
      </c>
      <c r="R26" s="27">
        <f t="shared" si="16"/>
        <v>11.908169894518505</v>
      </c>
      <c r="S26" s="27">
        <f t="shared" si="16"/>
        <v>12.20970919459106</v>
      </c>
      <c r="T26" s="27">
        <f t="shared" si="16"/>
        <v>11.449999361403476</v>
      </c>
      <c r="U26" s="27">
        <f t="shared" si="16"/>
        <v>10.808429158239228</v>
      </c>
      <c r="V26" s="27">
        <f t="shared" si="16"/>
        <v>11.441794694732138</v>
      </c>
      <c r="W26" s="27">
        <f t="shared" si="16"/>
        <v>10.289649322250613</v>
      </c>
      <c r="X26" s="27">
        <f t="shared" si="16"/>
        <v>10.699617674941006</v>
      </c>
      <c r="Y26" s="27">
        <f t="shared" ref="Y26:Z26" si="17">SUM(Y27,Y33)</f>
        <v>10.697903273935376</v>
      </c>
      <c r="Z26" s="27">
        <f t="shared" si="17"/>
        <v>11.383088200084321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12.74141666566199</v>
      </c>
      <c r="D33" s="19">
        <f t="shared" si="20"/>
        <v>13.603992580783954</v>
      </c>
      <c r="E33" s="19">
        <f t="shared" si="20"/>
        <v>13.360882728502009</v>
      </c>
      <c r="F33" s="19">
        <f t="shared" si="20"/>
        <v>14.27212200086846</v>
      </c>
      <c r="G33" s="19">
        <f t="shared" si="20"/>
        <v>13.694555620182072</v>
      </c>
      <c r="H33" s="19">
        <f t="shared" si="20"/>
        <v>16.669093510064286</v>
      </c>
      <c r="I33" s="19">
        <f t="shared" si="20"/>
        <v>16.326588469122342</v>
      </c>
      <c r="J33" s="19">
        <f t="shared" si="20"/>
        <v>16.47352300399357</v>
      </c>
      <c r="K33" s="19">
        <f t="shared" si="20"/>
        <v>17.409327986729036</v>
      </c>
      <c r="L33" s="19">
        <f t="shared" si="20"/>
        <v>15.86744180541643</v>
      </c>
      <c r="M33" s="19">
        <f t="shared" si="20"/>
        <v>13.700451705296881</v>
      </c>
      <c r="N33" s="19">
        <f t="shared" si="20"/>
        <v>12.505211686894516</v>
      </c>
      <c r="O33" s="19">
        <f t="shared" si="20"/>
        <v>11.138315065392781</v>
      </c>
      <c r="P33" s="19">
        <f t="shared" si="20"/>
        <v>10.955413317754115</v>
      </c>
      <c r="Q33" s="19">
        <f t="shared" si="20"/>
        <v>12.605041281036687</v>
      </c>
      <c r="R33" s="19">
        <f t="shared" si="20"/>
        <v>11.908169894518505</v>
      </c>
      <c r="S33" s="19">
        <f t="shared" si="20"/>
        <v>12.20970919459106</v>
      </c>
      <c r="T33" s="19">
        <f t="shared" si="20"/>
        <v>11.449999361403476</v>
      </c>
      <c r="U33" s="19">
        <f t="shared" si="20"/>
        <v>10.808429158239228</v>
      </c>
      <c r="V33" s="19">
        <f t="shared" si="20"/>
        <v>11.441794694732138</v>
      </c>
      <c r="W33" s="19">
        <f t="shared" si="20"/>
        <v>10.289649322250613</v>
      </c>
      <c r="X33" s="19">
        <f t="shared" si="20"/>
        <v>10.699617674941006</v>
      </c>
      <c r="Y33" s="19">
        <f t="shared" ref="Y33:Z33" si="21">SUM(Y34:Y50)</f>
        <v>10.697903273935376</v>
      </c>
      <c r="Z33" s="19">
        <f t="shared" si="21"/>
        <v>11.383088200084321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12.74141666566199</v>
      </c>
      <c r="D37" s="8">
        <v>13.603992580783954</v>
      </c>
      <c r="E37" s="8">
        <v>13.360882728502009</v>
      </c>
      <c r="F37" s="8">
        <v>14.27212200086846</v>
      </c>
      <c r="G37" s="8">
        <v>13.694555620182072</v>
      </c>
      <c r="H37" s="8">
        <v>16.669093510064286</v>
      </c>
      <c r="I37" s="8">
        <v>16.326588469122342</v>
      </c>
      <c r="J37" s="8">
        <v>16.47352300399357</v>
      </c>
      <c r="K37" s="8">
        <v>17.409327986729036</v>
      </c>
      <c r="L37" s="8">
        <v>15.86744180541643</v>
      </c>
      <c r="M37" s="8">
        <v>13.700451705296881</v>
      </c>
      <c r="N37" s="8">
        <v>12.505211686894516</v>
      </c>
      <c r="O37" s="8">
        <v>11.138315065392781</v>
      </c>
      <c r="P37" s="8">
        <v>10.955413317754115</v>
      </c>
      <c r="Q37" s="8">
        <v>12.605041281036687</v>
      </c>
      <c r="R37" s="8">
        <v>11.908169894518505</v>
      </c>
      <c r="S37" s="8">
        <v>12.20970919459106</v>
      </c>
      <c r="T37" s="8">
        <v>11.449999361403476</v>
      </c>
      <c r="U37" s="8">
        <v>10.808429158239228</v>
      </c>
      <c r="V37" s="8">
        <v>11.441794694732138</v>
      </c>
      <c r="W37" s="8">
        <v>10.289649322250613</v>
      </c>
      <c r="X37" s="8">
        <v>10.699617674941006</v>
      </c>
      <c r="Y37" s="8">
        <v>10.697903273935376</v>
      </c>
      <c r="Z37" s="8">
        <v>11.383088200084321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8.2818600725877834E-5</v>
      </c>
      <c r="I61" s="49">
        <f t="shared" si="24"/>
        <v>5.399028480162802E-3</v>
      </c>
      <c r="J61" s="49">
        <f t="shared" si="24"/>
        <v>3.0502064033267291E-2</v>
      </c>
      <c r="K61" s="49">
        <f t="shared" si="24"/>
        <v>0.17757871330183048</v>
      </c>
      <c r="L61" s="49">
        <f t="shared" si="24"/>
        <v>0.22458885035565773</v>
      </c>
      <c r="M61" s="49">
        <f t="shared" si="24"/>
        <v>0.27681625358507622</v>
      </c>
      <c r="N61" s="49">
        <f t="shared" si="24"/>
        <v>0.22262089330900975</v>
      </c>
      <c r="O61" s="49">
        <f t="shared" si="24"/>
        <v>0.25462418161947609</v>
      </c>
      <c r="P61" s="49">
        <f t="shared" si="24"/>
        <v>0.26187764391610457</v>
      </c>
      <c r="Q61" s="49">
        <f t="shared" si="24"/>
        <v>0.27139210546413595</v>
      </c>
      <c r="R61" s="49">
        <f t="shared" si="24"/>
        <v>0.28845225555493215</v>
      </c>
      <c r="S61" s="49">
        <f t="shared" si="24"/>
        <v>0.33316643700068271</v>
      </c>
      <c r="T61" s="49">
        <f t="shared" si="24"/>
        <v>0.38334763566070035</v>
      </c>
      <c r="U61" s="49">
        <f t="shared" si="24"/>
        <v>0.36571996122318806</v>
      </c>
      <c r="V61" s="49">
        <f t="shared" si="24"/>
        <v>0.39247136888162665</v>
      </c>
      <c r="W61" s="49">
        <f t="shared" si="24"/>
        <v>0.35374623198349725</v>
      </c>
      <c r="X61" s="49">
        <f t="shared" si="24"/>
        <v>0.36309539307226352</v>
      </c>
      <c r="Y61" s="49">
        <f t="shared" ref="Y61:Z61" si="25">SUM(Y62:Y72)</f>
        <v>0.36502702151788202</v>
      </c>
      <c r="Z61" s="49">
        <f t="shared" si="25"/>
        <v>0.51319209814337008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8.2818600725877834E-5</v>
      </c>
      <c r="I67" s="52">
        <v>5.399028480162802E-3</v>
      </c>
      <c r="J67" s="52">
        <v>3.0502064033267291E-2</v>
      </c>
      <c r="K67" s="52">
        <v>0.17757871330183048</v>
      </c>
      <c r="L67" s="52">
        <v>0.22458885035565773</v>
      </c>
      <c r="M67" s="52">
        <v>0.27681625358507622</v>
      </c>
      <c r="N67" s="52">
        <v>0.22262089330900975</v>
      </c>
      <c r="O67" s="52">
        <v>0.25462418161947609</v>
      </c>
      <c r="P67" s="52">
        <v>0.26187764391610457</v>
      </c>
      <c r="Q67" s="52">
        <v>0.27139210546413595</v>
      </c>
      <c r="R67" s="52">
        <v>0.28845225555493215</v>
      </c>
      <c r="S67" s="52">
        <v>0.33316643700068271</v>
      </c>
      <c r="T67" s="52">
        <v>0.38334763566070035</v>
      </c>
      <c r="U67" s="52">
        <v>0.36571996122318806</v>
      </c>
      <c r="V67" s="52">
        <v>0.39247136888162665</v>
      </c>
      <c r="W67" s="52">
        <v>0.35374623198349725</v>
      </c>
      <c r="X67" s="52">
        <v>0.36309539307226352</v>
      </c>
      <c r="Y67" s="52">
        <v>0.36502702151788202</v>
      </c>
      <c r="Z67" s="52">
        <v>0.51319209814337008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5772.2939695422638</v>
      </c>
      <c r="D2" s="21">
        <f t="shared" ref="D2:X2" si="0">SUM(D3,D17,D22,D25,D26,D51,D52)</f>
        <v>6013.9148908904872</v>
      </c>
      <c r="E2" s="21">
        <f t="shared" si="0"/>
        <v>6053.9796317922028</v>
      </c>
      <c r="F2" s="21">
        <f t="shared" si="0"/>
        <v>6079.8381523344251</v>
      </c>
      <c r="G2" s="21">
        <f t="shared" si="0"/>
        <v>6333.5018558875754</v>
      </c>
      <c r="H2" s="21">
        <f t="shared" si="0"/>
        <v>6795.6210287248832</v>
      </c>
      <c r="I2" s="21">
        <f t="shared" si="0"/>
        <v>7587.3477558961276</v>
      </c>
      <c r="J2" s="21">
        <f t="shared" si="0"/>
        <v>7579.1660059964988</v>
      </c>
      <c r="K2" s="21">
        <f t="shared" si="0"/>
        <v>7443.0282991648855</v>
      </c>
      <c r="L2" s="21">
        <f t="shared" si="0"/>
        <v>7281.8095823255362</v>
      </c>
      <c r="M2" s="21">
        <f t="shared" si="0"/>
        <v>6951.2178672895643</v>
      </c>
      <c r="N2" s="21">
        <f t="shared" si="0"/>
        <v>6700.8240129570495</v>
      </c>
      <c r="O2" s="21">
        <f t="shared" si="0"/>
        <v>6589.9508345066552</v>
      </c>
      <c r="P2" s="21">
        <f t="shared" si="0"/>
        <v>6741.8337341785409</v>
      </c>
      <c r="Q2" s="21">
        <f t="shared" si="0"/>
        <v>7050.888415124552</v>
      </c>
      <c r="R2" s="21">
        <f t="shared" si="0"/>
        <v>7254.2099948360183</v>
      </c>
      <c r="S2" s="21">
        <f t="shared" si="0"/>
        <v>7642.2510420252511</v>
      </c>
      <c r="T2" s="21">
        <f t="shared" si="0"/>
        <v>7481.0399106153109</v>
      </c>
      <c r="U2" s="21">
        <f t="shared" si="0"/>
        <v>7468.0686262189956</v>
      </c>
      <c r="V2" s="21">
        <f t="shared" si="0"/>
        <v>7385.554890303606</v>
      </c>
      <c r="W2" s="21">
        <f t="shared" si="0"/>
        <v>6040.149709327261</v>
      </c>
      <c r="X2" s="21">
        <f t="shared" si="0"/>
        <v>6363.6256592195878</v>
      </c>
      <c r="Y2" s="21">
        <f t="shared" ref="Y2:Z2" si="1">SUM(Y3,Y17,Y22,Y25,Y26,Y51,Y52)</f>
        <v>6769.7378941689585</v>
      </c>
      <c r="Z2" s="21">
        <f t="shared" si="1"/>
        <v>6732.020150112483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5772.2939695422638</v>
      </c>
      <c r="D26" s="27">
        <f t="shared" si="16"/>
        <v>6013.9148908904872</v>
      </c>
      <c r="E26" s="27">
        <f t="shared" si="16"/>
        <v>6053.9796317922028</v>
      </c>
      <c r="F26" s="27">
        <f t="shared" si="16"/>
        <v>6079.8381523344251</v>
      </c>
      <c r="G26" s="27">
        <f t="shared" si="16"/>
        <v>6333.5018558875754</v>
      </c>
      <c r="H26" s="27">
        <f t="shared" si="16"/>
        <v>6795.6210287248832</v>
      </c>
      <c r="I26" s="27">
        <f t="shared" si="16"/>
        <v>7587.3477558961276</v>
      </c>
      <c r="J26" s="27">
        <f t="shared" si="16"/>
        <v>7579.1660059964988</v>
      </c>
      <c r="K26" s="27">
        <f t="shared" si="16"/>
        <v>7443.0282991648855</v>
      </c>
      <c r="L26" s="27">
        <f t="shared" si="16"/>
        <v>7281.8095823255362</v>
      </c>
      <c r="M26" s="27">
        <f t="shared" si="16"/>
        <v>6951.2178672895643</v>
      </c>
      <c r="N26" s="27">
        <f t="shared" si="16"/>
        <v>6700.8240129570495</v>
      </c>
      <c r="O26" s="27">
        <f t="shared" si="16"/>
        <v>6589.9508345066552</v>
      </c>
      <c r="P26" s="27">
        <f t="shared" si="16"/>
        <v>6741.8337341785409</v>
      </c>
      <c r="Q26" s="27">
        <f t="shared" si="16"/>
        <v>7050.8338859245523</v>
      </c>
      <c r="R26" s="27">
        <f t="shared" si="16"/>
        <v>7254.1801047560184</v>
      </c>
      <c r="S26" s="27">
        <f t="shared" si="16"/>
        <v>7642.2324431522566</v>
      </c>
      <c r="T26" s="27">
        <f t="shared" si="16"/>
        <v>7481.0177325680852</v>
      </c>
      <c r="U26" s="27">
        <f t="shared" si="16"/>
        <v>7468.0408215922153</v>
      </c>
      <c r="V26" s="27">
        <f t="shared" si="16"/>
        <v>7385.5241503262623</v>
      </c>
      <c r="W26" s="27">
        <f t="shared" si="16"/>
        <v>6040.1178710579024</v>
      </c>
      <c r="X26" s="27">
        <f t="shared" si="16"/>
        <v>6363.5617395682648</v>
      </c>
      <c r="Y26" s="27">
        <f t="shared" ref="Y26:Z26" si="17">SUM(Y27,Y33)</f>
        <v>6769.2588455746054</v>
      </c>
      <c r="Z26" s="27">
        <f t="shared" si="17"/>
        <v>6731.6243704799199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5772.2939695422638</v>
      </c>
      <c r="D33" s="19">
        <f t="shared" si="20"/>
        <v>6013.9148908904872</v>
      </c>
      <c r="E33" s="19">
        <f t="shared" si="20"/>
        <v>6053.9796317922028</v>
      </c>
      <c r="F33" s="19">
        <f t="shared" si="20"/>
        <v>6079.8381523344251</v>
      </c>
      <c r="G33" s="19">
        <f t="shared" si="20"/>
        <v>6333.5018558875754</v>
      </c>
      <c r="H33" s="19">
        <f t="shared" si="20"/>
        <v>6795.6210287248832</v>
      </c>
      <c r="I33" s="19">
        <f t="shared" si="20"/>
        <v>7587.3477558961276</v>
      </c>
      <c r="J33" s="19">
        <f t="shared" si="20"/>
        <v>7579.1660059964988</v>
      </c>
      <c r="K33" s="19">
        <f t="shared" si="20"/>
        <v>7443.0282991648855</v>
      </c>
      <c r="L33" s="19">
        <f t="shared" si="20"/>
        <v>7281.8095823255362</v>
      </c>
      <c r="M33" s="19">
        <f t="shared" si="20"/>
        <v>6951.2178672895643</v>
      </c>
      <c r="N33" s="19">
        <f t="shared" si="20"/>
        <v>6700.8240129570495</v>
      </c>
      <c r="O33" s="19">
        <f t="shared" si="20"/>
        <v>6589.9508345066552</v>
      </c>
      <c r="P33" s="19">
        <f t="shared" si="20"/>
        <v>6741.8337341785409</v>
      </c>
      <c r="Q33" s="19">
        <f t="shared" si="20"/>
        <v>7050.8338859245523</v>
      </c>
      <c r="R33" s="19">
        <f t="shared" si="20"/>
        <v>7254.1801047560184</v>
      </c>
      <c r="S33" s="19">
        <f t="shared" si="20"/>
        <v>7642.2324431522566</v>
      </c>
      <c r="T33" s="19">
        <f t="shared" si="20"/>
        <v>7481.0177325680852</v>
      </c>
      <c r="U33" s="19">
        <f t="shared" si="20"/>
        <v>7468.0408215922153</v>
      </c>
      <c r="V33" s="19">
        <f t="shared" si="20"/>
        <v>7385.5241503262623</v>
      </c>
      <c r="W33" s="19">
        <f t="shared" si="20"/>
        <v>6040.1178710579024</v>
      </c>
      <c r="X33" s="19">
        <f t="shared" si="20"/>
        <v>6363.5617395682648</v>
      </c>
      <c r="Y33" s="19">
        <f t="shared" ref="Y33:Z33" si="21">SUM(Y34:Y50)</f>
        <v>6769.2588455746054</v>
      </c>
      <c r="Z33" s="19">
        <f t="shared" si="21"/>
        <v>6731.6243704799199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5.7605504400000012</v>
      </c>
      <c r="D36" s="8">
        <v>4.1241760442475091</v>
      </c>
      <c r="E36" s="8">
        <v>3.614895109915591</v>
      </c>
      <c r="F36" s="8">
        <v>3.1353236460926941</v>
      </c>
      <c r="G36" s="8">
        <v>2.7956894922936701</v>
      </c>
      <c r="H36" s="8">
        <v>2.6700248146821721</v>
      </c>
      <c r="I36" s="8">
        <v>2.2828517498835685</v>
      </c>
      <c r="J36" s="8">
        <v>3.0648612273480089</v>
      </c>
      <c r="K36" s="8">
        <v>2.3774565600000002</v>
      </c>
      <c r="L36" s="8">
        <v>1.5503670000000003</v>
      </c>
      <c r="M36" s="8">
        <v>1.3597797600000001</v>
      </c>
      <c r="N36" s="8">
        <v>1.4520067200000002</v>
      </c>
      <c r="O36" s="8">
        <v>2.6423251200000006</v>
      </c>
      <c r="P36" s="8">
        <v>3.4361313279374159</v>
      </c>
      <c r="Q36" s="8">
        <v>5.5572018959631988</v>
      </c>
      <c r="R36" s="8">
        <v>6.6702153907601485</v>
      </c>
      <c r="S36" s="8">
        <v>6.7210038078906553</v>
      </c>
      <c r="T36" s="8">
        <v>5.9390737251419727</v>
      </c>
      <c r="U36" s="8">
        <v>4.8767157521153814</v>
      </c>
      <c r="V36" s="8">
        <v>4.2876211817430105</v>
      </c>
      <c r="W36" s="8">
        <v>3.0262527578342251</v>
      </c>
      <c r="X36" s="8">
        <v>3.0647430392421935</v>
      </c>
      <c r="Y36" s="8">
        <v>4.2726445406644409</v>
      </c>
      <c r="Z36" s="8">
        <v>3.0883045379741909</v>
      </c>
    </row>
    <row r="37" spans="1:26" ht="11.25" customHeight="1" x14ac:dyDescent="0.2">
      <c r="A37" s="28" t="s">
        <v>60</v>
      </c>
      <c r="B37" s="7" t="s">
        <v>61</v>
      </c>
      <c r="C37" s="8">
        <v>4584.7829016429332</v>
      </c>
      <c r="D37" s="8">
        <v>4764.6047429483942</v>
      </c>
      <c r="E37" s="8">
        <v>4871.0723609634388</v>
      </c>
      <c r="F37" s="8">
        <v>4865.3957988241045</v>
      </c>
      <c r="G37" s="8">
        <v>5003.5722661537075</v>
      </c>
      <c r="H37" s="8">
        <v>5259.3873508841098</v>
      </c>
      <c r="I37" s="8">
        <v>5759.0319880979405</v>
      </c>
      <c r="J37" s="8">
        <v>5599.4793616677389</v>
      </c>
      <c r="K37" s="8">
        <v>5243.7721398811145</v>
      </c>
      <c r="L37" s="8">
        <v>4757.5587657322631</v>
      </c>
      <c r="M37" s="8">
        <v>4408.0981642758852</v>
      </c>
      <c r="N37" s="8">
        <v>3921.5771629230962</v>
      </c>
      <c r="O37" s="8">
        <v>3700.9723926560218</v>
      </c>
      <c r="P37" s="8">
        <v>3423.1280234841183</v>
      </c>
      <c r="Q37" s="8">
        <v>3399.9800104345732</v>
      </c>
      <c r="R37" s="8">
        <v>2940.5113661100572</v>
      </c>
      <c r="S37" s="8">
        <v>2894.0792816423732</v>
      </c>
      <c r="T37" s="8">
        <v>2608.5333154175232</v>
      </c>
      <c r="U37" s="8">
        <v>2377.2384877258482</v>
      </c>
      <c r="V37" s="8">
        <v>2250.52107956183</v>
      </c>
      <c r="W37" s="8">
        <v>1663.7488679028361</v>
      </c>
      <c r="X37" s="8">
        <v>1762.6008078612874</v>
      </c>
      <c r="Y37" s="8">
        <v>2008.9415989470767</v>
      </c>
      <c r="Z37" s="8">
        <v>2138.3321185955792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1181.7505174593305</v>
      </c>
      <c r="D43" s="8">
        <v>1245.185971897846</v>
      </c>
      <c r="E43" s="8">
        <v>1179.2923757188485</v>
      </c>
      <c r="F43" s="8">
        <v>1211.3070298642278</v>
      </c>
      <c r="G43" s="8">
        <v>1327.1339002415743</v>
      </c>
      <c r="H43" s="8">
        <v>1533.5636530260908</v>
      </c>
      <c r="I43" s="8">
        <v>1826.0329160483029</v>
      </c>
      <c r="J43" s="8">
        <v>1976.6217831014117</v>
      </c>
      <c r="K43" s="8">
        <v>2196.8787027237709</v>
      </c>
      <c r="L43" s="8">
        <v>2522.7004495932733</v>
      </c>
      <c r="M43" s="8">
        <v>2541.7599232536791</v>
      </c>
      <c r="N43" s="8">
        <v>2777.7948433139527</v>
      </c>
      <c r="O43" s="8">
        <v>2886.3361167306334</v>
      </c>
      <c r="P43" s="8">
        <v>3315.2695793664848</v>
      </c>
      <c r="Q43" s="8">
        <v>3645.2966735940154</v>
      </c>
      <c r="R43" s="8">
        <v>4306.9985232552017</v>
      </c>
      <c r="S43" s="8">
        <v>4741.4321577019928</v>
      </c>
      <c r="T43" s="8">
        <v>4866.5453434254205</v>
      </c>
      <c r="U43" s="8">
        <v>5085.9256181142518</v>
      </c>
      <c r="V43" s="8">
        <v>5130.7154495826899</v>
      </c>
      <c r="W43" s="8">
        <v>4373.3427503972316</v>
      </c>
      <c r="X43" s="8">
        <v>4597.8961886677353</v>
      </c>
      <c r="Y43" s="8">
        <v>4756.044602086864</v>
      </c>
      <c r="Z43" s="8">
        <v>4590.2039473463665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5.4529200000000021E-2</v>
      </c>
      <c r="R51" s="27">
        <v>2.9890079999999996E-2</v>
      </c>
      <c r="S51" s="27">
        <v>1.8598872994613633E-2</v>
      </c>
      <c r="T51" s="27">
        <v>2.2178047226088547E-2</v>
      </c>
      <c r="U51" s="27">
        <v>2.7804626780355911E-2</v>
      </c>
      <c r="V51" s="27">
        <v>3.0739977343938126E-2</v>
      </c>
      <c r="W51" s="27">
        <v>3.1838269358347153E-2</v>
      </c>
      <c r="X51" s="27">
        <v>6.3919651323129253E-2</v>
      </c>
      <c r="Y51" s="27">
        <v>0.47904859435355612</v>
      </c>
      <c r="Z51" s="27">
        <v>0.395779632563168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0.71685944164453197</v>
      </c>
      <c r="I61" s="49">
        <f t="shared" si="24"/>
        <v>3.3377735698003113</v>
      </c>
      <c r="J61" s="49">
        <f t="shared" si="24"/>
        <v>23.2261607897644</v>
      </c>
      <c r="K61" s="49">
        <f t="shared" si="24"/>
        <v>85.128123087437018</v>
      </c>
      <c r="L61" s="49">
        <f t="shared" si="24"/>
        <v>125.26851887226024</v>
      </c>
      <c r="M61" s="49">
        <f t="shared" si="24"/>
        <v>160.27309883855517</v>
      </c>
      <c r="N61" s="49">
        <f t="shared" si="24"/>
        <v>155.15399413897623</v>
      </c>
      <c r="O61" s="49">
        <f t="shared" si="24"/>
        <v>157.61561908821085</v>
      </c>
      <c r="P61" s="49">
        <f t="shared" si="24"/>
        <v>184.77713287817087</v>
      </c>
      <c r="Q61" s="49">
        <f t="shared" si="24"/>
        <v>202.85751250307058</v>
      </c>
      <c r="R61" s="49">
        <f t="shared" si="24"/>
        <v>225.68414206659236</v>
      </c>
      <c r="S61" s="49">
        <f t="shared" si="24"/>
        <v>216.32386639854832</v>
      </c>
      <c r="T61" s="49">
        <f t="shared" si="24"/>
        <v>301.87382462472624</v>
      </c>
      <c r="U61" s="49">
        <f t="shared" si="24"/>
        <v>289.30806025282919</v>
      </c>
      <c r="V61" s="49">
        <f t="shared" si="24"/>
        <v>344.05388057160434</v>
      </c>
      <c r="W61" s="49">
        <f t="shared" si="24"/>
        <v>312.33393618824567</v>
      </c>
      <c r="X61" s="49">
        <f t="shared" si="24"/>
        <v>317.21512193420028</v>
      </c>
      <c r="Y61" s="49">
        <f t="shared" ref="Y61:Z61" si="25">SUM(Y62:Y72)</f>
        <v>388.93733362309564</v>
      </c>
      <c r="Z61" s="49">
        <f t="shared" si="25"/>
        <v>505.55421467286601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5.3087278586248593E-7</v>
      </c>
      <c r="X64" s="52">
        <v>5.5417151463472152E-6</v>
      </c>
      <c r="Y64" s="52">
        <v>3.3077723652732299E-4</v>
      </c>
      <c r="Z64" s="52">
        <v>4.3199230819229056E-4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2.6130701157361477E-2</v>
      </c>
      <c r="I67" s="52">
        <v>1.9044503866018518</v>
      </c>
      <c r="J67" s="52">
        <v>10.367890220030235</v>
      </c>
      <c r="K67" s="52">
        <v>53.487550476268012</v>
      </c>
      <c r="L67" s="52">
        <v>67.338810300886351</v>
      </c>
      <c r="M67" s="52">
        <v>89.065181609912557</v>
      </c>
      <c r="N67" s="52">
        <v>69.812893459859112</v>
      </c>
      <c r="O67" s="52">
        <v>84.604992868648267</v>
      </c>
      <c r="P67" s="52">
        <v>81.826278535786471</v>
      </c>
      <c r="Q67" s="52">
        <v>73.203071135989546</v>
      </c>
      <c r="R67" s="52">
        <v>71.228168858238888</v>
      </c>
      <c r="S67" s="52">
        <v>78.970765584608117</v>
      </c>
      <c r="T67" s="52">
        <v>87.334072906437598</v>
      </c>
      <c r="U67" s="52">
        <v>80.437550621000653</v>
      </c>
      <c r="V67" s="52">
        <v>77.196376299187349</v>
      </c>
      <c r="W67" s="52">
        <v>57.197760055316209</v>
      </c>
      <c r="X67" s="52">
        <v>59.814495489757014</v>
      </c>
      <c r="Y67" s="52">
        <v>68.547821894566567</v>
      </c>
      <c r="Z67" s="52">
        <v>96.403992236596565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0.20059097309015381</v>
      </c>
      <c r="I68" s="52">
        <v>0.93145353836095868</v>
      </c>
      <c r="J68" s="52">
        <v>1.1190689971058962</v>
      </c>
      <c r="K68" s="52">
        <v>2.2394159077870577</v>
      </c>
      <c r="L68" s="52">
        <v>1.411768163013515</v>
      </c>
      <c r="M68" s="52">
        <v>2.670987643401268</v>
      </c>
      <c r="N68" s="52">
        <v>0.15009757511291982</v>
      </c>
      <c r="O68" s="52">
        <v>0.11082826190746348</v>
      </c>
      <c r="P68" s="52">
        <v>7.215379134269792E-2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0.49013776739701675</v>
      </c>
      <c r="I69" s="52">
        <v>0.50186964483750107</v>
      </c>
      <c r="J69" s="52">
        <v>11.739201572628266</v>
      </c>
      <c r="K69" s="52">
        <v>29.401156703381947</v>
      </c>
      <c r="L69" s="52">
        <v>56.517940408360374</v>
      </c>
      <c r="M69" s="52">
        <v>68.536929585241353</v>
      </c>
      <c r="N69" s="52">
        <v>85.191003104004196</v>
      </c>
      <c r="O69" s="52">
        <v>72.899797957655139</v>
      </c>
      <c r="P69" s="52">
        <v>102.8787005510417</v>
      </c>
      <c r="Q69" s="52">
        <v>129.65444136708103</v>
      </c>
      <c r="R69" s="52">
        <v>154.45597320835347</v>
      </c>
      <c r="S69" s="52">
        <v>137.35310081394019</v>
      </c>
      <c r="T69" s="52">
        <v>214.53975171828867</v>
      </c>
      <c r="U69" s="52">
        <v>208.4259222495935</v>
      </c>
      <c r="V69" s="52">
        <v>265.12755551485651</v>
      </c>
      <c r="W69" s="52">
        <v>252.77534739792682</v>
      </c>
      <c r="X69" s="52">
        <v>253.86445161273721</v>
      </c>
      <c r="Y69" s="52">
        <v>316.75137974610192</v>
      </c>
      <c r="Z69" s="52">
        <v>408.63531071058509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0.44458738223505267</v>
      </c>
      <c r="V72" s="55">
        <v>1.7299487575604753</v>
      </c>
      <c r="W72" s="55">
        <v>2.3608282041298616</v>
      </c>
      <c r="X72" s="55">
        <v>3.5361692899908976</v>
      </c>
      <c r="Y72" s="55">
        <v>3.6378012051906121</v>
      </c>
      <c r="Z72" s="55">
        <v>0.51447973337615216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400.79501356216463</v>
      </c>
      <c r="D2" s="21">
        <f t="shared" ref="D2:X2" si="0">SUM(D3,D17,D22,D25,D26,D51,D52)</f>
        <v>395.39885507187057</v>
      </c>
      <c r="E2" s="21">
        <f t="shared" si="0"/>
        <v>396.89004900945054</v>
      </c>
      <c r="F2" s="21">
        <f t="shared" si="0"/>
        <v>414.23033525406697</v>
      </c>
      <c r="G2" s="21">
        <f t="shared" si="0"/>
        <v>426.61211190542747</v>
      </c>
      <c r="H2" s="21">
        <f t="shared" si="0"/>
        <v>441.30322866572232</v>
      </c>
      <c r="I2" s="21">
        <f t="shared" si="0"/>
        <v>470.61592558920609</v>
      </c>
      <c r="J2" s="21">
        <f t="shared" si="0"/>
        <v>498.71947615298001</v>
      </c>
      <c r="K2" s="21">
        <f t="shared" si="0"/>
        <v>529.1369718679432</v>
      </c>
      <c r="L2" s="21">
        <f t="shared" si="0"/>
        <v>519.22537386804402</v>
      </c>
      <c r="M2" s="21">
        <f t="shared" si="0"/>
        <v>504.08213143291943</v>
      </c>
      <c r="N2" s="21">
        <f t="shared" si="0"/>
        <v>489.58959242407911</v>
      </c>
      <c r="O2" s="21">
        <f t="shared" si="0"/>
        <v>484.29051655920392</v>
      </c>
      <c r="P2" s="21">
        <f t="shared" si="0"/>
        <v>482.7729409864744</v>
      </c>
      <c r="Q2" s="21">
        <f t="shared" si="0"/>
        <v>491.04260045656395</v>
      </c>
      <c r="R2" s="21">
        <f t="shared" si="0"/>
        <v>507.17579159346246</v>
      </c>
      <c r="S2" s="21">
        <f t="shared" si="0"/>
        <v>539.75188253590898</v>
      </c>
      <c r="T2" s="21">
        <f t="shared" si="0"/>
        <v>585.09690490610501</v>
      </c>
      <c r="U2" s="21">
        <f t="shared" si="0"/>
        <v>628.23369923005612</v>
      </c>
      <c r="V2" s="21">
        <f t="shared" si="0"/>
        <v>628.84969357287275</v>
      </c>
      <c r="W2" s="21">
        <f t="shared" si="0"/>
        <v>518.61618231708474</v>
      </c>
      <c r="X2" s="21">
        <f t="shared" si="0"/>
        <v>517.94222512273438</v>
      </c>
      <c r="Y2" s="21">
        <f t="shared" ref="Y2:Z2" si="1">SUM(Y3,Y17,Y22,Y25,Y26,Y51,Y52)</f>
        <v>632.98235837565312</v>
      </c>
      <c r="Z2" s="21">
        <f t="shared" si="1"/>
        <v>767.11825889225167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400.79501356216463</v>
      </c>
      <c r="D26" s="27">
        <f t="shared" si="16"/>
        <v>395.39885507187057</v>
      </c>
      <c r="E26" s="27">
        <f t="shared" si="16"/>
        <v>396.89004900945054</v>
      </c>
      <c r="F26" s="27">
        <f t="shared" si="16"/>
        <v>414.23033525406697</v>
      </c>
      <c r="G26" s="27">
        <f t="shared" si="16"/>
        <v>426.61211190542747</v>
      </c>
      <c r="H26" s="27">
        <f t="shared" si="16"/>
        <v>441.30322866572232</v>
      </c>
      <c r="I26" s="27">
        <f t="shared" si="16"/>
        <v>470.61592558920609</v>
      </c>
      <c r="J26" s="27">
        <f t="shared" si="16"/>
        <v>498.71947615298001</v>
      </c>
      <c r="K26" s="27">
        <f t="shared" si="16"/>
        <v>529.1369718679432</v>
      </c>
      <c r="L26" s="27">
        <f t="shared" si="16"/>
        <v>519.22537386804402</v>
      </c>
      <c r="M26" s="27">
        <f t="shared" si="16"/>
        <v>504.08213143291943</v>
      </c>
      <c r="N26" s="27">
        <f t="shared" si="16"/>
        <v>489.58959242407911</v>
      </c>
      <c r="O26" s="27">
        <f t="shared" si="16"/>
        <v>484.29051655920392</v>
      </c>
      <c r="P26" s="27">
        <f t="shared" si="16"/>
        <v>482.7729409864744</v>
      </c>
      <c r="Q26" s="27">
        <f t="shared" si="16"/>
        <v>491.04260045656395</v>
      </c>
      <c r="R26" s="27">
        <f t="shared" si="16"/>
        <v>507.17579159346246</v>
      </c>
      <c r="S26" s="27">
        <f t="shared" si="16"/>
        <v>539.75188253590898</v>
      </c>
      <c r="T26" s="27">
        <f t="shared" si="16"/>
        <v>585.09690490610501</v>
      </c>
      <c r="U26" s="27">
        <f t="shared" si="16"/>
        <v>628.2028648858136</v>
      </c>
      <c r="V26" s="27">
        <f t="shared" si="16"/>
        <v>627.9444977705956</v>
      </c>
      <c r="W26" s="27">
        <f t="shared" si="16"/>
        <v>516.38513230663659</v>
      </c>
      <c r="X26" s="27">
        <f t="shared" si="16"/>
        <v>513.33527640321768</v>
      </c>
      <c r="Y26" s="27">
        <f t="shared" ref="Y26:Z26" si="17">SUM(Y27,Y33)</f>
        <v>629.03583041761522</v>
      </c>
      <c r="Z26" s="27">
        <f t="shared" si="17"/>
        <v>762.68969179199894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400.79501356216463</v>
      </c>
      <c r="D33" s="19">
        <f t="shared" si="20"/>
        <v>395.39885507187057</v>
      </c>
      <c r="E33" s="19">
        <f t="shared" si="20"/>
        <v>396.89004900945054</v>
      </c>
      <c r="F33" s="19">
        <f t="shared" si="20"/>
        <v>414.23033525406697</v>
      </c>
      <c r="G33" s="19">
        <f t="shared" si="20"/>
        <v>426.61211190542747</v>
      </c>
      <c r="H33" s="19">
        <f t="shared" si="20"/>
        <v>441.30322866572232</v>
      </c>
      <c r="I33" s="19">
        <f t="shared" si="20"/>
        <v>470.61592558920609</v>
      </c>
      <c r="J33" s="19">
        <f t="shared" si="20"/>
        <v>498.71947615298001</v>
      </c>
      <c r="K33" s="19">
        <f t="shared" si="20"/>
        <v>529.1369718679432</v>
      </c>
      <c r="L33" s="19">
        <f t="shared" si="20"/>
        <v>519.22537386804402</v>
      </c>
      <c r="M33" s="19">
        <f t="shared" si="20"/>
        <v>504.08213143291943</v>
      </c>
      <c r="N33" s="19">
        <f t="shared" si="20"/>
        <v>489.58959242407911</v>
      </c>
      <c r="O33" s="19">
        <f t="shared" si="20"/>
        <v>484.29051655920392</v>
      </c>
      <c r="P33" s="19">
        <f t="shared" si="20"/>
        <v>482.7729409864744</v>
      </c>
      <c r="Q33" s="19">
        <f t="shared" si="20"/>
        <v>491.04260045656395</v>
      </c>
      <c r="R33" s="19">
        <f t="shared" si="20"/>
        <v>507.17579159346246</v>
      </c>
      <c r="S33" s="19">
        <f t="shared" si="20"/>
        <v>539.75188253590898</v>
      </c>
      <c r="T33" s="19">
        <f t="shared" si="20"/>
        <v>585.09690490610501</v>
      </c>
      <c r="U33" s="19">
        <f t="shared" si="20"/>
        <v>628.2028648858136</v>
      </c>
      <c r="V33" s="19">
        <f t="shared" si="20"/>
        <v>627.9444977705956</v>
      </c>
      <c r="W33" s="19">
        <f t="shared" si="20"/>
        <v>516.38513230663659</v>
      </c>
      <c r="X33" s="19">
        <f t="shared" si="20"/>
        <v>513.33527640321768</v>
      </c>
      <c r="Y33" s="19">
        <f t="shared" ref="Y33:Z33" si="21">SUM(Y34:Y50)</f>
        <v>629.03583041761522</v>
      </c>
      <c r="Z33" s="19">
        <f t="shared" si="21"/>
        <v>762.68969179199894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1.785939575249124E-2</v>
      </c>
      <c r="E36" s="8">
        <v>1.8301930084409345E-2</v>
      </c>
      <c r="F36" s="8">
        <v>1.8792953907305992E-2</v>
      </c>
      <c r="G36" s="8">
        <v>1.9277227706331328E-2</v>
      </c>
      <c r="H36" s="8">
        <v>1.9776745317826753E-2</v>
      </c>
      <c r="I36" s="8">
        <v>2.0323490116431468E-2</v>
      </c>
      <c r="J36" s="8">
        <v>2.0880212651992223E-2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2.2901056987656596</v>
      </c>
      <c r="D37" s="8">
        <v>2.100230583312225</v>
      </c>
      <c r="E37" s="8">
        <v>1.910799185770413</v>
      </c>
      <c r="F37" s="8">
        <v>1.7237625065906077</v>
      </c>
      <c r="G37" s="8">
        <v>1.5202036156248009</v>
      </c>
      <c r="H37" s="8">
        <v>1.3296764251165467</v>
      </c>
      <c r="I37" s="8">
        <v>1.1534231411610532</v>
      </c>
      <c r="J37" s="8">
        <v>1.0242329835104969</v>
      </c>
      <c r="K37" s="8">
        <v>0.88070470084602748</v>
      </c>
      <c r="L37" s="8">
        <v>0.72724406357419247</v>
      </c>
      <c r="M37" s="8">
        <v>0.57339824824876562</v>
      </c>
      <c r="N37" s="8">
        <v>0.45572889568605746</v>
      </c>
      <c r="O37" s="8">
        <v>0.34069851747790686</v>
      </c>
      <c r="P37" s="8">
        <v>0.34123980937222359</v>
      </c>
      <c r="Q37" s="8">
        <v>0.34293811081856362</v>
      </c>
      <c r="R37" s="8">
        <v>0.29565855905729144</v>
      </c>
      <c r="S37" s="8">
        <v>0.2417837680348085</v>
      </c>
      <c r="T37" s="8">
        <v>0.29604846048119554</v>
      </c>
      <c r="U37" s="8">
        <v>0.20188130637813836</v>
      </c>
      <c r="V37" s="8">
        <v>0.24230844048567199</v>
      </c>
      <c r="W37" s="8">
        <v>0.22206766397807795</v>
      </c>
      <c r="X37" s="8">
        <v>0.20067683636045555</v>
      </c>
      <c r="Y37" s="8">
        <v>0.63092920639681904</v>
      </c>
      <c r="Z37" s="8">
        <v>1.8756436094342697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398.50490786339896</v>
      </c>
      <c r="D43" s="8">
        <v>393.28076509280584</v>
      </c>
      <c r="E43" s="8">
        <v>394.96094789359569</v>
      </c>
      <c r="F43" s="8">
        <v>412.48777979356908</v>
      </c>
      <c r="G43" s="8">
        <v>425.07263106209632</v>
      </c>
      <c r="H43" s="8">
        <v>439.95377549528791</v>
      </c>
      <c r="I43" s="8">
        <v>469.4421789579286</v>
      </c>
      <c r="J43" s="8">
        <v>497.6743629568175</v>
      </c>
      <c r="K43" s="8">
        <v>528.25626716709712</v>
      </c>
      <c r="L43" s="8">
        <v>518.49812980446984</v>
      </c>
      <c r="M43" s="8">
        <v>503.50873318467063</v>
      </c>
      <c r="N43" s="8">
        <v>489.13386352839308</v>
      </c>
      <c r="O43" s="8">
        <v>483.94981804172602</v>
      </c>
      <c r="P43" s="8">
        <v>482.43170117710218</v>
      </c>
      <c r="Q43" s="8">
        <v>490.69966234574537</v>
      </c>
      <c r="R43" s="8">
        <v>506.88013303440516</v>
      </c>
      <c r="S43" s="8">
        <v>539.51009876787418</v>
      </c>
      <c r="T43" s="8">
        <v>584.80085644562382</v>
      </c>
      <c r="U43" s="8">
        <v>628.00098357943546</v>
      </c>
      <c r="V43" s="8">
        <v>627.70218933010995</v>
      </c>
      <c r="W43" s="8">
        <v>516.16306464265847</v>
      </c>
      <c r="X43" s="8">
        <v>513.13459956685722</v>
      </c>
      <c r="Y43" s="8">
        <v>628.40490121121843</v>
      </c>
      <c r="Z43" s="8">
        <v>760.81404818256465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3.0834344242470217E-2</v>
      </c>
      <c r="V51" s="27">
        <v>0.90519580227710661</v>
      </c>
      <c r="W51" s="27">
        <v>2.2310500104481057</v>
      </c>
      <c r="X51" s="27">
        <v>4.6069487195167431</v>
      </c>
      <c r="Y51" s="27">
        <v>3.9465279580378567</v>
      </c>
      <c r="Z51" s="27">
        <v>4.4285671002527147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0.19816513509948702</v>
      </c>
      <c r="I61" s="49">
        <f t="shared" si="24"/>
        <v>0.36886457327272332</v>
      </c>
      <c r="J61" s="49">
        <f t="shared" si="24"/>
        <v>3.2393552648875468</v>
      </c>
      <c r="K61" s="49">
        <f t="shared" si="24"/>
        <v>7.6172007715582293</v>
      </c>
      <c r="L61" s="49">
        <f t="shared" si="24"/>
        <v>11.91675883685015</v>
      </c>
      <c r="M61" s="49">
        <f t="shared" si="24"/>
        <v>14.117484232577688</v>
      </c>
      <c r="N61" s="49">
        <f t="shared" si="24"/>
        <v>15.035580702129606</v>
      </c>
      <c r="O61" s="49">
        <f t="shared" si="24"/>
        <v>12.249425533043839</v>
      </c>
      <c r="P61" s="49">
        <f t="shared" si="24"/>
        <v>14.989368795808467</v>
      </c>
      <c r="Q61" s="49">
        <f t="shared" si="24"/>
        <v>17.460391223229962</v>
      </c>
      <c r="R61" s="49">
        <f t="shared" si="24"/>
        <v>18.184707862554941</v>
      </c>
      <c r="S61" s="49">
        <f t="shared" si="24"/>
        <v>15.63550091685852</v>
      </c>
      <c r="T61" s="49">
        <f t="shared" si="24"/>
        <v>25.790629213799249</v>
      </c>
      <c r="U61" s="49">
        <f t="shared" si="24"/>
        <v>25.797787292165832</v>
      </c>
      <c r="V61" s="49">
        <f t="shared" si="24"/>
        <v>32.65620273619971</v>
      </c>
      <c r="W61" s="49">
        <f t="shared" si="24"/>
        <v>30.120077132021247</v>
      </c>
      <c r="X61" s="49">
        <f t="shared" si="24"/>
        <v>28.733644136183216</v>
      </c>
      <c r="Y61" s="49">
        <f t="shared" ref="Y61:Z61" si="25">SUM(Y62:Y72)</f>
        <v>42.356516333741332</v>
      </c>
      <c r="Z61" s="49">
        <f t="shared" si="25"/>
        <v>67.904880096140971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3.7200631765325367E-5</v>
      </c>
      <c r="X64" s="52">
        <v>3.9941390431447334E-4</v>
      </c>
      <c r="Y64" s="52">
        <v>2.7250296258548878E-3</v>
      </c>
      <c r="Z64" s="52">
        <v>4.8337680017358385E-3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6.6063545015121339E-6</v>
      </c>
      <c r="I67" s="52">
        <v>3.8142471714681041E-4</v>
      </c>
      <c r="J67" s="52">
        <v>1.8964504459943368E-3</v>
      </c>
      <c r="K67" s="52">
        <v>8.9833684387087796E-3</v>
      </c>
      <c r="L67" s="52">
        <v>1.029346193098064E-2</v>
      </c>
      <c r="M67" s="52">
        <v>1.1585454137333447E-2</v>
      </c>
      <c r="N67" s="52">
        <v>8.1129993161717876E-3</v>
      </c>
      <c r="O67" s="52">
        <v>7.7884384381724852E-3</v>
      </c>
      <c r="P67" s="52">
        <v>8.1569790839345745E-3</v>
      </c>
      <c r="Q67" s="52">
        <v>7.3836089754787887E-3</v>
      </c>
      <c r="R67" s="52">
        <v>7.161753568317321E-3</v>
      </c>
      <c r="S67" s="52">
        <v>6.5975557023456779E-3</v>
      </c>
      <c r="T67" s="52">
        <v>9.9117453009661734E-3</v>
      </c>
      <c r="U67" s="52">
        <v>6.8309670590769806E-3</v>
      </c>
      <c r="V67" s="52">
        <v>8.3115566977240013E-3</v>
      </c>
      <c r="W67" s="52">
        <v>7.6344292130298141E-3</v>
      </c>
      <c r="X67" s="52">
        <v>6.8100409745902113E-3</v>
      </c>
      <c r="Y67" s="52">
        <v>2.1528163332790208E-2</v>
      </c>
      <c r="Z67" s="52">
        <v>8.4561013880894487E-2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5.7546196903628256E-2</v>
      </c>
      <c r="I68" s="52">
        <v>0.23946095100657783</v>
      </c>
      <c r="J68" s="52">
        <v>0.28175949238278114</v>
      </c>
      <c r="K68" s="52">
        <v>0.53848466308836185</v>
      </c>
      <c r="L68" s="52">
        <v>0.29016491131874861</v>
      </c>
      <c r="M68" s="52">
        <v>0.52910803745750046</v>
      </c>
      <c r="N68" s="52">
        <v>2.6430248078953542E-2</v>
      </c>
      <c r="O68" s="52">
        <v>1.8582491787114064E-2</v>
      </c>
      <c r="P68" s="52">
        <v>1.0499681992825189E-2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0.14061233184135727</v>
      </c>
      <c r="I69" s="52">
        <v>0.12902219754899868</v>
      </c>
      <c r="J69" s="52">
        <v>2.9556993220587713</v>
      </c>
      <c r="K69" s="52">
        <v>7.0697327400311591</v>
      </c>
      <c r="L69" s="52">
        <v>11.616300463600421</v>
      </c>
      <c r="M69" s="52">
        <v>13.576790740982855</v>
      </c>
      <c r="N69" s="52">
        <v>15.00103745473448</v>
      </c>
      <c r="O69" s="52">
        <v>12.223054602818552</v>
      </c>
      <c r="P69" s="52">
        <v>14.970712134731707</v>
      </c>
      <c r="Q69" s="52">
        <v>17.453007614254485</v>
      </c>
      <c r="R69" s="52">
        <v>18.177546108986622</v>
      </c>
      <c r="S69" s="52">
        <v>15.628903361156175</v>
      </c>
      <c r="T69" s="52">
        <v>25.780717468498285</v>
      </c>
      <c r="U69" s="52">
        <v>25.736059471653729</v>
      </c>
      <c r="V69" s="52">
        <v>32.436245721237889</v>
      </c>
      <c r="W69" s="52">
        <v>29.833769138532691</v>
      </c>
      <c r="X69" s="52">
        <v>28.331790970754192</v>
      </c>
      <c r="Y69" s="52">
        <v>41.851609089310841</v>
      </c>
      <c r="Z69" s="52">
        <v>67.730211672139646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5.4896853453028104E-2</v>
      </c>
      <c r="V72" s="55">
        <v>0.21164545826409756</v>
      </c>
      <c r="W72" s="55">
        <v>0.2786363636437621</v>
      </c>
      <c r="X72" s="55">
        <v>0.39464371055012154</v>
      </c>
      <c r="Y72" s="55">
        <v>0.4806540514718467</v>
      </c>
      <c r="Z72" s="55">
        <v>8.5273642118686668E-2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1289.5812554133595</v>
      </c>
      <c r="D2" s="21">
        <f t="shared" ref="D2:X2" si="0">SUM(D3,D17,D22,D25,D26,D51,D52)</f>
        <v>1329.7026417525626</v>
      </c>
      <c r="E2" s="21">
        <f t="shared" si="0"/>
        <v>1398.7695548092365</v>
      </c>
      <c r="F2" s="21">
        <f t="shared" si="0"/>
        <v>1478.0659507909518</v>
      </c>
      <c r="G2" s="21">
        <f t="shared" si="0"/>
        <v>1579.5379501172695</v>
      </c>
      <c r="H2" s="21">
        <f t="shared" si="0"/>
        <v>1672.3286760694377</v>
      </c>
      <c r="I2" s="21">
        <f t="shared" si="0"/>
        <v>1796.2653618377115</v>
      </c>
      <c r="J2" s="21">
        <f t="shared" si="0"/>
        <v>1895.9625460154998</v>
      </c>
      <c r="K2" s="21">
        <f t="shared" si="0"/>
        <v>1835.793226768513</v>
      </c>
      <c r="L2" s="21">
        <f t="shared" si="0"/>
        <v>1731.5056035981604</v>
      </c>
      <c r="M2" s="21">
        <f t="shared" si="0"/>
        <v>1604.0345361260279</v>
      </c>
      <c r="N2" s="21">
        <f t="shared" si="0"/>
        <v>1546.8399957232234</v>
      </c>
      <c r="O2" s="21">
        <f t="shared" si="0"/>
        <v>1464.7894917860576</v>
      </c>
      <c r="P2" s="21">
        <f t="shared" si="0"/>
        <v>1485.9143914455201</v>
      </c>
      <c r="Q2" s="21">
        <f t="shared" si="0"/>
        <v>1446.8990366365781</v>
      </c>
      <c r="R2" s="21">
        <f t="shared" si="0"/>
        <v>1400.1848089919888</v>
      </c>
      <c r="S2" s="21">
        <f t="shared" si="0"/>
        <v>1361.9446958884016</v>
      </c>
      <c r="T2" s="21">
        <f t="shared" si="0"/>
        <v>1307.9809927211102</v>
      </c>
      <c r="U2" s="21">
        <f t="shared" si="0"/>
        <v>1314.3720958768004</v>
      </c>
      <c r="V2" s="21">
        <f t="shared" si="0"/>
        <v>1258.8808422683564</v>
      </c>
      <c r="W2" s="21">
        <f t="shared" si="0"/>
        <v>1218.4040914013049</v>
      </c>
      <c r="X2" s="21">
        <f t="shared" si="0"/>
        <v>1270.1995759676408</v>
      </c>
      <c r="Y2" s="21">
        <f t="shared" ref="Y2:Z2" si="1">SUM(Y3,Y17,Y22,Y25,Y26,Y51,Y52)</f>
        <v>1358.2508204688945</v>
      </c>
      <c r="Z2" s="21">
        <f t="shared" si="1"/>
        <v>1397.5056641880178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1289.5812554133595</v>
      </c>
      <c r="D26" s="27">
        <f t="shared" si="16"/>
        <v>1329.7026417525626</v>
      </c>
      <c r="E26" s="27">
        <f t="shared" si="16"/>
        <v>1398.7695548092365</v>
      </c>
      <c r="F26" s="27">
        <f t="shared" si="16"/>
        <v>1478.0659507909518</v>
      </c>
      <c r="G26" s="27">
        <f t="shared" si="16"/>
        <v>1579.5379501172695</v>
      </c>
      <c r="H26" s="27">
        <f t="shared" si="16"/>
        <v>1672.3286760694377</v>
      </c>
      <c r="I26" s="27">
        <f t="shared" si="16"/>
        <v>1796.2653618377115</v>
      </c>
      <c r="J26" s="27">
        <f t="shared" si="16"/>
        <v>1895.9625460154998</v>
      </c>
      <c r="K26" s="27">
        <f t="shared" si="16"/>
        <v>1835.793226768513</v>
      </c>
      <c r="L26" s="27">
        <f t="shared" si="16"/>
        <v>1731.5056035981604</v>
      </c>
      <c r="M26" s="27">
        <f t="shared" si="16"/>
        <v>1604.0345361260279</v>
      </c>
      <c r="N26" s="27">
        <f t="shared" si="16"/>
        <v>1546.8399957232234</v>
      </c>
      <c r="O26" s="27">
        <f t="shared" si="16"/>
        <v>1464.7894917860576</v>
      </c>
      <c r="P26" s="27">
        <f t="shared" si="16"/>
        <v>1485.9143914455201</v>
      </c>
      <c r="Q26" s="27">
        <f t="shared" si="16"/>
        <v>1446.8990366365781</v>
      </c>
      <c r="R26" s="27">
        <f t="shared" si="16"/>
        <v>1400.1848089919888</v>
      </c>
      <c r="S26" s="27">
        <f t="shared" si="16"/>
        <v>1361.9332027213961</v>
      </c>
      <c r="T26" s="27">
        <f t="shared" si="16"/>
        <v>1307.9698473683363</v>
      </c>
      <c r="U26" s="27">
        <f t="shared" si="16"/>
        <v>1314.3610586478233</v>
      </c>
      <c r="V26" s="27">
        <f t="shared" si="16"/>
        <v>1258.8681719279775</v>
      </c>
      <c r="W26" s="27">
        <f t="shared" si="16"/>
        <v>1218.3739651253227</v>
      </c>
      <c r="X26" s="27">
        <f t="shared" si="16"/>
        <v>1270.1353080642368</v>
      </c>
      <c r="Y26" s="27">
        <f t="shared" ref="Y26:Z26" si="17">SUM(Y27,Y33)</f>
        <v>1358.2138235066514</v>
      </c>
      <c r="Z26" s="27">
        <f t="shared" si="17"/>
        <v>1397.4670169271442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1289.5812554133595</v>
      </c>
      <c r="D33" s="19">
        <f t="shared" si="20"/>
        <v>1329.7026417525626</v>
      </c>
      <c r="E33" s="19">
        <f t="shared" si="20"/>
        <v>1398.7695548092365</v>
      </c>
      <c r="F33" s="19">
        <f t="shared" si="20"/>
        <v>1478.0659507909518</v>
      </c>
      <c r="G33" s="19">
        <f t="shared" si="20"/>
        <v>1579.5379501172695</v>
      </c>
      <c r="H33" s="19">
        <f t="shared" si="20"/>
        <v>1672.3286760694377</v>
      </c>
      <c r="I33" s="19">
        <f t="shared" si="20"/>
        <v>1796.2653618377115</v>
      </c>
      <c r="J33" s="19">
        <f t="shared" si="20"/>
        <v>1895.9625460154998</v>
      </c>
      <c r="K33" s="19">
        <f t="shared" si="20"/>
        <v>1835.793226768513</v>
      </c>
      <c r="L33" s="19">
        <f t="shared" si="20"/>
        <v>1731.5056035981604</v>
      </c>
      <c r="M33" s="19">
        <f t="shared" si="20"/>
        <v>1604.0345361260279</v>
      </c>
      <c r="N33" s="19">
        <f t="shared" si="20"/>
        <v>1546.8399957232234</v>
      </c>
      <c r="O33" s="19">
        <f t="shared" si="20"/>
        <v>1464.7894917860576</v>
      </c>
      <c r="P33" s="19">
        <f t="shared" si="20"/>
        <v>1485.9143914455201</v>
      </c>
      <c r="Q33" s="19">
        <f t="shared" si="20"/>
        <v>1446.8990366365781</v>
      </c>
      <c r="R33" s="19">
        <f t="shared" si="20"/>
        <v>1400.1848089919888</v>
      </c>
      <c r="S33" s="19">
        <f t="shared" si="20"/>
        <v>1361.9332027213961</v>
      </c>
      <c r="T33" s="19">
        <f t="shared" si="20"/>
        <v>1307.9698473683363</v>
      </c>
      <c r="U33" s="19">
        <f t="shared" si="20"/>
        <v>1314.3610586478233</v>
      </c>
      <c r="V33" s="19">
        <f t="shared" si="20"/>
        <v>1258.8681719279775</v>
      </c>
      <c r="W33" s="19">
        <f t="shared" si="20"/>
        <v>1218.3739651253227</v>
      </c>
      <c r="X33" s="19">
        <f t="shared" si="20"/>
        <v>1270.1353080642368</v>
      </c>
      <c r="Y33" s="19">
        <f t="shared" ref="Y33:Z33" si="21">SUM(Y34:Y50)</f>
        <v>1358.2138235066514</v>
      </c>
      <c r="Z33" s="19">
        <f t="shared" si="21"/>
        <v>1397.4670169271442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6.4784720625839691E-3</v>
      </c>
      <c r="Q36" s="8">
        <v>1.2988464036801598E-2</v>
      </c>
      <c r="R36" s="8">
        <v>1.283180923985257E-2</v>
      </c>
      <c r="S36" s="8">
        <v>1.270007210934497E-2</v>
      </c>
      <c r="T36" s="8">
        <v>1.5017034858027807E-2</v>
      </c>
      <c r="U36" s="8">
        <v>1.517484788461934E-2</v>
      </c>
      <c r="V36" s="8">
        <v>1.5016378256989839E-2</v>
      </c>
      <c r="W36" s="8">
        <v>1.1785082165774962E-2</v>
      </c>
      <c r="X36" s="8">
        <v>1.1912000757807819E-2</v>
      </c>
      <c r="Y36" s="8">
        <v>1.2047379335558571E-2</v>
      </c>
      <c r="Z36" s="8">
        <v>1.2202302025808921E-2</v>
      </c>
    </row>
    <row r="37" spans="1:26" ht="11.25" customHeight="1" x14ac:dyDescent="0.2">
      <c r="A37" s="28" t="s">
        <v>60</v>
      </c>
      <c r="B37" s="7" t="s">
        <v>61</v>
      </c>
      <c r="C37" s="8">
        <v>13.581960512638764</v>
      </c>
      <c r="D37" s="8">
        <v>12.308611327509528</v>
      </c>
      <c r="E37" s="8">
        <v>11.334053202288064</v>
      </c>
      <c r="F37" s="8">
        <v>10.106294188436397</v>
      </c>
      <c r="G37" s="8">
        <v>8.6718140904873451</v>
      </c>
      <c r="H37" s="8">
        <v>6.5441461807089523</v>
      </c>
      <c r="I37" s="8">
        <v>4.9110754117754052</v>
      </c>
      <c r="J37" s="8">
        <v>3.7651202247563211</v>
      </c>
      <c r="K37" s="8">
        <v>3.3279882313101767</v>
      </c>
      <c r="L37" s="8">
        <v>3.0138294387450228</v>
      </c>
      <c r="M37" s="8">
        <v>2.5332490105698731</v>
      </c>
      <c r="N37" s="8">
        <v>2.144529454324664</v>
      </c>
      <c r="O37" s="8">
        <v>1.7499523211073826</v>
      </c>
      <c r="P37" s="8">
        <v>1.6750889487540299</v>
      </c>
      <c r="Q37" s="8">
        <v>1.5416102535714034</v>
      </c>
      <c r="R37" s="8">
        <v>1.3418097963667344</v>
      </c>
      <c r="S37" s="8">
        <v>1.1758395150023127</v>
      </c>
      <c r="T37" s="8">
        <v>1.2886596805926596</v>
      </c>
      <c r="U37" s="8">
        <v>1.3215357295344867</v>
      </c>
      <c r="V37" s="8">
        <v>1.4426160229521554</v>
      </c>
      <c r="W37" s="8">
        <v>1.8208991109351311</v>
      </c>
      <c r="X37" s="8">
        <v>2.107683347411172</v>
      </c>
      <c r="Y37" s="8">
        <v>2.6132005725911385</v>
      </c>
      <c r="Z37" s="8">
        <v>3.7816303949019701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1275.9992949007208</v>
      </c>
      <c r="D43" s="8">
        <v>1317.3940304250532</v>
      </c>
      <c r="E43" s="8">
        <v>1387.4355016069485</v>
      </c>
      <c r="F43" s="8">
        <v>1467.9596566025155</v>
      </c>
      <c r="G43" s="8">
        <v>1570.8661360267822</v>
      </c>
      <c r="H43" s="8">
        <v>1665.7845298887287</v>
      </c>
      <c r="I43" s="8">
        <v>1791.3542864259362</v>
      </c>
      <c r="J43" s="8">
        <v>1892.1974257907434</v>
      </c>
      <c r="K43" s="8">
        <v>1832.4652385372028</v>
      </c>
      <c r="L43" s="8">
        <v>1728.4917741594154</v>
      </c>
      <c r="M43" s="8">
        <v>1601.5012871154581</v>
      </c>
      <c r="N43" s="8">
        <v>1544.6954662688988</v>
      </c>
      <c r="O43" s="8">
        <v>1463.0395394649502</v>
      </c>
      <c r="P43" s="8">
        <v>1484.2328240247034</v>
      </c>
      <c r="Q43" s="8">
        <v>1445.3444379189698</v>
      </c>
      <c r="R43" s="8">
        <v>1398.8301673863823</v>
      </c>
      <c r="S43" s="8">
        <v>1360.7446631342846</v>
      </c>
      <c r="T43" s="8">
        <v>1306.6661706528857</v>
      </c>
      <c r="U43" s="8">
        <v>1313.0243480704041</v>
      </c>
      <c r="V43" s="8">
        <v>1257.4105395267684</v>
      </c>
      <c r="W43" s="8">
        <v>1216.5412809322218</v>
      </c>
      <c r="X43" s="8">
        <v>1268.0157127160678</v>
      </c>
      <c r="Y43" s="8">
        <v>1355.5885755547247</v>
      </c>
      <c r="Z43" s="8">
        <v>1393.6731842302165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1.1493167005386362E-2</v>
      </c>
      <c r="T51" s="27">
        <v>1.114535277391146E-2</v>
      </c>
      <c r="U51" s="27">
        <v>1.1037228977173864E-2</v>
      </c>
      <c r="V51" s="27">
        <v>1.2670340378955246E-2</v>
      </c>
      <c r="W51" s="27">
        <v>3.0126275982081823E-2</v>
      </c>
      <c r="X51" s="27">
        <v>6.4267903403936205E-2</v>
      </c>
      <c r="Y51" s="27">
        <v>3.6996962243214429E-2</v>
      </c>
      <c r="Z51" s="27">
        <v>3.8647260873670097E-2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0.75031454357860361</v>
      </c>
      <c r="I61" s="49">
        <f t="shared" si="24"/>
        <v>1.407726638620981</v>
      </c>
      <c r="J61" s="49">
        <f t="shared" si="24"/>
        <v>12.316046778285791</v>
      </c>
      <c r="K61" s="49">
        <f t="shared" si="24"/>
        <v>26.426049360722196</v>
      </c>
      <c r="L61" s="49">
        <f t="shared" si="24"/>
        <v>39.734657352153043</v>
      </c>
      <c r="M61" s="49">
        <f t="shared" si="24"/>
        <v>44.917565816337365</v>
      </c>
      <c r="N61" s="49">
        <f t="shared" si="24"/>
        <v>47.495249960530892</v>
      </c>
      <c r="O61" s="49">
        <f t="shared" si="24"/>
        <v>37.047971687545349</v>
      </c>
      <c r="P61" s="49">
        <f t="shared" si="24"/>
        <v>46.130723648268969</v>
      </c>
      <c r="Q61" s="49">
        <f t="shared" si="24"/>
        <v>51.440619383597465</v>
      </c>
      <c r="R61" s="49">
        <f t="shared" si="24"/>
        <v>50.196828002378759</v>
      </c>
      <c r="S61" s="49">
        <f t="shared" si="24"/>
        <v>39.451081910133809</v>
      </c>
      <c r="T61" s="49">
        <f t="shared" si="24"/>
        <v>57.647012564355016</v>
      </c>
      <c r="U61" s="49">
        <f t="shared" si="24"/>
        <v>53.968443243546034</v>
      </c>
      <c r="V61" s="49">
        <f t="shared" si="24"/>
        <v>65.449610277548288</v>
      </c>
      <c r="W61" s="49">
        <f t="shared" si="24"/>
        <v>71.034328390672798</v>
      </c>
      <c r="X61" s="49">
        <f t="shared" si="24"/>
        <v>71.057916161577793</v>
      </c>
      <c r="Y61" s="49">
        <f t="shared" ref="Y61:Z61" si="25">SUM(Y62:Y72)</f>
        <v>91.407913210352064</v>
      </c>
      <c r="Z61" s="49">
        <f t="shared" si="25"/>
        <v>124.39618704932687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5.0232692858592456E-7</v>
      </c>
      <c r="X64" s="52">
        <v>5.5719079554599975E-6</v>
      </c>
      <c r="Y64" s="52">
        <v>2.5545953114068105E-5</v>
      </c>
      <c r="Z64" s="52">
        <v>4.2183371898152714E-5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3.2513887411135107E-5</v>
      </c>
      <c r="I67" s="52">
        <v>1.6240402008386031E-3</v>
      </c>
      <c r="J67" s="52">
        <v>6.9714254905053489E-3</v>
      </c>
      <c r="K67" s="52">
        <v>3.3946161991444707E-2</v>
      </c>
      <c r="L67" s="52">
        <v>4.2657946826988077E-2</v>
      </c>
      <c r="M67" s="52">
        <v>5.1184042365036604E-2</v>
      </c>
      <c r="N67" s="52">
        <v>3.8177447515708514E-2</v>
      </c>
      <c r="O67" s="52">
        <v>4.0004271294094243E-2</v>
      </c>
      <c r="P67" s="52">
        <v>4.0041241213484201E-2</v>
      </c>
      <c r="Q67" s="52">
        <v>3.3191549570826498E-2</v>
      </c>
      <c r="R67" s="52">
        <v>3.2502732637854984E-2</v>
      </c>
      <c r="S67" s="52">
        <v>3.2085142688859286E-2</v>
      </c>
      <c r="T67" s="52">
        <v>4.3144512600734063E-2</v>
      </c>
      <c r="U67" s="52">
        <v>4.4716210717075655E-2</v>
      </c>
      <c r="V67" s="52">
        <v>4.9483975233297554E-2</v>
      </c>
      <c r="W67" s="52">
        <v>6.2600403487270029E-2</v>
      </c>
      <c r="X67" s="52">
        <v>7.1524996196122792E-2</v>
      </c>
      <c r="Y67" s="52">
        <v>8.9165960582747505E-2</v>
      </c>
      <c r="Z67" s="52">
        <v>0.170490011379171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0.21788553683413339</v>
      </c>
      <c r="I68" s="52">
        <v>0.91376408052951619</v>
      </c>
      <c r="J68" s="52">
        <v>1.071271951826591</v>
      </c>
      <c r="K68" s="52">
        <v>1.8679464644812476</v>
      </c>
      <c r="L68" s="52">
        <v>0.96730852732929107</v>
      </c>
      <c r="M68" s="52">
        <v>1.6829245396634154</v>
      </c>
      <c r="N68" s="52">
        <v>8.3467302969817636E-2</v>
      </c>
      <c r="O68" s="52">
        <v>5.6177147325606656E-2</v>
      </c>
      <c r="P68" s="52">
        <v>3.2302961471123007E-2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0.53239649285705914</v>
      </c>
      <c r="I69" s="52">
        <v>0.49233851789062627</v>
      </c>
      <c r="J69" s="52">
        <v>11.237803400968696</v>
      </c>
      <c r="K69" s="52">
        <v>24.524156734249505</v>
      </c>
      <c r="L69" s="52">
        <v>38.724690877996764</v>
      </c>
      <c r="M69" s="52">
        <v>43.183457234308911</v>
      </c>
      <c r="N69" s="52">
        <v>47.373605210045362</v>
      </c>
      <c r="O69" s="52">
        <v>36.951790268925649</v>
      </c>
      <c r="P69" s="52">
        <v>46.058379445584364</v>
      </c>
      <c r="Q69" s="52">
        <v>51.407427834026642</v>
      </c>
      <c r="R69" s="52">
        <v>50.164325269740907</v>
      </c>
      <c r="S69" s="52">
        <v>39.418996767444952</v>
      </c>
      <c r="T69" s="52">
        <v>57.603868051754283</v>
      </c>
      <c r="U69" s="52">
        <v>53.80894870110496</v>
      </c>
      <c r="V69" s="52">
        <v>64.976158958584264</v>
      </c>
      <c r="W69" s="52">
        <v>70.315011299681444</v>
      </c>
      <c r="X69" s="52">
        <v>70.011174749526475</v>
      </c>
      <c r="Y69" s="52">
        <v>90.281859738364531</v>
      </c>
      <c r="Z69" s="52">
        <v>124.06944902658621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0.11477833172400008</v>
      </c>
      <c r="V72" s="55">
        <v>0.42396734373072792</v>
      </c>
      <c r="W72" s="55">
        <v>0.65671618517716013</v>
      </c>
      <c r="X72" s="55">
        <v>0.97521084394724378</v>
      </c>
      <c r="Y72" s="55">
        <v>1.0368619654516722</v>
      </c>
      <c r="Z72" s="55">
        <v>0.15620582798957502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2701.9459693765475</v>
      </c>
      <c r="D2" s="21">
        <f t="shared" ref="D2:X2" si="0">SUM(D3,D17,D22,D25,D26,D51,D52)</f>
        <v>2887.9518513842931</v>
      </c>
      <c r="E2" s="21">
        <f t="shared" si="0"/>
        <v>2984.8157231806072</v>
      </c>
      <c r="F2" s="21">
        <f t="shared" si="0"/>
        <v>3044.0883273396876</v>
      </c>
      <c r="G2" s="21">
        <f t="shared" si="0"/>
        <v>3342.2753882695456</v>
      </c>
      <c r="H2" s="21">
        <f t="shared" si="0"/>
        <v>3461.4533697498932</v>
      </c>
      <c r="I2" s="21">
        <f t="shared" si="0"/>
        <v>3575.1084252078322</v>
      </c>
      <c r="J2" s="21">
        <f t="shared" si="0"/>
        <v>3860.4040348710269</v>
      </c>
      <c r="K2" s="21">
        <f t="shared" si="0"/>
        <v>3208.8490977719284</v>
      </c>
      <c r="L2" s="21">
        <f t="shared" si="0"/>
        <v>2284.7316969628432</v>
      </c>
      <c r="M2" s="21">
        <f t="shared" si="0"/>
        <v>1965.3418858861917</v>
      </c>
      <c r="N2" s="21">
        <f t="shared" si="0"/>
        <v>1782.6867615287567</v>
      </c>
      <c r="O2" s="21">
        <f t="shared" si="0"/>
        <v>1764.7689174826899</v>
      </c>
      <c r="P2" s="21">
        <f t="shared" si="0"/>
        <v>1756.4007173917089</v>
      </c>
      <c r="Q2" s="21">
        <f t="shared" si="0"/>
        <v>1887.1192059012681</v>
      </c>
      <c r="R2" s="21">
        <f t="shared" si="0"/>
        <v>1914.7798687640116</v>
      </c>
      <c r="S2" s="21">
        <f t="shared" si="0"/>
        <v>2134.789105595848</v>
      </c>
      <c r="T2" s="21">
        <f t="shared" si="0"/>
        <v>2057.4620993560716</v>
      </c>
      <c r="U2" s="21">
        <f t="shared" si="0"/>
        <v>2161.6954179159075</v>
      </c>
      <c r="V2" s="21">
        <f t="shared" si="0"/>
        <v>2275.9665452004315</v>
      </c>
      <c r="W2" s="21">
        <f t="shared" si="0"/>
        <v>1850.2022169878871</v>
      </c>
      <c r="X2" s="21">
        <f t="shared" si="0"/>
        <v>2108.7586581293376</v>
      </c>
      <c r="Y2" s="21">
        <f t="shared" ref="Y2:Z2" si="1">SUM(Y3,Y17,Y22,Y25,Y26,Y51,Y52)</f>
        <v>2186.6814465071907</v>
      </c>
      <c r="Z2" s="21">
        <f t="shared" si="1"/>
        <v>2206.3053729208527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2701.9459693765475</v>
      </c>
      <c r="D26" s="27">
        <f t="shared" si="16"/>
        <v>2887.9518513842931</v>
      </c>
      <c r="E26" s="27">
        <f t="shared" si="16"/>
        <v>2984.8157231806072</v>
      </c>
      <c r="F26" s="27">
        <f t="shared" si="16"/>
        <v>3044.0883273396876</v>
      </c>
      <c r="G26" s="27">
        <f t="shared" si="16"/>
        <v>3342.2753882695456</v>
      </c>
      <c r="H26" s="27">
        <f t="shared" si="16"/>
        <v>3461.4533697498932</v>
      </c>
      <c r="I26" s="27">
        <f t="shared" si="16"/>
        <v>3575.1084252078322</v>
      </c>
      <c r="J26" s="27">
        <f t="shared" si="16"/>
        <v>3860.4040348710269</v>
      </c>
      <c r="K26" s="27">
        <f t="shared" si="16"/>
        <v>3208.8490977719284</v>
      </c>
      <c r="L26" s="27">
        <f t="shared" si="16"/>
        <v>2284.7316969628432</v>
      </c>
      <c r="M26" s="27">
        <f t="shared" si="16"/>
        <v>1965.3418858861917</v>
      </c>
      <c r="N26" s="27">
        <f t="shared" si="16"/>
        <v>1782.6867615287567</v>
      </c>
      <c r="O26" s="27">
        <f t="shared" si="16"/>
        <v>1764.7689174826899</v>
      </c>
      <c r="P26" s="27">
        <f t="shared" si="16"/>
        <v>1756.4007173917089</v>
      </c>
      <c r="Q26" s="27">
        <f t="shared" si="16"/>
        <v>1887.1192059012681</v>
      </c>
      <c r="R26" s="27">
        <f t="shared" si="16"/>
        <v>1914.7798687640116</v>
      </c>
      <c r="S26" s="27">
        <f t="shared" si="16"/>
        <v>2134.789105595848</v>
      </c>
      <c r="T26" s="27">
        <f t="shared" si="16"/>
        <v>2057.4620993560716</v>
      </c>
      <c r="U26" s="27">
        <f t="shared" si="16"/>
        <v>2161.6954179159075</v>
      </c>
      <c r="V26" s="27">
        <f t="shared" si="16"/>
        <v>2275.9665452004315</v>
      </c>
      <c r="W26" s="27">
        <f t="shared" si="16"/>
        <v>1850.2022169878871</v>
      </c>
      <c r="X26" s="27">
        <f t="shared" si="16"/>
        <v>2108.7586581293376</v>
      </c>
      <c r="Y26" s="27">
        <f t="shared" ref="Y26:Z26" si="17">SUM(Y27,Y33)</f>
        <v>2186.6814465071907</v>
      </c>
      <c r="Z26" s="27">
        <f t="shared" si="17"/>
        <v>2206.3053729208527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2701.9459693765475</v>
      </c>
      <c r="D33" s="19">
        <f t="shared" si="20"/>
        <v>2887.9518513842931</v>
      </c>
      <c r="E33" s="19">
        <f t="shared" si="20"/>
        <v>2984.8157231806072</v>
      </c>
      <c r="F33" s="19">
        <f t="shared" si="20"/>
        <v>3044.0883273396876</v>
      </c>
      <c r="G33" s="19">
        <f t="shared" si="20"/>
        <v>3342.2753882695456</v>
      </c>
      <c r="H33" s="19">
        <f t="shared" si="20"/>
        <v>3461.4533697498932</v>
      </c>
      <c r="I33" s="19">
        <f t="shared" si="20"/>
        <v>3575.1084252078322</v>
      </c>
      <c r="J33" s="19">
        <f t="shared" si="20"/>
        <v>3860.4040348710269</v>
      </c>
      <c r="K33" s="19">
        <f t="shared" si="20"/>
        <v>3208.8490977719284</v>
      </c>
      <c r="L33" s="19">
        <f t="shared" si="20"/>
        <v>2284.7316969628432</v>
      </c>
      <c r="M33" s="19">
        <f t="shared" si="20"/>
        <v>1965.3418858861917</v>
      </c>
      <c r="N33" s="19">
        <f t="shared" si="20"/>
        <v>1782.6867615287567</v>
      </c>
      <c r="O33" s="19">
        <f t="shared" si="20"/>
        <v>1764.7689174826899</v>
      </c>
      <c r="P33" s="19">
        <f t="shared" si="20"/>
        <v>1756.4007173917089</v>
      </c>
      <c r="Q33" s="19">
        <f t="shared" si="20"/>
        <v>1887.1192059012681</v>
      </c>
      <c r="R33" s="19">
        <f t="shared" si="20"/>
        <v>1914.7798687640116</v>
      </c>
      <c r="S33" s="19">
        <f t="shared" si="20"/>
        <v>2134.789105595848</v>
      </c>
      <c r="T33" s="19">
        <f t="shared" si="20"/>
        <v>2057.4620993560716</v>
      </c>
      <c r="U33" s="19">
        <f t="shared" si="20"/>
        <v>2161.6954179159075</v>
      </c>
      <c r="V33" s="19">
        <f t="shared" si="20"/>
        <v>2275.9665452004315</v>
      </c>
      <c r="W33" s="19">
        <f t="shared" si="20"/>
        <v>1850.2022169878871</v>
      </c>
      <c r="X33" s="19">
        <f t="shared" si="20"/>
        <v>2108.7586581293376</v>
      </c>
      <c r="Y33" s="19">
        <f t="shared" ref="Y33:Z33" si="21">SUM(Y34:Y50)</f>
        <v>2186.6814465071907</v>
      </c>
      <c r="Z33" s="19">
        <f t="shared" si="21"/>
        <v>2206.3053729208527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2701.9459693765475</v>
      </c>
      <c r="D43" s="8">
        <v>2887.9518513842931</v>
      </c>
      <c r="E43" s="8">
        <v>2984.8157231806072</v>
      </c>
      <c r="F43" s="8">
        <v>3044.0883273396876</v>
      </c>
      <c r="G43" s="8">
        <v>3342.2753882695456</v>
      </c>
      <c r="H43" s="8">
        <v>3461.4533697498932</v>
      </c>
      <c r="I43" s="8">
        <v>3575.1084252078322</v>
      </c>
      <c r="J43" s="8">
        <v>3860.4040348710269</v>
      </c>
      <c r="K43" s="8">
        <v>3208.8490977719284</v>
      </c>
      <c r="L43" s="8">
        <v>2284.7316969628432</v>
      </c>
      <c r="M43" s="8">
        <v>1965.3418858861917</v>
      </c>
      <c r="N43" s="8">
        <v>1782.6867615287567</v>
      </c>
      <c r="O43" s="8">
        <v>1764.7689174826899</v>
      </c>
      <c r="P43" s="8">
        <v>1756.4007173917089</v>
      </c>
      <c r="Q43" s="8">
        <v>1887.1192059012681</v>
      </c>
      <c r="R43" s="8">
        <v>1914.7798687640116</v>
      </c>
      <c r="S43" s="8">
        <v>2134.789105595848</v>
      </c>
      <c r="T43" s="8">
        <v>2057.4620993560716</v>
      </c>
      <c r="U43" s="8">
        <v>2161.6954179159075</v>
      </c>
      <c r="V43" s="8">
        <v>2275.9665452004315</v>
      </c>
      <c r="W43" s="8">
        <v>1850.2022169878871</v>
      </c>
      <c r="X43" s="8">
        <v>2108.7586581293376</v>
      </c>
      <c r="Y43" s="8">
        <v>2186.6814465071907</v>
      </c>
      <c r="Z43" s="8">
        <v>2206.3053729208527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1.5590649410766513</v>
      </c>
      <c r="I61" s="49">
        <f t="shared" si="24"/>
        <v>2.806239549825821</v>
      </c>
      <c r="J61" s="49">
        <f t="shared" si="24"/>
        <v>25.112603743028988</v>
      </c>
      <c r="K61" s="49">
        <f t="shared" si="24"/>
        <v>46.215488706980722</v>
      </c>
      <c r="L61" s="49">
        <f t="shared" si="24"/>
        <v>52.46514360838087</v>
      </c>
      <c r="M61" s="49">
        <f t="shared" si="24"/>
        <v>55.059449578944694</v>
      </c>
      <c r="N61" s="49">
        <f t="shared" si="24"/>
        <v>54.768785665054281</v>
      </c>
      <c r="O61" s="49">
        <f t="shared" si="24"/>
        <v>44.640290869580454</v>
      </c>
      <c r="P61" s="49">
        <f t="shared" si="24"/>
        <v>54.542458793835586</v>
      </c>
      <c r="Q61" s="49">
        <f t="shared" si="24"/>
        <v>67.120294544637801</v>
      </c>
      <c r="R61" s="49">
        <f t="shared" si="24"/>
        <v>68.667120852918941</v>
      </c>
      <c r="S61" s="49">
        <f t="shared" si="24"/>
        <v>61.842053937458665</v>
      </c>
      <c r="T61" s="49">
        <f t="shared" si="24"/>
        <v>90.702413481458819</v>
      </c>
      <c r="U61" s="49">
        <f t="shared" si="24"/>
        <v>88.777236930235659</v>
      </c>
      <c r="V61" s="49">
        <f t="shared" si="24"/>
        <v>118.37700960576606</v>
      </c>
      <c r="W61" s="49">
        <f t="shared" si="24"/>
        <v>107.93883413090813</v>
      </c>
      <c r="X61" s="49">
        <f t="shared" si="24"/>
        <v>118.05307594249378</v>
      </c>
      <c r="Y61" s="49">
        <f t="shared" ref="Y61:Z61" si="25">SUM(Y62:Y72)</f>
        <v>147.30498476410864</v>
      </c>
      <c r="Z61" s="49">
        <f t="shared" si="25"/>
        <v>196.65997226720492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0.45276001317208464</v>
      </c>
      <c r="I68" s="52">
        <v>1.8236513501029472</v>
      </c>
      <c r="J68" s="52">
        <v>2.1855766786847317</v>
      </c>
      <c r="K68" s="52">
        <v>3.2709806446433327</v>
      </c>
      <c r="L68" s="52">
        <v>1.278594718338447</v>
      </c>
      <c r="M68" s="52">
        <v>2.0652634594778156</v>
      </c>
      <c r="N68" s="52">
        <v>9.6327113838308845E-2</v>
      </c>
      <c r="O68" s="52">
        <v>6.7762818979815773E-2</v>
      </c>
      <c r="P68" s="52">
        <v>3.8226445193353852E-2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1.1063049279045667</v>
      </c>
      <c r="I69" s="52">
        <v>0.98258819972287403</v>
      </c>
      <c r="J69" s="52">
        <v>22.927027064344255</v>
      </c>
      <c r="K69" s="52">
        <v>42.944508062337391</v>
      </c>
      <c r="L69" s="52">
        <v>51.186548890042424</v>
      </c>
      <c r="M69" s="52">
        <v>52.994186119466875</v>
      </c>
      <c r="N69" s="52">
        <v>54.672458551215975</v>
      </c>
      <c r="O69" s="52">
        <v>44.572528050600638</v>
      </c>
      <c r="P69" s="52">
        <v>54.504232348642233</v>
      </c>
      <c r="Q69" s="52">
        <v>67.120294544637801</v>
      </c>
      <c r="R69" s="52">
        <v>68.667120852918941</v>
      </c>
      <c r="S69" s="52">
        <v>61.842053937458665</v>
      </c>
      <c r="T69" s="52">
        <v>90.702413481458819</v>
      </c>
      <c r="U69" s="52">
        <v>88.588271817647737</v>
      </c>
      <c r="V69" s="52">
        <v>117.60961068532136</v>
      </c>
      <c r="W69" s="52">
        <v>106.94005360385891</v>
      </c>
      <c r="X69" s="52">
        <v>116.43126298698203</v>
      </c>
      <c r="Y69" s="52">
        <v>145.63243686622278</v>
      </c>
      <c r="Z69" s="52">
        <v>196.41268491068934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0.18896511258791907</v>
      </c>
      <c r="V72" s="55">
        <v>0.76739892044469893</v>
      </c>
      <c r="W72" s="55">
        <v>0.99878052704921361</v>
      </c>
      <c r="X72" s="55">
        <v>1.6218129555117375</v>
      </c>
      <c r="Y72" s="55">
        <v>1.6725478978858672</v>
      </c>
      <c r="Z72" s="55">
        <v>0.24728735651558589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98.244972000000018</v>
      </c>
      <c r="D2" s="21">
        <f t="shared" ref="D2:X2" si="0">SUM(D3,D17,D22,D25,D26,D51,D52)</f>
        <v>117.26971200000003</v>
      </c>
      <c r="E2" s="21">
        <f t="shared" si="0"/>
        <v>123.61129199999999</v>
      </c>
      <c r="F2" s="21">
        <f t="shared" si="0"/>
        <v>117.26971200000001</v>
      </c>
      <c r="G2" s="21">
        <f t="shared" si="0"/>
        <v>114.09892199999997</v>
      </c>
      <c r="H2" s="21">
        <f t="shared" si="0"/>
        <v>142.42505256000001</v>
      </c>
      <c r="I2" s="21">
        <f t="shared" si="0"/>
        <v>186.54245820000003</v>
      </c>
      <c r="J2" s="21">
        <f t="shared" si="0"/>
        <v>164.67010056000004</v>
      </c>
      <c r="K2" s="21">
        <f t="shared" si="0"/>
        <v>129.84092855999998</v>
      </c>
      <c r="L2" s="21">
        <f t="shared" si="0"/>
        <v>98.133028560000028</v>
      </c>
      <c r="M2" s="21">
        <f t="shared" si="0"/>
        <v>85.449868559999999</v>
      </c>
      <c r="N2" s="21">
        <f t="shared" si="0"/>
        <v>25.204858560000005</v>
      </c>
      <c r="O2" s="21">
        <f t="shared" si="0"/>
        <v>25.204858560000005</v>
      </c>
      <c r="P2" s="21">
        <f t="shared" si="0"/>
        <v>25.204858560000002</v>
      </c>
      <c r="Q2" s="21">
        <f t="shared" si="0"/>
        <v>25.204858560000005</v>
      </c>
      <c r="R2" s="21">
        <f t="shared" si="0"/>
        <v>25.204858560000005</v>
      </c>
      <c r="S2" s="21">
        <f t="shared" si="0"/>
        <v>12.602429280000001</v>
      </c>
      <c r="T2" s="21">
        <f t="shared" si="0"/>
        <v>17.337039840000003</v>
      </c>
      <c r="U2" s="21">
        <f t="shared" si="0"/>
        <v>16.643456279999999</v>
      </c>
      <c r="V2" s="21">
        <f t="shared" si="0"/>
        <v>17.905552920000002</v>
      </c>
      <c r="W2" s="21">
        <f t="shared" si="0"/>
        <v>13.653057600000002</v>
      </c>
      <c r="X2" s="21">
        <f t="shared" si="0"/>
        <v>19.365702480000007</v>
      </c>
      <c r="Y2" s="21">
        <f t="shared" ref="Y2:Z2" si="1">SUM(Y3,Y17,Y22,Y25,Y26,Y51,Y52)</f>
        <v>40.949450639999995</v>
      </c>
      <c r="Z2" s="21">
        <f t="shared" si="1"/>
        <v>22.87144224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  <c r="Y5" s="8">
        <f>FC_TRA_DAVI_PA_E!Y5+FC_TRA_DAVI_FR_E!Y5</f>
        <v>0</v>
      </c>
      <c r="Z5" s="8">
        <f>FC_TRA_DAVI_PA_E!Z5+FC_TRA_DAVI_FR_E!Z5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  <c r="Y6" s="8">
        <f>FC_TRA_DAVI_PA_E!Y6+FC_TRA_DAVI_FR_E!Y6</f>
        <v>0</v>
      </c>
      <c r="Z6" s="8">
        <f>FC_TRA_DAVI_PA_E!Z6+FC_TRA_DAVI_FR_E!Z6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  <c r="Y7" s="8">
        <f>FC_TRA_DAVI_PA_E!Y7+FC_TRA_DAVI_FR_E!Y7</f>
        <v>0</v>
      </c>
      <c r="Z7" s="8">
        <f>FC_TRA_DAVI_PA_E!Z7+FC_TRA_DAVI_FR_E!Z7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  <c r="Y9" s="8">
        <f>FC_TRA_DAVI_PA_E!Y9+FC_TRA_DAVI_FR_E!Y9</f>
        <v>0</v>
      </c>
      <c r="Z9" s="8">
        <f>FC_TRA_DAVI_PA_E!Z9+FC_TRA_DAVI_FR_E!Z9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  <c r="Y10" s="8">
        <f>FC_TRA_DAVI_PA_E!Y10+FC_TRA_DAVI_FR_E!Y10</f>
        <v>0</v>
      </c>
      <c r="Z10" s="8">
        <f>FC_TRA_DAVI_PA_E!Z10+FC_TRA_DAVI_FR_E!Z10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  <c r="Y12" s="8">
        <f>FC_TRA_DAVI_PA_E!Y12+FC_TRA_DAVI_FR_E!Y12</f>
        <v>0</v>
      </c>
      <c r="Z12" s="8">
        <f>FC_TRA_DAVI_PA_E!Z12+FC_TRA_DAVI_FR_E!Z12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  <c r="Y13" s="8">
        <f>FC_TRA_DAVI_PA_E!Y13+FC_TRA_DAVI_FR_E!Y13</f>
        <v>0</v>
      </c>
      <c r="Z13" s="8">
        <f>FC_TRA_DAVI_PA_E!Z13+FC_TRA_DAVI_FR_E!Z13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  <c r="Y14" s="8">
        <f>FC_TRA_DAVI_PA_E!Y14+FC_TRA_DAVI_FR_E!Y14</f>
        <v>0</v>
      </c>
      <c r="Z14" s="8">
        <f>FC_TRA_DAVI_PA_E!Z14+FC_TRA_DAVI_FR_E!Z14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  <c r="Y15" s="8">
        <f>FC_TRA_DAVI_PA_E!Y15+FC_TRA_DAVI_FR_E!Y15</f>
        <v>0</v>
      </c>
      <c r="Z15" s="8">
        <f>FC_TRA_DAVI_PA_E!Z15+FC_TRA_DAVI_FR_E!Z15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  <c r="Y16" s="8">
        <f>FC_TRA_DAVI_PA_E!Y16+FC_TRA_DAVI_FR_E!Y16</f>
        <v>0</v>
      </c>
      <c r="Z16" s="8">
        <f>FC_TRA_DAVI_PA_E!Z16+FC_TRA_DAVI_FR_E!Z16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  <c r="Y18" s="8">
        <f>FC_TRA_DAVI_PA_E!Y18+FC_TRA_DAVI_FR_E!Y18</f>
        <v>0</v>
      </c>
      <c r="Z18" s="8">
        <f>FC_TRA_DAVI_PA_E!Z18+FC_TRA_DAVI_FR_E!Z18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  <c r="Y19" s="8">
        <f>FC_TRA_DAVI_PA_E!Y19+FC_TRA_DAVI_FR_E!Y19</f>
        <v>0</v>
      </c>
      <c r="Z19" s="8">
        <f>FC_TRA_DAVI_PA_E!Z19+FC_TRA_DAVI_FR_E!Z19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  <c r="Y20" s="8">
        <f>FC_TRA_DAVI_PA_E!Y20+FC_TRA_DAVI_FR_E!Y20</f>
        <v>0</v>
      </c>
      <c r="Z20" s="8">
        <f>FC_TRA_DAVI_PA_E!Z20+FC_TRA_DAVI_FR_E!Z20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  <c r="Y21" s="8">
        <f>FC_TRA_DAVI_PA_E!Y21+FC_TRA_DAVI_FR_E!Y21</f>
        <v>0</v>
      </c>
      <c r="Z21" s="8">
        <f>FC_TRA_DAVI_PA_E!Z21+FC_TRA_DAVI_FR_E!Z21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  <c r="Y23" s="8">
        <f>FC_TRA_DAVI_PA_E!Y23+FC_TRA_DAVI_FR_E!Y23</f>
        <v>0</v>
      </c>
      <c r="Z23" s="8">
        <f>FC_TRA_DAVI_PA_E!Z23+FC_TRA_DAVI_FR_E!Z23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  <c r="Y24" s="8">
        <f>FC_TRA_DAVI_PA_E!Y24+FC_TRA_DAVI_FR_E!Y24</f>
        <v>0</v>
      </c>
      <c r="Z24" s="8">
        <f>FC_TRA_DAVI_PA_E!Z24+FC_TRA_DAVI_FR_E!Z24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  <c r="Y25" s="27">
        <f>FC_TRA_DAVI_PA_E!Y25+FC_TRA_DAVI_FR_E!Y25</f>
        <v>0</v>
      </c>
      <c r="Z25" s="27">
        <f>FC_TRA_DAVI_PA_E!Z25+FC_TRA_DAVI_FR_E!Z25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98.244972000000018</v>
      </c>
      <c r="D26" s="27">
        <f t="shared" si="14"/>
        <v>117.26971200000003</v>
      </c>
      <c r="E26" s="27">
        <f t="shared" si="14"/>
        <v>123.61129199999999</v>
      </c>
      <c r="F26" s="27">
        <f t="shared" si="14"/>
        <v>117.26971200000001</v>
      </c>
      <c r="G26" s="27">
        <f t="shared" si="14"/>
        <v>114.09892199999997</v>
      </c>
      <c r="H26" s="27">
        <f t="shared" si="14"/>
        <v>142.42505256000001</v>
      </c>
      <c r="I26" s="27">
        <f t="shared" si="14"/>
        <v>186.54245820000003</v>
      </c>
      <c r="J26" s="27">
        <f t="shared" si="14"/>
        <v>164.67010056000004</v>
      </c>
      <c r="K26" s="27">
        <f t="shared" si="14"/>
        <v>129.84092855999998</v>
      </c>
      <c r="L26" s="27">
        <f t="shared" si="14"/>
        <v>98.133028560000028</v>
      </c>
      <c r="M26" s="27">
        <f t="shared" si="14"/>
        <v>85.449868559999999</v>
      </c>
      <c r="N26" s="27">
        <f t="shared" si="14"/>
        <v>25.204858560000005</v>
      </c>
      <c r="O26" s="27">
        <f t="shared" si="14"/>
        <v>25.204858560000005</v>
      </c>
      <c r="P26" s="27">
        <f t="shared" si="14"/>
        <v>25.204858560000002</v>
      </c>
      <c r="Q26" s="27">
        <f t="shared" si="14"/>
        <v>25.204858560000005</v>
      </c>
      <c r="R26" s="27">
        <f t="shared" si="14"/>
        <v>25.204858560000005</v>
      </c>
      <c r="S26" s="27">
        <f t="shared" si="14"/>
        <v>12.602429280000001</v>
      </c>
      <c r="T26" s="27">
        <f t="shared" si="14"/>
        <v>17.337039840000003</v>
      </c>
      <c r="U26" s="27">
        <f t="shared" si="14"/>
        <v>16.643456279999999</v>
      </c>
      <c r="V26" s="27">
        <f t="shared" si="14"/>
        <v>17.905552920000002</v>
      </c>
      <c r="W26" s="27">
        <f t="shared" si="14"/>
        <v>13.653057600000002</v>
      </c>
      <c r="X26" s="27">
        <f t="shared" ref="X26:Z26" si="15">SUM(X27,X33)</f>
        <v>19.365702480000007</v>
      </c>
      <c r="Y26" s="27">
        <f t="shared" si="15"/>
        <v>40.949450639999995</v>
      </c>
      <c r="Z26" s="27">
        <f t="shared" si="15"/>
        <v>22.87144224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  <c r="Y28" s="8">
        <f>FC_TRA_DAVI_PA_E!Y28+FC_TRA_DAVI_FR_E!Y28</f>
        <v>0</v>
      </c>
      <c r="Z28" s="8">
        <f>FC_TRA_DAVI_PA_E!Z28+FC_TRA_DAVI_FR_E!Z28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  <c r="Y29" s="8">
        <f>FC_TRA_DAVI_PA_E!Y29+FC_TRA_DAVI_FR_E!Y29</f>
        <v>0</v>
      </c>
      <c r="Z29" s="8">
        <f>FC_TRA_DAVI_PA_E!Z29+FC_TRA_DAVI_FR_E!Z29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  <c r="Y30" s="8">
        <f>FC_TRA_DAVI_PA_E!Y30+FC_TRA_DAVI_FR_E!Y30</f>
        <v>0</v>
      </c>
      <c r="Z30" s="8">
        <f>FC_TRA_DAVI_PA_E!Z30+FC_TRA_DAVI_FR_E!Z30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  <c r="Y31" s="8">
        <f>FC_TRA_DAVI_PA_E!Y31+FC_TRA_DAVI_FR_E!Y31</f>
        <v>0</v>
      </c>
      <c r="Z31" s="8">
        <f>FC_TRA_DAVI_PA_E!Z31+FC_TRA_DAVI_FR_E!Z31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  <c r="Y32" s="8">
        <f>FC_TRA_DAVI_PA_E!Y32+FC_TRA_DAVI_FR_E!Y32</f>
        <v>0</v>
      </c>
      <c r="Z32" s="8">
        <f>FC_TRA_DAVI_PA_E!Z32+FC_TRA_DAVI_FR_E!Z32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98.244972000000018</v>
      </c>
      <c r="D33" s="19">
        <f t="shared" si="18"/>
        <v>117.26971200000003</v>
      </c>
      <c r="E33" s="19">
        <f t="shared" si="18"/>
        <v>123.61129199999999</v>
      </c>
      <c r="F33" s="19">
        <f t="shared" si="18"/>
        <v>117.26971200000001</v>
      </c>
      <c r="G33" s="19">
        <f t="shared" si="18"/>
        <v>114.09892199999997</v>
      </c>
      <c r="H33" s="19">
        <f t="shared" si="18"/>
        <v>142.42505256000001</v>
      </c>
      <c r="I33" s="19">
        <f t="shared" si="18"/>
        <v>186.54245820000003</v>
      </c>
      <c r="J33" s="19">
        <f t="shared" si="18"/>
        <v>164.67010056000004</v>
      </c>
      <c r="K33" s="19">
        <f t="shared" si="18"/>
        <v>129.84092855999998</v>
      </c>
      <c r="L33" s="19">
        <f t="shared" si="18"/>
        <v>98.133028560000028</v>
      </c>
      <c r="M33" s="19">
        <f t="shared" si="18"/>
        <v>85.449868559999999</v>
      </c>
      <c r="N33" s="19">
        <f t="shared" si="18"/>
        <v>25.204858560000005</v>
      </c>
      <c r="O33" s="19">
        <f t="shared" si="18"/>
        <v>25.204858560000005</v>
      </c>
      <c r="P33" s="19">
        <f t="shared" si="18"/>
        <v>25.204858560000002</v>
      </c>
      <c r="Q33" s="19">
        <f t="shared" si="18"/>
        <v>25.204858560000005</v>
      </c>
      <c r="R33" s="19">
        <f t="shared" si="18"/>
        <v>25.204858560000005</v>
      </c>
      <c r="S33" s="19">
        <f t="shared" si="18"/>
        <v>12.602429280000001</v>
      </c>
      <c r="T33" s="19">
        <f t="shared" si="18"/>
        <v>17.337039840000003</v>
      </c>
      <c r="U33" s="19">
        <f t="shared" si="18"/>
        <v>16.643456279999999</v>
      </c>
      <c r="V33" s="19">
        <f t="shared" si="18"/>
        <v>17.905552920000002</v>
      </c>
      <c r="W33" s="19">
        <f t="shared" si="18"/>
        <v>13.653057600000002</v>
      </c>
      <c r="X33" s="19">
        <f t="shared" ref="X33:Z33" si="19">SUM(X34:X50)</f>
        <v>19.365702480000007</v>
      </c>
      <c r="Y33" s="19">
        <f t="shared" si="19"/>
        <v>40.949450639999995</v>
      </c>
      <c r="Z33" s="19">
        <f t="shared" si="19"/>
        <v>22.87144224</v>
      </c>
    </row>
    <row r="34" spans="1:26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  <c r="Y34" s="8">
        <f>FC_TRA_DAVI_PA_E!Y34+FC_TRA_DAVI_FR_E!Y34</f>
        <v>0</v>
      </c>
      <c r="Z34" s="8">
        <f>FC_TRA_DAVI_PA_E!Z34+FC_TRA_DAVI_FR_E!Z34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  <c r="Y35" s="8">
        <f>FC_TRA_DAVI_PA_E!Y35+FC_TRA_DAVI_FR_E!Y35</f>
        <v>0</v>
      </c>
      <c r="Z35" s="8">
        <f>FC_TRA_DAVI_PA_E!Z35+FC_TRA_DAVI_FR_E!Z35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  <c r="Y36" s="8">
        <f>FC_TRA_DAVI_PA_E!Y36+FC_TRA_DAVI_FR_E!Y36</f>
        <v>0</v>
      </c>
      <c r="Z36" s="8">
        <f>FC_TRA_DAVI_PA_E!Z36+FC_TRA_DAVI_FR_E!Z36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6.1801185600000004</v>
      </c>
      <c r="I37" s="8">
        <f>FC_TRA_DAVI_PA_E!I37+FC_TRA_DAVI_FR_E!I37</f>
        <v>18.540106199999997</v>
      </c>
      <c r="J37" s="8">
        <f>FC_TRA_DAVI_PA_E!J37+FC_TRA_DAVI_FR_E!J37</f>
        <v>6.1801185600000021</v>
      </c>
      <c r="K37" s="8">
        <f>FC_TRA_DAVI_PA_E!K37+FC_TRA_DAVI_FR_E!K37</f>
        <v>6.1801185600000004</v>
      </c>
      <c r="L37" s="8">
        <f>FC_TRA_DAVI_PA_E!L37+FC_TRA_DAVI_FR_E!L37</f>
        <v>6.1801185600000021</v>
      </c>
      <c r="M37" s="8">
        <f>FC_TRA_DAVI_PA_E!M37+FC_TRA_DAVI_FR_E!M37</f>
        <v>6.1801185600000013</v>
      </c>
      <c r="N37" s="8">
        <f>FC_TRA_DAVI_PA_E!N37+FC_TRA_DAVI_FR_E!N37</f>
        <v>6.1801185600000021</v>
      </c>
      <c r="O37" s="8">
        <f>FC_TRA_DAVI_PA_E!O37+FC_TRA_DAVI_FR_E!O37</f>
        <v>6.1801185600000021</v>
      </c>
      <c r="P37" s="8">
        <f>FC_TRA_DAVI_PA_E!P37+FC_TRA_DAVI_FR_E!P37</f>
        <v>6.1801185600000013</v>
      </c>
      <c r="Q37" s="8">
        <f>FC_TRA_DAVI_PA_E!Q37+FC_TRA_DAVI_FR_E!Q37</f>
        <v>6.1801185600000021</v>
      </c>
      <c r="R37" s="8">
        <f>FC_TRA_DAVI_PA_E!R37+FC_TRA_DAVI_FR_E!R37</f>
        <v>6.1801185600000021</v>
      </c>
      <c r="S37" s="8">
        <f>FC_TRA_DAVI_PA_E!S37+FC_TRA_DAVI_FR_E!S37</f>
        <v>3.0900592799999997</v>
      </c>
      <c r="T37" s="8">
        <f>FC_TRA_DAVI_PA_E!T37+FC_TRA_DAVI_FR_E!T37</f>
        <v>2.2093948800000001</v>
      </c>
      <c r="U37" s="8">
        <f>FC_TRA_DAVI_PA_E!U37+FC_TRA_DAVI_FR_E!U37</f>
        <v>1.9374616800000002</v>
      </c>
      <c r="V37" s="8">
        <f>FC_TRA_DAVI_PA_E!V37+FC_TRA_DAVI_FR_E!V37</f>
        <v>2.1722223600000001</v>
      </c>
      <c r="W37" s="8">
        <f>FC_TRA_DAVI_PA_E!W37+FC_TRA_DAVI_FR_E!W37</f>
        <v>2.2001641200000002</v>
      </c>
      <c r="X37" s="8">
        <f>FC_TRA_DAVI_PA_E!X37+FC_TRA_DAVI_FR_E!X37</f>
        <v>2.2403303999999999</v>
      </c>
      <c r="Y37" s="8">
        <f>FC_TRA_DAVI_PA_E!Y37+FC_TRA_DAVI_FR_E!Y37</f>
        <v>1.8508921199999999</v>
      </c>
      <c r="Z37" s="8">
        <f>FC_TRA_DAVI_PA_E!Z37+FC_TRA_DAVI_FR_E!Z37</f>
        <v>1.79850132</v>
      </c>
    </row>
    <row r="38" spans="1:26" ht="11.25" customHeight="1" x14ac:dyDescent="0.2">
      <c r="A38" s="28" t="s">
        <v>62</v>
      </c>
      <c r="B38" s="7" t="s">
        <v>63</v>
      </c>
      <c r="C38" s="8">
        <f>FC_TRA_DAVI_PA_E!C38+FC_TRA_DAVI_FR_E!C38</f>
        <v>3.1212719999999998</v>
      </c>
      <c r="D38" s="8">
        <f>FC_TRA_DAVI_PA_E!D38+FC_TRA_DAVI_FR_E!D38</f>
        <v>3.1212719999999998</v>
      </c>
      <c r="E38" s="8">
        <f>FC_TRA_DAVI_PA_E!E38+FC_TRA_DAVI_FR_E!E38</f>
        <v>3.1212720000000003</v>
      </c>
      <c r="F38" s="8">
        <f>FC_TRA_DAVI_PA_E!F38+FC_TRA_DAVI_FR_E!F38</f>
        <v>3.1212719999999994</v>
      </c>
      <c r="G38" s="8">
        <f>FC_TRA_DAVI_PA_E!G38+FC_TRA_DAVI_FR_E!G38</f>
        <v>3.1212719999999998</v>
      </c>
      <c r="H38" s="8">
        <f>FC_TRA_DAVI_PA_E!H38+FC_TRA_DAVI_FR_E!H38</f>
        <v>6.2425440000000014</v>
      </c>
      <c r="I38" s="8">
        <f>FC_TRA_DAVI_PA_E!I38+FC_TRA_DAVI_FR_E!I38</f>
        <v>3.1212719999999994</v>
      </c>
      <c r="J38" s="8">
        <f>FC_TRA_DAVI_PA_E!J38+FC_TRA_DAVI_FR_E!J38</f>
        <v>3.1212719999999998</v>
      </c>
      <c r="K38" s="8">
        <f>FC_TRA_DAVI_PA_E!K38+FC_TRA_DAVI_FR_E!K38</f>
        <v>0</v>
      </c>
      <c r="L38" s="8">
        <f>FC_TRA_DAVI_PA_E!L38+FC_TRA_DAVI_FR_E!L38</f>
        <v>0</v>
      </c>
      <c r="M38" s="8">
        <f>FC_TRA_DAVI_PA_E!M38+FC_TRA_DAVI_FR_E!M38</f>
        <v>0</v>
      </c>
      <c r="N38" s="8">
        <f>FC_TRA_DAVI_PA_E!N38+FC_TRA_DAVI_FR_E!N38</f>
        <v>0</v>
      </c>
      <c r="O38" s="8">
        <f>FC_TRA_DAVI_PA_E!O38+FC_TRA_DAVI_FR_E!O38</f>
        <v>0</v>
      </c>
      <c r="P38" s="8">
        <f>FC_TRA_DAVI_PA_E!P38+FC_TRA_DAVI_FR_E!P38</f>
        <v>0</v>
      </c>
      <c r="Q38" s="8">
        <f>FC_TRA_DAVI_PA_E!Q38+FC_TRA_DAVI_FR_E!Q38</f>
        <v>0</v>
      </c>
      <c r="R38" s="8">
        <f>FC_TRA_DAVI_PA_E!R38+FC_TRA_DAVI_FR_E!R38</f>
        <v>0</v>
      </c>
      <c r="S38" s="8">
        <f>FC_TRA_DAVI_PA_E!S38+FC_TRA_DAVI_FR_E!S38</f>
        <v>0</v>
      </c>
      <c r="T38" s="8">
        <f>FC_TRA_DAVI_PA_E!T38+FC_TRA_DAVI_FR_E!T38</f>
        <v>0</v>
      </c>
      <c r="U38" s="8">
        <f>FC_TRA_DAVI_PA_E!U38+FC_TRA_DAVI_FR_E!U38</f>
        <v>0</v>
      </c>
      <c r="V38" s="8">
        <f>FC_TRA_DAVI_PA_E!V38+FC_TRA_DAVI_FR_E!V38</f>
        <v>0</v>
      </c>
      <c r="W38" s="8">
        <f>FC_TRA_DAVI_PA_E!W38+FC_TRA_DAVI_FR_E!W38</f>
        <v>0</v>
      </c>
      <c r="X38" s="8">
        <f>FC_TRA_DAVI_PA_E!X38+FC_TRA_DAVI_FR_E!X38</f>
        <v>0</v>
      </c>
      <c r="Y38" s="8">
        <f>FC_TRA_DAVI_PA_E!Y38+FC_TRA_DAVI_FR_E!Y38</f>
        <v>0</v>
      </c>
      <c r="Z38" s="8">
        <f>FC_TRA_DAVI_PA_E!Z38+FC_TRA_DAVI_FR_E!Z38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  <c r="Y39" s="8">
        <f>FC_TRA_DAVI_PA_E!Y39+FC_TRA_DAVI_FR_E!Y39</f>
        <v>0</v>
      </c>
      <c r="Z39" s="8">
        <f>FC_TRA_DAVI_PA_E!Z39+FC_TRA_DAVI_FR_E!Z39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FC_TRA_DAVI_PA_E!C40+FC_TRA_DAVI_FR_E!C40</f>
        <v>95.123700000000014</v>
      </c>
      <c r="D40" s="8">
        <f>FC_TRA_DAVI_PA_E!D40+FC_TRA_DAVI_FR_E!D40</f>
        <v>114.14844000000002</v>
      </c>
      <c r="E40" s="8">
        <f>FC_TRA_DAVI_PA_E!E40+FC_TRA_DAVI_FR_E!E40</f>
        <v>120.49001999999999</v>
      </c>
      <c r="F40" s="8">
        <f>FC_TRA_DAVI_PA_E!F40+FC_TRA_DAVI_FR_E!F40</f>
        <v>114.14844000000001</v>
      </c>
      <c r="G40" s="8">
        <f>FC_TRA_DAVI_PA_E!G40+FC_TRA_DAVI_FR_E!G40</f>
        <v>110.97764999999997</v>
      </c>
      <c r="H40" s="8">
        <f>FC_TRA_DAVI_PA_E!H40+FC_TRA_DAVI_FR_E!H40</f>
        <v>130.00239000000002</v>
      </c>
      <c r="I40" s="8">
        <f>FC_TRA_DAVI_PA_E!I40+FC_TRA_DAVI_FR_E!I40</f>
        <v>164.88108000000003</v>
      </c>
      <c r="J40" s="8">
        <f>FC_TRA_DAVI_PA_E!J40+FC_TRA_DAVI_FR_E!J40</f>
        <v>155.36871000000002</v>
      </c>
      <c r="K40" s="8">
        <f>FC_TRA_DAVI_PA_E!K40+FC_TRA_DAVI_FR_E!K40</f>
        <v>123.66080999999998</v>
      </c>
      <c r="L40" s="8">
        <f>FC_TRA_DAVI_PA_E!L40+FC_TRA_DAVI_FR_E!L40</f>
        <v>91.952910000000031</v>
      </c>
      <c r="M40" s="8">
        <f>FC_TRA_DAVI_PA_E!M40+FC_TRA_DAVI_FR_E!M40</f>
        <v>79.269750000000002</v>
      </c>
      <c r="N40" s="8">
        <f>FC_TRA_DAVI_PA_E!N40+FC_TRA_DAVI_FR_E!N40</f>
        <v>19.024740000000001</v>
      </c>
      <c r="O40" s="8">
        <f>FC_TRA_DAVI_PA_E!O40+FC_TRA_DAVI_FR_E!O40</f>
        <v>19.024740000000005</v>
      </c>
      <c r="P40" s="8">
        <f>FC_TRA_DAVI_PA_E!P40+FC_TRA_DAVI_FR_E!P40</f>
        <v>19.024740000000001</v>
      </c>
      <c r="Q40" s="8">
        <f>FC_TRA_DAVI_PA_E!Q40+FC_TRA_DAVI_FR_E!Q40</f>
        <v>19.024740000000001</v>
      </c>
      <c r="R40" s="8">
        <f>FC_TRA_DAVI_PA_E!R40+FC_TRA_DAVI_FR_E!R40</f>
        <v>19.024740000000001</v>
      </c>
      <c r="S40" s="8">
        <f>FC_TRA_DAVI_PA_E!S40+FC_TRA_DAVI_FR_E!S40</f>
        <v>9.5123700000000007</v>
      </c>
      <c r="T40" s="8">
        <f>FC_TRA_DAVI_PA_E!T40+FC_TRA_DAVI_FR_E!T40</f>
        <v>15.127644960000003</v>
      </c>
      <c r="U40" s="8">
        <f>FC_TRA_DAVI_PA_E!U40+FC_TRA_DAVI_FR_E!U40</f>
        <v>14.705994599999999</v>
      </c>
      <c r="V40" s="8">
        <f>FC_TRA_DAVI_PA_E!V40+FC_TRA_DAVI_FR_E!V40</f>
        <v>15.733330560000001</v>
      </c>
      <c r="W40" s="8">
        <f>FC_TRA_DAVI_PA_E!W40+FC_TRA_DAVI_FR_E!W40</f>
        <v>11.452893480000002</v>
      </c>
      <c r="X40" s="8">
        <f>FC_TRA_DAVI_PA_E!X40+FC_TRA_DAVI_FR_E!X40</f>
        <v>17.125372080000005</v>
      </c>
      <c r="Y40" s="8">
        <f>FC_TRA_DAVI_PA_E!Y40+FC_TRA_DAVI_FR_E!Y40</f>
        <v>39.098558519999997</v>
      </c>
      <c r="Z40" s="8">
        <f>FC_TRA_DAVI_PA_E!Z40+FC_TRA_DAVI_FR_E!Z40</f>
        <v>21.072940920000001</v>
      </c>
    </row>
    <row r="41" spans="1:26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  <c r="Y41" s="8">
        <f>FC_TRA_DAVI_PA_E!Y41+FC_TRA_DAVI_FR_E!Y41</f>
        <v>0</v>
      </c>
      <c r="Z41" s="8">
        <f>FC_TRA_DAVI_PA_E!Z41+FC_TRA_DAVI_FR_E!Z41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  <c r="Y42" s="8">
        <f>FC_TRA_DAVI_PA_E!Y42+FC_TRA_DAVI_FR_E!Y42</f>
        <v>0</v>
      </c>
      <c r="Z42" s="8">
        <f>FC_TRA_DAVI_PA_E!Z42+FC_TRA_DAVI_FR_E!Z42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  <c r="Y43" s="8">
        <f>FC_TRA_DAVI_PA_E!Y43+FC_TRA_DAVI_FR_E!Y43</f>
        <v>0</v>
      </c>
      <c r="Z43" s="8">
        <f>FC_TRA_DAVI_PA_E!Z43+FC_TRA_DAVI_FR_E!Z43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  <c r="Y44" s="8">
        <f>FC_TRA_DAVI_PA_E!Y44+FC_TRA_DAVI_FR_E!Y44</f>
        <v>0</v>
      </c>
      <c r="Z44" s="8">
        <f>FC_TRA_DAVI_PA_E!Z44+FC_TRA_DAVI_FR_E!Z44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  <c r="Y45" s="8">
        <f>FC_TRA_DAVI_PA_E!Y45+FC_TRA_DAVI_FR_E!Y45</f>
        <v>0</v>
      </c>
      <c r="Z45" s="8">
        <f>FC_TRA_DAVI_PA_E!Z45+FC_TRA_DAVI_FR_E!Z45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  <c r="Y46" s="8">
        <f>FC_TRA_DAVI_PA_E!Y46+FC_TRA_DAVI_FR_E!Y46</f>
        <v>0</v>
      </c>
      <c r="Z46" s="8">
        <f>FC_TRA_DAVI_PA_E!Z46+FC_TRA_DAVI_FR_E!Z46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  <c r="Y47" s="8">
        <f>FC_TRA_DAVI_PA_E!Y47+FC_TRA_DAVI_FR_E!Y47</f>
        <v>0</v>
      </c>
      <c r="Z47" s="8">
        <f>FC_TRA_DAVI_PA_E!Z47+FC_TRA_DAVI_FR_E!Z47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  <c r="Y48" s="8">
        <f>FC_TRA_DAVI_PA_E!Y48+FC_TRA_DAVI_FR_E!Y48</f>
        <v>0</v>
      </c>
      <c r="Z48" s="8">
        <f>FC_TRA_DAVI_PA_E!Z48+FC_TRA_DAVI_FR_E!Z48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  <c r="Y49" s="8">
        <f>FC_TRA_DAVI_PA_E!Y49+FC_TRA_DAVI_FR_E!Y49</f>
        <v>0</v>
      </c>
      <c r="Z49" s="8">
        <f>FC_TRA_DAVI_PA_E!Z49+FC_TRA_DAVI_FR_E!Z49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  <c r="Y50" s="8">
        <f>FC_TRA_DAVI_PA_E!Y50+FC_TRA_DAVI_FR_E!Y50</f>
        <v>0</v>
      </c>
      <c r="Z50" s="8">
        <f>FC_TRA_DAVI_PA_E!Z50+FC_TRA_DAVI_FR_E!Z50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  <c r="Y51" s="27">
        <f>FC_TRA_DAVI_PA_E!Y51+FC_TRA_DAVI_FR_E!Y51</f>
        <v>0</v>
      </c>
      <c r="Z51" s="27">
        <f>FC_TRA_DAVI_PA_E!Z51+FC_TRA_DAVI_FR_E!Z51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  <c r="Y53" s="8">
        <f>FC_TRA_DAVI_PA_E!Y53+FC_TRA_DAVI_FR_E!Y53</f>
        <v>0</v>
      </c>
      <c r="Z53" s="8">
        <f>FC_TRA_DAVI_PA_E!Z53+FC_TRA_DAVI_FR_E!Z53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  <c r="Y54" s="45">
        <f>FC_TRA_DAVI_PA_E!Y54+FC_TRA_DAVI_FR_E!Y54</f>
        <v>0</v>
      </c>
      <c r="Z54" s="45">
        <f>FC_TRA_DAVI_PA_E!Z54+FC_TRA_DAVI_FR_E!Z54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  <c r="Y62" s="52">
        <f>FC_TRA_DAVI_PA_E!Y62+FC_TRA_DAVI_FR_E!Y62</f>
        <v>0</v>
      </c>
      <c r="Z62" s="52">
        <f>FC_TRA_DAVI_PA_E!Z62+FC_TRA_DAVI_FR_E!Z62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  <c r="Y63" s="52">
        <f>FC_TRA_DAVI_PA_E!Y63+FC_TRA_DAVI_FR_E!Y63</f>
        <v>0</v>
      </c>
      <c r="Z63" s="52">
        <f>FC_TRA_DAVI_PA_E!Z63+FC_TRA_DAVI_FR_E!Z63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  <c r="Y64" s="52">
        <f>FC_TRA_DAVI_PA_E!Y64+FC_TRA_DAVI_FR_E!Y64</f>
        <v>0</v>
      </c>
      <c r="Z64" s="52">
        <f>FC_TRA_DAVI_PA_E!Z64+FC_TRA_DAVI_FR_E!Z64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  <c r="Y65" s="52">
        <f>FC_TRA_DAVI_PA_E!Y65+FC_TRA_DAVI_FR_E!Y65</f>
        <v>0</v>
      </c>
      <c r="Z65" s="52">
        <f>FC_TRA_DAVI_PA_E!Z65+FC_TRA_DAVI_FR_E!Z65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  <c r="Y66" s="52">
        <f>FC_TRA_DAVI_PA_E!Y66+FC_TRA_DAVI_FR_E!Y66</f>
        <v>0</v>
      </c>
      <c r="Z66" s="52">
        <f>FC_TRA_DAVI_PA_E!Z66+FC_TRA_DAVI_FR_E!Z66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  <c r="Y67" s="52">
        <f>FC_TRA_DAVI_PA_E!Y67+FC_TRA_DAVI_FR_E!Y67</f>
        <v>0</v>
      </c>
      <c r="Z67" s="52">
        <f>FC_TRA_DAVI_PA_E!Z67+FC_TRA_DAVI_FR_E!Z67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  <c r="Y68" s="52">
        <f>FC_TRA_DAVI_PA_E!Y68+FC_TRA_DAVI_FR_E!Y68</f>
        <v>0</v>
      </c>
      <c r="Z68" s="52">
        <f>FC_TRA_DAVI_PA_E!Z68+FC_TRA_DAVI_FR_E!Z68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  <c r="Y69" s="52">
        <f>FC_TRA_DAVI_PA_E!Y69+FC_TRA_DAVI_FR_E!Y69</f>
        <v>0</v>
      </c>
      <c r="Z69" s="52">
        <f>FC_TRA_DAVI_PA_E!Z69+FC_TRA_DAVI_FR_E!Z69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  <c r="Y70" s="52">
        <f>FC_TRA_DAVI_PA_E!Y70+FC_TRA_DAVI_FR_E!Y70</f>
        <v>0</v>
      </c>
      <c r="Z70" s="52">
        <f>FC_TRA_DAVI_PA_E!Z70+FC_TRA_DAVI_FR_E!Z70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  <c r="Y71" s="52">
        <f>FC_TRA_DAVI_PA_E!Y71+FC_TRA_DAVI_FR_E!Y71</f>
        <v>0</v>
      </c>
      <c r="Z71" s="52">
        <f>FC_TRA_DAVI_PA_E!Z71+FC_TRA_DAVI_FR_E!Z71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  <c r="Y72" s="55">
        <f>FC_TRA_DAVI_PA_E!Y72+FC_TRA_DAVI_FR_E!Y72</f>
        <v>0</v>
      </c>
      <c r="Z72" s="55">
        <f>FC_TRA_DAVI_PA_E!Z72+FC_TRA_DAVI_FR_E!Z72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94.20931351544813</v>
      </c>
      <c r="D2" s="21">
        <f t="shared" ref="D2:X2" si="0">SUM(D3,D17,D22,D25,D26,D51,D52)</f>
        <v>112.67637590375061</v>
      </c>
      <c r="E2" s="21">
        <f t="shared" si="0"/>
        <v>119.86626030104313</v>
      </c>
      <c r="F2" s="21">
        <f t="shared" si="0"/>
        <v>114.11229517758376</v>
      </c>
      <c r="G2" s="21">
        <f t="shared" si="0"/>
        <v>107.71679154324812</v>
      </c>
      <c r="H2" s="21">
        <f t="shared" si="0"/>
        <v>133.6842083507868</v>
      </c>
      <c r="I2" s="21">
        <f t="shared" si="0"/>
        <v>170.78746427432171</v>
      </c>
      <c r="J2" s="21">
        <f t="shared" si="0"/>
        <v>153.32854416962729</v>
      </c>
      <c r="K2" s="21">
        <f t="shared" si="0"/>
        <v>122.06305022414588</v>
      </c>
      <c r="L2" s="21">
        <f t="shared" si="0"/>
        <v>91.298169723343676</v>
      </c>
      <c r="M2" s="21">
        <f t="shared" si="0"/>
        <v>78.299515333719654</v>
      </c>
      <c r="N2" s="21">
        <f t="shared" si="0"/>
        <v>21.8338853773135</v>
      </c>
      <c r="O2" s="21">
        <f t="shared" si="0"/>
        <v>20.022004221697742</v>
      </c>
      <c r="P2" s="21">
        <f t="shared" si="0"/>
        <v>20.453187505184971</v>
      </c>
      <c r="Q2" s="21">
        <f t="shared" si="0"/>
        <v>21.478202763077366</v>
      </c>
      <c r="R2" s="21">
        <f t="shared" si="0"/>
        <v>21.606974447199665</v>
      </c>
      <c r="S2" s="21">
        <f t="shared" si="0"/>
        <v>11.197045862832525</v>
      </c>
      <c r="T2" s="21">
        <f t="shared" si="0"/>
        <v>15.014232884792012</v>
      </c>
      <c r="U2" s="21">
        <f t="shared" si="0"/>
        <v>14.418819833790401</v>
      </c>
      <c r="V2" s="21">
        <f t="shared" si="0"/>
        <v>16.408813295735627</v>
      </c>
      <c r="W2" s="21">
        <f t="shared" si="0"/>
        <v>12.431168060732947</v>
      </c>
      <c r="X2" s="21">
        <f t="shared" si="0"/>
        <v>16.180396109828013</v>
      </c>
      <c r="Y2" s="21">
        <f t="shared" ref="Y2:Z2" si="1">SUM(Y3,Y17,Y22,Y25,Y26,Y51,Y52)</f>
        <v>37.562478170072616</v>
      </c>
      <c r="Z2" s="21">
        <f t="shared" si="1"/>
        <v>20.689303232776847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94.20931351544813</v>
      </c>
      <c r="D26" s="27">
        <f t="shared" si="14"/>
        <v>112.67637590375061</v>
      </c>
      <c r="E26" s="27">
        <f t="shared" si="14"/>
        <v>119.86626030104313</v>
      </c>
      <c r="F26" s="27">
        <f t="shared" si="14"/>
        <v>114.11229517758376</v>
      </c>
      <c r="G26" s="27">
        <f t="shared" si="14"/>
        <v>107.71679154324812</v>
      </c>
      <c r="H26" s="27">
        <f t="shared" si="14"/>
        <v>133.6842083507868</v>
      </c>
      <c r="I26" s="27">
        <f t="shared" si="14"/>
        <v>170.78746427432171</v>
      </c>
      <c r="J26" s="27">
        <f t="shared" si="14"/>
        <v>153.32854416962729</v>
      </c>
      <c r="K26" s="27">
        <f t="shared" si="14"/>
        <v>122.06305022414588</v>
      </c>
      <c r="L26" s="27">
        <f t="shared" si="14"/>
        <v>91.298169723343676</v>
      </c>
      <c r="M26" s="27">
        <f t="shared" si="14"/>
        <v>78.299515333719654</v>
      </c>
      <c r="N26" s="27">
        <f t="shared" si="14"/>
        <v>21.8338853773135</v>
      </c>
      <c r="O26" s="27">
        <f t="shared" si="14"/>
        <v>20.022004221697742</v>
      </c>
      <c r="P26" s="27">
        <f t="shared" si="14"/>
        <v>20.453187505184971</v>
      </c>
      <c r="Q26" s="27">
        <f t="shared" si="14"/>
        <v>21.478202763077366</v>
      </c>
      <c r="R26" s="27">
        <f t="shared" si="14"/>
        <v>21.606974447199665</v>
      </c>
      <c r="S26" s="27">
        <f t="shared" si="14"/>
        <v>11.197045862832525</v>
      </c>
      <c r="T26" s="27">
        <f t="shared" si="14"/>
        <v>15.014232884792012</v>
      </c>
      <c r="U26" s="27">
        <f t="shared" si="14"/>
        <v>14.418819833790401</v>
      </c>
      <c r="V26" s="27">
        <f t="shared" si="14"/>
        <v>16.408813295735627</v>
      </c>
      <c r="W26" s="27">
        <f t="shared" si="14"/>
        <v>12.431168060732947</v>
      </c>
      <c r="X26" s="27">
        <f t="shared" si="14"/>
        <v>16.180396109828013</v>
      </c>
      <c r="Y26" s="27">
        <f t="shared" ref="Y26:Z26" si="15">SUM(Y27,Y33)</f>
        <v>37.562478170072616</v>
      </c>
      <c r="Z26" s="27">
        <f t="shared" si="15"/>
        <v>20.689303232776847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94.20931351544813</v>
      </c>
      <c r="D33" s="19">
        <f t="shared" si="18"/>
        <v>112.67637590375061</v>
      </c>
      <c r="E33" s="19">
        <f t="shared" si="18"/>
        <v>119.86626030104313</v>
      </c>
      <c r="F33" s="19">
        <f t="shared" si="18"/>
        <v>114.11229517758376</v>
      </c>
      <c r="G33" s="19">
        <f t="shared" si="18"/>
        <v>107.71679154324812</v>
      </c>
      <c r="H33" s="19">
        <f t="shared" si="18"/>
        <v>133.6842083507868</v>
      </c>
      <c r="I33" s="19">
        <f t="shared" si="18"/>
        <v>170.78746427432171</v>
      </c>
      <c r="J33" s="19">
        <f t="shared" si="18"/>
        <v>153.32854416962729</v>
      </c>
      <c r="K33" s="19">
        <f t="shared" si="18"/>
        <v>122.06305022414588</v>
      </c>
      <c r="L33" s="19">
        <f t="shared" si="18"/>
        <v>91.298169723343676</v>
      </c>
      <c r="M33" s="19">
        <f t="shared" si="18"/>
        <v>78.299515333719654</v>
      </c>
      <c r="N33" s="19">
        <f t="shared" si="18"/>
        <v>21.8338853773135</v>
      </c>
      <c r="O33" s="19">
        <f t="shared" si="18"/>
        <v>20.022004221697742</v>
      </c>
      <c r="P33" s="19">
        <f t="shared" si="18"/>
        <v>20.453187505184971</v>
      </c>
      <c r="Q33" s="19">
        <f t="shared" si="18"/>
        <v>21.478202763077366</v>
      </c>
      <c r="R33" s="19">
        <f t="shared" si="18"/>
        <v>21.606974447199665</v>
      </c>
      <c r="S33" s="19">
        <f t="shared" si="18"/>
        <v>11.197045862832525</v>
      </c>
      <c r="T33" s="19">
        <f t="shared" si="18"/>
        <v>15.014232884792012</v>
      </c>
      <c r="U33" s="19">
        <f t="shared" si="18"/>
        <v>14.418819833790401</v>
      </c>
      <c r="V33" s="19">
        <f t="shared" si="18"/>
        <v>16.408813295735627</v>
      </c>
      <c r="W33" s="19">
        <f t="shared" si="18"/>
        <v>12.431168060732947</v>
      </c>
      <c r="X33" s="19">
        <f t="shared" si="18"/>
        <v>16.180396109828013</v>
      </c>
      <c r="Y33" s="19">
        <f t="shared" ref="Y33:Z33" si="19">SUM(Y34:Y50)</f>
        <v>37.562478170072616</v>
      </c>
      <c r="Z33" s="19">
        <f t="shared" si="19"/>
        <v>20.689303232776847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5.8008351926677673</v>
      </c>
      <c r="I37" s="8">
        <v>16.974246805945807</v>
      </c>
      <c r="J37" s="8">
        <v>5.7544665265764232</v>
      </c>
      <c r="K37" s="8">
        <v>5.8099100995866779</v>
      </c>
      <c r="L37" s="8">
        <v>5.7496800157990187</v>
      </c>
      <c r="M37" s="8">
        <v>5.6629728764667107</v>
      </c>
      <c r="N37" s="8">
        <v>5.3535710163194743</v>
      </c>
      <c r="O37" s="8">
        <v>4.9093058627706334</v>
      </c>
      <c r="P37" s="8">
        <v>5.0150300748981378</v>
      </c>
      <c r="Q37" s="8">
        <v>5.2663592305251861</v>
      </c>
      <c r="R37" s="8">
        <v>5.2979334713864157</v>
      </c>
      <c r="S37" s="8">
        <v>2.7454655533707739</v>
      </c>
      <c r="T37" s="8">
        <v>1.9133813828039916</v>
      </c>
      <c r="U37" s="8">
        <v>1.6784921610520718</v>
      </c>
      <c r="V37" s="8">
        <v>1.9906445392283492</v>
      </c>
      <c r="W37" s="8">
        <v>2.0032589576795319</v>
      </c>
      <c r="X37" s="8">
        <v>1.8718367343671709</v>
      </c>
      <c r="Y37" s="8">
        <v>1.6978028707605497</v>
      </c>
      <c r="Z37" s="8">
        <v>1.6269082982861962</v>
      </c>
    </row>
    <row r="38" spans="1:26" ht="11.25" customHeight="1" x14ac:dyDescent="0.2">
      <c r="A38" s="28" t="s">
        <v>62</v>
      </c>
      <c r="B38" s="7" t="s">
        <v>63</v>
      </c>
      <c r="C38" s="8">
        <v>2.9930579288575681</v>
      </c>
      <c r="D38" s="8">
        <v>2.9990149303841678</v>
      </c>
      <c r="E38" s="8">
        <v>3.0267073175026562</v>
      </c>
      <c r="F38" s="8">
        <v>3.0372336191422313</v>
      </c>
      <c r="G38" s="8">
        <v>2.9466834522220746</v>
      </c>
      <c r="H38" s="8">
        <v>5.8594294875432</v>
      </c>
      <c r="I38" s="8">
        <v>2.8576557601643122</v>
      </c>
      <c r="J38" s="8">
        <v>2.9062962255436471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91.216255586590563</v>
      </c>
      <c r="D40" s="8">
        <v>109.67736097336645</v>
      </c>
      <c r="E40" s="8">
        <v>116.83955298354047</v>
      </c>
      <c r="F40" s="8">
        <v>111.07506155844153</v>
      </c>
      <c r="G40" s="8">
        <v>104.77010809102605</v>
      </c>
      <c r="H40" s="8">
        <v>122.02394367057583</v>
      </c>
      <c r="I40" s="8">
        <v>150.95556170821158</v>
      </c>
      <c r="J40" s="8">
        <v>144.66778141750723</v>
      </c>
      <c r="K40" s="8">
        <v>116.25314012455921</v>
      </c>
      <c r="L40" s="8">
        <v>85.548489707544661</v>
      </c>
      <c r="M40" s="8">
        <v>72.636542457252943</v>
      </c>
      <c r="N40" s="8">
        <v>16.480314360994026</v>
      </c>
      <c r="O40" s="8">
        <v>15.112698358927108</v>
      </c>
      <c r="P40" s="8">
        <v>15.438157430286834</v>
      </c>
      <c r="Q40" s="8">
        <v>16.21184353255218</v>
      </c>
      <c r="R40" s="8">
        <v>16.30904097581325</v>
      </c>
      <c r="S40" s="8">
        <v>8.4515803094617503</v>
      </c>
      <c r="T40" s="8">
        <v>13.10085150198802</v>
      </c>
      <c r="U40" s="8">
        <v>12.74032767273833</v>
      </c>
      <c r="V40" s="8">
        <v>14.418168756507278</v>
      </c>
      <c r="W40" s="8">
        <v>10.427909103053416</v>
      </c>
      <c r="X40" s="8">
        <v>14.308559375460842</v>
      </c>
      <c r="Y40" s="8">
        <v>35.864675299312069</v>
      </c>
      <c r="Z40" s="8">
        <v>19.062394934490651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4.0356584845518775</v>
      </c>
      <c r="D2" s="21">
        <f t="shared" ref="D2:X2" si="0">SUM(D3,D17,D22,D25,D26,D51,D52)</f>
        <v>4.5933360962494127</v>
      </c>
      <c r="E2" s="21">
        <f t="shared" si="0"/>
        <v>3.7450316989568582</v>
      </c>
      <c r="F2" s="21">
        <f t="shared" si="0"/>
        <v>3.1574168224162391</v>
      </c>
      <c r="G2" s="21">
        <f t="shared" si="0"/>
        <v>6.3821304567518515</v>
      </c>
      <c r="H2" s="21">
        <f t="shared" si="0"/>
        <v>8.7408442092132201</v>
      </c>
      <c r="I2" s="21">
        <f t="shared" si="0"/>
        <v>15.754993925678328</v>
      </c>
      <c r="J2" s="21">
        <f t="shared" si="0"/>
        <v>11.341556390372734</v>
      </c>
      <c r="K2" s="21">
        <f t="shared" si="0"/>
        <v>7.7778783358540933</v>
      </c>
      <c r="L2" s="21">
        <f t="shared" si="0"/>
        <v>6.8348588366563492</v>
      </c>
      <c r="M2" s="21">
        <f t="shared" si="0"/>
        <v>7.1503532262803446</v>
      </c>
      <c r="N2" s="21">
        <f t="shared" si="0"/>
        <v>3.3709731826865026</v>
      </c>
      <c r="O2" s="21">
        <f t="shared" si="0"/>
        <v>5.1828543383022643</v>
      </c>
      <c r="P2" s="21">
        <f t="shared" si="0"/>
        <v>4.7516710548150289</v>
      </c>
      <c r="Q2" s="21">
        <f t="shared" si="0"/>
        <v>3.7266557969226364</v>
      </c>
      <c r="R2" s="21">
        <f t="shared" si="0"/>
        <v>3.5978841128003376</v>
      </c>
      <c r="S2" s="21">
        <f t="shared" si="0"/>
        <v>1.4053834171674764</v>
      </c>
      <c r="T2" s="21">
        <f t="shared" si="0"/>
        <v>2.3228069552079913</v>
      </c>
      <c r="U2" s="21">
        <f t="shared" si="0"/>
        <v>2.2246364462095971</v>
      </c>
      <c r="V2" s="21">
        <f t="shared" si="0"/>
        <v>1.4967396242643742</v>
      </c>
      <c r="W2" s="21">
        <f t="shared" si="0"/>
        <v>1.2218895392670546</v>
      </c>
      <c r="X2" s="21">
        <f t="shared" si="0"/>
        <v>3.1853063701719933</v>
      </c>
      <c r="Y2" s="21">
        <f t="shared" ref="Y2:Z2" si="1">SUM(Y3,Y17,Y22,Y25,Y26,Y51,Y52)</f>
        <v>3.3869724699273815</v>
      </c>
      <c r="Z2" s="21">
        <f t="shared" si="1"/>
        <v>2.1821390072231521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4.0356584845518775</v>
      </c>
      <c r="D26" s="27">
        <f t="shared" si="14"/>
        <v>4.5933360962494127</v>
      </c>
      <c r="E26" s="27">
        <f t="shared" si="14"/>
        <v>3.7450316989568582</v>
      </c>
      <c r="F26" s="27">
        <f t="shared" si="14"/>
        <v>3.1574168224162391</v>
      </c>
      <c r="G26" s="27">
        <f t="shared" si="14"/>
        <v>6.3821304567518515</v>
      </c>
      <c r="H26" s="27">
        <f t="shared" si="14"/>
        <v>8.7408442092132201</v>
      </c>
      <c r="I26" s="27">
        <f t="shared" si="14"/>
        <v>15.754993925678328</v>
      </c>
      <c r="J26" s="27">
        <f t="shared" si="14"/>
        <v>11.341556390372734</v>
      </c>
      <c r="K26" s="27">
        <f t="shared" si="14"/>
        <v>7.7778783358540933</v>
      </c>
      <c r="L26" s="27">
        <f t="shared" si="14"/>
        <v>6.8348588366563492</v>
      </c>
      <c r="M26" s="27">
        <f t="shared" si="14"/>
        <v>7.1503532262803446</v>
      </c>
      <c r="N26" s="27">
        <f t="shared" si="14"/>
        <v>3.3709731826865026</v>
      </c>
      <c r="O26" s="27">
        <f t="shared" si="14"/>
        <v>5.1828543383022643</v>
      </c>
      <c r="P26" s="27">
        <f t="shared" si="14"/>
        <v>4.7516710548150289</v>
      </c>
      <c r="Q26" s="27">
        <f t="shared" si="14"/>
        <v>3.7266557969226364</v>
      </c>
      <c r="R26" s="27">
        <f t="shared" si="14"/>
        <v>3.5978841128003376</v>
      </c>
      <c r="S26" s="27">
        <f t="shared" si="14"/>
        <v>1.4053834171674764</v>
      </c>
      <c r="T26" s="27">
        <f t="shared" si="14"/>
        <v>2.3228069552079913</v>
      </c>
      <c r="U26" s="27">
        <f t="shared" si="14"/>
        <v>2.2246364462095971</v>
      </c>
      <c r="V26" s="27">
        <f t="shared" si="14"/>
        <v>1.4967396242643742</v>
      </c>
      <c r="W26" s="27">
        <f t="shared" si="14"/>
        <v>1.2218895392670546</v>
      </c>
      <c r="X26" s="27">
        <f t="shared" si="14"/>
        <v>3.1853063701719933</v>
      </c>
      <c r="Y26" s="27">
        <f t="shared" ref="Y26:Z26" si="15">SUM(Y27,Y33)</f>
        <v>3.3869724699273815</v>
      </c>
      <c r="Z26" s="27">
        <f t="shared" si="15"/>
        <v>2.1821390072231521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4.0356584845518775</v>
      </c>
      <c r="D33" s="19">
        <f t="shared" si="18"/>
        <v>4.5933360962494127</v>
      </c>
      <c r="E33" s="19">
        <f t="shared" si="18"/>
        <v>3.7450316989568582</v>
      </c>
      <c r="F33" s="19">
        <f t="shared" si="18"/>
        <v>3.1574168224162391</v>
      </c>
      <c r="G33" s="19">
        <f t="shared" si="18"/>
        <v>6.3821304567518515</v>
      </c>
      <c r="H33" s="19">
        <f t="shared" si="18"/>
        <v>8.7408442092132201</v>
      </c>
      <c r="I33" s="19">
        <f t="shared" si="18"/>
        <v>15.754993925678328</v>
      </c>
      <c r="J33" s="19">
        <f t="shared" si="18"/>
        <v>11.341556390372734</v>
      </c>
      <c r="K33" s="19">
        <f t="shared" si="18"/>
        <v>7.7778783358540933</v>
      </c>
      <c r="L33" s="19">
        <f t="shared" si="18"/>
        <v>6.8348588366563492</v>
      </c>
      <c r="M33" s="19">
        <f t="shared" si="18"/>
        <v>7.1503532262803446</v>
      </c>
      <c r="N33" s="19">
        <f t="shared" si="18"/>
        <v>3.3709731826865026</v>
      </c>
      <c r="O33" s="19">
        <f t="shared" si="18"/>
        <v>5.1828543383022643</v>
      </c>
      <c r="P33" s="19">
        <f t="shared" si="18"/>
        <v>4.7516710548150289</v>
      </c>
      <c r="Q33" s="19">
        <f t="shared" si="18"/>
        <v>3.7266557969226364</v>
      </c>
      <c r="R33" s="19">
        <f t="shared" si="18"/>
        <v>3.5978841128003376</v>
      </c>
      <c r="S33" s="19">
        <f t="shared" si="18"/>
        <v>1.4053834171674764</v>
      </c>
      <c r="T33" s="19">
        <f t="shared" si="18"/>
        <v>2.3228069552079913</v>
      </c>
      <c r="U33" s="19">
        <f t="shared" si="18"/>
        <v>2.2246364462095971</v>
      </c>
      <c r="V33" s="19">
        <f t="shared" si="18"/>
        <v>1.4967396242643742</v>
      </c>
      <c r="W33" s="19">
        <f t="shared" si="18"/>
        <v>1.2218895392670546</v>
      </c>
      <c r="X33" s="19">
        <f t="shared" si="18"/>
        <v>3.1853063701719933</v>
      </c>
      <c r="Y33" s="19">
        <f t="shared" ref="Y33:Z33" si="19">SUM(Y34:Y50)</f>
        <v>3.3869724699273815</v>
      </c>
      <c r="Z33" s="19">
        <f t="shared" si="19"/>
        <v>2.1821390072231521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0.3792833673322335</v>
      </c>
      <c r="I37" s="8">
        <v>1.5658593940541898</v>
      </c>
      <c r="J37" s="8">
        <v>0.42565203342357849</v>
      </c>
      <c r="K37" s="8">
        <v>0.37020846041332256</v>
      </c>
      <c r="L37" s="8">
        <v>0.43043854420098315</v>
      </c>
      <c r="M37" s="8">
        <v>0.51714568353329082</v>
      </c>
      <c r="N37" s="8">
        <v>0.82654754368052796</v>
      </c>
      <c r="O37" s="8">
        <v>1.270812697229369</v>
      </c>
      <c r="P37" s="8">
        <v>1.1650884851018637</v>
      </c>
      <c r="Q37" s="8">
        <v>0.91375932947481608</v>
      </c>
      <c r="R37" s="8">
        <v>0.88218508861358613</v>
      </c>
      <c r="S37" s="8">
        <v>0.34459372662922577</v>
      </c>
      <c r="T37" s="8">
        <v>0.29601349719600833</v>
      </c>
      <c r="U37" s="8">
        <v>0.2589695189479283</v>
      </c>
      <c r="V37" s="8">
        <v>0.18157782077165102</v>
      </c>
      <c r="W37" s="8">
        <v>0.1969051623204684</v>
      </c>
      <c r="X37" s="8">
        <v>0.36849366563282904</v>
      </c>
      <c r="Y37" s="8">
        <v>0.1530892492394503</v>
      </c>
      <c r="Z37" s="8">
        <v>0.17159302171380375</v>
      </c>
    </row>
    <row r="38" spans="1:26" ht="11.25" customHeight="1" x14ac:dyDescent="0.2">
      <c r="A38" s="28" t="s">
        <v>62</v>
      </c>
      <c r="B38" s="7" t="s">
        <v>63</v>
      </c>
      <c r="C38" s="8">
        <v>0.12821407114243163</v>
      </c>
      <c r="D38" s="8">
        <v>0.1222570696158322</v>
      </c>
      <c r="E38" s="8">
        <v>9.4564682497343941E-2</v>
      </c>
      <c r="F38" s="8">
        <v>8.4038380857768089E-2</v>
      </c>
      <c r="G38" s="8">
        <v>0.17458854777792526</v>
      </c>
      <c r="H38" s="8">
        <v>0.3831145124568015</v>
      </c>
      <c r="I38" s="8">
        <v>0.26361623983568705</v>
      </c>
      <c r="J38" s="8">
        <v>0.21497577445635271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3.9074444134094461</v>
      </c>
      <c r="D40" s="8">
        <v>4.4710790266335803</v>
      </c>
      <c r="E40" s="8">
        <v>3.6504670164595141</v>
      </c>
      <c r="F40" s="8">
        <v>3.0733784415584711</v>
      </c>
      <c r="G40" s="8">
        <v>6.2075419089739263</v>
      </c>
      <c r="H40" s="8">
        <v>7.9784463294241847</v>
      </c>
      <c r="I40" s="8">
        <v>13.925518291788451</v>
      </c>
      <c r="J40" s="8">
        <v>10.700928582492804</v>
      </c>
      <c r="K40" s="8">
        <v>7.4076698754407708</v>
      </c>
      <c r="L40" s="8">
        <v>6.4044202924553657</v>
      </c>
      <c r="M40" s="8">
        <v>6.633207542747054</v>
      </c>
      <c r="N40" s="8">
        <v>2.5444256390059747</v>
      </c>
      <c r="O40" s="8">
        <v>3.9120416410728955</v>
      </c>
      <c r="P40" s="8">
        <v>3.5865825697131655</v>
      </c>
      <c r="Q40" s="8">
        <v>2.8128964674478203</v>
      </c>
      <c r="R40" s="8">
        <v>2.7156990241867516</v>
      </c>
      <c r="S40" s="8">
        <v>1.0607896905382506</v>
      </c>
      <c r="T40" s="8">
        <v>2.0267934580119831</v>
      </c>
      <c r="U40" s="8">
        <v>1.9656669272616689</v>
      </c>
      <c r="V40" s="8">
        <v>1.3151618034927233</v>
      </c>
      <c r="W40" s="8">
        <v>1.0249843769465863</v>
      </c>
      <c r="X40" s="8">
        <v>2.816812704539164</v>
      </c>
      <c r="Y40" s="8">
        <v>3.2338832206879311</v>
      </c>
      <c r="Z40" s="8">
        <v>2.0105459855093484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153.32855796000001</v>
      </c>
      <c r="D2" s="21">
        <f t="shared" ref="D2:X2" si="0">SUM(D3,D17,D22,D25,D26,D51,D52)</f>
        <v>153.14647428000001</v>
      </c>
      <c r="E2" s="21">
        <f t="shared" si="0"/>
        <v>162.53582904000001</v>
      </c>
      <c r="F2" s="21">
        <f t="shared" si="0"/>
        <v>175.12047288000005</v>
      </c>
      <c r="G2" s="21">
        <f t="shared" si="0"/>
        <v>227.64901068000003</v>
      </c>
      <c r="H2" s="21">
        <f t="shared" si="0"/>
        <v>211.71890376000005</v>
      </c>
      <c r="I2" s="21">
        <f t="shared" si="0"/>
        <v>333.20833163999998</v>
      </c>
      <c r="J2" s="21">
        <f t="shared" si="0"/>
        <v>280.58832108000001</v>
      </c>
      <c r="K2" s="21">
        <f t="shared" si="0"/>
        <v>287.79617628</v>
      </c>
      <c r="L2" s="21">
        <f t="shared" si="0"/>
        <v>269.81455751999999</v>
      </c>
      <c r="M2" s="21">
        <f t="shared" si="0"/>
        <v>264.02793588000003</v>
      </c>
      <c r="N2" s="21">
        <f t="shared" si="0"/>
        <v>237.62989980000003</v>
      </c>
      <c r="O2" s="21">
        <f t="shared" si="0"/>
        <v>247.50108684000003</v>
      </c>
      <c r="P2" s="21">
        <f t="shared" si="0"/>
        <v>243.48634884000001</v>
      </c>
      <c r="Q2" s="21">
        <f t="shared" si="0"/>
        <v>272.77350911999997</v>
      </c>
      <c r="R2" s="21">
        <f t="shared" si="0"/>
        <v>221.82107688000002</v>
      </c>
      <c r="S2" s="21">
        <f t="shared" si="0"/>
        <v>266.5625976</v>
      </c>
      <c r="T2" s="21">
        <f t="shared" si="0"/>
        <v>235.37461895999999</v>
      </c>
      <c r="U2" s="21">
        <f t="shared" si="0"/>
        <v>260.33535216000001</v>
      </c>
      <c r="V2" s="21">
        <f t="shared" si="0"/>
        <v>277.26660935999996</v>
      </c>
      <c r="W2" s="21">
        <f t="shared" si="0"/>
        <v>339.08103684000002</v>
      </c>
      <c r="X2" s="21">
        <f t="shared" si="0"/>
        <v>362.59459703999994</v>
      </c>
      <c r="Y2" s="21">
        <f t="shared" ref="Y2:Z2" si="1">SUM(Y3,Y17,Y22,Y25,Y26,Y51,Y52)</f>
        <v>305.89849368</v>
      </c>
      <c r="Z2" s="21">
        <f t="shared" si="1"/>
        <v>286.93585908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  <c r="Y5" s="8">
        <f>FC_TRA_DNAVI_DCS_E!Y5+FC_TRA_DNAVI_IWW_E!Y5</f>
        <v>0</v>
      </c>
      <c r="Z5" s="8">
        <f>FC_TRA_DNAVI_DCS_E!Z5+FC_TRA_DNAVI_IWW_E!Z5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  <c r="Y6" s="8">
        <f>FC_TRA_DNAVI_DCS_E!Y6+FC_TRA_DNAVI_IWW_E!Y6</f>
        <v>0</v>
      </c>
      <c r="Z6" s="8">
        <f>FC_TRA_DNAVI_DCS_E!Z6+FC_TRA_DNAVI_IWW_E!Z6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  <c r="Y7" s="8">
        <f>FC_TRA_DNAVI_DCS_E!Y7+FC_TRA_DNAVI_IWW_E!Y7</f>
        <v>0</v>
      </c>
      <c r="Z7" s="8">
        <f>FC_TRA_DNAVI_DCS_E!Z7+FC_TRA_DNAVI_IWW_E!Z7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  <c r="Y9" s="8">
        <f>FC_TRA_DNAVI_DCS_E!Y9+FC_TRA_DNAVI_IWW_E!Y9</f>
        <v>0</v>
      </c>
      <c r="Z9" s="8">
        <f>FC_TRA_DNAVI_DCS_E!Z9+FC_TRA_DNAVI_IWW_E!Z9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  <c r="Y10" s="8">
        <f>FC_TRA_DNAVI_DCS_E!Y10+FC_TRA_DNAVI_IWW_E!Y10</f>
        <v>0</v>
      </c>
      <c r="Z10" s="8">
        <f>FC_TRA_DNAVI_DCS_E!Z10+FC_TRA_DNAVI_IWW_E!Z10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  <c r="Y12" s="8">
        <f>FC_TRA_DNAVI_DCS_E!Y12+FC_TRA_DNAVI_IWW_E!Y12</f>
        <v>0</v>
      </c>
      <c r="Z12" s="8">
        <f>FC_TRA_DNAVI_DCS_E!Z12+FC_TRA_DNAVI_IWW_E!Z12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  <c r="Y13" s="8">
        <f>FC_TRA_DNAVI_DCS_E!Y13+FC_TRA_DNAVI_IWW_E!Y13</f>
        <v>0</v>
      </c>
      <c r="Z13" s="8">
        <f>FC_TRA_DNAVI_DCS_E!Z13+FC_TRA_DNAVI_IWW_E!Z13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  <c r="Y14" s="8">
        <f>FC_TRA_DNAVI_DCS_E!Y14+FC_TRA_DNAVI_IWW_E!Y14</f>
        <v>0</v>
      </c>
      <c r="Z14" s="8">
        <f>FC_TRA_DNAVI_DCS_E!Z14+FC_TRA_DNAVI_IWW_E!Z14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  <c r="Y15" s="8">
        <f>FC_TRA_DNAVI_DCS_E!Y15+FC_TRA_DNAVI_IWW_E!Y15</f>
        <v>0</v>
      </c>
      <c r="Z15" s="8">
        <f>FC_TRA_DNAVI_DCS_E!Z15+FC_TRA_DNAVI_IWW_E!Z15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  <c r="Y16" s="8">
        <f>FC_TRA_DNAVI_DCS_E!Y16+FC_TRA_DNAVI_IWW_E!Y16</f>
        <v>0</v>
      </c>
      <c r="Z16" s="8">
        <f>FC_TRA_DNAVI_DCS_E!Z16+FC_TRA_DNAVI_IWW_E!Z16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  <c r="Y18" s="8">
        <f>FC_TRA_DNAVI_DCS_E!Y18+FC_TRA_DNAVI_IWW_E!Y18</f>
        <v>0</v>
      </c>
      <c r="Z18" s="8">
        <f>FC_TRA_DNAVI_DCS_E!Z18+FC_TRA_DNAVI_IWW_E!Z18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  <c r="Y19" s="8">
        <f>FC_TRA_DNAVI_DCS_E!Y19+FC_TRA_DNAVI_IWW_E!Y19</f>
        <v>0</v>
      </c>
      <c r="Z19" s="8">
        <f>FC_TRA_DNAVI_DCS_E!Z19+FC_TRA_DNAVI_IWW_E!Z19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  <c r="Y20" s="8">
        <f>FC_TRA_DNAVI_DCS_E!Y20+FC_TRA_DNAVI_IWW_E!Y20</f>
        <v>0</v>
      </c>
      <c r="Z20" s="8">
        <f>FC_TRA_DNAVI_DCS_E!Z20+FC_TRA_DNAVI_IWW_E!Z20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  <c r="Y21" s="8">
        <f>FC_TRA_DNAVI_DCS_E!Y21+FC_TRA_DNAVI_IWW_E!Y21</f>
        <v>0</v>
      </c>
      <c r="Z21" s="8">
        <f>FC_TRA_DNAVI_DCS_E!Z21+FC_TRA_DNAVI_IWW_E!Z21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  <c r="Y23" s="8">
        <f>FC_TRA_DNAVI_DCS_E!Y23+FC_TRA_DNAVI_IWW_E!Y23</f>
        <v>0</v>
      </c>
      <c r="Z23" s="8">
        <f>FC_TRA_DNAVI_DCS_E!Z23+FC_TRA_DNAVI_IWW_E!Z23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  <c r="Y24" s="8">
        <f>FC_TRA_DNAVI_DCS_E!Y24+FC_TRA_DNAVI_IWW_E!Y24</f>
        <v>0</v>
      </c>
      <c r="Z24" s="8">
        <f>FC_TRA_DNAVI_DCS_E!Z24+FC_TRA_DNAVI_IWW_E!Z24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  <c r="Y25" s="27">
        <f>FC_TRA_DNAVI_DCS_E!Y25+FC_TRA_DNAVI_IWW_E!Y25</f>
        <v>0</v>
      </c>
      <c r="Z25" s="27">
        <f>FC_TRA_DNAVI_DCS_E!Z25+FC_TRA_DNAVI_IWW_E!Z25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153.32855796000001</v>
      </c>
      <c r="D26" s="27">
        <f t="shared" si="20"/>
        <v>153.14647428000001</v>
      </c>
      <c r="E26" s="27">
        <f t="shared" si="20"/>
        <v>162.53582904000001</v>
      </c>
      <c r="F26" s="27">
        <f t="shared" si="20"/>
        <v>175.12047288000005</v>
      </c>
      <c r="G26" s="27">
        <f t="shared" si="20"/>
        <v>227.64901068000003</v>
      </c>
      <c r="H26" s="27">
        <f t="shared" si="20"/>
        <v>211.71890376000005</v>
      </c>
      <c r="I26" s="27">
        <f t="shared" si="20"/>
        <v>333.20833163999998</v>
      </c>
      <c r="J26" s="27">
        <f t="shared" si="20"/>
        <v>280.58832108000001</v>
      </c>
      <c r="K26" s="27">
        <f t="shared" si="20"/>
        <v>287.79617628</v>
      </c>
      <c r="L26" s="27">
        <f t="shared" si="20"/>
        <v>269.81455751999999</v>
      </c>
      <c r="M26" s="27">
        <f t="shared" si="20"/>
        <v>264.02793588000003</v>
      </c>
      <c r="N26" s="27">
        <f t="shared" si="20"/>
        <v>237.62989980000003</v>
      </c>
      <c r="O26" s="27">
        <f t="shared" si="20"/>
        <v>247.50108684000003</v>
      </c>
      <c r="P26" s="27">
        <f t="shared" si="20"/>
        <v>243.48634884000001</v>
      </c>
      <c r="Q26" s="27">
        <f t="shared" si="20"/>
        <v>272.77350911999997</v>
      </c>
      <c r="R26" s="27">
        <f t="shared" si="20"/>
        <v>221.82107688000002</v>
      </c>
      <c r="S26" s="27">
        <f t="shared" si="20"/>
        <v>266.5625976</v>
      </c>
      <c r="T26" s="27">
        <f t="shared" si="20"/>
        <v>235.37461895999999</v>
      </c>
      <c r="U26" s="27">
        <f t="shared" si="20"/>
        <v>260.33535216000001</v>
      </c>
      <c r="V26" s="27">
        <f t="shared" si="20"/>
        <v>277.26660935999996</v>
      </c>
      <c r="W26" s="27">
        <f t="shared" ref="W26:X26" si="21">SUM(W27,W33)</f>
        <v>339.08103684000002</v>
      </c>
      <c r="X26" s="27">
        <f t="shared" si="21"/>
        <v>362.59459703999994</v>
      </c>
      <c r="Y26" s="27">
        <f t="shared" ref="Y26:Z26" si="22">SUM(Y27,Y33)</f>
        <v>305.89849368</v>
      </c>
      <c r="Z26" s="27">
        <f t="shared" si="22"/>
        <v>286.93585908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  <c r="Y28" s="8">
        <f>FC_TRA_DNAVI_DCS_E!Y28+FC_TRA_DNAVI_IWW_E!Y28</f>
        <v>0</v>
      </c>
      <c r="Z28" s="8">
        <f>FC_TRA_DNAVI_DCS_E!Z28+FC_TRA_DNAVI_IWW_E!Z28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  <c r="Y29" s="8">
        <f>FC_TRA_DNAVI_DCS_E!Y29+FC_TRA_DNAVI_IWW_E!Y29</f>
        <v>0</v>
      </c>
      <c r="Z29" s="8">
        <f>FC_TRA_DNAVI_DCS_E!Z29+FC_TRA_DNAVI_IWW_E!Z29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  <c r="Y30" s="8">
        <f>FC_TRA_DNAVI_DCS_E!Y30+FC_TRA_DNAVI_IWW_E!Y30</f>
        <v>0</v>
      </c>
      <c r="Z30" s="8">
        <f>FC_TRA_DNAVI_DCS_E!Z30+FC_TRA_DNAVI_IWW_E!Z30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  <c r="Y31" s="8">
        <f>FC_TRA_DNAVI_DCS_E!Y31+FC_TRA_DNAVI_IWW_E!Y31</f>
        <v>0</v>
      </c>
      <c r="Z31" s="8">
        <f>FC_TRA_DNAVI_DCS_E!Z31+FC_TRA_DNAVI_IWW_E!Z31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  <c r="Y32" s="8">
        <f>FC_TRA_DNAVI_DCS_E!Y32+FC_TRA_DNAVI_IWW_E!Y32</f>
        <v>0</v>
      </c>
      <c r="Z32" s="8">
        <f>FC_TRA_DNAVI_DCS_E!Z32+FC_TRA_DNAVI_IWW_E!Z32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153.32855796000001</v>
      </c>
      <c r="D33" s="19">
        <f t="shared" si="26"/>
        <v>153.14647428000001</v>
      </c>
      <c r="E33" s="19">
        <f t="shared" si="26"/>
        <v>162.53582904000001</v>
      </c>
      <c r="F33" s="19">
        <f t="shared" si="26"/>
        <v>175.12047288000005</v>
      </c>
      <c r="G33" s="19">
        <f t="shared" si="26"/>
        <v>227.64901068000003</v>
      </c>
      <c r="H33" s="19">
        <f t="shared" si="26"/>
        <v>211.71890376000005</v>
      </c>
      <c r="I33" s="19">
        <f t="shared" si="26"/>
        <v>333.20833163999998</v>
      </c>
      <c r="J33" s="19">
        <f t="shared" si="26"/>
        <v>280.58832108000001</v>
      </c>
      <c r="K33" s="19">
        <f t="shared" si="26"/>
        <v>287.79617628</v>
      </c>
      <c r="L33" s="19">
        <f t="shared" si="26"/>
        <v>269.81455751999999</v>
      </c>
      <c r="M33" s="19">
        <f t="shared" si="26"/>
        <v>264.02793588000003</v>
      </c>
      <c r="N33" s="19">
        <f t="shared" si="26"/>
        <v>237.62989980000003</v>
      </c>
      <c r="O33" s="19">
        <f t="shared" si="26"/>
        <v>247.50108684000003</v>
      </c>
      <c r="P33" s="19">
        <f t="shared" si="26"/>
        <v>243.48634884000001</v>
      </c>
      <c r="Q33" s="19">
        <f t="shared" si="26"/>
        <v>272.77350911999997</v>
      </c>
      <c r="R33" s="19">
        <f t="shared" si="26"/>
        <v>221.82107688000002</v>
      </c>
      <c r="S33" s="19">
        <f t="shared" si="26"/>
        <v>266.5625976</v>
      </c>
      <c r="T33" s="19">
        <f t="shared" si="26"/>
        <v>235.37461895999999</v>
      </c>
      <c r="U33" s="19">
        <f t="shared" si="26"/>
        <v>260.33535216000001</v>
      </c>
      <c r="V33" s="19">
        <f t="shared" si="26"/>
        <v>277.26660935999996</v>
      </c>
      <c r="W33" s="19">
        <f t="shared" ref="W33:X33" si="27">SUM(W34:W50)</f>
        <v>339.08103684000002</v>
      </c>
      <c r="X33" s="19">
        <f t="shared" si="27"/>
        <v>362.59459703999994</v>
      </c>
      <c r="Y33" s="19">
        <f t="shared" ref="Y33:Z33" si="28">SUM(Y34:Y50)</f>
        <v>305.89849368</v>
      </c>
      <c r="Z33" s="19">
        <f t="shared" si="28"/>
        <v>286.93585908</v>
      </c>
    </row>
    <row r="34" spans="1:26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  <c r="Y34" s="8">
        <f>FC_TRA_DNAVI_DCS_E!Y34+FC_TRA_DNAVI_IWW_E!Y34</f>
        <v>0</v>
      </c>
      <c r="Z34" s="8">
        <f>FC_TRA_DNAVI_DCS_E!Z34+FC_TRA_DNAVI_IWW_E!Z34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  <c r="Y35" s="8">
        <f>FC_TRA_DNAVI_DCS_E!Y35+FC_TRA_DNAVI_IWW_E!Y35</f>
        <v>0</v>
      </c>
      <c r="Z35" s="8">
        <f>FC_TRA_DNAVI_DCS_E!Z35+FC_TRA_DNAVI_IWW_E!Z35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  <c r="Y36" s="8">
        <f>FC_TRA_DNAVI_DCS_E!Y36+FC_TRA_DNAVI_IWW_E!Y36</f>
        <v>0</v>
      </c>
      <c r="Z36" s="8">
        <f>FC_TRA_DNAVI_DCS_E!Z36+FC_TRA_DNAVI_IWW_E!Z36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  <c r="Y37" s="8">
        <f>FC_TRA_DNAVI_DCS_E!Y37+FC_TRA_DNAVI_IWW_E!Y37</f>
        <v>0</v>
      </c>
      <c r="Z37" s="8">
        <f>FC_TRA_DNAVI_DCS_E!Z37+FC_TRA_DNAVI_IWW_E!Z37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  <c r="Y38" s="8">
        <f>FC_TRA_DNAVI_DCS_E!Y38+FC_TRA_DNAVI_IWW_E!Y38</f>
        <v>0</v>
      </c>
      <c r="Z38" s="8">
        <f>FC_TRA_DNAVI_DCS_E!Z38+FC_TRA_DNAVI_IWW_E!Z38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  <c r="Y39" s="8">
        <f>FC_TRA_DNAVI_DCS_E!Y39+FC_TRA_DNAVI_IWW_E!Y39</f>
        <v>0</v>
      </c>
      <c r="Z39" s="8">
        <f>FC_TRA_DNAVI_DCS_E!Z39+FC_TRA_DNAVI_IWW_E!Z39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  <c r="Y40" s="8">
        <f>FC_TRA_DNAVI_DCS_E!Y40+FC_TRA_DNAVI_IWW_E!Y40</f>
        <v>0</v>
      </c>
      <c r="Z40" s="8">
        <f>FC_TRA_DNAVI_DCS_E!Z40+FC_TRA_DNAVI_IWW_E!Z40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  <c r="Y41" s="8">
        <f>FC_TRA_DNAVI_DCS_E!Y41+FC_TRA_DNAVI_IWW_E!Y41</f>
        <v>0</v>
      </c>
      <c r="Z41" s="8">
        <f>FC_TRA_DNAVI_DCS_E!Z41+FC_TRA_DNAVI_IWW_E!Z41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  <c r="Y42" s="8">
        <f>FC_TRA_DNAVI_DCS_E!Y42+FC_TRA_DNAVI_IWW_E!Y42</f>
        <v>0</v>
      </c>
      <c r="Z42" s="8">
        <f>FC_TRA_DNAVI_DCS_E!Z42+FC_TRA_DNAVI_IWW_E!Z42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FC_TRA_DNAVI_DCS_E!C43+FC_TRA_DNAVI_IWW_E!C43</f>
        <v>73.536928919999994</v>
      </c>
      <c r="D43" s="8">
        <f>FC_TRA_DNAVI_DCS_E!D43+FC_TRA_DNAVI_IWW_E!D43</f>
        <v>89.313115319999994</v>
      </c>
      <c r="E43" s="8">
        <f>FC_TRA_DNAVI_DCS_E!E43+FC_TRA_DNAVI_IWW_E!E43</f>
        <v>105.08583384000001</v>
      </c>
      <c r="F43" s="8">
        <f>FC_TRA_DNAVI_DCS_E!F43+FC_TRA_DNAVI_IWW_E!F43</f>
        <v>120.86202024000004</v>
      </c>
      <c r="G43" s="8">
        <f>FC_TRA_DNAVI_DCS_E!G43+FC_TRA_DNAVI_IWW_E!G43</f>
        <v>170.19901548000001</v>
      </c>
      <c r="H43" s="8">
        <f>FC_TRA_DNAVI_DCS_E!H43+FC_TRA_DNAVI_IWW_E!H43</f>
        <v>154.26890856000003</v>
      </c>
      <c r="I43" s="8">
        <f>FC_TRA_DNAVI_DCS_E!I43+FC_TRA_DNAVI_IWW_E!I43</f>
        <v>250.22488139999996</v>
      </c>
      <c r="J43" s="8">
        <f>FC_TRA_DNAVI_DCS_E!J43+FC_TRA_DNAVI_IWW_E!J43</f>
        <v>197.60487083999999</v>
      </c>
      <c r="K43" s="8">
        <f>FC_TRA_DNAVI_DCS_E!K43+FC_TRA_DNAVI_IWW_E!K43</f>
        <v>204.81272603999997</v>
      </c>
      <c r="L43" s="8">
        <f>FC_TRA_DNAVI_DCS_E!L43+FC_TRA_DNAVI_IWW_E!L43</f>
        <v>199.59783479999999</v>
      </c>
      <c r="M43" s="8">
        <f>FC_TRA_DNAVI_DCS_E!M43+FC_TRA_DNAVI_IWW_E!M43</f>
        <v>200.19457692</v>
      </c>
      <c r="N43" s="8">
        <f>FC_TRA_DNAVI_DCS_E!N43+FC_TRA_DNAVI_IWW_E!N43</f>
        <v>173.79654084000001</v>
      </c>
      <c r="O43" s="8">
        <f>FC_TRA_DNAVI_DCS_E!O43+FC_TRA_DNAVI_IWW_E!O43</f>
        <v>183.66772788</v>
      </c>
      <c r="P43" s="8">
        <f>FC_TRA_DNAVI_DCS_E!P43+FC_TRA_DNAVI_IWW_E!P43</f>
        <v>179.65298988000001</v>
      </c>
      <c r="Q43" s="8">
        <f>FC_TRA_DNAVI_DCS_E!Q43+FC_TRA_DNAVI_IWW_E!Q43</f>
        <v>224.89842023999998</v>
      </c>
      <c r="R43" s="8">
        <f>FC_TRA_DNAVI_DCS_E!R43+FC_TRA_DNAVI_IWW_E!R43</f>
        <v>221.82107688000002</v>
      </c>
      <c r="S43" s="8">
        <f>FC_TRA_DNAVI_DCS_E!S43+FC_TRA_DNAVI_IWW_E!S43</f>
        <v>266.5625976</v>
      </c>
      <c r="T43" s="8">
        <f>FC_TRA_DNAVI_DCS_E!T43+FC_TRA_DNAVI_IWW_E!T43</f>
        <v>235.37461895999999</v>
      </c>
      <c r="U43" s="8">
        <f>FC_TRA_DNAVI_DCS_E!U43+FC_TRA_DNAVI_IWW_E!U43</f>
        <v>260.33535216000001</v>
      </c>
      <c r="V43" s="8">
        <f>FC_TRA_DNAVI_DCS_E!V43+FC_TRA_DNAVI_IWW_E!V43</f>
        <v>277.26660935999996</v>
      </c>
      <c r="W43" s="8">
        <f>FC_TRA_DNAVI_DCS_E!W43+FC_TRA_DNAVI_IWW_E!W43</f>
        <v>339.08103684000002</v>
      </c>
      <c r="X43" s="8">
        <f>FC_TRA_DNAVI_DCS_E!X43+FC_TRA_DNAVI_IWW_E!X43</f>
        <v>362.59459703999994</v>
      </c>
      <c r="Y43" s="8">
        <f>FC_TRA_DNAVI_DCS_E!Y43+FC_TRA_DNAVI_IWW_E!Y43</f>
        <v>305.89849368</v>
      </c>
      <c r="Z43" s="8">
        <f>FC_TRA_DNAVI_DCS_E!Z43+FC_TRA_DNAVI_IWW_E!Z43</f>
        <v>286.93585908</v>
      </c>
    </row>
    <row r="44" spans="1:26" ht="11.25" customHeight="1" x14ac:dyDescent="0.2">
      <c r="A44" s="28" t="s">
        <v>74</v>
      </c>
      <c r="B44" s="7" t="s">
        <v>75</v>
      </c>
      <c r="C44" s="8">
        <f>FC_TRA_DNAVI_DCS_E!C44+FC_TRA_DNAVI_IWW_E!C44</f>
        <v>79.791629040000004</v>
      </c>
      <c r="D44" s="8">
        <f>FC_TRA_DNAVI_DCS_E!D44+FC_TRA_DNAVI_IWW_E!D44</f>
        <v>63.833358960000012</v>
      </c>
      <c r="E44" s="8">
        <f>FC_TRA_DNAVI_DCS_E!E44+FC_TRA_DNAVI_IWW_E!E44</f>
        <v>57.449995200000011</v>
      </c>
      <c r="F44" s="8">
        <f>FC_TRA_DNAVI_DCS_E!F44+FC_TRA_DNAVI_IWW_E!F44</f>
        <v>54.258452640000016</v>
      </c>
      <c r="G44" s="8">
        <f>FC_TRA_DNAVI_DCS_E!G44+FC_TRA_DNAVI_IWW_E!G44</f>
        <v>57.449995200000011</v>
      </c>
      <c r="H44" s="8">
        <f>FC_TRA_DNAVI_DCS_E!H44+FC_TRA_DNAVI_IWW_E!H44</f>
        <v>57.449995200000011</v>
      </c>
      <c r="I44" s="8">
        <f>FC_TRA_DNAVI_DCS_E!I44+FC_TRA_DNAVI_IWW_E!I44</f>
        <v>82.98345024000001</v>
      </c>
      <c r="J44" s="8">
        <f>FC_TRA_DNAVI_DCS_E!J44+FC_TRA_DNAVI_IWW_E!J44</f>
        <v>82.98345024000001</v>
      </c>
      <c r="K44" s="8">
        <f>FC_TRA_DNAVI_DCS_E!K44+FC_TRA_DNAVI_IWW_E!K44</f>
        <v>82.98345024000001</v>
      </c>
      <c r="L44" s="8">
        <f>FC_TRA_DNAVI_DCS_E!L44+FC_TRA_DNAVI_IWW_E!L44</f>
        <v>70.216722720000007</v>
      </c>
      <c r="M44" s="8">
        <f>FC_TRA_DNAVI_DCS_E!M44+FC_TRA_DNAVI_IWW_E!M44</f>
        <v>63.833358960000012</v>
      </c>
      <c r="N44" s="8">
        <f>FC_TRA_DNAVI_DCS_E!N44+FC_TRA_DNAVI_IWW_E!N44</f>
        <v>63.833358960000012</v>
      </c>
      <c r="O44" s="8">
        <f>FC_TRA_DNAVI_DCS_E!O44+FC_TRA_DNAVI_IWW_E!O44</f>
        <v>63.833358960000012</v>
      </c>
      <c r="P44" s="8">
        <f>FC_TRA_DNAVI_DCS_E!P44+FC_TRA_DNAVI_IWW_E!P44</f>
        <v>63.833358960000012</v>
      </c>
      <c r="Q44" s="8">
        <f>FC_TRA_DNAVI_DCS_E!Q44+FC_TRA_DNAVI_IWW_E!Q44</f>
        <v>47.875088880000014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  <c r="Y44" s="8">
        <f>FC_TRA_DNAVI_DCS_E!Y44+FC_TRA_DNAVI_IWW_E!Y44</f>
        <v>0</v>
      </c>
      <c r="Z44" s="8">
        <f>FC_TRA_DNAVI_DCS_E!Z44+FC_TRA_DNAVI_IWW_E!Z44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  <c r="Y45" s="8">
        <f>FC_TRA_DNAVI_DCS_E!Y45+FC_TRA_DNAVI_IWW_E!Y45</f>
        <v>0</v>
      </c>
      <c r="Z45" s="8">
        <f>FC_TRA_DNAVI_DCS_E!Z45+FC_TRA_DNAVI_IWW_E!Z45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  <c r="Y46" s="8">
        <f>FC_TRA_DNAVI_DCS_E!Y46+FC_TRA_DNAVI_IWW_E!Y46</f>
        <v>0</v>
      </c>
      <c r="Z46" s="8">
        <f>FC_TRA_DNAVI_DCS_E!Z46+FC_TRA_DNAVI_IWW_E!Z46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  <c r="Y47" s="8">
        <f>FC_TRA_DNAVI_DCS_E!Y47+FC_TRA_DNAVI_IWW_E!Y47</f>
        <v>0</v>
      </c>
      <c r="Z47" s="8">
        <f>FC_TRA_DNAVI_DCS_E!Z47+FC_TRA_DNAVI_IWW_E!Z47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  <c r="Y48" s="8">
        <f>FC_TRA_DNAVI_DCS_E!Y48+FC_TRA_DNAVI_IWW_E!Y48</f>
        <v>0</v>
      </c>
      <c r="Z48" s="8">
        <f>FC_TRA_DNAVI_DCS_E!Z48+FC_TRA_DNAVI_IWW_E!Z48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  <c r="Y49" s="8">
        <f>FC_TRA_DNAVI_DCS_E!Y49+FC_TRA_DNAVI_IWW_E!Y49</f>
        <v>0</v>
      </c>
      <c r="Z49" s="8">
        <f>FC_TRA_DNAVI_DCS_E!Z49+FC_TRA_DNAVI_IWW_E!Z49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  <c r="Y50" s="8">
        <f>FC_TRA_DNAVI_DCS_E!Y50+FC_TRA_DNAVI_IWW_E!Y50</f>
        <v>0</v>
      </c>
      <c r="Z50" s="8">
        <f>FC_TRA_DNAVI_DCS_E!Z50+FC_TRA_DNAVI_IWW_E!Z50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  <c r="Y51" s="27">
        <f>FC_TRA_DNAVI_DCS_E!Y51+FC_TRA_DNAVI_IWW_E!Y51</f>
        <v>0</v>
      </c>
      <c r="Z51" s="27">
        <f>FC_TRA_DNAVI_DCS_E!Z51+FC_TRA_DNAVI_IWW_E!Z51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  <c r="Y53" s="8">
        <f>FC_TRA_DNAVI_DCS_E!Y53+FC_TRA_DNAVI_IWW_E!Y53</f>
        <v>0</v>
      </c>
      <c r="Z53" s="8">
        <f>FC_TRA_DNAVI_DCS_E!Z53+FC_TRA_DNAVI_IWW_E!Z53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  <c r="Y54" s="45">
        <f>FC_TRA_DNAVI_DCS_E!Y54+FC_TRA_DNAVI_IWW_E!Y54</f>
        <v>0</v>
      </c>
      <c r="Z54" s="45">
        <f>FC_TRA_DNAVI_DCS_E!Z54+FC_TRA_DNAVI_IWW_E!Z54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  <c r="Y62" s="52">
        <f>FC_TRA_DNAVI_DCS_E!Y62+FC_TRA_DNAVI_IWW_E!Y62</f>
        <v>0</v>
      </c>
      <c r="Z62" s="52">
        <f>FC_TRA_DNAVI_DCS_E!Z62+FC_TRA_DNAVI_IWW_E!Z62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  <c r="Y63" s="52">
        <f>FC_TRA_DNAVI_DCS_E!Y63+FC_TRA_DNAVI_IWW_E!Y63</f>
        <v>0</v>
      </c>
      <c r="Z63" s="52">
        <f>FC_TRA_DNAVI_DCS_E!Z63+FC_TRA_DNAVI_IWW_E!Z63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  <c r="Y64" s="52">
        <f>FC_TRA_DNAVI_DCS_E!Y64+FC_TRA_DNAVI_IWW_E!Y64</f>
        <v>0</v>
      </c>
      <c r="Z64" s="52">
        <f>FC_TRA_DNAVI_DCS_E!Z64+FC_TRA_DNAVI_IWW_E!Z64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  <c r="Y65" s="52">
        <f>FC_TRA_DNAVI_DCS_E!Y65+FC_TRA_DNAVI_IWW_E!Y65</f>
        <v>0</v>
      </c>
      <c r="Z65" s="52">
        <f>FC_TRA_DNAVI_DCS_E!Z65+FC_TRA_DNAVI_IWW_E!Z65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  <c r="Y66" s="52">
        <f>FC_TRA_DNAVI_DCS_E!Y66+FC_TRA_DNAVI_IWW_E!Y66</f>
        <v>0</v>
      </c>
      <c r="Z66" s="52">
        <f>FC_TRA_DNAVI_DCS_E!Z66+FC_TRA_DNAVI_IWW_E!Z66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  <c r="Y67" s="52">
        <f>FC_TRA_DNAVI_DCS_E!Y67+FC_TRA_DNAVI_IWW_E!Y67</f>
        <v>0</v>
      </c>
      <c r="Z67" s="52">
        <f>FC_TRA_DNAVI_DCS_E!Z67+FC_TRA_DNAVI_IWW_E!Z67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  <c r="Y68" s="52">
        <f>FC_TRA_DNAVI_DCS_E!Y68+FC_TRA_DNAVI_IWW_E!Y68</f>
        <v>0</v>
      </c>
      <c r="Z68" s="52">
        <f>FC_TRA_DNAVI_DCS_E!Z68+FC_TRA_DNAVI_IWW_E!Z68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  <c r="Y69" s="52">
        <f>FC_TRA_DNAVI_DCS_E!Y69+FC_TRA_DNAVI_IWW_E!Y69</f>
        <v>0</v>
      </c>
      <c r="Z69" s="52">
        <f>FC_TRA_DNAVI_DCS_E!Z69+FC_TRA_DNAVI_IWW_E!Z69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  <c r="Y70" s="52">
        <f>FC_TRA_DNAVI_DCS_E!Y70+FC_TRA_DNAVI_IWW_E!Y70</f>
        <v>0</v>
      </c>
      <c r="Z70" s="52">
        <f>FC_TRA_DNAVI_DCS_E!Z70+FC_TRA_DNAVI_IWW_E!Z70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  <c r="Y71" s="52">
        <f>FC_TRA_DNAVI_DCS_E!Y71+FC_TRA_DNAVI_IWW_E!Y71</f>
        <v>0</v>
      </c>
      <c r="Z71" s="52">
        <f>FC_TRA_DNAVI_DCS_E!Z71+FC_TRA_DNAVI_IWW_E!Z71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  <c r="Y72" s="55">
        <f>FC_TRA_DNAVI_DCS_E!Y72+FC_TRA_DNAVI_IWW_E!Y72</f>
        <v>0</v>
      </c>
      <c r="Z72" s="55">
        <f>FC_TRA_DNAVI_DCS_E!Z72+FC_TRA_DNAVI_IWW_E!Z72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153.32855796000001</v>
      </c>
      <c r="D2" s="21">
        <f t="shared" ref="D2:X2" si="0">SUM(D3,D17,D22,D25,D26,D51,D52)</f>
        <v>153.14647428000001</v>
      </c>
      <c r="E2" s="21">
        <f t="shared" si="0"/>
        <v>162.53582904000001</v>
      </c>
      <c r="F2" s="21">
        <f t="shared" si="0"/>
        <v>175.12047288000005</v>
      </c>
      <c r="G2" s="21">
        <f t="shared" si="0"/>
        <v>227.64901068000003</v>
      </c>
      <c r="H2" s="21">
        <f t="shared" si="0"/>
        <v>211.71890376000005</v>
      </c>
      <c r="I2" s="21">
        <f t="shared" si="0"/>
        <v>333.20833163999998</v>
      </c>
      <c r="J2" s="21">
        <f t="shared" si="0"/>
        <v>280.58832108000001</v>
      </c>
      <c r="K2" s="21">
        <f t="shared" si="0"/>
        <v>287.79617628</v>
      </c>
      <c r="L2" s="21">
        <f t="shared" si="0"/>
        <v>269.81455751999999</v>
      </c>
      <c r="M2" s="21">
        <f t="shared" si="0"/>
        <v>264.02793588000003</v>
      </c>
      <c r="N2" s="21">
        <f t="shared" si="0"/>
        <v>237.62989980000003</v>
      </c>
      <c r="O2" s="21">
        <f t="shared" si="0"/>
        <v>247.50108684000003</v>
      </c>
      <c r="P2" s="21">
        <f t="shared" si="0"/>
        <v>243.48634884000001</v>
      </c>
      <c r="Q2" s="21">
        <f t="shared" si="0"/>
        <v>272.77350911999997</v>
      </c>
      <c r="R2" s="21">
        <f t="shared" si="0"/>
        <v>221.82107688000002</v>
      </c>
      <c r="S2" s="21">
        <f t="shared" si="0"/>
        <v>266.5625976</v>
      </c>
      <c r="T2" s="21">
        <f t="shared" si="0"/>
        <v>235.37461895999999</v>
      </c>
      <c r="U2" s="21">
        <f t="shared" si="0"/>
        <v>260.33535216000001</v>
      </c>
      <c r="V2" s="21">
        <f t="shared" si="0"/>
        <v>277.26660935999996</v>
      </c>
      <c r="W2" s="21">
        <f t="shared" si="0"/>
        <v>339.08103684000002</v>
      </c>
      <c r="X2" s="21">
        <f t="shared" si="0"/>
        <v>362.59459703999994</v>
      </c>
      <c r="Y2" s="21">
        <f t="shared" ref="Y2:Z2" si="1">SUM(Y3,Y17,Y22,Y25,Y26,Y51,Y52)</f>
        <v>305.89849368</v>
      </c>
      <c r="Z2" s="21">
        <f t="shared" si="1"/>
        <v>286.93585908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153.32855796000001</v>
      </c>
      <c r="D26" s="27">
        <f t="shared" si="16"/>
        <v>153.14647428000001</v>
      </c>
      <c r="E26" s="27">
        <f t="shared" si="16"/>
        <v>162.53582904000001</v>
      </c>
      <c r="F26" s="27">
        <f t="shared" si="16"/>
        <v>175.12047288000005</v>
      </c>
      <c r="G26" s="27">
        <f t="shared" si="16"/>
        <v>227.64901068000003</v>
      </c>
      <c r="H26" s="27">
        <f t="shared" si="16"/>
        <v>211.71890376000005</v>
      </c>
      <c r="I26" s="27">
        <f t="shared" si="16"/>
        <v>333.20833163999998</v>
      </c>
      <c r="J26" s="27">
        <f t="shared" si="16"/>
        <v>280.58832108000001</v>
      </c>
      <c r="K26" s="27">
        <f t="shared" si="16"/>
        <v>287.79617628</v>
      </c>
      <c r="L26" s="27">
        <f t="shared" si="16"/>
        <v>269.81455751999999</v>
      </c>
      <c r="M26" s="27">
        <f t="shared" si="16"/>
        <v>264.02793588000003</v>
      </c>
      <c r="N26" s="27">
        <f t="shared" si="16"/>
        <v>237.62989980000003</v>
      </c>
      <c r="O26" s="27">
        <f t="shared" si="16"/>
        <v>247.50108684000003</v>
      </c>
      <c r="P26" s="27">
        <f t="shared" si="16"/>
        <v>243.48634884000001</v>
      </c>
      <c r="Q26" s="27">
        <f t="shared" si="16"/>
        <v>272.77350911999997</v>
      </c>
      <c r="R26" s="27">
        <f t="shared" si="16"/>
        <v>221.82107688000002</v>
      </c>
      <c r="S26" s="27">
        <f t="shared" si="16"/>
        <v>266.5625976</v>
      </c>
      <c r="T26" s="27">
        <f t="shared" si="16"/>
        <v>235.37461895999999</v>
      </c>
      <c r="U26" s="27">
        <f t="shared" si="16"/>
        <v>260.33535216000001</v>
      </c>
      <c r="V26" s="27">
        <f t="shared" si="16"/>
        <v>277.26660935999996</v>
      </c>
      <c r="W26" s="27">
        <f t="shared" si="16"/>
        <v>339.08103684000002</v>
      </c>
      <c r="X26" s="27">
        <f t="shared" si="16"/>
        <v>362.59459703999994</v>
      </c>
      <c r="Y26" s="27">
        <f t="shared" ref="Y26:Z26" si="17">SUM(Y27,Y33)</f>
        <v>305.89849368</v>
      </c>
      <c r="Z26" s="27">
        <f t="shared" si="17"/>
        <v>286.93585908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153.32855796000001</v>
      </c>
      <c r="D33" s="19">
        <f t="shared" si="20"/>
        <v>153.14647428000001</v>
      </c>
      <c r="E33" s="19">
        <f t="shared" si="20"/>
        <v>162.53582904000001</v>
      </c>
      <c r="F33" s="19">
        <f t="shared" si="20"/>
        <v>175.12047288000005</v>
      </c>
      <c r="G33" s="19">
        <f t="shared" si="20"/>
        <v>227.64901068000003</v>
      </c>
      <c r="H33" s="19">
        <f t="shared" si="20"/>
        <v>211.71890376000005</v>
      </c>
      <c r="I33" s="19">
        <f t="shared" si="20"/>
        <v>333.20833163999998</v>
      </c>
      <c r="J33" s="19">
        <f t="shared" si="20"/>
        <v>280.58832108000001</v>
      </c>
      <c r="K33" s="19">
        <f t="shared" si="20"/>
        <v>287.79617628</v>
      </c>
      <c r="L33" s="19">
        <f t="shared" si="20"/>
        <v>269.81455751999999</v>
      </c>
      <c r="M33" s="19">
        <f t="shared" si="20"/>
        <v>264.02793588000003</v>
      </c>
      <c r="N33" s="19">
        <f t="shared" si="20"/>
        <v>237.62989980000003</v>
      </c>
      <c r="O33" s="19">
        <f t="shared" si="20"/>
        <v>247.50108684000003</v>
      </c>
      <c r="P33" s="19">
        <f t="shared" si="20"/>
        <v>243.48634884000001</v>
      </c>
      <c r="Q33" s="19">
        <f t="shared" si="20"/>
        <v>272.77350911999997</v>
      </c>
      <c r="R33" s="19">
        <f t="shared" si="20"/>
        <v>221.82107688000002</v>
      </c>
      <c r="S33" s="19">
        <f t="shared" si="20"/>
        <v>266.5625976</v>
      </c>
      <c r="T33" s="19">
        <f t="shared" si="20"/>
        <v>235.37461895999999</v>
      </c>
      <c r="U33" s="19">
        <f t="shared" si="20"/>
        <v>260.33535216000001</v>
      </c>
      <c r="V33" s="19">
        <f t="shared" si="20"/>
        <v>277.26660935999996</v>
      </c>
      <c r="W33" s="19">
        <f t="shared" si="20"/>
        <v>339.08103684000002</v>
      </c>
      <c r="X33" s="19">
        <f t="shared" si="20"/>
        <v>362.59459703999994</v>
      </c>
      <c r="Y33" s="19">
        <f t="shared" ref="Y33:Z33" si="21">SUM(Y34:Y50)</f>
        <v>305.89849368</v>
      </c>
      <c r="Z33" s="19">
        <f t="shared" si="21"/>
        <v>286.93585908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73.536928919999994</v>
      </c>
      <c r="D43" s="8">
        <v>89.313115319999994</v>
      </c>
      <c r="E43" s="8">
        <v>105.08583384000001</v>
      </c>
      <c r="F43" s="8">
        <v>120.86202024000004</v>
      </c>
      <c r="G43" s="8">
        <v>170.19901548000001</v>
      </c>
      <c r="H43" s="8">
        <v>154.26890856000003</v>
      </c>
      <c r="I43" s="8">
        <v>250.22488139999996</v>
      </c>
      <c r="J43" s="8">
        <v>197.60487083999999</v>
      </c>
      <c r="K43" s="8">
        <v>204.81272603999997</v>
      </c>
      <c r="L43" s="8">
        <v>199.59783479999999</v>
      </c>
      <c r="M43" s="8">
        <v>200.19457692</v>
      </c>
      <c r="N43" s="8">
        <v>173.79654084000001</v>
      </c>
      <c r="O43" s="8">
        <v>183.66772788</v>
      </c>
      <c r="P43" s="8">
        <v>179.65298988000001</v>
      </c>
      <c r="Q43" s="8">
        <v>224.89842023999998</v>
      </c>
      <c r="R43" s="8">
        <v>221.82107688000002</v>
      </c>
      <c r="S43" s="8">
        <v>266.5625976</v>
      </c>
      <c r="T43" s="8">
        <v>235.37461895999999</v>
      </c>
      <c r="U43" s="8">
        <v>260.33535216000001</v>
      </c>
      <c r="V43" s="8">
        <v>277.26660935999996</v>
      </c>
      <c r="W43" s="8">
        <v>339.08103684000002</v>
      </c>
      <c r="X43" s="8">
        <v>362.59459703999994</v>
      </c>
      <c r="Y43" s="8">
        <v>305.89849368</v>
      </c>
      <c r="Z43" s="8">
        <v>286.93585908</v>
      </c>
    </row>
    <row r="44" spans="1:26" ht="11.25" customHeight="1" x14ac:dyDescent="0.2">
      <c r="A44" s="28" t="s">
        <v>74</v>
      </c>
      <c r="B44" s="7" t="s">
        <v>75</v>
      </c>
      <c r="C44" s="8">
        <v>79.791629040000004</v>
      </c>
      <c r="D44" s="8">
        <v>63.833358960000012</v>
      </c>
      <c r="E44" s="8">
        <v>57.449995200000011</v>
      </c>
      <c r="F44" s="8">
        <v>54.258452640000016</v>
      </c>
      <c r="G44" s="8">
        <v>57.449995200000011</v>
      </c>
      <c r="H44" s="8">
        <v>57.449995200000011</v>
      </c>
      <c r="I44" s="8">
        <v>82.98345024000001</v>
      </c>
      <c r="J44" s="8">
        <v>82.98345024000001</v>
      </c>
      <c r="K44" s="8">
        <v>82.98345024000001</v>
      </c>
      <c r="L44" s="8">
        <v>70.216722720000007</v>
      </c>
      <c r="M44" s="8">
        <v>63.833358960000012</v>
      </c>
      <c r="N44" s="8">
        <v>63.833358960000012</v>
      </c>
      <c r="O44" s="8">
        <v>63.833358960000012</v>
      </c>
      <c r="P44" s="8">
        <v>63.833358960000012</v>
      </c>
      <c r="Q44" s="8">
        <v>47.875088880000014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5.1639152399999988</v>
      </c>
      <c r="I2" s="21">
        <f t="shared" si="0"/>
        <v>4.3324459200000014</v>
      </c>
      <c r="J2" s="21">
        <f t="shared" si="0"/>
        <v>3.1424976</v>
      </c>
      <c r="K2" s="21">
        <f t="shared" si="0"/>
        <v>2.9736590399999998</v>
      </c>
      <c r="L2" s="21">
        <f t="shared" si="0"/>
        <v>3.0245529600000016</v>
      </c>
      <c r="M2" s="21">
        <f t="shared" si="0"/>
        <v>4.9276220399999993</v>
      </c>
      <c r="N2" s="21">
        <f t="shared" si="0"/>
        <v>8.5118061600000008</v>
      </c>
      <c r="O2" s="21">
        <f t="shared" si="0"/>
        <v>9.6979172400000024</v>
      </c>
      <c r="P2" s="21">
        <f t="shared" si="0"/>
        <v>8.0779960800000001</v>
      </c>
      <c r="Q2" s="21">
        <f t="shared" si="0"/>
        <v>6.6178252799999999</v>
      </c>
      <c r="R2" s="21">
        <f t="shared" si="0"/>
        <v>9.1681761600000016</v>
      </c>
      <c r="S2" s="21">
        <f t="shared" si="0"/>
        <v>49.855441679999998</v>
      </c>
      <c r="T2" s="21">
        <f t="shared" si="0"/>
        <v>47.375170920000002</v>
      </c>
      <c r="U2" s="21">
        <f t="shared" si="0"/>
        <v>52.80365376000001</v>
      </c>
      <c r="V2" s="21">
        <f t="shared" si="0"/>
        <v>39.874982399999986</v>
      </c>
      <c r="W2" s="21">
        <f t="shared" si="0"/>
        <v>35.563940834128367</v>
      </c>
      <c r="X2" s="21">
        <f t="shared" si="0"/>
        <v>35.472931712614859</v>
      </c>
      <c r="Y2" s="21">
        <f t="shared" ref="Y2:Z2" si="1">SUM(Y3,Y17,Y22,Y25,Y26,Y51,Y52)</f>
        <v>37.307251817782813</v>
      </c>
      <c r="Z2" s="21">
        <f t="shared" si="1"/>
        <v>34.836394167438833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5.1639152399999988</v>
      </c>
      <c r="I51" s="27">
        <v>4.3324459200000014</v>
      </c>
      <c r="J51" s="27">
        <v>3.1424976</v>
      </c>
      <c r="K51" s="27">
        <v>2.9736590399999998</v>
      </c>
      <c r="L51" s="27">
        <v>3.0245529600000016</v>
      </c>
      <c r="M51" s="27">
        <v>4.9276220399999993</v>
      </c>
      <c r="N51" s="27">
        <v>8.5118061600000008</v>
      </c>
      <c r="O51" s="27">
        <v>9.6979172400000024</v>
      </c>
      <c r="P51" s="27">
        <v>8.0779960800000001</v>
      </c>
      <c r="Q51" s="27">
        <v>6.6178252799999999</v>
      </c>
      <c r="R51" s="27">
        <v>9.1681761600000016</v>
      </c>
      <c r="S51" s="27">
        <v>49.855441679999998</v>
      </c>
      <c r="T51" s="27">
        <v>47.375170920000002</v>
      </c>
      <c r="U51" s="27">
        <v>52.80365376000001</v>
      </c>
      <c r="V51" s="27">
        <v>39.874982399999986</v>
      </c>
      <c r="W51" s="27">
        <v>35.563940834128367</v>
      </c>
      <c r="X51" s="27">
        <v>35.472931712614859</v>
      </c>
      <c r="Y51" s="27">
        <v>37.307251817782813</v>
      </c>
      <c r="Z51" s="27">
        <v>34.836394167438833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5.9299480553934476E-4</v>
      </c>
      <c r="X61" s="49">
        <f t="shared" si="22"/>
        <v>3.0754373481071489E-3</v>
      </c>
      <c r="Y61" s="49">
        <f t="shared" ref="Y61:Z61" si="23">SUM(Y62:Y72)</f>
        <v>2.5760204296951694E-2</v>
      </c>
      <c r="Z61" s="49">
        <f t="shared" si="23"/>
        <v>3.8023822064887233E-2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5.9299480553934476E-4</v>
      </c>
      <c r="X64" s="52">
        <v>3.0754373481071489E-3</v>
      </c>
      <c r="Y64" s="52">
        <v>2.5760204296951694E-2</v>
      </c>
      <c r="Z64" s="52">
        <v>3.8023822064887233E-2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9762.4614776496055</v>
      </c>
      <c r="D2" s="21">
        <f t="shared" ref="D2:X2" si="0">SUM(D3,D17,D22,D25,D26,D51,D52)</f>
        <v>10137.672272910575</v>
      </c>
      <c r="E2" s="21">
        <f t="shared" si="0"/>
        <v>10027.013837772922</v>
      </c>
      <c r="F2" s="21">
        <f t="shared" si="0"/>
        <v>10415.329199875856</v>
      </c>
      <c r="G2" s="21">
        <f t="shared" si="0"/>
        <v>10566.905114903417</v>
      </c>
      <c r="H2" s="21">
        <f t="shared" si="0"/>
        <v>11091.313945440093</v>
      </c>
      <c r="I2" s="21">
        <f t="shared" si="0"/>
        <v>10857.035989504206</v>
      </c>
      <c r="J2" s="21">
        <f t="shared" si="0"/>
        <v>10585.136962132245</v>
      </c>
      <c r="K2" s="21">
        <f t="shared" si="0"/>
        <v>11486.46950950612</v>
      </c>
      <c r="L2" s="21">
        <f t="shared" si="0"/>
        <v>10831.138330447495</v>
      </c>
      <c r="M2" s="21">
        <f t="shared" si="0"/>
        <v>11120.047891870978</v>
      </c>
      <c r="N2" s="21">
        <f t="shared" si="0"/>
        <v>9727.9983154208185</v>
      </c>
      <c r="O2" s="21">
        <f t="shared" si="0"/>
        <v>9285.2639534484551</v>
      </c>
      <c r="P2" s="21">
        <f t="shared" si="0"/>
        <v>9145.6534200846545</v>
      </c>
      <c r="Q2" s="21">
        <f t="shared" si="0"/>
        <v>8150.2459129324061</v>
      </c>
      <c r="R2" s="21">
        <f t="shared" si="0"/>
        <v>8673.6898944394161</v>
      </c>
      <c r="S2" s="21">
        <f t="shared" si="0"/>
        <v>8901.8094369811261</v>
      </c>
      <c r="T2" s="21">
        <f t="shared" si="0"/>
        <v>8523.7854670467714</v>
      </c>
      <c r="U2" s="21">
        <f t="shared" si="0"/>
        <v>9149.696523028977</v>
      </c>
      <c r="V2" s="21">
        <f t="shared" si="0"/>
        <v>8884.7519988581153</v>
      </c>
      <c r="W2" s="21">
        <f t="shared" si="0"/>
        <v>9303.9810546485169</v>
      </c>
      <c r="X2" s="21">
        <f t="shared" si="0"/>
        <v>8902.5004737672862</v>
      </c>
      <c r="Y2" s="21">
        <f t="shared" ref="Y2:Z2" si="1">SUM(Y3,Y17,Y22,Y25,Y26,Y51,Y52)</f>
        <v>8101.6805294224496</v>
      </c>
      <c r="Z2" s="21">
        <f t="shared" si="1"/>
        <v>7370.1953758950722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1014.9134454659998</v>
      </c>
      <c r="D3" s="24">
        <f t="shared" ref="D3:W3" si="3">SUM(D4,D8,D11)</f>
        <v>950.05870734240011</v>
      </c>
      <c r="E3" s="24">
        <f t="shared" si="3"/>
        <v>905.80602484560029</v>
      </c>
      <c r="F3" s="24">
        <f t="shared" si="3"/>
        <v>991.25990095800023</v>
      </c>
      <c r="G3" s="24">
        <f t="shared" si="3"/>
        <v>974.01978480840057</v>
      </c>
      <c r="H3" s="24">
        <f t="shared" si="3"/>
        <v>1038.8058936095999</v>
      </c>
      <c r="I3" s="24">
        <f t="shared" si="3"/>
        <v>925.64931533879985</v>
      </c>
      <c r="J3" s="24">
        <f t="shared" si="3"/>
        <v>891.79882025280006</v>
      </c>
      <c r="K3" s="24">
        <f t="shared" si="3"/>
        <v>963.94544415120038</v>
      </c>
      <c r="L3" s="24">
        <f t="shared" si="3"/>
        <v>974.49109306200069</v>
      </c>
      <c r="M3" s="24">
        <f t="shared" si="3"/>
        <v>915.4308682800006</v>
      </c>
      <c r="N3" s="24">
        <f t="shared" si="3"/>
        <v>797.24010134280036</v>
      </c>
      <c r="O3" s="24">
        <f t="shared" si="3"/>
        <v>899.77866390360009</v>
      </c>
      <c r="P3" s="24">
        <f t="shared" si="3"/>
        <v>977.54318269800001</v>
      </c>
      <c r="Q3" s="24">
        <f t="shared" si="3"/>
        <v>873.70327659839995</v>
      </c>
      <c r="R3" s="24">
        <f t="shared" si="3"/>
        <v>936.46775238839996</v>
      </c>
      <c r="S3" s="24">
        <f t="shared" si="3"/>
        <v>973.81936816319944</v>
      </c>
      <c r="T3" s="24">
        <f t="shared" si="3"/>
        <v>716.4996054696004</v>
      </c>
      <c r="U3" s="24">
        <f t="shared" si="3"/>
        <v>770.44592340960037</v>
      </c>
      <c r="V3" s="24">
        <f t="shared" si="3"/>
        <v>666.94129776360035</v>
      </c>
      <c r="W3" s="24">
        <f t="shared" si="3"/>
        <v>695.03763305159987</v>
      </c>
      <c r="X3" s="24">
        <f t="shared" ref="X3:Z3" si="4">SUM(X4,X8,X11)</f>
        <v>624.45573968639985</v>
      </c>
      <c r="Y3" s="24">
        <f t="shared" si="4"/>
        <v>403.72267790519987</v>
      </c>
      <c r="Z3" s="24">
        <f t="shared" si="4"/>
        <v>297.3261066828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945.3585834659998</v>
      </c>
      <c r="D4" s="19">
        <f t="shared" ref="D4:W4" si="6">SUM(D5:D7)</f>
        <v>865.60178934240014</v>
      </c>
      <c r="E4" s="19">
        <f t="shared" si="6"/>
        <v>801.47373184560024</v>
      </c>
      <c r="F4" s="19">
        <f t="shared" si="6"/>
        <v>912.04481695800018</v>
      </c>
      <c r="G4" s="19">
        <f t="shared" si="6"/>
        <v>912.19359180840058</v>
      </c>
      <c r="H4" s="19">
        <f t="shared" si="6"/>
        <v>939.89690160959992</v>
      </c>
      <c r="I4" s="19">
        <f t="shared" si="6"/>
        <v>907.8220253387999</v>
      </c>
      <c r="J4" s="19">
        <f t="shared" si="6"/>
        <v>865.04138825280006</v>
      </c>
      <c r="K4" s="19">
        <f t="shared" si="6"/>
        <v>921.36423015120033</v>
      </c>
      <c r="L4" s="19">
        <f t="shared" si="6"/>
        <v>925.94954806200064</v>
      </c>
      <c r="M4" s="19">
        <f t="shared" si="6"/>
        <v>873.05849928000055</v>
      </c>
      <c r="N4" s="19">
        <f t="shared" si="6"/>
        <v>754.35772934280033</v>
      </c>
      <c r="O4" s="19">
        <f t="shared" si="6"/>
        <v>851.14059390360012</v>
      </c>
      <c r="P4" s="19">
        <f t="shared" si="6"/>
        <v>906.91987669800005</v>
      </c>
      <c r="Q4" s="19">
        <f t="shared" si="6"/>
        <v>821.97184359839991</v>
      </c>
      <c r="R4" s="19">
        <f t="shared" si="6"/>
        <v>863.55697938840001</v>
      </c>
      <c r="S4" s="19">
        <f t="shared" si="6"/>
        <v>906.82645516319951</v>
      </c>
      <c r="T4" s="19">
        <f t="shared" si="6"/>
        <v>658.0465224696004</v>
      </c>
      <c r="U4" s="19">
        <f t="shared" si="6"/>
        <v>722.1248064096003</v>
      </c>
      <c r="V4" s="19">
        <f t="shared" si="6"/>
        <v>629.91114876360029</v>
      </c>
      <c r="W4" s="19">
        <f t="shared" si="6"/>
        <v>665.66805905159981</v>
      </c>
      <c r="X4" s="19">
        <f t="shared" ref="X4:Z4" si="7">SUM(X5:X7)</f>
        <v>572.62392068639986</v>
      </c>
      <c r="Y4" s="19">
        <f t="shared" si="7"/>
        <v>370.4889449051999</v>
      </c>
      <c r="Z4" s="19">
        <f t="shared" si="7"/>
        <v>265.23242168280001</v>
      </c>
    </row>
    <row r="5" spans="1:26" ht="11.25" customHeight="1" x14ac:dyDescent="0.2">
      <c r="A5" s="28" t="s">
        <v>4</v>
      </c>
      <c r="B5" s="7" t="s">
        <v>5</v>
      </c>
      <c r="C5" s="8">
        <f>FC_OTH_CP_E!C5+FC_OTH_HH_E!C5+FC_OTH_AFF_E!C5</f>
        <v>149.03428722599998</v>
      </c>
      <c r="D5" s="8">
        <f>FC_OTH_CP_E!D5+FC_OTH_HH_E!D5+FC_OTH_AFF_E!D5</f>
        <v>163.40282814240007</v>
      </c>
      <c r="E5" s="8">
        <f>FC_OTH_CP_E!E5+FC_OTH_HH_E!E5+FC_OTH_AFF_E!E5</f>
        <v>127.41830848560005</v>
      </c>
      <c r="F5" s="8">
        <f>FC_OTH_CP_E!F5+FC_OTH_HH_E!F5+FC_OTH_AFF_E!F5</f>
        <v>122.10057175800003</v>
      </c>
      <c r="G5" s="8">
        <f>FC_OTH_CP_E!G5+FC_OTH_HH_E!G5+FC_OTH_AFF_E!G5</f>
        <v>148.48506732840005</v>
      </c>
      <c r="H5" s="8">
        <f>FC_OTH_CP_E!H5+FC_OTH_HH_E!H5+FC_OTH_AFF_E!H5</f>
        <v>154.28832576959996</v>
      </c>
      <c r="I5" s="8">
        <f>FC_OTH_CP_E!I5+FC_OTH_HH_E!I5+FC_OTH_AFF_E!I5</f>
        <v>140.43715565880004</v>
      </c>
      <c r="J5" s="8">
        <f>FC_OTH_CP_E!J5+FC_OTH_HH_E!J5+FC_OTH_AFF_E!J5</f>
        <v>162.94561673280006</v>
      </c>
      <c r="K5" s="8">
        <f>FC_OTH_CP_E!K5+FC_OTH_HH_E!K5+FC_OTH_AFF_E!K5</f>
        <v>125.51160951120002</v>
      </c>
      <c r="L5" s="8">
        <f>FC_OTH_CP_E!L5+FC_OTH_HH_E!L5+FC_OTH_AFF_E!L5</f>
        <v>130.90507630200008</v>
      </c>
      <c r="M5" s="8">
        <f>FC_OTH_CP_E!M5+FC_OTH_HH_E!M5+FC_OTH_AFF_E!M5</f>
        <v>120.38956776000006</v>
      </c>
      <c r="N5" s="8">
        <f>FC_OTH_CP_E!N5+FC_OTH_HH_E!N5+FC_OTH_AFF_E!N5</f>
        <v>105.73226174280003</v>
      </c>
      <c r="O5" s="8">
        <f>FC_OTH_CP_E!O5+FC_OTH_HH_E!O5+FC_OTH_AFF_E!O5</f>
        <v>153.45847998360006</v>
      </c>
      <c r="P5" s="8">
        <f>FC_OTH_CP_E!P5+FC_OTH_HH_E!P5+FC_OTH_AFF_E!P5</f>
        <v>166.38850357799998</v>
      </c>
      <c r="Q5" s="8">
        <f>FC_OTH_CP_E!Q5+FC_OTH_HH_E!Q5+FC_OTH_AFF_E!Q5</f>
        <v>250.00404807839996</v>
      </c>
      <c r="R5" s="8">
        <f>FC_OTH_CP_E!R5+FC_OTH_HH_E!R5+FC_OTH_AFF_E!R5</f>
        <v>211.45779978840008</v>
      </c>
      <c r="S5" s="8">
        <f>FC_OTH_CP_E!S5+FC_OTH_HH_E!S5+FC_OTH_AFF_E!S5</f>
        <v>276.93280924319993</v>
      </c>
      <c r="T5" s="8">
        <f>FC_OTH_CP_E!T5+FC_OTH_HH_E!T5+FC_OTH_AFF_E!T5</f>
        <v>222.00303414960004</v>
      </c>
      <c r="U5" s="8">
        <f>FC_OTH_CP_E!U5+FC_OTH_HH_E!U5+FC_OTH_AFF_E!U5</f>
        <v>195.55059384960015</v>
      </c>
      <c r="V5" s="8">
        <f>FC_OTH_CP_E!V5+FC_OTH_HH_E!V5+FC_OTH_AFF_E!V5</f>
        <v>212.96320020360011</v>
      </c>
      <c r="W5" s="8">
        <f>FC_OTH_CP_E!W5+FC_OTH_HH_E!W5+FC_OTH_AFF_E!W5</f>
        <v>189.52226849159999</v>
      </c>
      <c r="X5" s="8">
        <f>FC_OTH_CP_E!X5+FC_OTH_HH_E!X5+FC_OTH_AFF_E!X5</f>
        <v>167.32380524639998</v>
      </c>
      <c r="Y5" s="8">
        <f>FC_OTH_CP_E!Y5+FC_OTH_HH_E!Y5+FC_OTH_AFF_E!Y5</f>
        <v>193.95353882519998</v>
      </c>
      <c r="Z5" s="8">
        <f>FC_OTH_CP_E!Z5+FC_OTH_HH_E!Z5+FC_OTH_AFF_E!Z5</f>
        <v>174.11933984279997</v>
      </c>
    </row>
    <row r="6" spans="1:26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  <c r="Y6" s="8">
        <f>FC_OTH_CP_E!Y6+FC_OTH_HH_E!Y6+FC_OTH_AFF_E!Y6</f>
        <v>0</v>
      </c>
      <c r="Z6" s="8">
        <f>FC_OTH_CP_E!Z6+FC_OTH_HH_E!Z6+FC_OTH_AFF_E!Z6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FC_OTH_CP_E!C7+FC_OTH_HH_E!C7+FC_OTH_AFF_E!C7</f>
        <v>796.32429623999985</v>
      </c>
      <c r="D7" s="8">
        <f>FC_OTH_CP_E!D7+FC_OTH_HH_E!D7+FC_OTH_AFF_E!D7</f>
        <v>702.1989612000001</v>
      </c>
      <c r="E7" s="8">
        <f>FC_OTH_CP_E!E7+FC_OTH_HH_E!E7+FC_OTH_AFF_E!E7</f>
        <v>674.05542336000019</v>
      </c>
      <c r="F7" s="8">
        <f>FC_OTH_CP_E!F7+FC_OTH_HH_E!F7+FC_OTH_AFF_E!F7</f>
        <v>789.94424520000018</v>
      </c>
      <c r="G7" s="8">
        <f>FC_OTH_CP_E!G7+FC_OTH_HH_E!G7+FC_OTH_AFF_E!G7</f>
        <v>763.70852448000051</v>
      </c>
      <c r="H7" s="8">
        <f>FC_OTH_CP_E!H7+FC_OTH_HH_E!H7+FC_OTH_AFF_E!H7</f>
        <v>785.60857583999996</v>
      </c>
      <c r="I7" s="8">
        <f>FC_OTH_CP_E!I7+FC_OTH_HH_E!I7+FC_OTH_AFF_E!I7</f>
        <v>767.38486967999984</v>
      </c>
      <c r="J7" s="8">
        <f>FC_OTH_CP_E!J7+FC_OTH_HH_E!J7+FC_OTH_AFF_E!J7</f>
        <v>702.09577151999997</v>
      </c>
      <c r="K7" s="8">
        <f>FC_OTH_CP_E!K7+FC_OTH_HH_E!K7+FC_OTH_AFF_E!K7</f>
        <v>795.85262064000028</v>
      </c>
      <c r="L7" s="8">
        <f>FC_OTH_CP_E!L7+FC_OTH_HH_E!L7+FC_OTH_AFF_E!L7</f>
        <v>795.04447176000053</v>
      </c>
      <c r="M7" s="8">
        <f>FC_OTH_CP_E!M7+FC_OTH_HH_E!M7+FC_OTH_AFF_E!M7</f>
        <v>752.66893152000046</v>
      </c>
      <c r="N7" s="8">
        <f>FC_OTH_CP_E!N7+FC_OTH_HH_E!N7+FC_OTH_AFF_E!N7</f>
        <v>648.62546760000032</v>
      </c>
      <c r="O7" s="8">
        <f>FC_OTH_CP_E!O7+FC_OTH_HH_E!O7+FC_OTH_AFF_E!O7</f>
        <v>697.68211392000012</v>
      </c>
      <c r="P7" s="8">
        <f>FC_OTH_CP_E!P7+FC_OTH_HH_E!P7+FC_OTH_AFF_E!P7</f>
        <v>740.53137312000001</v>
      </c>
      <c r="Q7" s="8">
        <f>FC_OTH_CP_E!Q7+FC_OTH_HH_E!Q7+FC_OTH_AFF_E!Q7</f>
        <v>571.96779551999998</v>
      </c>
      <c r="R7" s="8">
        <f>FC_OTH_CP_E!R7+FC_OTH_HH_E!R7+FC_OTH_AFF_E!R7</f>
        <v>652.09917959999996</v>
      </c>
      <c r="S7" s="8">
        <f>FC_OTH_CP_E!S7+FC_OTH_HH_E!S7+FC_OTH_AFF_E!S7</f>
        <v>629.89364591999959</v>
      </c>
      <c r="T7" s="8">
        <f>FC_OTH_CP_E!T7+FC_OTH_HH_E!T7+FC_OTH_AFF_E!T7</f>
        <v>436.04348832000034</v>
      </c>
      <c r="U7" s="8">
        <f>FC_OTH_CP_E!U7+FC_OTH_HH_E!U7+FC_OTH_AFF_E!U7</f>
        <v>526.57421256000021</v>
      </c>
      <c r="V7" s="8">
        <f>FC_OTH_CP_E!V7+FC_OTH_HH_E!V7+FC_OTH_AFF_E!V7</f>
        <v>416.94794856000016</v>
      </c>
      <c r="W7" s="8">
        <f>FC_OTH_CP_E!W7+FC_OTH_HH_E!W7+FC_OTH_AFF_E!W7</f>
        <v>476.14579055999985</v>
      </c>
      <c r="X7" s="8">
        <f>FC_OTH_CP_E!X7+FC_OTH_HH_E!X7+FC_OTH_AFF_E!X7</f>
        <v>405.30011543999984</v>
      </c>
      <c r="Y7" s="8">
        <f>FC_OTH_CP_E!Y7+FC_OTH_HH_E!Y7+FC_OTH_AFF_E!Y7</f>
        <v>176.53540607999994</v>
      </c>
      <c r="Z7" s="8">
        <f>FC_OTH_CP_E!Z7+FC_OTH_HH_E!Z7+FC_OTH_AFF_E!Z7</f>
        <v>91.113081840000007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  <c r="Y9" s="8">
        <f>FC_OTH_CP_E!Y9+FC_OTH_HH_E!Y9+FC_OTH_AFF_E!Y9</f>
        <v>0</v>
      </c>
      <c r="Z9" s="8">
        <f>FC_OTH_CP_E!Z9+FC_OTH_HH_E!Z9+FC_OTH_AFF_E!Z9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FC_OTH_CP_E!C10+FC_OTH_HH_E!C10+FC_OTH_AFF_E!C10</f>
        <v>0</v>
      </c>
      <c r="D10" s="8">
        <f>FC_OTH_CP_E!D10+FC_OTH_HH_E!D10+FC_OTH_AFF_E!D10</f>
        <v>0</v>
      </c>
      <c r="E10" s="8">
        <f>FC_OTH_CP_E!E10+FC_OTH_HH_E!E10+FC_OTH_AFF_E!E10</f>
        <v>0</v>
      </c>
      <c r="F10" s="8">
        <f>FC_OTH_CP_E!F10+FC_OTH_HH_E!F10+FC_OTH_AFF_E!F10</f>
        <v>0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  <c r="Y10" s="8">
        <f>FC_OTH_CP_E!Y10+FC_OTH_HH_E!Y10+FC_OTH_AFF_E!Y10</f>
        <v>0</v>
      </c>
      <c r="Z10" s="8">
        <f>FC_OTH_CP_E!Z10+FC_OTH_HH_E!Z10+FC_OTH_AFF_E!Z10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69.554862000000014</v>
      </c>
      <c r="D11" s="19">
        <f t="shared" ref="D11:W11" si="12">SUM(D12:D16)</f>
        <v>84.456918000000002</v>
      </c>
      <c r="E11" s="19">
        <f t="shared" si="12"/>
        <v>104.33229300000005</v>
      </c>
      <c r="F11" s="19">
        <f t="shared" si="12"/>
        <v>79.215084000000033</v>
      </c>
      <c r="G11" s="19">
        <f t="shared" si="12"/>
        <v>61.826193000000018</v>
      </c>
      <c r="H11" s="19">
        <f t="shared" si="12"/>
        <v>98.908991999999984</v>
      </c>
      <c r="I11" s="19">
        <f t="shared" si="12"/>
        <v>17.827289999999998</v>
      </c>
      <c r="J11" s="19">
        <f t="shared" si="12"/>
        <v>26.757432000000009</v>
      </c>
      <c r="K11" s="19">
        <f t="shared" si="12"/>
        <v>42.581214000000003</v>
      </c>
      <c r="L11" s="19">
        <f t="shared" si="12"/>
        <v>48.541545000000028</v>
      </c>
      <c r="M11" s="19">
        <f t="shared" si="12"/>
        <v>42.372368999999992</v>
      </c>
      <c r="N11" s="19">
        <f t="shared" si="12"/>
        <v>42.882371999999989</v>
      </c>
      <c r="O11" s="19">
        <f t="shared" si="12"/>
        <v>48.638070000000013</v>
      </c>
      <c r="P11" s="19">
        <f t="shared" si="12"/>
        <v>70.623305999999985</v>
      </c>
      <c r="Q11" s="19">
        <f t="shared" si="12"/>
        <v>51.731432999999981</v>
      </c>
      <c r="R11" s="19">
        <f t="shared" si="12"/>
        <v>72.910773000000006</v>
      </c>
      <c r="S11" s="19">
        <f t="shared" si="12"/>
        <v>66.992912999999973</v>
      </c>
      <c r="T11" s="19">
        <f t="shared" si="12"/>
        <v>58.453083000000021</v>
      </c>
      <c r="U11" s="19">
        <f t="shared" si="12"/>
        <v>48.321117000000022</v>
      </c>
      <c r="V11" s="19">
        <f t="shared" si="12"/>
        <v>37.030149000000023</v>
      </c>
      <c r="W11" s="19">
        <f t="shared" si="12"/>
        <v>29.369574</v>
      </c>
      <c r="X11" s="19">
        <f t="shared" ref="X11:Z11" si="13">SUM(X12:X16)</f>
        <v>51.831818999999996</v>
      </c>
      <c r="Y11" s="19">
        <f t="shared" si="13"/>
        <v>33.233732999999994</v>
      </c>
      <c r="Z11" s="19">
        <f t="shared" si="13"/>
        <v>32.093684999999994</v>
      </c>
    </row>
    <row r="12" spans="1:26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  <c r="Y12" s="8">
        <f>FC_OTH_CP_E!Y12+FC_OTH_HH_E!Y12+FC_OTH_AFF_E!Y12</f>
        <v>0</v>
      </c>
      <c r="Z12" s="8">
        <f>FC_OTH_CP_E!Z12+FC_OTH_HH_E!Z12+FC_OTH_AFF_E!Z12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  <c r="Y13" s="8">
        <f>FC_OTH_CP_E!Y13+FC_OTH_HH_E!Y13+FC_OTH_AFF_E!Y13</f>
        <v>0</v>
      </c>
      <c r="Z13" s="8">
        <f>FC_OTH_CP_E!Z13+FC_OTH_HH_E!Z13+FC_OTH_AFF_E!Z13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  <c r="Y14" s="8">
        <f>FC_OTH_CP_E!Y14+FC_OTH_HH_E!Y14+FC_OTH_AFF_E!Y14</f>
        <v>0</v>
      </c>
      <c r="Z14" s="8">
        <f>FC_OTH_CP_E!Z14+FC_OTH_HH_E!Z14+FC_OTH_AFF_E!Z14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  <c r="Y15" s="8">
        <f>FC_OTH_CP_E!Y15+FC_OTH_HH_E!Y15+FC_OTH_AFF_E!Y15</f>
        <v>0</v>
      </c>
      <c r="Z15" s="8">
        <f>FC_OTH_CP_E!Z15+FC_OTH_HH_E!Z15+FC_OTH_AFF_E!Z15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FC_OTH_CP_E!C16+FC_OTH_HH_E!C16+FC_OTH_AFF_E!C16</f>
        <v>69.554862000000014</v>
      </c>
      <c r="D16" s="8">
        <f>FC_OTH_CP_E!D16+FC_OTH_HH_E!D16+FC_OTH_AFF_E!D16</f>
        <v>84.456918000000002</v>
      </c>
      <c r="E16" s="8">
        <f>FC_OTH_CP_E!E16+FC_OTH_HH_E!E16+FC_OTH_AFF_E!E16</f>
        <v>104.33229300000005</v>
      </c>
      <c r="F16" s="8">
        <f>FC_OTH_CP_E!F16+FC_OTH_HH_E!F16+FC_OTH_AFF_E!F16</f>
        <v>79.215084000000033</v>
      </c>
      <c r="G16" s="8">
        <f>FC_OTH_CP_E!G16+FC_OTH_HH_E!G16+FC_OTH_AFF_E!G16</f>
        <v>61.826193000000018</v>
      </c>
      <c r="H16" s="8">
        <f>FC_OTH_CP_E!H16+FC_OTH_HH_E!H16+FC_OTH_AFF_E!H16</f>
        <v>98.908991999999984</v>
      </c>
      <c r="I16" s="8">
        <f>FC_OTH_CP_E!I16+FC_OTH_HH_E!I16+FC_OTH_AFF_E!I16</f>
        <v>17.827289999999998</v>
      </c>
      <c r="J16" s="8">
        <f>FC_OTH_CP_E!J16+FC_OTH_HH_E!J16+FC_OTH_AFF_E!J16</f>
        <v>26.757432000000009</v>
      </c>
      <c r="K16" s="8">
        <f>FC_OTH_CP_E!K16+FC_OTH_HH_E!K16+FC_OTH_AFF_E!K16</f>
        <v>42.581214000000003</v>
      </c>
      <c r="L16" s="8">
        <f>FC_OTH_CP_E!L16+FC_OTH_HH_E!L16+FC_OTH_AFF_E!L16</f>
        <v>48.541545000000028</v>
      </c>
      <c r="M16" s="8">
        <f>FC_OTH_CP_E!M16+FC_OTH_HH_E!M16+FC_OTH_AFF_E!M16</f>
        <v>42.372368999999992</v>
      </c>
      <c r="N16" s="8">
        <f>FC_OTH_CP_E!N16+FC_OTH_HH_E!N16+FC_OTH_AFF_E!N16</f>
        <v>42.882371999999989</v>
      </c>
      <c r="O16" s="8">
        <f>FC_OTH_CP_E!O16+FC_OTH_HH_E!O16+FC_OTH_AFF_E!O16</f>
        <v>48.638070000000013</v>
      </c>
      <c r="P16" s="8">
        <f>FC_OTH_CP_E!P16+FC_OTH_HH_E!P16+FC_OTH_AFF_E!P16</f>
        <v>70.623305999999985</v>
      </c>
      <c r="Q16" s="8">
        <f>FC_OTH_CP_E!Q16+FC_OTH_HH_E!Q16+FC_OTH_AFF_E!Q16</f>
        <v>51.731432999999981</v>
      </c>
      <c r="R16" s="8">
        <f>FC_OTH_CP_E!R16+FC_OTH_HH_E!R16+FC_OTH_AFF_E!R16</f>
        <v>72.910773000000006</v>
      </c>
      <c r="S16" s="8">
        <f>FC_OTH_CP_E!S16+FC_OTH_HH_E!S16+FC_OTH_AFF_E!S16</f>
        <v>66.992912999999973</v>
      </c>
      <c r="T16" s="8">
        <f>FC_OTH_CP_E!T16+FC_OTH_HH_E!T16+FC_OTH_AFF_E!T16</f>
        <v>58.453083000000021</v>
      </c>
      <c r="U16" s="8">
        <f>FC_OTH_CP_E!U16+FC_OTH_HH_E!U16+FC_OTH_AFF_E!U16</f>
        <v>48.321117000000022</v>
      </c>
      <c r="V16" s="8">
        <f>FC_OTH_CP_E!V16+FC_OTH_HH_E!V16+FC_OTH_AFF_E!V16</f>
        <v>37.030149000000023</v>
      </c>
      <c r="W16" s="8">
        <f>FC_OTH_CP_E!W16+FC_OTH_HH_E!W16+FC_OTH_AFF_E!W16</f>
        <v>29.369574</v>
      </c>
      <c r="X16" s="8">
        <f>FC_OTH_CP_E!X16+FC_OTH_HH_E!X16+FC_OTH_AFF_E!X16</f>
        <v>51.831818999999996</v>
      </c>
      <c r="Y16" s="8">
        <f>FC_OTH_CP_E!Y16+FC_OTH_HH_E!Y16+FC_OTH_AFF_E!Y16</f>
        <v>33.233732999999994</v>
      </c>
      <c r="Z16" s="8">
        <f>FC_OTH_CP_E!Z16+FC_OTH_HH_E!Z16+FC_OTH_AFF_E!Z16</f>
        <v>32.093684999999994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  <c r="Y18" s="8">
        <f>FC_OTH_CP_E!Y18+FC_OTH_HH_E!Y18+FC_OTH_AFF_E!Y18</f>
        <v>0</v>
      </c>
      <c r="Z18" s="8">
        <f>FC_OTH_CP_E!Z18+FC_OTH_HH_E!Z18+FC_OTH_AFF_E!Z18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  <c r="Y19" s="8">
        <f>FC_OTH_CP_E!Y19+FC_OTH_HH_E!Y19+FC_OTH_AFF_E!Y19</f>
        <v>0</v>
      </c>
      <c r="Z19" s="8">
        <f>FC_OTH_CP_E!Z19+FC_OTH_HH_E!Z19+FC_OTH_AFF_E!Z19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  <c r="Y20" s="8">
        <f>FC_OTH_CP_E!Y20+FC_OTH_HH_E!Y20+FC_OTH_AFF_E!Y20</f>
        <v>0</v>
      </c>
      <c r="Z20" s="8">
        <f>FC_OTH_CP_E!Z20+FC_OTH_HH_E!Z20+FC_OTH_AFF_E!Z20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  <c r="Y21" s="8">
        <f>FC_OTH_CP_E!Y21+FC_OTH_HH_E!Y21+FC_OTH_AFF_E!Y21</f>
        <v>0</v>
      </c>
      <c r="Z21" s="8">
        <f>FC_OTH_CP_E!Z21+FC_OTH_HH_E!Z21+FC_OTH_AFF_E!Z21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1363.1657410236048</v>
      </c>
      <c r="D22" s="27">
        <f t="shared" ref="D22:W22" si="18">SUM(D23:D24)</f>
        <v>1315.224159208175</v>
      </c>
      <c r="E22" s="27">
        <f t="shared" si="18"/>
        <v>1321.7215871673209</v>
      </c>
      <c r="F22" s="27">
        <f t="shared" si="18"/>
        <v>1224.0079911978557</v>
      </c>
      <c r="G22" s="27">
        <f t="shared" si="18"/>
        <v>1301.7773421750128</v>
      </c>
      <c r="H22" s="27">
        <f t="shared" si="18"/>
        <v>1301.8962741504938</v>
      </c>
      <c r="I22" s="27">
        <f t="shared" si="18"/>
        <v>1332.9950641254063</v>
      </c>
      <c r="J22" s="27">
        <f t="shared" si="18"/>
        <v>1259.8948634394421</v>
      </c>
      <c r="K22" s="27">
        <f t="shared" si="18"/>
        <v>1325.2377790349201</v>
      </c>
      <c r="L22" s="27">
        <f t="shared" si="18"/>
        <v>1300.6265696654934</v>
      </c>
      <c r="M22" s="27">
        <f t="shared" si="18"/>
        <v>1197.055556230976</v>
      </c>
      <c r="N22" s="27">
        <f t="shared" si="18"/>
        <v>1140.5770731980188</v>
      </c>
      <c r="O22" s="27">
        <f t="shared" si="18"/>
        <v>1025.4723495048563</v>
      </c>
      <c r="P22" s="27">
        <f t="shared" si="18"/>
        <v>1059.4680907866559</v>
      </c>
      <c r="Q22" s="27">
        <f t="shared" si="18"/>
        <v>965.67306525400352</v>
      </c>
      <c r="R22" s="27">
        <f t="shared" si="18"/>
        <v>949.4874154510137</v>
      </c>
      <c r="S22" s="27">
        <f t="shared" si="18"/>
        <v>945.90570549792653</v>
      </c>
      <c r="T22" s="27">
        <f t="shared" si="18"/>
        <v>906.06169225717008</v>
      </c>
      <c r="U22" s="27">
        <f t="shared" si="18"/>
        <v>914.21219809937611</v>
      </c>
      <c r="V22" s="27">
        <f t="shared" si="18"/>
        <v>855.67379633451367</v>
      </c>
      <c r="W22" s="27">
        <f t="shared" si="18"/>
        <v>890.8685953041512</v>
      </c>
      <c r="X22" s="27">
        <f t="shared" ref="X22:Z22" si="19">SUM(X23:X24)</f>
        <v>847.84238456812636</v>
      </c>
      <c r="Y22" s="27">
        <f t="shared" si="19"/>
        <v>778.44292661930149</v>
      </c>
      <c r="Z22" s="27">
        <f t="shared" si="19"/>
        <v>663.1737852103555</v>
      </c>
    </row>
    <row r="23" spans="1:26" ht="11.25" customHeight="1" x14ac:dyDescent="0.2">
      <c r="A23" s="29" t="s">
        <v>36</v>
      </c>
      <c r="B23" s="7" t="s">
        <v>37</v>
      </c>
      <c r="C23" s="8">
        <f>FC_OTH_CP_E!C23+FC_OTH_HH_E!C23+FC_OTH_AFF_E!C23</f>
        <v>805.26261006697143</v>
      </c>
      <c r="D23" s="8">
        <f>FC_OTH_CP_E!D23+FC_OTH_HH_E!D23+FC_OTH_AFF_E!D23</f>
        <v>806.40985168237864</v>
      </c>
      <c r="E23" s="8">
        <f>FC_OTH_CP_E!E23+FC_OTH_HH_E!E23+FC_OTH_AFF_E!E23</f>
        <v>800.87018754127484</v>
      </c>
      <c r="F23" s="8">
        <f>FC_OTH_CP_E!F23+FC_OTH_HH_E!F23+FC_OTH_AFF_E!F23</f>
        <v>798.14343466145624</v>
      </c>
      <c r="G23" s="8">
        <f>FC_OTH_CP_E!G23+FC_OTH_HH_E!G23+FC_OTH_AFF_E!G23</f>
        <v>862.95074071966019</v>
      </c>
      <c r="H23" s="8">
        <f>FC_OTH_CP_E!H23+FC_OTH_HH_E!H23+FC_OTH_AFF_E!H23</f>
        <v>869.97113602388197</v>
      </c>
      <c r="I23" s="8">
        <f>FC_OTH_CP_E!I23+FC_OTH_HH_E!I23+FC_OTH_AFF_E!I23</f>
        <v>918.09065517131887</v>
      </c>
      <c r="J23" s="8">
        <f>FC_OTH_CP_E!J23+FC_OTH_HH_E!J23+FC_OTH_AFF_E!J23</f>
        <v>865.23959543505202</v>
      </c>
      <c r="K23" s="8">
        <f>FC_OTH_CP_E!K23+FC_OTH_HH_E!K23+FC_OTH_AFF_E!K23</f>
        <v>823.80326207487462</v>
      </c>
      <c r="L23" s="8">
        <f>FC_OTH_CP_E!L23+FC_OTH_HH_E!L23+FC_OTH_AFF_E!L23</f>
        <v>807.02205537677992</v>
      </c>
      <c r="M23" s="8">
        <f>FC_OTH_CP_E!M23+FC_OTH_HH_E!M23+FC_OTH_AFF_E!M23</f>
        <v>781.16481626607856</v>
      </c>
      <c r="N23" s="8">
        <f>FC_OTH_CP_E!N23+FC_OTH_HH_E!N23+FC_OTH_AFF_E!N23</f>
        <v>768.97998302193002</v>
      </c>
      <c r="O23" s="8">
        <f>FC_OTH_CP_E!O23+FC_OTH_HH_E!O23+FC_OTH_AFF_E!O23</f>
        <v>610.43070103980165</v>
      </c>
      <c r="P23" s="8">
        <f>FC_OTH_CP_E!P23+FC_OTH_HH_E!P23+FC_OTH_AFF_E!P23</f>
        <v>620.90895403720265</v>
      </c>
      <c r="Q23" s="8">
        <f>FC_OTH_CP_E!Q23+FC_OTH_HH_E!Q23+FC_OTH_AFF_E!Q23</f>
        <v>616.69774279965986</v>
      </c>
      <c r="R23" s="8">
        <f>FC_OTH_CP_E!R23+FC_OTH_HH_E!R23+FC_OTH_AFF_E!R23</f>
        <v>604.44783988556139</v>
      </c>
      <c r="S23" s="8">
        <f>FC_OTH_CP_E!S23+FC_OTH_HH_E!S23+FC_OTH_AFF_E!S23</f>
        <v>613.53265722623155</v>
      </c>
      <c r="T23" s="8">
        <f>FC_OTH_CP_E!T23+FC_OTH_HH_E!T23+FC_OTH_AFF_E!T23</f>
        <v>614.38850575382219</v>
      </c>
      <c r="U23" s="8">
        <f>FC_OTH_CP_E!U23+FC_OTH_HH_E!U23+FC_OTH_AFF_E!U23</f>
        <v>594.02344889425433</v>
      </c>
      <c r="V23" s="8">
        <f>FC_OTH_CP_E!V23+FC_OTH_HH_E!V23+FC_OTH_AFF_E!V23</f>
        <v>595.51524253613923</v>
      </c>
      <c r="W23" s="8">
        <f>FC_OTH_CP_E!W23+FC_OTH_HH_E!W23+FC_OTH_AFF_E!W23</f>
        <v>600.84540375876145</v>
      </c>
      <c r="X23" s="8">
        <f>FC_OTH_CP_E!X23+FC_OTH_HH_E!X23+FC_OTH_AFF_E!X23</f>
        <v>600.28193390288243</v>
      </c>
      <c r="Y23" s="8">
        <f>FC_OTH_CP_E!Y23+FC_OTH_HH_E!Y23+FC_OTH_AFF_E!Y23</f>
        <v>619.11650585311031</v>
      </c>
      <c r="Z23" s="8">
        <f>FC_OTH_CP_E!Z23+FC_OTH_HH_E!Z23+FC_OTH_AFF_E!Z23</f>
        <v>605.9178940714811</v>
      </c>
    </row>
    <row r="24" spans="1:26" ht="11.25" customHeight="1" x14ac:dyDescent="0.2">
      <c r="A24" s="29" t="s">
        <v>38</v>
      </c>
      <c r="B24" s="7" t="s">
        <v>39</v>
      </c>
      <c r="C24" s="8">
        <f>FC_OTH_CP_E!C24+FC_OTH_HH_E!C24+FC_OTH_AFF_E!C24</f>
        <v>557.90313095663339</v>
      </c>
      <c r="D24" s="8">
        <f>FC_OTH_CP_E!D24+FC_OTH_HH_E!D24+FC_OTH_AFF_E!D24</f>
        <v>508.81430752579627</v>
      </c>
      <c r="E24" s="8">
        <f>FC_OTH_CP_E!E24+FC_OTH_HH_E!E24+FC_OTH_AFF_E!E24</f>
        <v>520.85139962604603</v>
      </c>
      <c r="F24" s="8">
        <f>FC_OTH_CP_E!F24+FC_OTH_HH_E!F24+FC_OTH_AFF_E!F24</f>
        <v>425.8645565363995</v>
      </c>
      <c r="G24" s="8">
        <f>FC_OTH_CP_E!G24+FC_OTH_HH_E!G24+FC_OTH_AFF_E!G24</f>
        <v>438.8266014553526</v>
      </c>
      <c r="H24" s="8">
        <f>FC_OTH_CP_E!H24+FC_OTH_HH_E!H24+FC_OTH_AFF_E!H24</f>
        <v>431.92513812661178</v>
      </c>
      <c r="I24" s="8">
        <f>FC_OTH_CP_E!I24+FC_OTH_HH_E!I24+FC_OTH_AFF_E!I24</f>
        <v>414.90440895408756</v>
      </c>
      <c r="J24" s="8">
        <f>FC_OTH_CP_E!J24+FC_OTH_HH_E!J24+FC_OTH_AFF_E!J24</f>
        <v>394.65526800439011</v>
      </c>
      <c r="K24" s="8">
        <f>FC_OTH_CP_E!K24+FC_OTH_HH_E!K24+FC_OTH_AFF_E!K24</f>
        <v>501.43451696004547</v>
      </c>
      <c r="L24" s="8">
        <f>FC_OTH_CP_E!L24+FC_OTH_HH_E!L24+FC_OTH_AFF_E!L24</f>
        <v>493.60451428871352</v>
      </c>
      <c r="M24" s="8">
        <f>FC_OTH_CP_E!M24+FC_OTH_HH_E!M24+FC_OTH_AFF_E!M24</f>
        <v>415.89073996489742</v>
      </c>
      <c r="N24" s="8">
        <f>FC_OTH_CP_E!N24+FC_OTH_HH_E!N24+FC_OTH_AFF_E!N24</f>
        <v>371.59709017608873</v>
      </c>
      <c r="O24" s="8">
        <f>FC_OTH_CP_E!O24+FC_OTH_HH_E!O24+FC_OTH_AFF_E!O24</f>
        <v>415.04164846505461</v>
      </c>
      <c r="P24" s="8">
        <f>FC_OTH_CP_E!P24+FC_OTH_HH_E!P24+FC_OTH_AFF_E!P24</f>
        <v>438.55913674945322</v>
      </c>
      <c r="Q24" s="8">
        <f>FC_OTH_CP_E!Q24+FC_OTH_HH_E!Q24+FC_OTH_AFF_E!Q24</f>
        <v>348.97532245434365</v>
      </c>
      <c r="R24" s="8">
        <f>FC_OTH_CP_E!R24+FC_OTH_HH_E!R24+FC_OTH_AFF_E!R24</f>
        <v>345.03957556545237</v>
      </c>
      <c r="S24" s="8">
        <f>FC_OTH_CP_E!S24+FC_OTH_HH_E!S24+FC_OTH_AFF_E!S24</f>
        <v>332.37304827169498</v>
      </c>
      <c r="T24" s="8">
        <f>FC_OTH_CP_E!T24+FC_OTH_HH_E!T24+FC_OTH_AFF_E!T24</f>
        <v>291.67318650334789</v>
      </c>
      <c r="U24" s="8">
        <f>FC_OTH_CP_E!U24+FC_OTH_HH_E!U24+FC_OTH_AFF_E!U24</f>
        <v>320.18874920512184</v>
      </c>
      <c r="V24" s="8">
        <f>FC_OTH_CP_E!V24+FC_OTH_HH_E!V24+FC_OTH_AFF_E!V24</f>
        <v>260.15855379837444</v>
      </c>
      <c r="W24" s="8">
        <f>FC_OTH_CP_E!W24+FC_OTH_HH_E!W24+FC_OTH_AFF_E!W24</f>
        <v>290.02319154538975</v>
      </c>
      <c r="X24" s="8">
        <f>FC_OTH_CP_E!X24+FC_OTH_HH_E!X24+FC_OTH_AFF_E!X24</f>
        <v>247.56045066524399</v>
      </c>
      <c r="Y24" s="8">
        <f>FC_OTH_CP_E!Y24+FC_OTH_HH_E!Y24+FC_OTH_AFF_E!Y24</f>
        <v>159.32642076619121</v>
      </c>
      <c r="Z24" s="8">
        <f>FC_OTH_CP_E!Z24+FC_OTH_HH_E!Z24+FC_OTH_AFF_E!Z24</f>
        <v>57.255891138874354</v>
      </c>
    </row>
    <row r="25" spans="1:26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  <c r="Y25" s="27">
        <f>FC_OTH_CP_E!Y25+FC_OTH_HH_E!Y25+FC_OTH_AFF_E!Y25</f>
        <v>0</v>
      </c>
      <c r="Z25" s="27">
        <f>FC_OTH_CP_E!Z25+FC_OTH_HH_E!Z25+FC_OTH_AFF_E!Z25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5668.6816011600004</v>
      </c>
      <c r="D26" s="27">
        <f t="shared" ref="D26:W26" si="21">SUM(D27,D33)</f>
        <v>6067.8622652399999</v>
      </c>
      <c r="E26" s="27">
        <f t="shared" si="21"/>
        <v>6041.0687742000009</v>
      </c>
      <c r="F26" s="27">
        <f t="shared" si="21"/>
        <v>6281.6238795600011</v>
      </c>
      <c r="G26" s="27">
        <f t="shared" si="21"/>
        <v>6220.9133726400023</v>
      </c>
      <c r="H26" s="27">
        <f t="shared" si="21"/>
        <v>6663.9299558399998</v>
      </c>
      <c r="I26" s="27">
        <f t="shared" si="21"/>
        <v>6390.6153800399979</v>
      </c>
      <c r="J26" s="27">
        <f t="shared" si="21"/>
        <v>6302.3981151600019</v>
      </c>
      <c r="K26" s="27">
        <f t="shared" si="21"/>
        <v>6867.1764216000001</v>
      </c>
      <c r="L26" s="27">
        <f t="shared" si="21"/>
        <v>6378.6123550799994</v>
      </c>
      <c r="M26" s="27">
        <f t="shared" si="21"/>
        <v>6552.3616178400007</v>
      </c>
      <c r="N26" s="27">
        <f t="shared" si="21"/>
        <v>5735.3348797199997</v>
      </c>
      <c r="O26" s="27">
        <f t="shared" si="21"/>
        <v>5141.8987815600003</v>
      </c>
      <c r="P26" s="27">
        <f t="shared" si="21"/>
        <v>4909.4366950799995</v>
      </c>
      <c r="Q26" s="27">
        <f t="shared" si="21"/>
        <v>4319.8846776000028</v>
      </c>
      <c r="R26" s="27">
        <f t="shared" si="21"/>
        <v>4659.2611200000019</v>
      </c>
      <c r="S26" s="27">
        <f t="shared" si="21"/>
        <v>4870.6270984800003</v>
      </c>
      <c r="T26" s="27">
        <f t="shared" si="21"/>
        <v>4834.3586626799997</v>
      </c>
      <c r="U26" s="27">
        <f t="shared" si="21"/>
        <v>5215.3431519599999</v>
      </c>
      <c r="V26" s="27">
        <f t="shared" si="21"/>
        <v>5106.961470600002</v>
      </c>
      <c r="W26" s="27">
        <f t="shared" si="21"/>
        <v>5580.6734394000041</v>
      </c>
      <c r="X26" s="27">
        <f t="shared" ref="X26:Z26" si="22">SUM(X27,X33)</f>
        <v>5215.7967267599979</v>
      </c>
      <c r="Y26" s="27">
        <f t="shared" si="22"/>
        <v>4845.4483136399995</v>
      </c>
      <c r="Z26" s="27">
        <f t="shared" si="22"/>
        <v>4556.9803075199989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  <c r="Y28" s="8">
        <f>FC_OTH_CP_E!Y28+FC_OTH_HH_E!Y28+FC_OTH_AFF_E!Y28</f>
        <v>0</v>
      </c>
      <c r="Z28" s="8">
        <f>FC_OTH_CP_E!Z28+FC_OTH_HH_E!Z28+FC_OTH_AFF_E!Z28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  <c r="Y29" s="8">
        <f>FC_OTH_CP_E!Y29+FC_OTH_HH_E!Y29+FC_OTH_AFF_E!Y29</f>
        <v>0</v>
      </c>
      <c r="Z29" s="8">
        <f>FC_OTH_CP_E!Z29+FC_OTH_HH_E!Z29+FC_OTH_AFF_E!Z29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  <c r="Y30" s="8">
        <f>FC_OTH_CP_E!Y30+FC_OTH_HH_E!Y30+FC_OTH_AFF_E!Y30</f>
        <v>0</v>
      </c>
      <c r="Z30" s="8">
        <f>FC_OTH_CP_E!Z30+FC_OTH_HH_E!Z30+FC_OTH_AFF_E!Z30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  <c r="Y31" s="8">
        <f>FC_OTH_CP_E!Y31+FC_OTH_HH_E!Y31+FC_OTH_AFF_E!Y31</f>
        <v>0</v>
      </c>
      <c r="Z31" s="8">
        <f>FC_OTH_CP_E!Z31+FC_OTH_HH_E!Z31+FC_OTH_AFF_E!Z31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  <c r="Y32" s="8">
        <f>FC_OTH_CP_E!Y32+FC_OTH_HH_E!Y32+FC_OTH_AFF_E!Y32</f>
        <v>0</v>
      </c>
      <c r="Z32" s="8">
        <f>FC_OTH_CP_E!Z32+FC_OTH_HH_E!Z32+FC_OTH_AFF_E!Z32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5668.6816011600004</v>
      </c>
      <c r="D33" s="19">
        <f t="shared" ref="D33:W33" si="27">SUM(D34:D50)</f>
        <v>6067.8622652399999</v>
      </c>
      <c r="E33" s="19">
        <f t="shared" si="27"/>
        <v>6041.0687742000009</v>
      </c>
      <c r="F33" s="19">
        <f t="shared" si="27"/>
        <v>6281.6238795600011</v>
      </c>
      <c r="G33" s="19">
        <f t="shared" si="27"/>
        <v>6220.9133726400023</v>
      </c>
      <c r="H33" s="19">
        <f t="shared" si="27"/>
        <v>6663.9299558399998</v>
      </c>
      <c r="I33" s="19">
        <f t="shared" si="27"/>
        <v>6390.6153800399979</v>
      </c>
      <c r="J33" s="19">
        <f t="shared" si="27"/>
        <v>6302.3981151600019</v>
      </c>
      <c r="K33" s="19">
        <f t="shared" si="27"/>
        <v>6867.1764216000001</v>
      </c>
      <c r="L33" s="19">
        <f t="shared" si="27"/>
        <v>6378.6123550799994</v>
      </c>
      <c r="M33" s="19">
        <f t="shared" si="27"/>
        <v>6552.3616178400007</v>
      </c>
      <c r="N33" s="19">
        <f t="shared" si="27"/>
        <v>5735.3348797199997</v>
      </c>
      <c r="O33" s="19">
        <f t="shared" si="27"/>
        <v>5141.8987815600003</v>
      </c>
      <c r="P33" s="19">
        <f t="shared" si="27"/>
        <v>4909.4366950799995</v>
      </c>
      <c r="Q33" s="19">
        <f t="shared" si="27"/>
        <v>4319.8846776000028</v>
      </c>
      <c r="R33" s="19">
        <f t="shared" si="27"/>
        <v>4659.2611200000019</v>
      </c>
      <c r="S33" s="19">
        <f t="shared" si="27"/>
        <v>4870.6270984800003</v>
      </c>
      <c r="T33" s="19">
        <f t="shared" si="27"/>
        <v>4834.3586626799997</v>
      </c>
      <c r="U33" s="19">
        <f t="shared" si="27"/>
        <v>5215.3431519599999</v>
      </c>
      <c r="V33" s="19">
        <f t="shared" si="27"/>
        <v>5106.961470600002</v>
      </c>
      <c r="W33" s="19">
        <f t="shared" si="27"/>
        <v>5580.6734394000041</v>
      </c>
      <c r="X33" s="19">
        <f t="shared" ref="X33:Z33" si="28">SUM(X34:X50)</f>
        <v>5215.7967267599979</v>
      </c>
      <c r="Y33" s="19">
        <f t="shared" si="28"/>
        <v>4845.4483136399995</v>
      </c>
      <c r="Z33" s="19">
        <f t="shared" si="28"/>
        <v>4556.9803075199989</v>
      </c>
    </row>
    <row r="34" spans="1:26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  <c r="Y34" s="8">
        <f>FC_OTH_CP_E!Y34+FC_OTH_HH_E!Y34+FC_OTH_AFF_E!Y34</f>
        <v>0</v>
      </c>
      <c r="Z34" s="8">
        <f>FC_OTH_CP_E!Z34+FC_OTH_HH_E!Z34+FC_OTH_AFF_E!Z34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  <c r="Y35" s="8">
        <f>FC_OTH_CP_E!Y35+FC_OTH_HH_E!Y35+FC_OTH_AFF_E!Y35</f>
        <v>0</v>
      </c>
      <c r="Z35" s="8">
        <f>FC_OTH_CP_E!Z35+FC_OTH_HH_E!Z35+FC_OTH_AFF_E!Z35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FC_OTH_CP_E!C36+FC_OTH_HH_E!C36+FC_OTH_AFF_E!C36</f>
        <v>255.56363207999999</v>
      </c>
      <c r="D36" s="8">
        <f>FC_OTH_CP_E!D36+FC_OTH_HH_E!D36+FC_OTH_AFF_E!D36</f>
        <v>268.08764436000007</v>
      </c>
      <c r="E36" s="8">
        <f>FC_OTH_CP_E!E36+FC_OTH_HH_E!E36+FC_OTH_AFF_E!E36</f>
        <v>259.39309536000002</v>
      </c>
      <c r="F36" s="8">
        <f>FC_OTH_CP_E!F36+FC_OTH_HH_E!F36+FC_OTH_AFF_E!F36</f>
        <v>260.52071759999995</v>
      </c>
      <c r="G36" s="8">
        <f>FC_OTH_CP_E!G36+FC_OTH_HH_E!G36+FC_OTH_AFF_E!G36</f>
        <v>269.98602048000004</v>
      </c>
      <c r="H36" s="8">
        <f>FC_OTH_CP_E!H36+FC_OTH_HH_E!H36+FC_OTH_AFF_E!H36</f>
        <v>308.99529863999999</v>
      </c>
      <c r="I36" s="8">
        <f>FC_OTH_CP_E!I36+FC_OTH_HH_E!I36+FC_OTH_AFF_E!I36</f>
        <v>308.31086556000014</v>
      </c>
      <c r="J36" s="8">
        <f>FC_OTH_CP_E!J36+FC_OTH_HH_E!J36+FC_OTH_AFF_E!J36</f>
        <v>310.75374419999997</v>
      </c>
      <c r="K36" s="8">
        <f>FC_OTH_CP_E!K36+FC_OTH_HH_E!K36+FC_OTH_AFF_E!K36</f>
        <v>319.49009064000001</v>
      </c>
      <c r="L36" s="8">
        <f>FC_OTH_CP_E!L36+FC_OTH_HH_E!L36+FC_OTH_AFF_E!L36</f>
        <v>231.65186184000004</v>
      </c>
      <c r="M36" s="8">
        <f>FC_OTH_CP_E!M36+FC_OTH_HH_E!M36+FC_OTH_AFF_E!M36</f>
        <v>296.83133496000028</v>
      </c>
      <c r="N36" s="8">
        <f>FC_OTH_CP_E!N36+FC_OTH_HH_E!N36+FC_OTH_AFF_E!N36</f>
        <v>287.2351879200001</v>
      </c>
      <c r="O36" s="8">
        <f>FC_OTH_CP_E!O36+FC_OTH_HH_E!O36+FC_OTH_AFF_E!O36</f>
        <v>272.36620296000007</v>
      </c>
      <c r="P36" s="8">
        <f>FC_OTH_CP_E!P36+FC_OTH_HH_E!P36+FC_OTH_AFF_E!P36</f>
        <v>321.76032768000016</v>
      </c>
      <c r="Q36" s="8">
        <f>FC_OTH_CP_E!Q36+FC_OTH_HH_E!Q36+FC_OTH_AFF_E!Q36</f>
        <v>264.6597999600001</v>
      </c>
      <c r="R36" s="8">
        <f>FC_OTH_CP_E!R36+FC_OTH_HH_E!R36+FC_OTH_AFF_E!R36</f>
        <v>279.07037604000004</v>
      </c>
      <c r="S36" s="8">
        <f>FC_OTH_CP_E!S36+FC_OTH_HH_E!S36+FC_OTH_AFF_E!S36</f>
        <v>282.54274379999998</v>
      </c>
      <c r="T36" s="8">
        <f>FC_OTH_CP_E!T36+FC_OTH_HH_E!T36+FC_OTH_AFF_E!T36</f>
        <v>286.73793468000002</v>
      </c>
      <c r="U36" s="8">
        <f>FC_OTH_CP_E!U36+FC_OTH_HH_E!U36+FC_OTH_AFF_E!U36</f>
        <v>317.92745699999995</v>
      </c>
      <c r="V36" s="8">
        <f>FC_OTH_CP_E!V36+FC_OTH_HH_E!V36+FC_OTH_AFF_E!V36</f>
        <v>307.2334456800001</v>
      </c>
      <c r="W36" s="8">
        <f>FC_OTH_CP_E!W36+FC_OTH_HH_E!W36+FC_OTH_AFF_E!W36</f>
        <v>287.34490619999997</v>
      </c>
      <c r="X36" s="8">
        <f>FC_OTH_CP_E!X36+FC_OTH_HH_E!X36+FC_OTH_AFF_E!X36</f>
        <v>286.25862708000022</v>
      </c>
      <c r="Y36" s="8">
        <f>FC_OTH_CP_E!Y36+FC_OTH_HH_E!Y36+FC_OTH_AFF_E!Y36</f>
        <v>288.45753588000019</v>
      </c>
      <c r="Z36" s="8">
        <f>FC_OTH_CP_E!Z36+FC_OTH_HH_E!Z36+FC_OTH_AFF_E!Z36</f>
        <v>314.53845696000019</v>
      </c>
    </row>
    <row r="37" spans="1:26" ht="11.25" customHeight="1" x14ac:dyDescent="0.2">
      <c r="A37" s="28" t="s">
        <v>60</v>
      </c>
      <c r="B37" s="7" t="s">
        <v>61</v>
      </c>
      <c r="C37" s="8">
        <f>FC_OTH_CP_E!C37+FC_OTH_HH_E!C37+FC_OTH_AFF_E!C37</f>
        <v>0</v>
      </c>
      <c r="D37" s="8">
        <f>FC_OTH_CP_E!D37+FC_OTH_HH_E!D37+FC_OTH_AFF_E!D37</f>
        <v>0</v>
      </c>
      <c r="E37" s="8">
        <f>FC_OTH_CP_E!E37+FC_OTH_HH_E!E37+FC_OTH_AFF_E!E37</f>
        <v>0</v>
      </c>
      <c r="F37" s="8">
        <f>FC_OTH_CP_E!F37+FC_OTH_HH_E!F37+FC_OTH_AFF_E!F37</f>
        <v>0</v>
      </c>
      <c r="G37" s="8">
        <f>FC_OTH_CP_E!G37+FC_OTH_HH_E!G37+FC_OTH_AFF_E!G37</f>
        <v>0</v>
      </c>
      <c r="H37" s="8">
        <f>FC_OTH_CP_E!H37+FC_OTH_HH_E!H37+FC_OTH_AFF_E!H37</f>
        <v>0</v>
      </c>
      <c r="I37" s="8">
        <f>FC_OTH_CP_E!I37+FC_OTH_HH_E!I37+FC_OTH_AFF_E!I37</f>
        <v>0</v>
      </c>
      <c r="J37" s="8">
        <f>FC_OTH_CP_E!J37+FC_OTH_HH_E!J37+FC_OTH_AFF_E!J37</f>
        <v>0</v>
      </c>
      <c r="K37" s="8">
        <f>FC_OTH_CP_E!K37+FC_OTH_HH_E!K37+FC_OTH_AFF_E!K37</f>
        <v>0</v>
      </c>
      <c r="L37" s="8">
        <f>FC_OTH_CP_E!L37+FC_OTH_HH_E!L37+FC_OTH_AFF_E!L37</f>
        <v>0</v>
      </c>
      <c r="M37" s="8">
        <f>FC_OTH_CP_E!M37+FC_OTH_HH_E!M37+FC_OTH_AFF_E!M37</f>
        <v>0</v>
      </c>
      <c r="N37" s="8">
        <f>FC_OTH_CP_E!N37+FC_OTH_HH_E!N37+FC_OTH_AFF_E!N37</f>
        <v>0</v>
      </c>
      <c r="O37" s="8">
        <f>FC_OTH_CP_E!O37+FC_OTH_HH_E!O37+FC_OTH_AFF_E!O37</f>
        <v>0</v>
      </c>
      <c r="P37" s="8">
        <f>FC_OTH_CP_E!P37+FC_OTH_HH_E!P37+FC_OTH_AFF_E!P37</f>
        <v>0</v>
      </c>
      <c r="Q37" s="8">
        <f>FC_OTH_CP_E!Q37+FC_OTH_HH_E!Q37+FC_OTH_AFF_E!Q37</f>
        <v>0</v>
      </c>
      <c r="R37" s="8">
        <f>FC_OTH_CP_E!R37+FC_OTH_HH_E!R37+FC_OTH_AFF_E!R37</f>
        <v>0</v>
      </c>
      <c r="S37" s="8">
        <f>FC_OTH_CP_E!S37+FC_OTH_HH_E!S37+FC_OTH_AFF_E!S37</f>
        <v>0</v>
      </c>
      <c r="T37" s="8">
        <f>FC_OTH_CP_E!T37+FC_OTH_HH_E!T37+FC_OTH_AFF_E!T37</f>
        <v>0</v>
      </c>
      <c r="U37" s="8">
        <f>FC_OTH_CP_E!U37+FC_OTH_HH_E!U37+FC_OTH_AFF_E!U37</f>
        <v>0</v>
      </c>
      <c r="V37" s="8">
        <f>FC_OTH_CP_E!V37+FC_OTH_HH_E!V37+FC_OTH_AFF_E!V37</f>
        <v>0</v>
      </c>
      <c r="W37" s="8">
        <f>FC_OTH_CP_E!W37+FC_OTH_HH_E!W37+FC_OTH_AFF_E!W37</f>
        <v>0</v>
      </c>
      <c r="X37" s="8">
        <f>FC_OTH_CP_E!X37+FC_OTH_HH_E!X37+FC_OTH_AFF_E!X37</f>
        <v>0</v>
      </c>
      <c r="Y37" s="8">
        <f>FC_OTH_CP_E!Y37+FC_OTH_HH_E!Y37+FC_OTH_AFF_E!Y37</f>
        <v>0</v>
      </c>
      <c r="Z37" s="8">
        <f>FC_OTH_CP_E!Z37+FC_OTH_HH_E!Z37+FC_OTH_AFF_E!Z37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  <c r="Y38" s="8">
        <f>FC_OTH_CP_E!Y38+FC_OTH_HH_E!Y38+FC_OTH_AFF_E!Y38</f>
        <v>0</v>
      </c>
      <c r="Z38" s="8">
        <f>FC_OTH_CP_E!Z38+FC_OTH_HH_E!Z38+FC_OTH_AFF_E!Z38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  <c r="Y39" s="8">
        <f>FC_OTH_CP_E!Y39+FC_OTH_HH_E!Y39+FC_OTH_AFF_E!Y39</f>
        <v>0</v>
      </c>
      <c r="Z39" s="8">
        <f>FC_OTH_CP_E!Z39+FC_OTH_HH_E!Z39+FC_OTH_AFF_E!Z39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0</v>
      </c>
      <c r="P40" s="8">
        <f>FC_OTH_CP_E!P40+FC_OTH_HH_E!P40+FC_OTH_AFF_E!P40</f>
        <v>0</v>
      </c>
      <c r="Q40" s="8">
        <f>FC_OTH_CP_E!Q40+FC_OTH_HH_E!Q40+FC_OTH_AFF_E!Q40</f>
        <v>0</v>
      </c>
      <c r="R40" s="8">
        <f>FC_OTH_CP_E!R40+FC_OTH_HH_E!R40+FC_OTH_AFF_E!R40</f>
        <v>0</v>
      </c>
      <c r="S40" s="8">
        <f>FC_OTH_CP_E!S40+FC_OTH_HH_E!S40+FC_OTH_AFF_E!S40</f>
        <v>0</v>
      </c>
      <c r="T40" s="8">
        <f>FC_OTH_CP_E!T40+FC_OTH_HH_E!T40+FC_OTH_AFF_E!T40</f>
        <v>0</v>
      </c>
      <c r="U40" s="8">
        <f>FC_OTH_CP_E!U40+FC_OTH_HH_E!U40+FC_OTH_AFF_E!U40</f>
        <v>0</v>
      </c>
      <c r="V40" s="8">
        <f>FC_OTH_CP_E!V40+FC_OTH_HH_E!V40+FC_OTH_AFF_E!V40</f>
        <v>0</v>
      </c>
      <c r="W40" s="8">
        <f>FC_OTH_CP_E!W40+FC_OTH_HH_E!W40+FC_OTH_AFF_E!W40</f>
        <v>0</v>
      </c>
      <c r="X40" s="8">
        <f>FC_OTH_CP_E!X40+FC_OTH_HH_E!X40+FC_OTH_AFF_E!X40</f>
        <v>0</v>
      </c>
      <c r="Y40" s="8">
        <f>FC_OTH_CP_E!Y40+FC_OTH_HH_E!Y40+FC_OTH_AFF_E!Y40</f>
        <v>0</v>
      </c>
      <c r="Z40" s="8">
        <f>FC_OTH_CP_E!Z40+FC_OTH_HH_E!Z40+FC_OTH_AFF_E!Z40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FC_OTH_CP_E!C41+FC_OTH_HH_E!C41+FC_OTH_AFF_E!C41</f>
        <v>1841.3458279200004</v>
      </c>
      <c r="D41" s="8">
        <f>FC_OTH_CP_E!D41+FC_OTH_HH_E!D41+FC_OTH_AFF_E!D41</f>
        <v>2099.1548682000007</v>
      </c>
      <c r="E41" s="8">
        <f>FC_OTH_CP_E!E41+FC_OTH_HH_E!E41+FC_OTH_AFF_E!E41</f>
        <v>2175.2225085600003</v>
      </c>
      <c r="F41" s="8">
        <f>FC_OTH_CP_E!F41+FC_OTH_HH_E!F41+FC_OTH_AFF_E!F41</f>
        <v>2375.8240262400004</v>
      </c>
      <c r="G41" s="8">
        <f>FC_OTH_CP_E!G41+FC_OTH_HH_E!G41+FC_OTH_AFF_E!G41</f>
        <v>2576.1868934400009</v>
      </c>
      <c r="H41" s="8">
        <f>FC_OTH_CP_E!H41+FC_OTH_HH_E!H41+FC_OTH_AFF_E!H41</f>
        <v>2665.5627923999996</v>
      </c>
      <c r="I41" s="8">
        <f>FC_OTH_CP_E!I41+FC_OTH_HH_E!I41+FC_OTH_AFF_E!I41</f>
        <v>2675.4357265199988</v>
      </c>
      <c r="J41" s="8">
        <f>FC_OTH_CP_E!J41+FC_OTH_HH_E!J41+FC_OTH_AFF_E!J41</f>
        <v>2686.4913006000011</v>
      </c>
      <c r="K41" s="8">
        <f>FC_OTH_CP_E!K41+FC_OTH_HH_E!K41+FC_OTH_AFF_E!K41</f>
        <v>3010.7523340799999</v>
      </c>
      <c r="L41" s="8">
        <f>FC_OTH_CP_E!L41+FC_OTH_HH_E!L41+FC_OTH_AFF_E!L41</f>
        <v>3161.1334561199997</v>
      </c>
      <c r="M41" s="8">
        <f>FC_OTH_CP_E!M41+FC_OTH_HH_E!M41+FC_OTH_AFF_E!M41</f>
        <v>3353.4696949200002</v>
      </c>
      <c r="N41" s="8">
        <f>FC_OTH_CP_E!N41+FC_OTH_HH_E!N41+FC_OTH_AFF_E!N41</f>
        <v>2654.39022264</v>
      </c>
      <c r="O41" s="8">
        <f>FC_OTH_CP_E!O41+FC_OTH_HH_E!O41+FC_OTH_AFF_E!O41</f>
        <v>2259.28830492</v>
      </c>
      <c r="P41" s="8">
        <f>FC_OTH_CP_E!P41+FC_OTH_HH_E!P41+FC_OTH_AFF_E!P41</f>
        <v>2339.6777967600001</v>
      </c>
      <c r="Q41" s="8">
        <f>FC_OTH_CP_E!Q41+FC_OTH_HH_E!Q41+FC_OTH_AFF_E!Q41</f>
        <v>2216.5261250400013</v>
      </c>
      <c r="R41" s="8">
        <f>FC_OTH_CP_E!R41+FC_OTH_HH_E!R41+FC_OTH_AFF_E!R41</f>
        <v>2569.6216756800009</v>
      </c>
      <c r="S41" s="8">
        <f>FC_OTH_CP_E!S41+FC_OTH_HH_E!S41+FC_OTH_AFF_E!S41</f>
        <v>2708.5698349200002</v>
      </c>
      <c r="T41" s="8">
        <f>FC_OTH_CP_E!T41+FC_OTH_HH_E!T41+FC_OTH_AFF_E!T41</f>
        <v>2567.4116997600004</v>
      </c>
      <c r="U41" s="8">
        <f>FC_OTH_CP_E!U41+FC_OTH_HH_E!U41+FC_OTH_AFF_E!U41</f>
        <v>2795.1846876000004</v>
      </c>
      <c r="V41" s="8">
        <f>FC_OTH_CP_E!V41+FC_OTH_HH_E!V41+FC_OTH_AFF_E!V41</f>
        <v>2723.5851433200014</v>
      </c>
      <c r="W41" s="8">
        <f>FC_OTH_CP_E!W41+FC_OTH_HH_E!W41+FC_OTH_AFF_E!W41</f>
        <v>3201.9885028800036</v>
      </c>
      <c r="X41" s="8">
        <f>FC_OTH_CP_E!X41+FC_OTH_HH_E!X41+FC_OTH_AFF_E!X41</f>
        <v>2826.055757879999</v>
      </c>
      <c r="Y41" s="8">
        <f>FC_OTH_CP_E!Y41+FC_OTH_HH_E!Y41+FC_OTH_AFF_E!Y41</f>
        <v>2359.956616559999</v>
      </c>
      <c r="Z41" s="8">
        <f>FC_OTH_CP_E!Z41+FC_OTH_HH_E!Z41+FC_OTH_AFF_E!Z41</f>
        <v>2346.3276551999993</v>
      </c>
    </row>
    <row r="42" spans="1:26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  <c r="Y42" s="8">
        <f>FC_OTH_CP_E!Y42+FC_OTH_HH_E!Y42+FC_OTH_AFF_E!Y42</f>
        <v>0</v>
      </c>
      <c r="Z42" s="8">
        <f>FC_OTH_CP_E!Z42+FC_OTH_HH_E!Z42+FC_OTH_AFF_E!Z42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FC_OTH_CP_E!C43+FC_OTH_HH_E!C43+FC_OTH_AFF_E!C43</f>
        <v>3274.82632152</v>
      </c>
      <c r="D43" s="8">
        <f>FC_OTH_CP_E!D43+FC_OTH_HH_E!D43+FC_OTH_AFF_E!D43</f>
        <v>3312.3119702399999</v>
      </c>
      <c r="E43" s="8">
        <f>FC_OTH_CP_E!E43+FC_OTH_HH_E!E43+FC_OTH_AFF_E!E43</f>
        <v>3325.3861445999996</v>
      </c>
      <c r="F43" s="8">
        <f>FC_OTH_CP_E!F43+FC_OTH_HH_E!F43+FC_OTH_AFF_E!F43</f>
        <v>3339.0375876000003</v>
      </c>
      <c r="G43" s="8">
        <f>FC_OTH_CP_E!G43+FC_OTH_HH_E!G43+FC_OTH_AFF_E!G43</f>
        <v>3166.2840783600004</v>
      </c>
      <c r="H43" s="8">
        <f>FC_OTH_CP_E!H43+FC_OTH_HH_E!H43+FC_OTH_AFF_E!H43</f>
        <v>3419.5868366399995</v>
      </c>
      <c r="I43" s="8">
        <f>FC_OTH_CP_E!I43+FC_OTH_HH_E!I43+FC_OTH_AFF_E!I43</f>
        <v>3198.1413578399993</v>
      </c>
      <c r="J43" s="8">
        <f>FC_OTH_CP_E!J43+FC_OTH_HH_E!J43+FC_OTH_AFF_E!J43</f>
        <v>3079.6761762000006</v>
      </c>
      <c r="K43" s="8">
        <f>FC_OTH_CP_E!K43+FC_OTH_HH_E!K43+FC_OTH_AFF_E!K43</f>
        <v>3346.0365697200004</v>
      </c>
      <c r="L43" s="8">
        <f>FC_OTH_CP_E!L43+FC_OTH_HH_E!L43+FC_OTH_AFF_E!L43</f>
        <v>2824.9908008399998</v>
      </c>
      <c r="M43" s="8">
        <f>FC_OTH_CP_E!M43+FC_OTH_HH_E!M43+FC_OTH_AFF_E!M43</f>
        <v>2729.6507768400002</v>
      </c>
      <c r="N43" s="8">
        <f>FC_OTH_CP_E!N43+FC_OTH_HH_E!N43+FC_OTH_AFF_E!N43</f>
        <v>2662.7182919999996</v>
      </c>
      <c r="O43" s="8">
        <f>FC_OTH_CP_E!O43+FC_OTH_HH_E!O43+FC_OTH_AFF_E!O43</f>
        <v>2484.8910075600002</v>
      </c>
      <c r="P43" s="8">
        <f>FC_OTH_CP_E!P43+FC_OTH_HH_E!P43+FC_OTH_AFF_E!P43</f>
        <v>2092.4539693199999</v>
      </c>
      <c r="Q43" s="8">
        <f>FC_OTH_CP_E!Q43+FC_OTH_HH_E!Q43+FC_OTH_AFF_E!Q43</f>
        <v>1722.5320086000006</v>
      </c>
      <c r="R43" s="8">
        <f>FC_OTH_CP_E!R43+FC_OTH_HH_E!R43+FC_OTH_AFF_E!R43</f>
        <v>1700.4434803200004</v>
      </c>
      <c r="S43" s="8">
        <f>FC_OTH_CP_E!S43+FC_OTH_HH_E!S43+FC_OTH_AFF_E!S43</f>
        <v>1787.6129122799998</v>
      </c>
      <c r="T43" s="8">
        <f>FC_OTH_CP_E!T43+FC_OTH_HH_E!T43+FC_OTH_AFF_E!T43</f>
        <v>1889.3503745999999</v>
      </c>
      <c r="U43" s="8">
        <f>FC_OTH_CP_E!U43+FC_OTH_HH_E!U43+FC_OTH_AFF_E!U43</f>
        <v>1987.2995781600002</v>
      </c>
      <c r="V43" s="8">
        <f>FC_OTH_CP_E!V43+FC_OTH_HH_E!V43+FC_OTH_AFF_E!V43</f>
        <v>1990.4830920000002</v>
      </c>
      <c r="W43" s="8">
        <f>FC_OTH_CP_E!W43+FC_OTH_HH_E!W43+FC_OTH_AFF_E!W43</f>
        <v>1964.213100720001</v>
      </c>
      <c r="X43" s="8">
        <f>FC_OTH_CP_E!X43+FC_OTH_HH_E!X43+FC_OTH_AFF_E!X43</f>
        <v>1975.6632401999991</v>
      </c>
      <c r="Y43" s="8">
        <f>FC_OTH_CP_E!Y43+FC_OTH_HH_E!Y43+FC_OTH_AFF_E!Y43</f>
        <v>2079.9570635999999</v>
      </c>
      <c r="Z43" s="8">
        <f>FC_OTH_CP_E!Z43+FC_OTH_HH_E!Z43+FC_OTH_AFF_E!Z43</f>
        <v>1806.0988467599998</v>
      </c>
    </row>
    <row r="44" spans="1:26" ht="11.25" customHeight="1" x14ac:dyDescent="0.2">
      <c r="A44" s="28" t="s">
        <v>74</v>
      </c>
      <c r="B44" s="7" t="s">
        <v>75</v>
      </c>
      <c r="C44" s="8">
        <f>FC_OTH_CP_E!C44+FC_OTH_HH_E!C44+FC_OTH_AFF_E!C44</f>
        <v>54.258452640000016</v>
      </c>
      <c r="D44" s="8">
        <f>FC_OTH_CP_E!D44+FC_OTH_HH_E!D44+FC_OTH_AFF_E!D44</f>
        <v>51.066631440000002</v>
      </c>
      <c r="E44" s="8">
        <f>FC_OTH_CP_E!E44+FC_OTH_HH_E!E44+FC_OTH_AFF_E!E44</f>
        <v>44.683267679999993</v>
      </c>
      <c r="F44" s="8">
        <f>FC_OTH_CP_E!F44+FC_OTH_HH_E!F44+FC_OTH_AFF_E!F44</f>
        <v>41.491725120000012</v>
      </c>
      <c r="G44" s="8">
        <f>FC_OTH_CP_E!G44+FC_OTH_HH_E!G44+FC_OTH_AFF_E!G44</f>
        <v>35.108361360000004</v>
      </c>
      <c r="H44" s="8">
        <f>FC_OTH_CP_E!H44+FC_OTH_HH_E!H44+FC_OTH_AFF_E!H44</f>
        <v>31.916540160000007</v>
      </c>
      <c r="I44" s="8">
        <f>FC_OTH_CP_E!I44+FC_OTH_HH_E!I44+FC_OTH_AFF_E!I44</f>
        <v>41.491725120000012</v>
      </c>
      <c r="J44" s="8">
        <f>FC_OTH_CP_E!J44+FC_OTH_HH_E!J44+FC_OTH_AFF_E!J44</f>
        <v>31.91654016</v>
      </c>
      <c r="K44" s="8">
        <f>FC_OTH_CP_E!K44+FC_OTH_HH_E!K44+FC_OTH_AFF_E!K44</f>
        <v>31.916540160000014</v>
      </c>
      <c r="L44" s="8">
        <f>FC_OTH_CP_E!L44+FC_OTH_HH_E!L44+FC_OTH_AFF_E!L44</f>
        <v>22.35445128000001</v>
      </c>
      <c r="M44" s="8">
        <f>FC_OTH_CP_E!M44+FC_OTH_HH_E!M44+FC_OTH_AFF_E!M44</f>
        <v>21.840639120000002</v>
      </c>
      <c r="N44" s="8">
        <f>FC_OTH_CP_E!N44+FC_OTH_HH_E!N44+FC_OTH_AFF_E!N44</f>
        <v>17.838254160000012</v>
      </c>
      <c r="O44" s="8">
        <f>FC_OTH_CP_E!O44+FC_OTH_HH_E!O44+FC_OTH_AFF_E!O44</f>
        <v>14.742285120000002</v>
      </c>
      <c r="P44" s="8">
        <f>FC_OTH_CP_E!P44+FC_OTH_HH_E!P44+FC_OTH_AFF_E!P44</f>
        <v>13.239022319999998</v>
      </c>
      <c r="Q44" s="8">
        <f>FC_OTH_CP_E!Q44+FC_OTH_HH_E!Q44+FC_OTH_AFF_E!Q44</f>
        <v>11.257056000000008</v>
      </c>
      <c r="R44" s="8">
        <f>FC_OTH_CP_E!R44+FC_OTH_HH_E!R44+FC_OTH_AFF_E!R44</f>
        <v>10.146396960000006</v>
      </c>
      <c r="S44" s="8">
        <f>FC_OTH_CP_E!S44+FC_OTH_HH_E!S44+FC_OTH_AFF_E!S44</f>
        <v>4.5577144799999996</v>
      </c>
      <c r="T44" s="8">
        <f>FC_OTH_CP_E!T44+FC_OTH_HH_E!T44+FC_OTH_AFF_E!T44</f>
        <v>4.0405586400000004</v>
      </c>
      <c r="U44" s="8">
        <f>FC_OTH_CP_E!U44+FC_OTH_HH_E!U44+FC_OTH_AFF_E!U44</f>
        <v>2.0842272000000008</v>
      </c>
      <c r="V44" s="8">
        <f>FC_OTH_CP_E!V44+FC_OTH_HH_E!V44+FC_OTH_AFF_E!V44</f>
        <v>0.67988160000000009</v>
      </c>
      <c r="W44" s="8">
        <f>FC_OTH_CP_E!W44+FC_OTH_HH_E!W44+FC_OTH_AFF_E!W44</f>
        <v>0.67988159999999953</v>
      </c>
      <c r="X44" s="8">
        <f>FC_OTH_CP_E!X44+FC_OTH_HH_E!X44+FC_OTH_AFF_E!X44</f>
        <v>0.67988159999999853</v>
      </c>
      <c r="Y44" s="8">
        <f>FC_OTH_CP_E!Y44+FC_OTH_HH_E!Y44+FC_OTH_AFF_E!Y44</f>
        <v>0.67988159999999997</v>
      </c>
      <c r="Z44" s="8">
        <f>FC_OTH_CP_E!Z44+FC_OTH_HH_E!Z44+FC_OTH_AFF_E!Z44</f>
        <v>0.67988159999999964</v>
      </c>
    </row>
    <row r="45" spans="1:26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  <c r="Y45" s="8">
        <f>FC_OTH_CP_E!Y45+FC_OTH_HH_E!Y45+FC_OTH_AFF_E!Y45</f>
        <v>0</v>
      </c>
      <c r="Z45" s="8">
        <f>FC_OTH_CP_E!Z45+FC_OTH_HH_E!Z45+FC_OTH_AFF_E!Z45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  <c r="Y46" s="8">
        <f>FC_OTH_CP_E!Y46+FC_OTH_HH_E!Y46+FC_OTH_AFF_E!Y46</f>
        <v>0</v>
      </c>
      <c r="Z46" s="8">
        <f>FC_OTH_CP_E!Z46+FC_OTH_HH_E!Z46+FC_OTH_AFF_E!Z46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  <c r="Y47" s="8">
        <f>FC_OTH_CP_E!Y47+FC_OTH_HH_E!Y47+FC_OTH_AFF_E!Y47</f>
        <v>0</v>
      </c>
      <c r="Z47" s="8">
        <f>FC_OTH_CP_E!Z47+FC_OTH_HH_E!Z47+FC_OTH_AFF_E!Z47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FC_OTH_CP_E!C48+FC_OTH_HH_E!C48+FC_OTH_AFF_E!C48</f>
        <v>242.68736700000005</v>
      </c>
      <c r="D48" s="8">
        <f>FC_OTH_CP_E!D48+FC_OTH_HH_E!D48+FC_OTH_AFF_E!D48</f>
        <v>337.24115100000006</v>
      </c>
      <c r="E48" s="8">
        <f>FC_OTH_CP_E!E48+FC_OTH_HH_E!E48+FC_OTH_AFF_E!E48</f>
        <v>236.38375799999994</v>
      </c>
      <c r="F48" s="8">
        <f>FC_OTH_CP_E!F48+FC_OTH_HH_E!F48+FC_OTH_AFF_E!F48</f>
        <v>264.74982300000011</v>
      </c>
      <c r="G48" s="8">
        <f>FC_OTH_CP_E!G48+FC_OTH_HH_E!G48+FC_OTH_AFF_E!G48</f>
        <v>173.34801900000008</v>
      </c>
      <c r="H48" s="8">
        <f>FC_OTH_CP_E!H48+FC_OTH_HH_E!H48+FC_OTH_AFF_E!H48</f>
        <v>237.8684879999999</v>
      </c>
      <c r="I48" s="8">
        <f>FC_OTH_CP_E!I48+FC_OTH_HH_E!I48+FC_OTH_AFF_E!I48</f>
        <v>167.23570499999988</v>
      </c>
      <c r="J48" s="8">
        <f>FC_OTH_CP_E!J48+FC_OTH_HH_E!J48+FC_OTH_AFF_E!J48</f>
        <v>193.56035400000002</v>
      </c>
      <c r="K48" s="8">
        <f>FC_OTH_CP_E!K48+FC_OTH_HH_E!K48+FC_OTH_AFF_E!K48</f>
        <v>158.98088699999997</v>
      </c>
      <c r="L48" s="8">
        <f>FC_OTH_CP_E!L48+FC_OTH_HH_E!L48+FC_OTH_AFF_E!L48</f>
        <v>138.481785</v>
      </c>
      <c r="M48" s="8">
        <f>FC_OTH_CP_E!M48+FC_OTH_HH_E!M48+FC_OTH_AFF_E!M48</f>
        <v>150.56917199999998</v>
      </c>
      <c r="N48" s="8">
        <f>FC_OTH_CP_E!N48+FC_OTH_HH_E!N48+FC_OTH_AFF_E!N48</f>
        <v>113.152923</v>
      </c>
      <c r="O48" s="8">
        <f>FC_OTH_CP_E!O48+FC_OTH_HH_E!O48+FC_OTH_AFF_E!O48</f>
        <v>110.61098099999998</v>
      </c>
      <c r="P48" s="8">
        <f>FC_OTH_CP_E!P48+FC_OTH_HH_E!P48+FC_OTH_AFF_E!P48</f>
        <v>142.30557900000002</v>
      </c>
      <c r="Q48" s="8">
        <f>FC_OTH_CP_E!Q48+FC_OTH_HH_E!Q48+FC_OTH_AFF_E!Q48</f>
        <v>104.90968800000006</v>
      </c>
      <c r="R48" s="8">
        <f>FC_OTH_CP_E!R48+FC_OTH_HH_E!R48+FC_OTH_AFF_E!R48</f>
        <v>99.979191000000029</v>
      </c>
      <c r="S48" s="8">
        <f>FC_OTH_CP_E!S48+FC_OTH_HH_E!S48+FC_OTH_AFF_E!S48</f>
        <v>87.343893000000037</v>
      </c>
      <c r="T48" s="8">
        <f>FC_OTH_CP_E!T48+FC_OTH_HH_E!T48+FC_OTH_AFF_E!T48</f>
        <v>86.818095</v>
      </c>
      <c r="U48" s="8">
        <f>FC_OTH_CP_E!U48+FC_OTH_HH_E!U48+FC_OTH_AFF_E!U48</f>
        <v>112.84720200000001</v>
      </c>
      <c r="V48" s="8">
        <f>FC_OTH_CP_E!V48+FC_OTH_HH_E!V48+FC_OTH_AFF_E!V48</f>
        <v>84.979908000000009</v>
      </c>
      <c r="W48" s="8">
        <f>FC_OTH_CP_E!W48+FC_OTH_HH_E!W48+FC_OTH_AFF_E!W48</f>
        <v>126.44704800000007</v>
      </c>
      <c r="X48" s="8">
        <f>FC_OTH_CP_E!X48+FC_OTH_HH_E!X48+FC_OTH_AFF_E!X48</f>
        <v>127.13921999999997</v>
      </c>
      <c r="Y48" s="8">
        <f>FC_OTH_CP_E!Y48+FC_OTH_HH_E!Y48+FC_OTH_AFF_E!Y48</f>
        <v>116.39721599999996</v>
      </c>
      <c r="Z48" s="8">
        <f>FC_OTH_CP_E!Z48+FC_OTH_HH_E!Z48+FC_OTH_AFF_E!Z48</f>
        <v>89.33546699999998</v>
      </c>
    </row>
    <row r="49" spans="1:26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  <c r="Y49" s="8">
        <f>FC_OTH_CP_E!Y49+FC_OTH_HH_E!Y49+FC_OTH_AFF_E!Y49</f>
        <v>0</v>
      </c>
      <c r="Z49" s="8">
        <f>FC_OTH_CP_E!Z49+FC_OTH_HH_E!Z49+FC_OTH_AFF_E!Z49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  <c r="Y50" s="8">
        <f>FC_OTH_CP_E!Y50+FC_OTH_HH_E!Y50+FC_OTH_AFF_E!Y50</f>
        <v>0</v>
      </c>
      <c r="Z50" s="8">
        <f>FC_OTH_CP_E!Z50+FC_OTH_HH_E!Z50+FC_OTH_AFF_E!Z50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FC_OTH_CP_E!C51+FC_OTH_HH_E!C51+FC_OTH_AFF_E!C51</f>
        <v>1715.7006900000001</v>
      </c>
      <c r="D51" s="27">
        <f>FC_OTH_CP_E!D51+FC_OTH_HH_E!D51+FC_OTH_AFF_E!D51</f>
        <v>1804.5271411200001</v>
      </c>
      <c r="E51" s="27">
        <f>FC_OTH_CP_E!E51+FC_OTH_HH_E!E51+FC_OTH_AFF_E!E51</f>
        <v>1758.41745156</v>
      </c>
      <c r="F51" s="27">
        <f>FC_OTH_CP_E!F51+FC_OTH_HH_E!F51+FC_OTH_AFF_E!F51</f>
        <v>1918.4374281599999</v>
      </c>
      <c r="G51" s="27">
        <f>FC_OTH_CP_E!G51+FC_OTH_HH_E!G51+FC_OTH_AFF_E!G51</f>
        <v>2070.1946152800001</v>
      </c>
      <c r="H51" s="27">
        <f>FC_OTH_CP_E!H51+FC_OTH_HH_E!H51+FC_OTH_AFF_E!H51</f>
        <v>2086.6818218400003</v>
      </c>
      <c r="I51" s="27">
        <f>FC_OTH_CP_E!I51+FC_OTH_HH_E!I51+FC_OTH_AFF_E!I51</f>
        <v>2207.7762300000004</v>
      </c>
      <c r="J51" s="27">
        <f>FC_OTH_CP_E!J51+FC_OTH_HH_E!J51+FC_OTH_AFF_E!J51</f>
        <v>2131.0451632800005</v>
      </c>
      <c r="K51" s="27">
        <f>FC_OTH_CP_E!K51+FC_OTH_HH_E!K51+FC_OTH_AFF_E!K51</f>
        <v>2330.1098647199997</v>
      </c>
      <c r="L51" s="27">
        <f>FC_OTH_CP_E!L51+FC_OTH_HH_E!L51+FC_OTH_AFF_E!L51</f>
        <v>2177.408312640001</v>
      </c>
      <c r="M51" s="27">
        <f>FC_OTH_CP_E!M51+FC_OTH_HH_E!M51+FC_OTH_AFF_E!M51</f>
        <v>2455.1998495200005</v>
      </c>
      <c r="N51" s="27">
        <f>FC_OTH_CP_E!N51+FC_OTH_HH_E!N51+FC_OTH_AFF_E!N51</f>
        <v>2054.8462611599998</v>
      </c>
      <c r="O51" s="27">
        <f>FC_OTH_CP_E!O51+FC_OTH_HH_E!O51+FC_OTH_AFF_E!O51</f>
        <v>2218.1141584799998</v>
      </c>
      <c r="P51" s="27">
        <f>FC_OTH_CP_E!P51+FC_OTH_HH_E!P51+FC_OTH_AFF_E!P51</f>
        <v>2199.2054515199998</v>
      </c>
      <c r="Q51" s="27">
        <f>FC_OTH_CP_E!Q51+FC_OTH_HH_E!Q51+FC_OTH_AFF_E!Q51</f>
        <v>1990.9848934800002</v>
      </c>
      <c r="R51" s="27">
        <f>FC_OTH_CP_E!R51+FC_OTH_HH_E!R51+FC_OTH_AFF_E!R51</f>
        <v>2128.4736066000005</v>
      </c>
      <c r="S51" s="27">
        <f>FC_OTH_CP_E!S51+FC_OTH_HH_E!S51+FC_OTH_AFF_E!S51</f>
        <v>2111.4572648400008</v>
      </c>
      <c r="T51" s="27">
        <f>FC_OTH_CP_E!T51+FC_OTH_HH_E!T51+FC_OTH_AFF_E!T51</f>
        <v>2066.8655066400001</v>
      </c>
      <c r="U51" s="27">
        <f>FC_OTH_CP_E!U51+FC_OTH_HH_E!U51+FC_OTH_AFF_E!U51</f>
        <v>2249.6952495600008</v>
      </c>
      <c r="V51" s="27">
        <f>FC_OTH_CP_E!V51+FC_OTH_HH_E!V51+FC_OTH_AFF_E!V51</f>
        <v>2255.1754341599994</v>
      </c>
      <c r="W51" s="27">
        <f>FC_OTH_CP_E!W51+FC_OTH_HH_E!W51+FC_OTH_AFF_E!W51</f>
        <v>2137.4013868927605</v>
      </c>
      <c r="X51" s="27">
        <f>FC_OTH_CP_E!X51+FC_OTH_HH_E!X51+FC_OTH_AFF_E!X51</f>
        <v>2214.4056227527617</v>
      </c>
      <c r="Y51" s="27">
        <f>FC_OTH_CP_E!Y51+FC_OTH_HH_E!Y51+FC_OTH_AFF_E!Y51</f>
        <v>2074.0666112579484</v>
      </c>
      <c r="Z51" s="27">
        <f>FC_OTH_CP_E!Z51+FC_OTH_HH_E!Z51+FC_OTH_AFF_E!Z51</f>
        <v>1852.715176481918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  <c r="Y53" s="8">
        <f>FC_OTH_CP_E!Y53+FC_OTH_HH_E!Y53+FC_OTH_AFF_E!Y53</f>
        <v>0</v>
      </c>
      <c r="Z53" s="8">
        <f>FC_OTH_CP_E!Z53+FC_OTH_HH_E!Z53+FC_OTH_AFF_E!Z53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  <c r="Y54" s="45">
        <f>FC_OTH_CP_E!Y54+FC_OTH_HH_E!Y54+FC_OTH_AFF_E!Y54</f>
        <v>0</v>
      </c>
      <c r="Z54" s="45">
        <f>FC_OTH_CP_E!Z54+FC_OTH_HH_E!Z54+FC_OTH_AFF_E!Z54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80.607340800000003</v>
      </c>
      <c r="D61" s="49">
        <f t="shared" si="32"/>
        <v>77.028940799999987</v>
      </c>
      <c r="E61" s="49">
        <f t="shared" si="32"/>
        <v>76.352774399999973</v>
      </c>
      <c r="F61" s="49">
        <f t="shared" si="32"/>
        <v>77.49759527999997</v>
      </c>
      <c r="G61" s="49">
        <f t="shared" si="32"/>
        <v>75.958968959999993</v>
      </c>
      <c r="H61" s="49">
        <f t="shared" si="32"/>
        <v>82.40281056000002</v>
      </c>
      <c r="I61" s="49">
        <f t="shared" si="32"/>
        <v>95.667011999999971</v>
      </c>
      <c r="J61" s="49">
        <f t="shared" si="32"/>
        <v>144.63439200000002</v>
      </c>
      <c r="K61" s="49">
        <f t="shared" si="32"/>
        <v>157.11605280000006</v>
      </c>
      <c r="L61" s="49">
        <f t="shared" si="32"/>
        <v>201.77305343999998</v>
      </c>
      <c r="M61" s="49">
        <f t="shared" si="32"/>
        <v>190.44386928000006</v>
      </c>
      <c r="N61" s="49">
        <f t="shared" si="32"/>
        <v>188.06881463999997</v>
      </c>
      <c r="O61" s="49">
        <f t="shared" si="32"/>
        <v>227.90667815999993</v>
      </c>
      <c r="P61" s="49">
        <f t="shared" si="32"/>
        <v>260.13182831999995</v>
      </c>
      <c r="Q61" s="49">
        <f t="shared" si="32"/>
        <v>263.70632736000005</v>
      </c>
      <c r="R61" s="49">
        <f t="shared" si="32"/>
        <v>247.51547856000005</v>
      </c>
      <c r="S61" s="49">
        <f t="shared" si="32"/>
        <v>289.34019575999986</v>
      </c>
      <c r="T61" s="49">
        <f t="shared" si="32"/>
        <v>245.21911847999993</v>
      </c>
      <c r="U61" s="49">
        <f t="shared" si="32"/>
        <v>236.89132488000001</v>
      </c>
      <c r="V61" s="49">
        <f t="shared" si="32"/>
        <v>199.51060248000002</v>
      </c>
      <c r="W61" s="49">
        <f t="shared" si="32"/>
        <v>209.74608777025537</v>
      </c>
      <c r="X61" s="49">
        <f t="shared" si="32"/>
        <v>220.46713029795436</v>
      </c>
      <c r="Y61" s="49">
        <f t="shared" ref="Y61:Z61" si="33">SUM(Y62:Y72)</f>
        <v>214.31906172627666</v>
      </c>
      <c r="Z61" s="49">
        <f t="shared" si="33"/>
        <v>216.27323798144994</v>
      </c>
    </row>
    <row r="62" spans="1:26" ht="11.25" customHeight="1" x14ac:dyDescent="0.2">
      <c r="A62" s="50" t="s">
        <v>92</v>
      </c>
      <c r="B62" s="51" t="s">
        <v>93</v>
      </c>
      <c r="C62" s="52">
        <f>FC_OTH_CP_E!C62+FC_OTH_HH_E!C62+FC_OTH_AFF_E!C62</f>
        <v>80.607340800000003</v>
      </c>
      <c r="D62" s="52">
        <f>FC_OTH_CP_E!D62+FC_OTH_HH_E!D62+FC_OTH_AFF_E!D62</f>
        <v>77.028940799999987</v>
      </c>
      <c r="E62" s="52">
        <f>FC_OTH_CP_E!E62+FC_OTH_HH_E!E62+FC_OTH_AFF_E!E62</f>
        <v>76.352774399999973</v>
      </c>
      <c r="F62" s="52">
        <f>FC_OTH_CP_E!F62+FC_OTH_HH_E!F62+FC_OTH_AFF_E!F62</f>
        <v>71.928460799999968</v>
      </c>
      <c r="G62" s="52">
        <f>FC_OTH_CP_E!G62+FC_OTH_HH_E!G62+FC_OTH_AFF_E!G62</f>
        <v>70.444281599999997</v>
      </c>
      <c r="H62" s="52">
        <f>FC_OTH_CP_E!H62+FC_OTH_HH_E!H62+FC_OTH_AFF_E!H62</f>
        <v>75.610483200000019</v>
      </c>
      <c r="I62" s="52">
        <f>FC_OTH_CP_E!I62+FC_OTH_HH_E!I62+FC_OTH_AFF_E!I62</f>
        <v>85.168742399999971</v>
      </c>
      <c r="J62" s="52">
        <f>FC_OTH_CP_E!J62+FC_OTH_HH_E!J62+FC_OTH_AFF_E!J62</f>
        <v>136.08403200000001</v>
      </c>
      <c r="K62" s="52">
        <f>FC_OTH_CP_E!K62+FC_OTH_HH_E!K62+FC_OTH_AFF_E!K62</f>
        <v>148.62072960000006</v>
      </c>
      <c r="L62" s="52">
        <f>FC_OTH_CP_E!L62+FC_OTH_HH_E!L62+FC_OTH_AFF_E!L62</f>
        <v>193.22190719999998</v>
      </c>
      <c r="M62" s="52">
        <f>FC_OTH_CP_E!M62+FC_OTH_HH_E!M62+FC_OTH_AFF_E!M62</f>
        <v>181.68554880000005</v>
      </c>
      <c r="N62" s="52">
        <f>FC_OTH_CP_E!N62+FC_OTH_HH_E!N62+FC_OTH_AFF_E!N62</f>
        <v>178.41398399999997</v>
      </c>
      <c r="O62" s="52">
        <f>FC_OTH_CP_E!O62+FC_OTH_HH_E!O62+FC_OTH_AFF_E!O62</f>
        <v>218.96300159999993</v>
      </c>
      <c r="P62" s="52">
        <f>FC_OTH_CP_E!P62+FC_OTH_HH_E!P62+FC_OTH_AFF_E!P62</f>
        <v>250.13439359999998</v>
      </c>
      <c r="Q62" s="52">
        <f>FC_OTH_CP_E!Q62+FC_OTH_HH_E!Q62+FC_OTH_AFF_E!Q62</f>
        <v>253.24225920000003</v>
      </c>
      <c r="R62" s="52">
        <f>FC_OTH_CP_E!R62+FC_OTH_HH_E!R62+FC_OTH_AFF_E!R62</f>
        <v>236.39293440000006</v>
      </c>
      <c r="S62" s="52">
        <f>FC_OTH_CP_E!S62+FC_OTH_HH_E!S62+FC_OTH_AFF_E!S62</f>
        <v>277.37539199999986</v>
      </c>
      <c r="T62" s="52">
        <f>FC_OTH_CP_E!T62+FC_OTH_HH_E!T62+FC_OTH_AFF_E!T62</f>
        <v>231.75613439999995</v>
      </c>
      <c r="U62" s="52">
        <f>FC_OTH_CP_E!U62+FC_OTH_HH_E!U62+FC_OTH_AFF_E!U62</f>
        <v>224.03767680000001</v>
      </c>
      <c r="V62" s="52">
        <f>FC_OTH_CP_E!V62+FC_OTH_HH_E!V62+FC_OTH_AFF_E!V62</f>
        <v>185.08250880000003</v>
      </c>
      <c r="W62" s="52">
        <f>FC_OTH_CP_E!W62+FC_OTH_HH_E!W62+FC_OTH_AFF_E!W62</f>
        <v>195.49837440000005</v>
      </c>
      <c r="X62" s="52">
        <f>FC_OTH_CP_E!X62+FC_OTH_HH_E!X62+FC_OTH_AFF_E!X62</f>
        <v>206.22228479999995</v>
      </c>
      <c r="Y62" s="52">
        <f>FC_OTH_CP_E!Y62+FC_OTH_HH_E!Y62+FC_OTH_AFF_E!Y62</f>
        <v>197.38091520000006</v>
      </c>
      <c r="Z62" s="52">
        <f>FC_OTH_CP_E!Z62+FC_OTH_HH_E!Z62+FC_OTH_AFF_E!Z62</f>
        <v>199.06871039999999</v>
      </c>
    </row>
    <row r="63" spans="1:26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0</v>
      </c>
      <c r="M63" s="52">
        <f>FC_OTH_CP_E!M63+FC_OTH_HH_E!M63+FC_OTH_AFF_E!M63</f>
        <v>0</v>
      </c>
      <c r="N63" s="52">
        <f>FC_OTH_CP_E!N63+FC_OTH_HH_E!N63+FC_OTH_AFF_E!N63</f>
        <v>0</v>
      </c>
      <c r="O63" s="52">
        <f>FC_OTH_CP_E!O63+FC_OTH_HH_E!O63+FC_OTH_AFF_E!O63</f>
        <v>0</v>
      </c>
      <c r="P63" s="52">
        <f>FC_OTH_CP_E!P63+FC_OTH_HH_E!P63+FC_OTH_AFF_E!P63</f>
        <v>0</v>
      </c>
      <c r="Q63" s="52">
        <f>FC_OTH_CP_E!Q63+FC_OTH_HH_E!Q63+FC_OTH_AFF_E!Q63</f>
        <v>0</v>
      </c>
      <c r="R63" s="52">
        <f>FC_OTH_CP_E!R63+FC_OTH_HH_E!R63+FC_OTH_AFF_E!R63</f>
        <v>0</v>
      </c>
      <c r="S63" s="52">
        <f>FC_OTH_CP_E!S63+FC_OTH_HH_E!S63+FC_OTH_AFF_E!S63</f>
        <v>0</v>
      </c>
      <c r="T63" s="52">
        <f>FC_OTH_CP_E!T63+FC_OTH_HH_E!T63+FC_OTH_AFF_E!T63</f>
        <v>0</v>
      </c>
      <c r="U63" s="52">
        <f>FC_OTH_CP_E!U63+FC_OTH_HH_E!U63+FC_OTH_AFF_E!U63</f>
        <v>0</v>
      </c>
      <c r="V63" s="52">
        <f>FC_OTH_CP_E!V63+FC_OTH_HH_E!V63+FC_OTH_AFF_E!V63</f>
        <v>0</v>
      </c>
      <c r="W63" s="52">
        <f>FC_OTH_CP_E!W63+FC_OTH_HH_E!W63+FC_OTH_AFF_E!W63</f>
        <v>0</v>
      </c>
      <c r="X63" s="52">
        <f>FC_OTH_CP_E!X63+FC_OTH_HH_E!X63+FC_OTH_AFF_E!X63</f>
        <v>0</v>
      </c>
      <c r="Y63" s="52">
        <f>FC_OTH_CP_E!Y63+FC_OTH_HH_E!Y63+FC_OTH_AFF_E!Y63</f>
        <v>0</v>
      </c>
      <c r="Z63" s="52">
        <f>FC_OTH_CP_E!Z63+FC_OTH_HH_E!Z63+FC_OTH_AFF_E!Z63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0</v>
      </c>
      <c r="E64" s="52">
        <f>FC_OTH_CP_E!E64+FC_OTH_HH_E!E64+FC_OTH_AFF_E!E64</f>
        <v>0</v>
      </c>
      <c r="F64" s="52">
        <f>FC_OTH_CP_E!F64+FC_OTH_HH_E!F64+FC_OTH_AFF_E!F64</f>
        <v>5.5691344799999971</v>
      </c>
      <c r="G64" s="52">
        <f>FC_OTH_CP_E!G64+FC_OTH_HH_E!G64+FC_OTH_AFF_E!G64</f>
        <v>5.514687359999999</v>
      </c>
      <c r="H64" s="52">
        <f>FC_OTH_CP_E!H64+FC_OTH_HH_E!H64+FC_OTH_AFF_E!H64</f>
        <v>6.792327359999998</v>
      </c>
      <c r="I64" s="52">
        <f>FC_OTH_CP_E!I64+FC_OTH_HH_E!I64+FC_OTH_AFF_E!I64</f>
        <v>10.498269599999999</v>
      </c>
      <c r="J64" s="52">
        <f>FC_OTH_CP_E!J64+FC_OTH_HH_E!J64+FC_OTH_AFF_E!J64</f>
        <v>8.5503600000000031</v>
      </c>
      <c r="K64" s="52">
        <f>FC_OTH_CP_E!K64+FC_OTH_HH_E!K64+FC_OTH_AFF_E!K64</f>
        <v>8.4953231999999943</v>
      </c>
      <c r="L64" s="52">
        <f>FC_OTH_CP_E!L64+FC_OTH_HH_E!L64+FC_OTH_AFF_E!L64</f>
        <v>8.5511462400000013</v>
      </c>
      <c r="M64" s="52">
        <f>FC_OTH_CP_E!M64+FC_OTH_HH_E!M64+FC_OTH_AFF_E!M64</f>
        <v>8.7583204800000036</v>
      </c>
      <c r="N64" s="52">
        <f>FC_OTH_CP_E!N64+FC_OTH_HH_E!N64+FC_OTH_AFF_E!N64</f>
        <v>9.6548306399999948</v>
      </c>
      <c r="O64" s="52">
        <f>FC_OTH_CP_E!O64+FC_OTH_HH_E!O64+FC_OTH_AFF_E!O64</f>
        <v>8.9436765599999983</v>
      </c>
      <c r="P64" s="52">
        <f>FC_OTH_CP_E!P64+FC_OTH_HH_E!P64+FC_OTH_AFF_E!P64</f>
        <v>9.9974347200000011</v>
      </c>
      <c r="Q64" s="52">
        <f>FC_OTH_CP_E!Q64+FC_OTH_HH_E!Q64+FC_OTH_AFF_E!Q64</f>
        <v>10.46406816</v>
      </c>
      <c r="R64" s="52">
        <f>FC_OTH_CP_E!R64+FC_OTH_HH_E!R64+FC_OTH_AFF_E!R64</f>
        <v>11.122544159999997</v>
      </c>
      <c r="S64" s="52">
        <f>FC_OTH_CP_E!S64+FC_OTH_HH_E!S64+FC_OTH_AFF_E!S64</f>
        <v>11.964803759999999</v>
      </c>
      <c r="T64" s="52">
        <f>FC_OTH_CP_E!T64+FC_OTH_HH_E!T64+FC_OTH_AFF_E!T64</f>
        <v>13.462984079999995</v>
      </c>
      <c r="U64" s="52">
        <f>FC_OTH_CP_E!U64+FC_OTH_HH_E!U64+FC_OTH_AFF_E!U64</f>
        <v>12.853648080000013</v>
      </c>
      <c r="V64" s="52">
        <f>FC_OTH_CP_E!V64+FC_OTH_HH_E!V64+FC_OTH_AFF_E!V64</f>
        <v>14.42809368</v>
      </c>
      <c r="W64" s="52">
        <f>FC_OTH_CP_E!W64+FC_OTH_HH_E!W64+FC_OTH_AFF_E!W64</f>
        <v>14.247713370255324</v>
      </c>
      <c r="X64" s="52">
        <f>FC_OTH_CP_E!X64+FC_OTH_HH_E!X64+FC_OTH_AFF_E!X64</f>
        <v>14.244845497954392</v>
      </c>
      <c r="Y64" s="52">
        <f>FC_OTH_CP_E!Y64+FC_OTH_HH_E!Y64+FC_OTH_AFF_E!Y64</f>
        <v>16.938146526276601</v>
      </c>
      <c r="Z64" s="52">
        <f>FC_OTH_CP_E!Z64+FC_OTH_HH_E!Z64+FC_OTH_AFF_E!Z64</f>
        <v>17.204527581449963</v>
      </c>
    </row>
    <row r="65" spans="1:26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  <c r="Y65" s="52">
        <f>FC_OTH_CP_E!Y65+FC_OTH_HH_E!Y65+FC_OTH_AFF_E!Y65</f>
        <v>0</v>
      </c>
      <c r="Z65" s="52">
        <f>FC_OTH_CP_E!Z65+FC_OTH_HH_E!Z65+FC_OTH_AFF_E!Z65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  <c r="Y66" s="52">
        <f>FC_OTH_CP_E!Y66+FC_OTH_HH_E!Y66+FC_OTH_AFF_E!Y66</f>
        <v>0</v>
      </c>
      <c r="Z66" s="52">
        <f>FC_OTH_CP_E!Z66+FC_OTH_HH_E!Z66+FC_OTH_AFF_E!Z66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  <c r="Y67" s="52">
        <f>FC_OTH_CP_E!Y67+FC_OTH_HH_E!Y67+FC_OTH_AFF_E!Y67</f>
        <v>0</v>
      </c>
      <c r="Z67" s="52">
        <f>FC_OTH_CP_E!Z67+FC_OTH_HH_E!Z67+FC_OTH_AFF_E!Z67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  <c r="Y68" s="52">
        <f>FC_OTH_CP_E!Y68+FC_OTH_HH_E!Y68+FC_OTH_AFF_E!Y68</f>
        <v>0</v>
      </c>
      <c r="Z68" s="52">
        <f>FC_OTH_CP_E!Z68+FC_OTH_HH_E!Z68+FC_OTH_AFF_E!Z68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0</v>
      </c>
      <c r="Y69" s="52">
        <f>FC_OTH_CP_E!Y69+FC_OTH_HH_E!Y69+FC_OTH_AFF_E!Y69</f>
        <v>0</v>
      </c>
      <c r="Z69" s="52">
        <f>FC_OTH_CP_E!Z69+FC_OTH_HH_E!Z69+FC_OTH_AFF_E!Z69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  <c r="Y70" s="52">
        <f>FC_OTH_CP_E!Y70+FC_OTH_HH_E!Y70+FC_OTH_AFF_E!Y70</f>
        <v>0</v>
      </c>
      <c r="Z70" s="52">
        <f>FC_OTH_CP_E!Z70+FC_OTH_HH_E!Z70+FC_OTH_AFF_E!Z70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  <c r="Y71" s="52">
        <f>FC_OTH_CP_E!Y71+FC_OTH_HH_E!Y71+FC_OTH_AFF_E!Y71</f>
        <v>0</v>
      </c>
      <c r="Z71" s="52">
        <f>FC_OTH_CP_E!Z71+FC_OTH_HH_E!Z71+FC_OTH_AFF_E!Z71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  <c r="Y72" s="55">
        <f>FC_OTH_CP_E!Y72+FC_OTH_HH_E!Y72+FC_OTH_AFF_E!Y72</f>
        <v>0</v>
      </c>
      <c r="Z72" s="55">
        <f>FC_OTH_CP_E!Z72+FC_OTH_HH_E!Z72+FC_OTH_AFF_E!Z72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1864.3820967243792</v>
      </c>
      <c r="D2" s="21">
        <f t="shared" ref="D2:X2" si="0">SUM(D3,D17,D22,D25,D26,D51,D52)</f>
        <v>1822.8735736654689</v>
      </c>
      <c r="E2" s="21">
        <f t="shared" si="0"/>
        <v>1735.2738067628522</v>
      </c>
      <c r="F2" s="21">
        <f t="shared" si="0"/>
        <v>1789.2883010018904</v>
      </c>
      <c r="G2" s="21">
        <f t="shared" si="0"/>
        <v>1703.1218823226966</v>
      </c>
      <c r="H2" s="21">
        <f t="shared" si="0"/>
        <v>1739.2919951295426</v>
      </c>
      <c r="I2" s="21">
        <f t="shared" si="0"/>
        <v>1722.9790002099262</v>
      </c>
      <c r="J2" s="21">
        <f t="shared" si="0"/>
        <v>1666.5940538892005</v>
      </c>
      <c r="K2" s="21">
        <f t="shared" si="0"/>
        <v>1719.4618939019997</v>
      </c>
      <c r="L2" s="21">
        <f t="shared" si="0"/>
        <v>1380.4065536400003</v>
      </c>
      <c r="M2" s="21">
        <f t="shared" si="0"/>
        <v>1495.0498172400007</v>
      </c>
      <c r="N2" s="21">
        <f t="shared" si="0"/>
        <v>1364.3561663999999</v>
      </c>
      <c r="O2" s="21">
        <f t="shared" si="0"/>
        <v>1424.8408067999999</v>
      </c>
      <c r="P2" s="21">
        <f t="shared" si="0"/>
        <v>1525.2398514000001</v>
      </c>
      <c r="Q2" s="21">
        <f t="shared" si="0"/>
        <v>1414.7352187200004</v>
      </c>
      <c r="R2" s="21">
        <f t="shared" si="0"/>
        <v>1553.5215612000002</v>
      </c>
      <c r="S2" s="21">
        <f t="shared" si="0"/>
        <v>1466.08597908</v>
      </c>
      <c r="T2" s="21">
        <f t="shared" si="0"/>
        <v>1404.6573812399995</v>
      </c>
      <c r="U2" s="21">
        <f t="shared" si="0"/>
        <v>1527.6146572800008</v>
      </c>
      <c r="V2" s="21">
        <f t="shared" si="0"/>
        <v>1517.7580578000002</v>
      </c>
      <c r="W2" s="21">
        <f t="shared" si="0"/>
        <v>1318.3302303738344</v>
      </c>
      <c r="X2" s="21">
        <f t="shared" si="0"/>
        <v>1388.0882824561702</v>
      </c>
      <c r="Y2" s="21">
        <f t="shared" ref="Y2:Z2" si="1">SUM(Y3,Y17,Y22,Y25,Y26,Y51,Y52)</f>
        <v>1378.6197855087382</v>
      </c>
      <c r="Z2" s="21">
        <f t="shared" si="1"/>
        <v>1332.7062317912741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106.98232228440001</v>
      </c>
      <c r="G3" s="24">
        <f t="shared" si="2"/>
        <v>104.77003001040002</v>
      </c>
      <c r="H3" s="24">
        <f t="shared" si="2"/>
        <v>105.72938516399998</v>
      </c>
      <c r="I3" s="24">
        <f t="shared" si="2"/>
        <v>105.68231928359994</v>
      </c>
      <c r="J3" s="24">
        <f t="shared" si="2"/>
        <v>105.73964764920004</v>
      </c>
      <c r="K3" s="24">
        <f t="shared" si="2"/>
        <v>105.72407698199999</v>
      </c>
      <c r="L3" s="24">
        <f t="shared" si="2"/>
        <v>2.546707679999999</v>
      </c>
      <c r="M3" s="24">
        <f t="shared" si="2"/>
        <v>3.9133749600000001</v>
      </c>
      <c r="N3" s="24">
        <f t="shared" si="2"/>
        <v>4.9667270399999994</v>
      </c>
      <c r="O3" s="24">
        <f t="shared" si="2"/>
        <v>2.1594909600000007</v>
      </c>
      <c r="P3" s="24">
        <f t="shared" si="2"/>
        <v>1.8723988800000013</v>
      </c>
      <c r="Q3" s="24">
        <f t="shared" si="2"/>
        <v>1.1088633600000004</v>
      </c>
      <c r="R3" s="24">
        <f t="shared" si="2"/>
        <v>1.1061388800000007</v>
      </c>
      <c r="S3" s="24">
        <f t="shared" si="2"/>
        <v>2.4070780800000002</v>
      </c>
      <c r="T3" s="24">
        <f t="shared" si="2"/>
        <v>2.1199860000000008</v>
      </c>
      <c r="U3" s="24">
        <f t="shared" si="2"/>
        <v>2.2146616799999994</v>
      </c>
      <c r="V3" s="24">
        <f t="shared" si="2"/>
        <v>1.7984973600000003</v>
      </c>
      <c r="W3" s="24">
        <f t="shared" si="2"/>
        <v>0.71619767999999995</v>
      </c>
      <c r="X3" s="24">
        <f t="shared" si="2"/>
        <v>0.7795418400000006</v>
      </c>
      <c r="Y3" s="24">
        <f t="shared" ref="Y3:Z3" si="3">SUM(Y4,Y8,Y11)</f>
        <v>0.84016152000000044</v>
      </c>
      <c r="Z3" s="24">
        <f t="shared" si="3"/>
        <v>0.84016152000000033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103.11816328440001</v>
      </c>
      <c r="G4" s="19">
        <f t="shared" si="4"/>
        <v>102.83812601040002</v>
      </c>
      <c r="H4" s="19">
        <f t="shared" si="4"/>
        <v>102.88909316399997</v>
      </c>
      <c r="I4" s="19">
        <f t="shared" si="4"/>
        <v>102.84202728359993</v>
      </c>
      <c r="J4" s="19">
        <f t="shared" si="4"/>
        <v>102.89935564920003</v>
      </c>
      <c r="K4" s="19">
        <f t="shared" si="4"/>
        <v>102.88378498199998</v>
      </c>
      <c r="L4" s="19">
        <f t="shared" si="4"/>
        <v>2.546707679999999</v>
      </c>
      <c r="M4" s="19">
        <f t="shared" si="4"/>
        <v>3.9133749600000001</v>
      </c>
      <c r="N4" s="19">
        <f t="shared" si="4"/>
        <v>4.9667270399999994</v>
      </c>
      <c r="O4" s="19">
        <f t="shared" si="4"/>
        <v>2.1594909600000007</v>
      </c>
      <c r="P4" s="19">
        <f t="shared" si="4"/>
        <v>1.8723988800000013</v>
      </c>
      <c r="Q4" s="19">
        <f t="shared" si="4"/>
        <v>1.1088633600000004</v>
      </c>
      <c r="R4" s="19">
        <f t="shared" si="4"/>
        <v>1.1061388800000007</v>
      </c>
      <c r="S4" s="19">
        <f t="shared" si="4"/>
        <v>2.4070780800000002</v>
      </c>
      <c r="T4" s="19">
        <f t="shared" si="4"/>
        <v>2.1199860000000008</v>
      </c>
      <c r="U4" s="19">
        <f t="shared" si="4"/>
        <v>2.2146616799999994</v>
      </c>
      <c r="V4" s="19">
        <f t="shared" si="4"/>
        <v>1.7984973600000003</v>
      </c>
      <c r="W4" s="19">
        <f t="shared" si="4"/>
        <v>0.71619767999999995</v>
      </c>
      <c r="X4" s="19">
        <f t="shared" si="4"/>
        <v>0.7795418400000006</v>
      </c>
      <c r="Y4" s="19">
        <f t="shared" ref="Y4:Z4" si="5">SUM(Y5:Y7)</f>
        <v>0.84016152000000044</v>
      </c>
      <c r="Z4" s="19">
        <f t="shared" si="5"/>
        <v>0.84016152000000033</v>
      </c>
    </row>
    <row r="5" spans="1:26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5.3658642443999982</v>
      </c>
      <c r="G5" s="8">
        <f>FC_OTH_CP_SH_E!G5+FC_OTH_CP_SC_E!G5+FC_OTH_CP_HW_E!G5+FC_OTH_CP_CA_E!G5</f>
        <v>5.3994827304000008</v>
      </c>
      <c r="H5" s="8">
        <f>FC_OTH_CP_SH_E!H5+FC_OTH_CP_SC_E!H5+FC_OTH_CP_HW_E!H5+FC_OTH_CP_CA_E!H5</f>
        <v>5.8850044439999971</v>
      </c>
      <c r="I5" s="8">
        <f>FC_OTH_CP_SH_E!I5+FC_OTH_CP_SC_E!I5+FC_OTH_CP_HW_E!I5+FC_OTH_CP_CA_E!I5</f>
        <v>5.8379385635999963</v>
      </c>
      <c r="J5" s="8">
        <f>FC_OTH_CP_SH_E!J5+FC_OTH_CP_SC_E!J5+FC_OTH_CP_HW_E!J5+FC_OTH_CP_CA_E!J5</f>
        <v>5.8952669292000026</v>
      </c>
      <c r="K5" s="8">
        <f>FC_OTH_CP_SH_E!K5+FC_OTH_CP_SC_E!K5+FC_OTH_CP_HW_E!K5+FC_OTH_CP_CA_E!K5</f>
        <v>5.8796962619999995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  <c r="Y5" s="8">
        <f>FC_OTH_CP_SH_E!Y5+FC_OTH_CP_SC_E!Y5+FC_OTH_CP_HW_E!Y5+FC_OTH_CP_CA_E!Y5</f>
        <v>0</v>
      </c>
      <c r="Z5" s="8">
        <f>FC_OTH_CP_SH_E!Z5+FC_OTH_CP_SC_E!Z5+FC_OTH_CP_HW_E!Z5+FC_OTH_CP_CA_E!Z5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  <c r="Y6" s="8">
        <f>FC_OTH_CP_SH_E!Y6+FC_OTH_CP_SC_E!Y6+FC_OTH_CP_HW_E!Y6+FC_OTH_CP_CA_E!Y6</f>
        <v>0</v>
      </c>
      <c r="Z6" s="8">
        <f>FC_OTH_CP_SH_E!Z6+FC_OTH_CP_SC_E!Z6+FC_OTH_CP_HW_E!Z6+FC_OTH_CP_CA_E!Z6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97.752299040000011</v>
      </c>
      <c r="G7" s="8">
        <f>FC_OTH_CP_SH_E!G7+FC_OTH_CP_SC_E!G7+FC_OTH_CP_HW_E!G7+FC_OTH_CP_CA_E!G7</f>
        <v>97.438643280000022</v>
      </c>
      <c r="H7" s="8">
        <f>FC_OTH_CP_SH_E!H7+FC_OTH_CP_SC_E!H7+FC_OTH_CP_HW_E!H7+FC_OTH_CP_CA_E!H7</f>
        <v>97.00408871999997</v>
      </c>
      <c r="I7" s="8">
        <f>FC_OTH_CP_SH_E!I7+FC_OTH_CP_SC_E!I7+FC_OTH_CP_HW_E!I7+FC_OTH_CP_CA_E!I7</f>
        <v>97.004088719999942</v>
      </c>
      <c r="J7" s="8">
        <f>FC_OTH_CP_SH_E!J7+FC_OTH_CP_SC_E!J7+FC_OTH_CP_HW_E!J7+FC_OTH_CP_CA_E!J7</f>
        <v>97.004088720000027</v>
      </c>
      <c r="K7" s="8">
        <f>FC_OTH_CP_SH_E!K7+FC_OTH_CP_SC_E!K7+FC_OTH_CP_HW_E!K7+FC_OTH_CP_CA_E!K7</f>
        <v>97.004088719999984</v>
      </c>
      <c r="L7" s="8">
        <f>FC_OTH_CP_SH_E!L7+FC_OTH_CP_SC_E!L7+FC_OTH_CP_HW_E!L7+FC_OTH_CP_CA_E!L7</f>
        <v>2.546707679999999</v>
      </c>
      <c r="M7" s="8">
        <f>FC_OTH_CP_SH_E!M7+FC_OTH_CP_SC_E!M7+FC_OTH_CP_HW_E!M7+FC_OTH_CP_CA_E!M7</f>
        <v>3.9133749600000001</v>
      </c>
      <c r="N7" s="8">
        <f>FC_OTH_CP_SH_E!N7+FC_OTH_CP_SC_E!N7+FC_OTH_CP_HW_E!N7+FC_OTH_CP_CA_E!N7</f>
        <v>4.9667270399999994</v>
      </c>
      <c r="O7" s="8">
        <f>FC_OTH_CP_SH_E!O7+FC_OTH_CP_SC_E!O7+FC_OTH_CP_HW_E!O7+FC_OTH_CP_CA_E!O7</f>
        <v>2.1594909600000007</v>
      </c>
      <c r="P7" s="8">
        <f>FC_OTH_CP_SH_E!P7+FC_OTH_CP_SC_E!P7+FC_OTH_CP_HW_E!P7+FC_OTH_CP_CA_E!P7</f>
        <v>1.8723988800000013</v>
      </c>
      <c r="Q7" s="8">
        <f>FC_OTH_CP_SH_E!Q7+FC_OTH_CP_SC_E!Q7+FC_OTH_CP_HW_E!Q7+FC_OTH_CP_CA_E!Q7</f>
        <v>1.1088633600000004</v>
      </c>
      <c r="R7" s="8">
        <f>FC_OTH_CP_SH_E!R7+FC_OTH_CP_SC_E!R7+FC_OTH_CP_HW_E!R7+FC_OTH_CP_CA_E!R7</f>
        <v>1.1061388800000007</v>
      </c>
      <c r="S7" s="8">
        <f>FC_OTH_CP_SH_E!S7+FC_OTH_CP_SC_E!S7+FC_OTH_CP_HW_E!S7+FC_OTH_CP_CA_E!S7</f>
        <v>2.4070780800000002</v>
      </c>
      <c r="T7" s="8">
        <f>FC_OTH_CP_SH_E!T7+FC_OTH_CP_SC_E!T7+FC_OTH_CP_HW_E!T7+FC_OTH_CP_CA_E!T7</f>
        <v>2.1199860000000008</v>
      </c>
      <c r="U7" s="8">
        <f>FC_OTH_CP_SH_E!U7+FC_OTH_CP_SC_E!U7+FC_OTH_CP_HW_E!U7+FC_OTH_CP_CA_E!U7</f>
        <v>2.2146616799999994</v>
      </c>
      <c r="V7" s="8">
        <f>FC_OTH_CP_SH_E!V7+FC_OTH_CP_SC_E!V7+FC_OTH_CP_HW_E!V7+FC_OTH_CP_CA_E!V7</f>
        <v>1.7984973600000003</v>
      </c>
      <c r="W7" s="8">
        <f>FC_OTH_CP_SH_E!W7+FC_OTH_CP_SC_E!W7+FC_OTH_CP_HW_E!W7+FC_OTH_CP_CA_E!W7</f>
        <v>0.71619767999999995</v>
      </c>
      <c r="X7" s="8">
        <f>FC_OTH_CP_SH_E!X7+FC_OTH_CP_SC_E!X7+FC_OTH_CP_HW_E!X7+FC_OTH_CP_CA_E!X7</f>
        <v>0.7795418400000006</v>
      </c>
      <c r="Y7" s="8">
        <f>FC_OTH_CP_SH_E!Y7+FC_OTH_CP_SC_E!Y7+FC_OTH_CP_HW_E!Y7+FC_OTH_CP_CA_E!Y7</f>
        <v>0.84016152000000044</v>
      </c>
      <c r="Z7" s="8">
        <f>FC_OTH_CP_SH_E!Z7+FC_OTH_CP_SC_E!Z7+FC_OTH_CP_HW_E!Z7+FC_OTH_CP_CA_E!Z7</f>
        <v>0.84016152000000033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  <c r="Y9" s="8">
        <f>FC_OTH_CP_SH_E!Y9+FC_OTH_CP_SC_E!Y9+FC_OTH_CP_HW_E!Y9+FC_OTH_CP_CA_E!Y9</f>
        <v>0</v>
      </c>
      <c r="Z9" s="8">
        <f>FC_OTH_CP_SH_E!Z9+FC_OTH_CP_SC_E!Z9+FC_OTH_CP_HW_E!Z9+FC_OTH_CP_CA_E!Z9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  <c r="Y10" s="8">
        <f>FC_OTH_CP_SH_E!Y10+FC_OTH_CP_SC_E!Y10+FC_OTH_CP_HW_E!Y10+FC_OTH_CP_CA_E!Y10</f>
        <v>0</v>
      </c>
      <c r="Z10" s="8">
        <f>FC_OTH_CP_SH_E!Z10+FC_OTH_CP_SC_E!Z10+FC_OTH_CP_HW_E!Z10+FC_OTH_CP_CA_E!Z10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3.8641589999999999</v>
      </c>
      <c r="G11" s="19">
        <f t="shared" si="8"/>
        <v>1.9319039999999998</v>
      </c>
      <c r="H11" s="19">
        <f t="shared" si="8"/>
        <v>2.8402919999999998</v>
      </c>
      <c r="I11" s="19">
        <f t="shared" si="8"/>
        <v>2.8402919999999989</v>
      </c>
      <c r="J11" s="19">
        <f t="shared" si="8"/>
        <v>2.8402920000000007</v>
      </c>
      <c r="K11" s="19">
        <f t="shared" si="8"/>
        <v>2.8402919999999998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  <c r="Y12" s="8">
        <f>FC_OTH_CP_SH_E!Y12+FC_OTH_CP_SC_E!Y12+FC_OTH_CP_HW_E!Y12+FC_OTH_CP_CA_E!Y12</f>
        <v>0</v>
      </c>
      <c r="Z12" s="8">
        <f>FC_OTH_CP_SH_E!Z12+FC_OTH_CP_SC_E!Z12+FC_OTH_CP_HW_E!Z12+FC_OTH_CP_CA_E!Z12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  <c r="Y13" s="8">
        <f>FC_OTH_CP_SH_E!Y13+FC_OTH_CP_SC_E!Y13+FC_OTH_CP_HW_E!Y13+FC_OTH_CP_CA_E!Y13</f>
        <v>0</v>
      </c>
      <c r="Z13" s="8">
        <f>FC_OTH_CP_SH_E!Z13+FC_OTH_CP_SC_E!Z13+FC_OTH_CP_HW_E!Z13+FC_OTH_CP_CA_E!Z13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  <c r="Y14" s="8">
        <f>FC_OTH_CP_SH_E!Y14+FC_OTH_CP_SC_E!Y14+FC_OTH_CP_HW_E!Y14+FC_OTH_CP_CA_E!Y14</f>
        <v>0</v>
      </c>
      <c r="Z14" s="8">
        <f>FC_OTH_CP_SH_E!Z14+FC_OTH_CP_SC_E!Z14+FC_OTH_CP_HW_E!Z14+FC_OTH_CP_CA_E!Z14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  <c r="Y15" s="8">
        <f>FC_OTH_CP_SH_E!Y15+FC_OTH_CP_SC_E!Y15+FC_OTH_CP_HW_E!Y15+FC_OTH_CP_CA_E!Y15</f>
        <v>0</v>
      </c>
      <c r="Z15" s="8">
        <f>FC_OTH_CP_SH_E!Z15+FC_OTH_CP_SC_E!Z15+FC_OTH_CP_HW_E!Z15+FC_OTH_CP_CA_E!Z15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3.8641589999999999</v>
      </c>
      <c r="G16" s="8">
        <f>FC_OTH_CP_SH_E!G16+FC_OTH_CP_SC_E!G16+FC_OTH_CP_HW_E!G16+FC_OTH_CP_CA_E!G16</f>
        <v>1.9319039999999998</v>
      </c>
      <c r="H16" s="8">
        <f>FC_OTH_CP_SH_E!H16+FC_OTH_CP_SC_E!H16+FC_OTH_CP_HW_E!H16+FC_OTH_CP_CA_E!H16</f>
        <v>2.8402919999999998</v>
      </c>
      <c r="I16" s="8">
        <f>FC_OTH_CP_SH_E!I16+FC_OTH_CP_SC_E!I16+FC_OTH_CP_HW_E!I16+FC_OTH_CP_CA_E!I16</f>
        <v>2.8402919999999989</v>
      </c>
      <c r="J16" s="8">
        <f>FC_OTH_CP_SH_E!J16+FC_OTH_CP_SC_E!J16+FC_OTH_CP_HW_E!J16+FC_OTH_CP_CA_E!J16</f>
        <v>2.8402920000000007</v>
      </c>
      <c r="K16" s="8">
        <f>FC_OTH_CP_SH_E!K16+FC_OTH_CP_SC_E!K16+FC_OTH_CP_HW_E!K16+FC_OTH_CP_CA_E!K16</f>
        <v>2.8402919999999998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  <c r="Y16" s="8">
        <f>FC_OTH_CP_SH_E!Y16+FC_OTH_CP_SC_E!Y16+FC_OTH_CP_HW_E!Y16+FC_OTH_CP_CA_E!Y16</f>
        <v>0</v>
      </c>
      <c r="Z16" s="8">
        <f>FC_OTH_CP_SH_E!Z16+FC_OTH_CP_SC_E!Z16+FC_OTH_CP_HW_E!Z16+FC_OTH_CP_CA_E!Z16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  <c r="Y18" s="8">
        <f>FC_OTH_CP_SH_E!Y18+FC_OTH_CP_SC_E!Y18+FC_OTH_CP_HW_E!Y18+FC_OTH_CP_CA_E!Y18</f>
        <v>0</v>
      </c>
      <c r="Z18" s="8">
        <f>FC_OTH_CP_SH_E!Z18+FC_OTH_CP_SC_E!Z18+FC_OTH_CP_HW_E!Z18+FC_OTH_CP_CA_E!Z18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  <c r="Y19" s="8">
        <f>FC_OTH_CP_SH_E!Y19+FC_OTH_CP_SC_E!Y19+FC_OTH_CP_HW_E!Y19+FC_OTH_CP_CA_E!Y19</f>
        <v>0</v>
      </c>
      <c r="Z19" s="8">
        <f>FC_OTH_CP_SH_E!Z19+FC_OTH_CP_SC_E!Z19+FC_OTH_CP_HW_E!Z19+FC_OTH_CP_CA_E!Z19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  <c r="Y20" s="8">
        <f>FC_OTH_CP_SH_E!Y20+FC_OTH_CP_SC_E!Y20+FC_OTH_CP_HW_E!Y20+FC_OTH_CP_CA_E!Y20</f>
        <v>0</v>
      </c>
      <c r="Z20" s="8">
        <f>FC_OTH_CP_SH_E!Z20+FC_OTH_CP_SC_E!Z20+FC_OTH_CP_HW_E!Z20+FC_OTH_CP_CA_E!Z20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  <c r="Y21" s="8">
        <f>FC_OTH_CP_SH_E!Y21+FC_OTH_CP_SC_E!Y21+FC_OTH_CP_HW_E!Y21+FC_OTH_CP_CA_E!Y21</f>
        <v>0</v>
      </c>
      <c r="Z21" s="8">
        <f>FC_OTH_CP_SH_E!Z21+FC_OTH_CP_SC_E!Z21+FC_OTH_CP_HW_E!Z21+FC_OTH_CP_CA_E!Z21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17.93267660437904</v>
      </c>
      <c r="D22" s="27">
        <f t="shared" si="12"/>
        <v>19.953540225468405</v>
      </c>
      <c r="E22" s="27">
        <f t="shared" si="12"/>
        <v>13.969332642852613</v>
      </c>
      <c r="F22" s="27">
        <f t="shared" si="12"/>
        <v>3.9986589974904758</v>
      </c>
      <c r="G22" s="27">
        <f t="shared" si="12"/>
        <v>2.1616701922965631</v>
      </c>
      <c r="H22" s="27">
        <f t="shared" si="12"/>
        <v>2.1738321255423596</v>
      </c>
      <c r="I22" s="27">
        <f t="shared" si="12"/>
        <v>1.8284307663258719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  <c r="Y23" s="8">
        <f>FC_OTH_CP_SH_E!Y23+FC_OTH_CP_SC_E!Y23+FC_OTH_CP_HW_E!Y23+FC_OTH_CP_CA_E!Y23</f>
        <v>0</v>
      </c>
      <c r="Z23" s="8">
        <f>FC_OTH_CP_SH_E!Z23+FC_OTH_CP_SC_E!Z23+FC_OTH_CP_HW_E!Z23+FC_OTH_CP_CA_E!Z23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17.93267660437904</v>
      </c>
      <c r="D24" s="8">
        <f>FC_OTH_CP_SH_E!D24+FC_OTH_CP_SC_E!D24+FC_OTH_CP_HW_E!D24+FC_OTH_CP_CA_E!D24</f>
        <v>19.953540225468405</v>
      </c>
      <c r="E24" s="8">
        <f>FC_OTH_CP_SH_E!E24+FC_OTH_CP_SC_E!E24+FC_OTH_CP_HW_E!E24+FC_OTH_CP_CA_E!E24</f>
        <v>13.969332642852613</v>
      </c>
      <c r="F24" s="8">
        <f>FC_OTH_CP_SH_E!F24+FC_OTH_CP_SC_E!F24+FC_OTH_CP_HW_E!F24+FC_OTH_CP_CA_E!F24</f>
        <v>3.9986589974904758</v>
      </c>
      <c r="G24" s="8">
        <f>FC_OTH_CP_SH_E!G24+FC_OTH_CP_SC_E!G24+FC_OTH_CP_HW_E!G24+FC_OTH_CP_CA_E!G24</f>
        <v>2.1616701922965631</v>
      </c>
      <c r="H24" s="8">
        <f>FC_OTH_CP_SH_E!H24+FC_OTH_CP_SC_E!H24+FC_OTH_CP_HW_E!H24+FC_OTH_CP_CA_E!H24</f>
        <v>2.1738321255423596</v>
      </c>
      <c r="I24" s="8">
        <f>FC_OTH_CP_SH_E!I24+FC_OTH_CP_SC_E!I24+FC_OTH_CP_HW_E!I24+FC_OTH_CP_CA_E!I24</f>
        <v>1.8284307663258719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  <c r="Y24" s="8">
        <f>FC_OTH_CP_SH_E!Y24+FC_OTH_CP_SC_E!Y24+FC_OTH_CP_HW_E!Y24+FC_OTH_CP_CA_E!Y24</f>
        <v>0</v>
      </c>
      <c r="Z24" s="8">
        <f>FC_OTH_CP_SH_E!Z24+FC_OTH_CP_SC_E!Z24+FC_OTH_CP_HW_E!Z24+FC_OTH_CP_CA_E!Z24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  <c r="Y25" s="27">
        <f>FC_OTH_CP_SH_E!Y25+FC_OTH_CP_SC_E!Y25+FC_OTH_CP_HW_E!Y25+FC_OTH_CP_CA_E!Y25</f>
        <v>0</v>
      </c>
      <c r="Z25" s="27">
        <f>FC_OTH_CP_SH_E!Z25+FC_OTH_CP_SC_E!Z25+FC_OTH_CP_HW_E!Z25+FC_OTH_CP_CA_E!Z25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1158.9775801199999</v>
      </c>
      <c r="D26" s="27">
        <f t="shared" si="14"/>
        <v>1127.7027223200002</v>
      </c>
      <c r="E26" s="27">
        <f t="shared" si="14"/>
        <v>1077.5547525599998</v>
      </c>
      <c r="F26" s="27">
        <f t="shared" si="14"/>
        <v>1023.1801815599999</v>
      </c>
      <c r="G26" s="27">
        <f t="shared" si="14"/>
        <v>935.07048683999994</v>
      </c>
      <c r="H26" s="27">
        <f t="shared" si="14"/>
        <v>967.06074600000022</v>
      </c>
      <c r="I26" s="27">
        <f t="shared" si="14"/>
        <v>889.32107016000009</v>
      </c>
      <c r="J26" s="27">
        <f t="shared" si="14"/>
        <v>819.64747296000007</v>
      </c>
      <c r="K26" s="27">
        <f t="shared" si="14"/>
        <v>851.39294220000033</v>
      </c>
      <c r="L26" s="27">
        <f t="shared" si="14"/>
        <v>664.78715244</v>
      </c>
      <c r="M26" s="27">
        <f t="shared" si="14"/>
        <v>699.56694576000029</v>
      </c>
      <c r="N26" s="27">
        <f t="shared" si="14"/>
        <v>638.94338820000019</v>
      </c>
      <c r="O26" s="27">
        <f t="shared" si="14"/>
        <v>612.14757336000014</v>
      </c>
      <c r="P26" s="27">
        <f t="shared" si="14"/>
        <v>745.15256099999999</v>
      </c>
      <c r="Q26" s="27">
        <f t="shared" si="14"/>
        <v>678.28434048000054</v>
      </c>
      <c r="R26" s="27">
        <f t="shared" si="14"/>
        <v>725.14767816000051</v>
      </c>
      <c r="S26" s="27">
        <f t="shared" si="14"/>
        <v>671.89068179999981</v>
      </c>
      <c r="T26" s="27">
        <f t="shared" si="14"/>
        <v>637.77909851999971</v>
      </c>
      <c r="U26" s="27">
        <f t="shared" si="14"/>
        <v>691.72305083999993</v>
      </c>
      <c r="V26" s="27">
        <f t="shared" si="14"/>
        <v>646.94708820000028</v>
      </c>
      <c r="W26" s="27">
        <f t="shared" si="14"/>
        <v>562.60516247999976</v>
      </c>
      <c r="X26" s="27">
        <f t="shared" si="14"/>
        <v>567.47021867999933</v>
      </c>
      <c r="Y26" s="27">
        <f t="shared" ref="Y26:Z26" si="15">SUM(Y27,Y33)</f>
        <v>568.10951460000024</v>
      </c>
      <c r="Z26" s="27">
        <f t="shared" si="15"/>
        <v>567.48717432000001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  <c r="Y28" s="8">
        <f>FC_OTH_CP_SH_E!Y28+FC_OTH_CP_SC_E!Y28+FC_OTH_CP_HW_E!Y28+FC_OTH_CP_CA_E!Y28</f>
        <v>0</v>
      </c>
      <c r="Z28" s="8">
        <f>FC_OTH_CP_SH_E!Z28+FC_OTH_CP_SC_E!Z28+FC_OTH_CP_HW_E!Z28+FC_OTH_CP_CA_E!Z28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  <c r="Y29" s="8">
        <f>FC_OTH_CP_SH_E!Y29+FC_OTH_CP_SC_E!Y29+FC_OTH_CP_HW_E!Y29+FC_OTH_CP_CA_E!Y29</f>
        <v>0</v>
      </c>
      <c r="Z29" s="8">
        <f>FC_OTH_CP_SH_E!Z29+FC_OTH_CP_SC_E!Z29+FC_OTH_CP_HW_E!Z29+FC_OTH_CP_CA_E!Z29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  <c r="Y30" s="8">
        <f>FC_OTH_CP_SH_E!Y30+FC_OTH_CP_SC_E!Y30+FC_OTH_CP_HW_E!Y30+FC_OTH_CP_CA_E!Y30</f>
        <v>0</v>
      </c>
      <c r="Z30" s="8">
        <f>FC_OTH_CP_SH_E!Z30+FC_OTH_CP_SC_E!Z30+FC_OTH_CP_HW_E!Z30+FC_OTH_CP_CA_E!Z30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  <c r="Y31" s="8">
        <f>FC_OTH_CP_SH_E!Y31+FC_OTH_CP_SC_E!Y31+FC_OTH_CP_HW_E!Y31+FC_OTH_CP_CA_E!Y31</f>
        <v>0</v>
      </c>
      <c r="Z31" s="8">
        <f>FC_OTH_CP_SH_E!Z31+FC_OTH_CP_SC_E!Z31+FC_OTH_CP_HW_E!Z31+FC_OTH_CP_CA_E!Z31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  <c r="Y32" s="8">
        <f>FC_OTH_CP_SH_E!Y32+FC_OTH_CP_SC_E!Y32+FC_OTH_CP_HW_E!Y32+FC_OTH_CP_CA_E!Y32</f>
        <v>0</v>
      </c>
      <c r="Z32" s="8">
        <f>FC_OTH_CP_SH_E!Z32+FC_OTH_CP_SC_E!Z32+FC_OTH_CP_HW_E!Z32+FC_OTH_CP_CA_E!Z32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1158.9775801199999</v>
      </c>
      <c r="D33" s="19">
        <f t="shared" si="18"/>
        <v>1127.7027223200002</v>
      </c>
      <c r="E33" s="19">
        <f t="shared" si="18"/>
        <v>1077.5547525599998</v>
      </c>
      <c r="F33" s="19">
        <f t="shared" si="18"/>
        <v>1023.1801815599999</v>
      </c>
      <c r="G33" s="19">
        <f t="shared" si="18"/>
        <v>935.07048683999994</v>
      </c>
      <c r="H33" s="19">
        <f t="shared" si="18"/>
        <v>967.06074600000022</v>
      </c>
      <c r="I33" s="19">
        <f t="shared" si="18"/>
        <v>889.32107016000009</v>
      </c>
      <c r="J33" s="19">
        <f t="shared" si="18"/>
        <v>819.64747296000007</v>
      </c>
      <c r="K33" s="19">
        <f t="shared" si="18"/>
        <v>851.39294220000033</v>
      </c>
      <c r="L33" s="19">
        <f t="shared" si="18"/>
        <v>664.78715244</v>
      </c>
      <c r="M33" s="19">
        <f t="shared" si="18"/>
        <v>699.56694576000029</v>
      </c>
      <c r="N33" s="19">
        <f t="shared" si="18"/>
        <v>638.94338820000019</v>
      </c>
      <c r="O33" s="19">
        <f t="shared" si="18"/>
        <v>612.14757336000014</v>
      </c>
      <c r="P33" s="19">
        <f t="shared" si="18"/>
        <v>745.15256099999999</v>
      </c>
      <c r="Q33" s="19">
        <f t="shared" si="18"/>
        <v>678.28434048000054</v>
      </c>
      <c r="R33" s="19">
        <f t="shared" si="18"/>
        <v>725.14767816000051</v>
      </c>
      <c r="S33" s="19">
        <f t="shared" si="18"/>
        <v>671.89068179999981</v>
      </c>
      <c r="T33" s="19">
        <f t="shared" si="18"/>
        <v>637.77909851999971</v>
      </c>
      <c r="U33" s="19">
        <f t="shared" si="18"/>
        <v>691.72305083999993</v>
      </c>
      <c r="V33" s="19">
        <f t="shared" si="18"/>
        <v>646.94708820000028</v>
      </c>
      <c r="W33" s="19">
        <f t="shared" si="18"/>
        <v>562.60516247999976</v>
      </c>
      <c r="X33" s="19">
        <f t="shared" si="18"/>
        <v>567.47021867999933</v>
      </c>
      <c r="Y33" s="19">
        <f t="shared" ref="Y33:Z33" si="19">SUM(Y34:Y50)</f>
        <v>568.10951460000024</v>
      </c>
      <c r="Z33" s="19">
        <f t="shared" si="19"/>
        <v>567.48717432000001</v>
      </c>
    </row>
    <row r="34" spans="1:26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  <c r="Y34" s="8">
        <f>FC_OTH_CP_SH_E!Y34+FC_OTH_CP_SC_E!Y34+FC_OTH_CP_HW_E!Y34+FC_OTH_CP_CA_E!Y34</f>
        <v>0</v>
      </c>
      <c r="Z34" s="8">
        <f>FC_OTH_CP_SH_E!Z34+FC_OTH_CP_SC_E!Z34+FC_OTH_CP_HW_E!Z34+FC_OTH_CP_CA_E!Z34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  <c r="Y35" s="8">
        <f>FC_OTH_CP_SH_E!Y35+FC_OTH_CP_SC_E!Y35+FC_OTH_CP_HW_E!Y35+FC_OTH_CP_CA_E!Y35</f>
        <v>0</v>
      </c>
      <c r="Z35" s="8">
        <f>FC_OTH_CP_SH_E!Z35+FC_OTH_CP_SC_E!Z35+FC_OTH_CP_HW_E!Z35+FC_OTH_CP_CA_E!Z35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105.81339959999998</v>
      </c>
      <c r="D36" s="8">
        <f>FC_OTH_CP_SH_E!D36+FC_OTH_CP_SC_E!D36+FC_OTH_CP_HW_E!D36+FC_OTH_CP_CA_E!D36</f>
        <v>118.57842864000003</v>
      </c>
      <c r="E36" s="8">
        <f>FC_OTH_CP_SH_E!E36+FC_OTH_CP_SC_E!E36+FC_OTH_CP_HW_E!E36+FC_OTH_CP_CA_E!E36</f>
        <v>121.94085096000002</v>
      </c>
      <c r="F36" s="8">
        <f>FC_OTH_CP_SH_E!F36+FC_OTH_CP_SC_E!F36+FC_OTH_CP_HW_E!F36+FC_OTH_CP_CA_E!F36</f>
        <v>129.57001955999999</v>
      </c>
      <c r="G36" s="8">
        <f>FC_OTH_CP_SH_E!G36+FC_OTH_CP_SC_E!G36+FC_OTH_CP_HW_E!G36+FC_OTH_CP_CA_E!G36</f>
        <v>141.47820108000002</v>
      </c>
      <c r="H36" s="8">
        <f>FC_OTH_CP_SH_E!H36+FC_OTH_CP_SC_E!H36+FC_OTH_CP_HW_E!H36+FC_OTH_CP_CA_E!H36</f>
        <v>168.93639324000006</v>
      </c>
      <c r="I36" s="8">
        <f>FC_OTH_CP_SH_E!I36+FC_OTH_CP_SC_E!I36+FC_OTH_CP_HW_E!I36+FC_OTH_CP_CA_E!I36</f>
        <v>176.5180854000001</v>
      </c>
      <c r="J36" s="8">
        <f>FC_OTH_CP_SH_E!J36+FC_OTH_CP_SC_E!J36+FC_OTH_CP_HW_E!J36+FC_OTH_CP_CA_E!J36</f>
        <v>186.80161859999995</v>
      </c>
      <c r="K36" s="8">
        <f>FC_OTH_CP_SH_E!K36+FC_OTH_CP_SC_E!K36+FC_OTH_CP_HW_E!K36+FC_OTH_CP_CA_E!K36</f>
        <v>212.91797664000001</v>
      </c>
      <c r="L36" s="8">
        <f>FC_OTH_CP_SH_E!L36+FC_OTH_CP_SC_E!L36+FC_OTH_CP_HW_E!L36+FC_OTH_CP_CA_E!L36</f>
        <v>153.64807091999998</v>
      </c>
      <c r="M36" s="8">
        <f>FC_OTH_CP_SH_E!M36+FC_OTH_CP_SC_E!M36+FC_OTH_CP_HW_E!M36+FC_OTH_CP_CA_E!M36</f>
        <v>198.16825068000023</v>
      </c>
      <c r="N36" s="8">
        <f>FC_OTH_CP_SH_E!N36+FC_OTH_CP_SC_E!N36+FC_OTH_CP_HW_E!N36+FC_OTH_CP_CA_E!N36</f>
        <v>196.68353292000003</v>
      </c>
      <c r="O36" s="8">
        <f>FC_OTH_CP_SH_E!O36+FC_OTH_CP_SC_E!O36+FC_OTH_CP_HW_E!O36+FC_OTH_CP_CA_E!O36</f>
        <v>185.03408664000006</v>
      </c>
      <c r="P36" s="8">
        <f>FC_OTH_CP_SH_E!P36+FC_OTH_CP_SC_E!P36+FC_OTH_CP_HW_E!P36+FC_OTH_CP_CA_E!P36</f>
        <v>215.98281936000006</v>
      </c>
      <c r="Q36" s="8">
        <f>FC_OTH_CP_SH_E!Q36+FC_OTH_CP_SC_E!Q36+FC_OTH_CP_HW_E!Q36+FC_OTH_CP_CA_E!Q36</f>
        <v>169.63877196000004</v>
      </c>
      <c r="R36" s="8">
        <f>FC_OTH_CP_SH_E!R36+FC_OTH_CP_SC_E!R36+FC_OTH_CP_HW_E!R36+FC_OTH_CP_CA_E!R36</f>
        <v>182.61210672000004</v>
      </c>
      <c r="S36" s="8">
        <f>FC_OTH_CP_SH_E!S36+FC_OTH_CP_SC_E!S36+FC_OTH_CP_HW_E!S36+FC_OTH_CP_CA_E!S36</f>
        <v>155.00489759999988</v>
      </c>
      <c r="T36" s="8">
        <f>FC_OTH_CP_SH_E!T36+FC_OTH_CP_SC_E!T36+FC_OTH_CP_HW_E!T36+FC_OTH_CP_CA_E!T36</f>
        <v>160.55123615999997</v>
      </c>
      <c r="U36" s="8">
        <f>FC_OTH_CP_SH_E!U36+FC_OTH_CP_SC_E!U36+FC_OTH_CP_HW_E!U36+FC_OTH_CP_CA_E!U36</f>
        <v>175.68486251999985</v>
      </c>
      <c r="V36" s="8">
        <f>FC_OTH_CP_SH_E!V36+FC_OTH_CP_SC_E!V36+FC_OTH_CP_HW_E!V36+FC_OTH_CP_CA_E!V36</f>
        <v>175.08675024000007</v>
      </c>
      <c r="W36" s="8">
        <f>FC_OTH_CP_SH_E!W36+FC_OTH_CP_SC_E!W36+FC_OTH_CP_HW_E!W36+FC_OTH_CP_CA_E!W36</f>
        <v>141.28761383999995</v>
      </c>
      <c r="X36" s="8">
        <f>FC_OTH_CP_SH_E!X36+FC_OTH_CP_SC_E!X36+FC_OTH_CP_HW_E!X36+FC_OTH_CP_CA_E!X36</f>
        <v>160.05716316000021</v>
      </c>
      <c r="Y36" s="8">
        <f>FC_OTH_CP_SH_E!Y36+FC_OTH_CP_SC_E!Y36+FC_OTH_CP_HW_E!Y36+FC_OTH_CP_CA_E!Y36</f>
        <v>168.64153956000018</v>
      </c>
      <c r="Z36" s="8">
        <f>FC_OTH_CP_SH_E!Z36+FC_OTH_CP_SC_E!Z36+FC_OTH_CP_HW_E!Z36+FC_OTH_CP_CA_E!Z36</f>
        <v>183.63546252000015</v>
      </c>
    </row>
    <row r="37" spans="1:26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</v>
      </c>
      <c r="U37" s="8">
        <f>FC_OTH_CP_SH_E!U37+FC_OTH_CP_SC_E!U37+FC_OTH_CP_HW_E!U37+FC_OTH_CP_CA_E!U37</f>
        <v>0</v>
      </c>
      <c r="V37" s="8">
        <f>FC_OTH_CP_SH_E!V37+FC_OTH_CP_SC_E!V37+FC_OTH_CP_HW_E!V37+FC_OTH_CP_CA_E!V37</f>
        <v>0</v>
      </c>
      <c r="W37" s="8">
        <f>FC_OTH_CP_SH_E!W37+FC_OTH_CP_SC_E!W37+FC_OTH_CP_HW_E!W37+FC_OTH_CP_CA_E!W37</f>
        <v>0</v>
      </c>
      <c r="X37" s="8">
        <f>FC_OTH_CP_SH_E!X37+FC_OTH_CP_SC_E!X37+FC_OTH_CP_HW_E!X37+FC_OTH_CP_CA_E!X37</f>
        <v>0</v>
      </c>
      <c r="Y37" s="8">
        <f>FC_OTH_CP_SH_E!Y37+FC_OTH_CP_SC_E!Y37+FC_OTH_CP_HW_E!Y37+FC_OTH_CP_CA_E!Y37</f>
        <v>0</v>
      </c>
      <c r="Z37" s="8">
        <f>FC_OTH_CP_SH_E!Z37+FC_OTH_CP_SC_E!Z37+FC_OTH_CP_HW_E!Z37+FC_OTH_CP_CA_E!Z37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  <c r="Y38" s="8">
        <f>FC_OTH_CP_SH_E!Y38+FC_OTH_CP_SC_E!Y38+FC_OTH_CP_HW_E!Y38+FC_OTH_CP_CA_E!Y38</f>
        <v>0</v>
      </c>
      <c r="Z38" s="8">
        <f>FC_OTH_CP_SH_E!Z38+FC_OTH_CP_SC_E!Z38+FC_OTH_CP_HW_E!Z38+FC_OTH_CP_CA_E!Z38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  <c r="Y39" s="8">
        <f>FC_OTH_CP_SH_E!Y39+FC_OTH_CP_SC_E!Y39+FC_OTH_CP_HW_E!Y39+FC_OTH_CP_CA_E!Y39</f>
        <v>0</v>
      </c>
      <c r="Z39" s="8">
        <f>FC_OTH_CP_SH_E!Z39+FC_OTH_CP_SC_E!Z39+FC_OTH_CP_HW_E!Z39+FC_OTH_CP_CA_E!Z39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</v>
      </c>
      <c r="U40" s="8">
        <f>FC_OTH_CP_SH_E!U40+FC_OTH_CP_SC_E!U40+FC_OTH_CP_HW_E!U40+FC_OTH_CP_CA_E!U40</f>
        <v>0</v>
      </c>
      <c r="V40" s="8">
        <f>FC_OTH_CP_SH_E!V40+FC_OTH_CP_SC_E!V40+FC_OTH_CP_HW_E!V40+FC_OTH_CP_CA_E!V40</f>
        <v>0</v>
      </c>
      <c r="W40" s="8">
        <f>FC_OTH_CP_SH_E!W40+FC_OTH_CP_SC_E!W40+FC_OTH_CP_HW_E!W40+FC_OTH_CP_CA_E!W40</f>
        <v>0</v>
      </c>
      <c r="X40" s="8">
        <f>FC_OTH_CP_SH_E!X40+FC_OTH_CP_SC_E!X40+FC_OTH_CP_HW_E!X40+FC_OTH_CP_CA_E!X40</f>
        <v>0</v>
      </c>
      <c r="Y40" s="8">
        <f>FC_OTH_CP_SH_E!Y40+FC_OTH_CP_SC_E!Y40+FC_OTH_CP_HW_E!Y40+FC_OTH_CP_CA_E!Y40</f>
        <v>0</v>
      </c>
      <c r="Z40" s="8">
        <f>FC_OTH_CP_SH_E!Z40+FC_OTH_CP_SC_E!Z40+FC_OTH_CP_HW_E!Z40+FC_OTH_CP_CA_E!Z40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39.381211799999996</v>
      </c>
      <c r="D41" s="8">
        <f>FC_OTH_CP_SH_E!D41+FC_OTH_CP_SC_E!D41+FC_OTH_CP_HW_E!D41+FC_OTH_CP_CA_E!D41</f>
        <v>49.003071120000008</v>
      </c>
      <c r="E41" s="8">
        <f>FC_OTH_CP_SH_E!E41+FC_OTH_CP_SC_E!E41+FC_OTH_CP_HW_E!E41+FC_OTH_CP_CA_E!E41</f>
        <v>54.970886159999985</v>
      </c>
      <c r="F41" s="8">
        <f>FC_OTH_CP_SH_E!F41+FC_OTH_CP_SC_E!F41+FC_OTH_CP_HW_E!F41+FC_OTH_CP_CA_E!F41</f>
        <v>64.548483839999989</v>
      </c>
      <c r="G41" s="8">
        <f>FC_OTH_CP_SH_E!G41+FC_OTH_CP_SC_E!G41+FC_OTH_CP_HW_E!G41+FC_OTH_CP_CA_E!G41</f>
        <v>74.806054200000034</v>
      </c>
      <c r="H41" s="8">
        <f>FC_OTH_CP_SH_E!H41+FC_OTH_CP_SC_E!H41+FC_OTH_CP_HW_E!H41+FC_OTH_CP_CA_E!H41</f>
        <v>82.308531600000052</v>
      </c>
      <c r="I41" s="8">
        <f>FC_OTH_CP_SH_E!I41+FC_OTH_CP_SC_E!I41+FC_OTH_CP_HW_E!I41+FC_OTH_CP_CA_E!I41</f>
        <v>87.465918599999995</v>
      </c>
      <c r="J41" s="8">
        <f>FC_OTH_CP_SH_E!J41+FC_OTH_CP_SC_E!J41+FC_OTH_CP_HW_E!J41+FC_OTH_CP_CA_E!J41</f>
        <v>92.626670520000019</v>
      </c>
      <c r="K41" s="8">
        <f>FC_OTH_CP_SH_E!K41+FC_OTH_CP_SC_E!K41+FC_OTH_CP_HW_E!K41+FC_OTH_CP_CA_E!K41</f>
        <v>109.10597796000002</v>
      </c>
      <c r="L41" s="8">
        <f>FC_OTH_CP_SH_E!L41+FC_OTH_CP_SC_E!L41+FC_OTH_CP_HW_E!L41+FC_OTH_CP_CA_E!L41</f>
        <v>120.04041492000002</v>
      </c>
      <c r="M41" s="8">
        <f>FC_OTH_CP_SH_E!M41+FC_OTH_CP_SC_E!M41+FC_OTH_CP_HW_E!M41+FC_OTH_CP_CA_E!M41</f>
        <v>113.26243068000005</v>
      </c>
      <c r="N41" s="8">
        <f>FC_OTH_CP_SH_E!N41+FC_OTH_CP_SC_E!N41+FC_OTH_CP_HW_E!N41+FC_OTH_CP_CA_E!N41</f>
        <v>124.04130480000008</v>
      </c>
      <c r="O41" s="8">
        <f>FC_OTH_CP_SH_E!O41+FC_OTH_CP_SC_E!O41+FC_OTH_CP_HW_E!O41+FC_OTH_CP_CA_E!O41</f>
        <v>129.23027028000001</v>
      </c>
      <c r="P41" s="8">
        <f>FC_OTH_CP_SH_E!P41+FC_OTH_CP_SC_E!P41+FC_OTH_CP_HW_E!P41+FC_OTH_CP_CA_E!P41</f>
        <v>179.10433799999996</v>
      </c>
      <c r="Q41" s="8">
        <f>FC_OTH_CP_SH_E!Q41+FC_OTH_CP_SC_E!Q41+FC_OTH_CP_HW_E!Q41+FC_OTH_CP_CA_E!Q41</f>
        <v>172.24999596000015</v>
      </c>
      <c r="R41" s="8">
        <f>FC_OTH_CP_SH_E!R41+FC_OTH_CP_SC_E!R41+FC_OTH_CP_HW_E!R41+FC_OTH_CP_CA_E!R41</f>
        <v>185.02737372000013</v>
      </c>
      <c r="S41" s="8">
        <f>FC_OTH_CP_SH_E!S41+FC_OTH_CP_SC_E!S41+FC_OTH_CP_HW_E!S41+FC_OTH_CP_CA_E!S41</f>
        <v>181.57341276000002</v>
      </c>
      <c r="T41" s="8">
        <f>FC_OTH_CP_SH_E!T41+FC_OTH_CP_SC_E!T41+FC_OTH_CP_HW_E!T41+FC_OTH_CP_CA_E!T41</f>
        <v>179.01477935999992</v>
      </c>
      <c r="U41" s="8">
        <f>FC_OTH_CP_SH_E!U41+FC_OTH_CP_SC_E!U41+FC_OTH_CP_HW_E!U41+FC_OTH_CP_CA_E!U41</f>
        <v>185.39233812000006</v>
      </c>
      <c r="V41" s="8">
        <f>FC_OTH_CP_SH_E!V41+FC_OTH_CP_SC_E!V41+FC_OTH_CP_HW_E!V41+FC_OTH_CP_CA_E!V41</f>
        <v>184.28967972000004</v>
      </c>
      <c r="W41" s="8">
        <f>FC_OTH_CP_SH_E!W41+FC_OTH_CP_SC_E!W41+FC_OTH_CP_HW_E!W41+FC_OTH_CP_CA_E!W41</f>
        <v>154.99779227999991</v>
      </c>
      <c r="X41" s="8">
        <f>FC_OTH_CP_SH_E!X41+FC_OTH_CP_SC_E!X41+FC_OTH_CP_HW_E!X41+FC_OTH_CP_CA_E!X41</f>
        <v>139.99904963999973</v>
      </c>
      <c r="Y41" s="8">
        <f>FC_OTH_CP_SH_E!Y41+FC_OTH_CP_SC_E!Y41+FC_OTH_CP_HW_E!Y41+FC_OTH_CP_CA_E!Y41</f>
        <v>116.91000396</v>
      </c>
      <c r="Z41" s="8">
        <f>FC_OTH_CP_SH_E!Z41+FC_OTH_CP_SC_E!Z41+FC_OTH_CP_HW_E!Z41+FC_OTH_CP_CA_E!Z41</f>
        <v>138.71856815999993</v>
      </c>
    </row>
    <row r="42" spans="1:26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  <c r="Y42" s="8">
        <f>FC_OTH_CP_SH_E!Y42+FC_OTH_CP_SC_E!Y42+FC_OTH_CP_HW_E!Y42+FC_OTH_CP_CA_E!Y42</f>
        <v>0</v>
      </c>
      <c r="Z42" s="8">
        <f>FC_OTH_CP_SH_E!Z42+FC_OTH_CP_SC_E!Z42+FC_OTH_CP_HW_E!Z42+FC_OTH_CP_CA_E!Z42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959.52451607999978</v>
      </c>
      <c r="D43" s="8">
        <f>FC_OTH_CP_SH_E!D43+FC_OTH_CP_SC_E!D43+FC_OTH_CP_HW_E!D43+FC_OTH_CP_CA_E!D43</f>
        <v>909.05459112000005</v>
      </c>
      <c r="E43" s="8">
        <f>FC_OTH_CP_SH_E!E43+FC_OTH_CP_SC_E!E43+FC_OTH_CP_HW_E!E43+FC_OTH_CP_CA_E!E43</f>
        <v>855.9597477599998</v>
      </c>
      <c r="F43" s="8">
        <f>FC_OTH_CP_SH_E!F43+FC_OTH_CP_SC_E!F43+FC_OTH_CP_HW_E!F43+FC_OTH_CP_CA_E!F43</f>
        <v>787.56995303999997</v>
      </c>
      <c r="G43" s="8">
        <f>FC_OTH_CP_SH_E!G43+FC_OTH_CP_SC_E!G43+FC_OTH_CP_HW_E!G43+FC_OTH_CP_CA_E!G43</f>
        <v>683.67787019999992</v>
      </c>
      <c r="H43" s="8">
        <f>FC_OTH_CP_SH_E!H43+FC_OTH_CP_SC_E!H43+FC_OTH_CP_HW_E!H43+FC_OTH_CP_CA_E!H43</f>
        <v>683.89928100000009</v>
      </c>
      <c r="I43" s="8">
        <f>FC_OTH_CP_SH_E!I43+FC_OTH_CP_SC_E!I43+FC_OTH_CP_HW_E!I43+FC_OTH_CP_CA_E!I43</f>
        <v>583.84534103999999</v>
      </c>
      <c r="J43" s="8">
        <f>FC_OTH_CP_SH_E!J43+FC_OTH_CP_SC_E!J43+FC_OTH_CP_HW_E!J43+FC_OTH_CP_CA_E!J43</f>
        <v>508.30264368000007</v>
      </c>
      <c r="K43" s="8">
        <f>FC_OTH_CP_SH_E!K43+FC_OTH_CP_SC_E!K43+FC_OTH_CP_HW_E!K43+FC_OTH_CP_CA_E!K43</f>
        <v>497.4524474400003</v>
      </c>
      <c r="L43" s="8">
        <f>FC_OTH_CP_SH_E!L43+FC_OTH_CP_SC_E!L43+FC_OTH_CP_HW_E!L43+FC_OTH_CP_CA_E!L43</f>
        <v>368.74421531999997</v>
      </c>
      <c r="M43" s="8">
        <f>FC_OTH_CP_SH_E!M43+FC_OTH_CP_SC_E!M43+FC_OTH_CP_HW_E!M43+FC_OTH_CP_CA_E!M43</f>
        <v>366.29562528000008</v>
      </c>
      <c r="N43" s="8">
        <f>FC_OTH_CP_SH_E!N43+FC_OTH_CP_SC_E!N43+FC_OTH_CP_HW_E!N43+FC_OTH_CP_CA_E!N43</f>
        <v>300.38029632000013</v>
      </c>
      <c r="O43" s="8">
        <f>FC_OTH_CP_SH_E!O43+FC_OTH_CP_SC_E!O43+FC_OTH_CP_HW_E!O43+FC_OTH_CP_CA_E!O43</f>
        <v>283.14093131999999</v>
      </c>
      <c r="P43" s="8">
        <f>FC_OTH_CP_SH_E!P43+FC_OTH_CP_SC_E!P43+FC_OTH_CP_HW_E!P43+FC_OTH_CP_CA_E!P43</f>
        <v>336.82638132</v>
      </c>
      <c r="Q43" s="8">
        <f>FC_OTH_CP_SH_E!Q43+FC_OTH_CP_SC_E!Q43+FC_OTH_CP_HW_E!Q43+FC_OTH_CP_CA_E!Q43</f>
        <v>325.13535756000027</v>
      </c>
      <c r="R43" s="8">
        <f>FC_OTH_CP_SH_E!R43+FC_OTH_CP_SC_E!R43+FC_OTH_CP_HW_E!R43+FC_OTH_CP_CA_E!R43</f>
        <v>347.36180076000034</v>
      </c>
      <c r="S43" s="8">
        <f>FC_OTH_CP_SH_E!S43+FC_OTH_CP_SC_E!S43+FC_OTH_CP_HW_E!S43+FC_OTH_CP_CA_E!S43</f>
        <v>330.75465695999986</v>
      </c>
      <c r="T43" s="8">
        <f>FC_OTH_CP_SH_E!T43+FC_OTH_CP_SC_E!T43+FC_OTH_CP_HW_E!T43+FC_OTH_CP_CA_E!T43</f>
        <v>294.17252435999984</v>
      </c>
      <c r="U43" s="8">
        <f>FC_OTH_CP_SH_E!U43+FC_OTH_CP_SC_E!U43+FC_OTH_CP_HW_E!U43+FC_OTH_CP_CA_E!U43</f>
        <v>328.56162300000005</v>
      </c>
      <c r="V43" s="8">
        <f>FC_OTH_CP_SH_E!V43+FC_OTH_CP_SC_E!V43+FC_OTH_CP_HW_E!V43+FC_OTH_CP_CA_E!V43</f>
        <v>286.89077664000007</v>
      </c>
      <c r="W43" s="8">
        <f>FC_OTH_CP_SH_E!W43+FC_OTH_CP_SC_E!W43+FC_OTH_CP_HW_E!W43+FC_OTH_CP_CA_E!W43</f>
        <v>265.63987475999988</v>
      </c>
      <c r="X43" s="8">
        <f>FC_OTH_CP_SH_E!X43+FC_OTH_CP_SC_E!X43+FC_OTH_CP_HW_E!X43+FC_OTH_CP_CA_E!X43</f>
        <v>266.73412427999943</v>
      </c>
      <c r="Y43" s="8">
        <f>FC_OTH_CP_SH_E!Y43+FC_OTH_CP_SC_E!Y43+FC_OTH_CP_HW_E!Y43+FC_OTH_CP_CA_E!Y43</f>
        <v>281.87808947999997</v>
      </c>
      <c r="Z43" s="8">
        <f>FC_OTH_CP_SH_E!Z43+FC_OTH_CP_SC_E!Z43+FC_OTH_CP_HW_E!Z43+FC_OTH_CP_CA_E!Z43</f>
        <v>244.45326203999991</v>
      </c>
    </row>
    <row r="44" spans="1:26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54.258452640000016</v>
      </c>
      <c r="D44" s="8">
        <f>FC_OTH_CP_SH_E!D44+FC_OTH_CP_SC_E!D44+FC_OTH_CP_HW_E!D44+FC_OTH_CP_CA_E!D44</f>
        <v>51.066631440000002</v>
      </c>
      <c r="E44" s="8">
        <f>FC_OTH_CP_SH_E!E44+FC_OTH_CP_SC_E!E44+FC_OTH_CP_HW_E!E44+FC_OTH_CP_CA_E!E44</f>
        <v>44.683267679999993</v>
      </c>
      <c r="F44" s="8">
        <f>FC_OTH_CP_SH_E!F44+FC_OTH_CP_SC_E!F44+FC_OTH_CP_HW_E!F44+FC_OTH_CP_CA_E!F44</f>
        <v>41.491725120000012</v>
      </c>
      <c r="G44" s="8">
        <f>FC_OTH_CP_SH_E!G44+FC_OTH_CP_SC_E!G44+FC_OTH_CP_HW_E!G44+FC_OTH_CP_CA_E!G44</f>
        <v>35.108361360000004</v>
      </c>
      <c r="H44" s="8">
        <f>FC_OTH_CP_SH_E!H44+FC_OTH_CP_SC_E!H44+FC_OTH_CP_HW_E!H44+FC_OTH_CP_CA_E!H44</f>
        <v>31.916540160000007</v>
      </c>
      <c r="I44" s="8">
        <f>FC_OTH_CP_SH_E!I44+FC_OTH_CP_SC_E!I44+FC_OTH_CP_HW_E!I44+FC_OTH_CP_CA_E!I44</f>
        <v>41.491725120000012</v>
      </c>
      <c r="J44" s="8">
        <f>FC_OTH_CP_SH_E!J44+FC_OTH_CP_SC_E!J44+FC_OTH_CP_HW_E!J44+FC_OTH_CP_CA_E!J44</f>
        <v>31.91654016</v>
      </c>
      <c r="K44" s="8">
        <f>FC_OTH_CP_SH_E!K44+FC_OTH_CP_SC_E!K44+FC_OTH_CP_HW_E!K44+FC_OTH_CP_CA_E!K44</f>
        <v>31.916540160000014</v>
      </c>
      <c r="L44" s="8">
        <f>FC_OTH_CP_SH_E!L44+FC_OTH_CP_SC_E!L44+FC_OTH_CP_HW_E!L44+FC_OTH_CP_CA_E!L44</f>
        <v>22.35445128000001</v>
      </c>
      <c r="M44" s="8">
        <f>FC_OTH_CP_SH_E!M44+FC_OTH_CP_SC_E!M44+FC_OTH_CP_HW_E!M44+FC_OTH_CP_CA_E!M44</f>
        <v>21.840639120000002</v>
      </c>
      <c r="N44" s="8">
        <f>FC_OTH_CP_SH_E!N44+FC_OTH_CP_SC_E!N44+FC_OTH_CP_HW_E!N44+FC_OTH_CP_CA_E!N44</f>
        <v>17.838254160000012</v>
      </c>
      <c r="O44" s="8">
        <f>FC_OTH_CP_SH_E!O44+FC_OTH_CP_SC_E!O44+FC_OTH_CP_HW_E!O44+FC_OTH_CP_CA_E!O44</f>
        <v>14.742285120000002</v>
      </c>
      <c r="P44" s="8">
        <f>FC_OTH_CP_SH_E!P44+FC_OTH_CP_SC_E!P44+FC_OTH_CP_HW_E!P44+FC_OTH_CP_CA_E!P44</f>
        <v>13.239022319999998</v>
      </c>
      <c r="Q44" s="8">
        <f>FC_OTH_CP_SH_E!Q44+FC_OTH_CP_SC_E!Q44+FC_OTH_CP_HW_E!Q44+FC_OTH_CP_CA_E!Q44</f>
        <v>11.257056000000008</v>
      </c>
      <c r="R44" s="8">
        <f>FC_OTH_CP_SH_E!R44+FC_OTH_CP_SC_E!R44+FC_OTH_CP_HW_E!R44+FC_OTH_CP_CA_E!R44</f>
        <v>10.146396960000006</v>
      </c>
      <c r="S44" s="8">
        <f>FC_OTH_CP_SH_E!S44+FC_OTH_CP_SC_E!S44+FC_OTH_CP_HW_E!S44+FC_OTH_CP_CA_E!S44</f>
        <v>4.5577144799999996</v>
      </c>
      <c r="T44" s="8">
        <f>FC_OTH_CP_SH_E!T44+FC_OTH_CP_SC_E!T44+FC_OTH_CP_HW_E!T44+FC_OTH_CP_CA_E!T44</f>
        <v>4.0405586400000004</v>
      </c>
      <c r="U44" s="8">
        <f>FC_OTH_CP_SH_E!U44+FC_OTH_CP_SC_E!U44+FC_OTH_CP_HW_E!U44+FC_OTH_CP_CA_E!U44</f>
        <v>2.0842272000000008</v>
      </c>
      <c r="V44" s="8">
        <f>FC_OTH_CP_SH_E!V44+FC_OTH_CP_SC_E!V44+FC_OTH_CP_HW_E!V44+FC_OTH_CP_CA_E!V44</f>
        <v>0.67988160000000009</v>
      </c>
      <c r="W44" s="8">
        <f>FC_OTH_CP_SH_E!W44+FC_OTH_CP_SC_E!W44+FC_OTH_CP_HW_E!W44+FC_OTH_CP_CA_E!W44</f>
        <v>0.67988159999999953</v>
      </c>
      <c r="X44" s="8">
        <f>FC_OTH_CP_SH_E!X44+FC_OTH_CP_SC_E!X44+FC_OTH_CP_HW_E!X44+FC_OTH_CP_CA_E!X44</f>
        <v>0.67988159999999853</v>
      </c>
      <c r="Y44" s="8">
        <f>FC_OTH_CP_SH_E!Y44+FC_OTH_CP_SC_E!Y44+FC_OTH_CP_HW_E!Y44+FC_OTH_CP_CA_E!Y44</f>
        <v>0.67988159999999997</v>
      </c>
      <c r="Z44" s="8">
        <f>FC_OTH_CP_SH_E!Z44+FC_OTH_CP_SC_E!Z44+FC_OTH_CP_HW_E!Z44+FC_OTH_CP_CA_E!Z44</f>
        <v>0.67988159999999964</v>
      </c>
    </row>
    <row r="45" spans="1:26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  <c r="Y45" s="8">
        <f>FC_OTH_CP_SH_E!Y45+FC_OTH_CP_SC_E!Y45+FC_OTH_CP_HW_E!Y45+FC_OTH_CP_CA_E!Y45</f>
        <v>0</v>
      </c>
      <c r="Z45" s="8">
        <f>FC_OTH_CP_SH_E!Z45+FC_OTH_CP_SC_E!Z45+FC_OTH_CP_HW_E!Z45+FC_OTH_CP_CA_E!Z45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  <c r="Y46" s="8">
        <f>FC_OTH_CP_SH_E!Y46+FC_OTH_CP_SC_E!Y46+FC_OTH_CP_HW_E!Y46+FC_OTH_CP_CA_E!Y46</f>
        <v>0</v>
      </c>
      <c r="Z46" s="8">
        <f>FC_OTH_CP_SH_E!Z46+FC_OTH_CP_SC_E!Z46+FC_OTH_CP_HW_E!Z46+FC_OTH_CP_CA_E!Z46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  <c r="Y47" s="8">
        <f>FC_OTH_CP_SH_E!Y47+FC_OTH_CP_SC_E!Y47+FC_OTH_CP_HW_E!Y47+FC_OTH_CP_CA_E!Y47</f>
        <v>0</v>
      </c>
      <c r="Z47" s="8">
        <f>FC_OTH_CP_SH_E!Z47+FC_OTH_CP_SC_E!Z47+FC_OTH_CP_HW_E!Z47+FC_OTH_CP_CA_E!Z47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3.1590000000000017E-3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  <c r="Y48" s="8">
        <f>FC_OTH_CP_SH_E!Y48+FC_OTH_CP_SC_E!Y48+FC_OTH_CP_HW_E!Y48+FC_OTH_CP_CA_E!Y48</f>
        <v>0</v>
      </c>
      <c r="Z48" s="8">
        <f>FC_OTH_CP_SH_E!Z48+FC_OTH_CP_SC_E!Z48+FC_OTH_CP_HW_E!Z48+FC_OTH_CP_CA_E!Z48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  <c r="Y49" s="8">
        <f>FC_OTH_CP_SH_E!Y49+FC_OTH_CP_SC_E!Y49+FC_OTH_CP_HW_E!Y49+FC_OTH_CP_CA_E!Y49</f>
        <v>0</v>
      </c>
      <c r="Z49" s="8">
        <f>FC_OTH_CP_SH_E!Z49+FC_OTH_CP_SC_E!Z49+FC_OTH_CP_HW_E!Z49+FC_OTH_CP_CA_E!Z49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  <c r="Y50" s="8">
        <f>FC_OTH_CP_SH_E!Y50+FC_OTH_CP_SC_E!Y50+FC_OTH_CP_HW_E!Y50+FC_OTH_CP_CA_E!Y50</f>
        <v>0</v>
      </c>
      <c r="Z50" s="8">
        <f>FC_OTH_CP_SH_E!Z50+FC_OTH_CP_SC_E!Z50+FC_OTH_CP_HW_E!Z50+FC_OTH_CP_CA_E!Z50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687.47184000000004</v>
      </c>
      <c r="D51" s="27">
        <f>FC_OTH_CP_SH_E!D51+FC_OTH_CP_SC_E!D51+FC_OTH_CP_HW_E!D51+FC_OTH_CP_CA_E!D51</f>
        <v>675.21731112000009</v>
      </c>
      <c r="E51" s="27">
        <f>FC_OTH_CP_SH_E!E51+FC_OTH_CP_SC_E!E51+FC_OTH_CP_HW_E!E51+FC_OTH_CP_CA_E!E51</f>
        <v>643.7497215599999</v>
      </c>
      <c r="F51" s="27">
        <f>FC_OTH_CP_SH_E!F51+FC_OTH_CP_SC_E!F51+FC_OTH_CP_HW_E!F51+FC_OTH_CP_CA_E!F51</f>
        <v>655.12713815999984</v>
      </c>
      <c r="G51" s="27">
        <f>FC_OTH_CP_SH_E!G51+FC_OTH_CP_SC_E!G51+FC_OTH_CP_HW_E!G51+FC_OTH_CP_CA_E!G51</f>
        <v>661.11969528000009</v>
      </c>
      <c r="H51" s="27">
        <f>FC_OTH_CP_SH_E!H51+FC_OTH_CP_SC_E!H51+FC_OTH_CP_HW_E!H51+FC_OTH_CP_CA_E!H51</f>
        <v>664.32803184000011</v>
      </c>
      <c r="I51" s="27">
        <f>FC_OTH_CP_SH_E!I51+FC_OTH_CP_SC_E!I51+FC_OTH_CP_HW_E!I51+FC_OTH_CP_CA_E!I51</f>
        <v>726.14718000000028</v>
      </c>
      <c r="J51" s="27">
        <f>FC_OTH_CP_SH_E!J51+FC_OTH_CP_SC_E!J51+FC_OTH_CP_HW_E!J51+FC_OTH_CP_CA_E!J51</f>
        <v>741.2069332800005</v>
      </c>
      <c r="K51" s="27">
        <f>FC_OTH_CP_SH_E!K51+FC_OTH_CP_SC_E!K51+FC_OTH_CP_HW_E!K51+FC_OTH_CP_CA_E!K51</f>
        <v>762.34487471999932</v>
      </c>
      <c r="L51" s="27">
        <f>FC_OTH_CP_SH_E!L51+FC_OTH_CP_SC_E!L51+FC_OTH_CP_HW_E!L51+FC_OTH_CP_CA_E!L51</f>
        <v>713.07269352000026</v>
      </c>
      <c r="M51" s="27">
        <f>FC_OTH_CP_SH_E!M51+FC_OTH_CP_SC_E!M51+FC_OTH_CP_HW_E!M51+FC_OTH_CP_CA_E!M51</f>
        <v>791.56949652000037</v>
      </c>
      <c r="N51" s="27">
        <f>FC_OTH_CP_SH_E!N51+FC_OTH_CP_SC_E!N51+FC_OTH_CP_HW_E!N51+FC_OTH_CP_CA_E!N51</f>
        <v>720.44605115999968</v>
      </c>
      <c r="O51" s="27">
        <f>FC_OTH_CP_SH_E!O51+FC_OTH_CP_SC_E!O51+FC_OTH_CP_HW_E!O51+FC_OTH_CP_CA_E!O51</f>
        <v>810.53374247999977</v>
      </c>
      <c r="P51" s="27">
        <f>FC_OTH_CP_SH_E!P51+FC_OTH_CP_SC_E!P51+FC_OTH_CP_HW_E!P51+FC_OTH_CP_CA_E!P51</f>
        <v>778.21489152000026</v>
      </c>
      <c r="Q51" s="27">
        <f>FC_OTH_CP_SH_E!Q51+FC_OTH_CP_SC_E!Q51+FC_OTH_CP_HW_E!Q51+FC_OTH_CP_CA_E!Q51</f>
        <v>735.34201487999985</v>
      </c>
      <c r="R51" s="27">
        <f>FC_OTH_CP_SH_E!R51+FC_OTH_CP_SC_E!R51+FC_OTH_CP_HW_E!R51+FC_OTH_CP_CA_E!R51</f>
        <v>827.26774415999967</v>
      </c>
      <c r="S51" s="27">
        <f>FC_OTH_CP_SH_E!S51+FC_OTH_CP_SC_E!S51+FC_OTH_CP_HW_E!S51+FC_OTH_CP_CA_E!S51</f>
        <v>791.78821920000007</v>
      </c>
      <c r="T51" s="27">
        <f>FC_OTH_CP_SH_E!T51+FC_OTH_CP_SC_E!T51+FC_OTH_CP_HW_E!T51+FC_OTH_CP_CA_E!T51</f>
        <v>764.75829671999975</v>
      </c>
      <c r="U51" s="27">
        <f>FC_OTH_CP_SH_E!U51+FC_OTH_CP_SC_E!U51+FC_OTH_CP_HW_E!U51+FC_OTH_CP_CA_E!U51</f>
        <v>833.67694476000088</v>
      </c>
      <c r="V51" s="27">
        <f>FC_OTH_CP_SH_E!V51+FC_OTH_CP_SC_E!V51+FC_OTH_CP_HW_E!V51+FC_OTH_CP_CA_E!V51</f>
        <v>869.01247223999997</v>
      </c>
      <c r="W51" s="27">
        <f>FC_OTH_CP_SH_E!W51+FC_OTH_CP_SC_E!W51+FC_OTH_CP_HW_E!W51+FC_OTH_CP_CA_E!W51</f>
        <v>755.0088702138346</v>
      </c>
      <c r="X51" s="27">
        <f>FC_OTH_CP_SH_E!X51+FC_OTH_CP_SC_E!X51+FC_OTH_CP_HW_E!X51+FC_OTH_CP_CA_E!X51</f>
        <v>819.83852193617088</v>
      </c>
      <c r="Y51" s="27">
        <f>FC_OTH_CP_SH_E!Y51+FC_OTH_CP_SC_E!Y51+FC_OTH_CP_HW_E!Y51+FC_OTH_CP_CA_E!Y51</f>
        <v>809.67010938873796</v>
      </c>
      <c r="Z51" s="27">
        <f>FC_OTH_CP_SH_E!Z51+FC_OTH_CP_SC_E!Z51+FC_OTH_CP_HW_E!Z51+FC_OTH_CP_CA_E!Z51</f>
        <v>764.37889595127422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  <c r="Y53" s="8">
        <f>FC_OTH_CP_SH_E!Y53+FC_OTH_CP_SC_E!Y53+FC_OTH_CP_HW_E!Y53+FC_OTH_CP_CA_E!Y53</f>
        <v>0</v>
      </c>
      <c r="Z53" s="8">
        <f>FC_OTH_CP_SH_E!Z53+FC_OTH_CP_SC_E!Z53+FC_OTH_CP_HW_E!Z53+FC_OTH_CP_CA_E!Z53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  <c r="Y54" s="45">
        <f>FC_OTH_CP_SH_E!Y54+FC_OTH_CP_SC_E!Y54+FC_OTH_CP_HW_E!Y54+FC_OTH_CP_CA_E!Y54</f>
        <v>0</v>
      </c>
      <c r="Z54" s="45">
        <f>FC_OTH_CP_SH_E!Z54+FC_OTH_CP_SC_E!Z54+FC_OTH_CP_HW_E!Z54+FC_OTH_CP_CA_E!Z54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5.5691344799999971</v>
      </c>
      <c r="G61" s="49">
        <f t="shared" si="22"/>
        <v>5.514687359999999</v>
      </c>
      <c r="H61" s="49">
        <f t="shared" si="22"/>
        <v>7.6003401599999973</v>
      </c>
      <c r="I61" s="49">
        <f t="shared" si="22"/>
        <v>16.982128799999998</v>
      </c>
      <c r="J61" s="49">
        <f t="shared" si="22"/>
        <v>35.820388800000011</v>
      </c>
      <c r="K61" s="49">
        <f t="shared" si="22"/>
        <v>61.312103999999991</v>
      </c>
      <c r="L61" s="49">
        <f t="shared" si="22"/>
        <v>76.558890239999982</v>
      </c>
      <c r="M61" s="49">
        <f t="shared" si="22"/>
        <v>65.064394079999985</v>
      </c>
      <c r="N61" s="49">
        <f t="shared" si="22"/>
        <v>83.561390639999985</v>
      </c>
      <c r="O61" s="49">
        <f t="shared" si="22"/>
        <v>98.587535759999952</v>
      </c>
      <c r="P61" s="49">
        <f t="shared" si="22"/>
        <v>127.65079151999996</v>
      </c>
      <c r="Q61" s="49">
        <f t="shared" si="22"/>
        <v>140.96619936000005</v>
      </c>
      <c r="R61" s="49">
        <f t="shared" si="22"/>
        <v>89.405436960000031</v>
      </c>
      <c r="S61" s="49">
        <f t="shared" si="22"/>
        <v>127.9456869599999</v>
      </c>
      <c r="T61" s="49">
        <f t="shared" si="22"/>
        <v>112.20343847999995</v>
      </c>
      <c r="U61" s="49">
        <f t="shared" si="22"/>
        <v>97.243408079999952</v>
      </c>
      <c r="V61" s="49">
        <f t="shared" si="22"/>
        <v>80.12267928</v>
      </c>
      <c r="W61" s="49">
        <f t="shared" si="22"/>
        <v>87.801808893059714</v>
      </c>
      <c r="X61" s="49">
        <f t="shared" si="22"/>
        <v>96.844854318379092</v>
      </c>
      <c r="Y61" s="49">
        <f t="shared" ref="Y61:Z61" si="23">SUM(Y62:Y72)</f>
        <v>104.01430569737911</v>
      </c>
      <c r="Z61" s="49">
        <f t="shared" si="23"/>
        <v>97.657354123145083</v>
      </c>
    </row>
    <row r="62" spans="1:26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0</v>
      </c>
      <c r="D62" s="52">
        <f>FC_OTH_CP_SH_E!D62+FC_OTH_CP_SC_E!D62+FC_OTH_CP_HW_E!D62+FC_OTH_CP_CA_E!D62</f>
        <v>0</v>
      </c>
      <c r="E62" s="52">
        <f>FC_OTH_CP_SH_E!E62+FC_OTH_CP_SC_E!E62+FC_OTH_CP_HW_E!E62+FC_OTH_CP_CA_E!E62</f>
        <v>0</v>
      </c>
      <c r="F62" s="52">
        <f>FC_OTH_CP_SH_E!F62+FC_OTH_CP_SC_E!F62+FC_OTH_CP_HW_E!F62+FC_OTH_CP_CA_E!F62</f>
        <v>0</v>
      </c>
      <c r="G62" s="52">
        <f>FC_OTH_CP_SH_E!G62+FC_OTH_CP_SC_E!G62+FC_OTH_CP_HW_E!G62+FC_OTH_CP_CA_E!G62</f>
        <v>0</v>
      </c>
      <c r="H62" s="52">
        <f>FC_OTH_CP_SH_E!H62+FC_OTH_CP_SC_E!H62+FC_OTH_CP_HW_E!H62+FC_OTH_CP_CA_E!H62</f>
        <v>0.80801279999999964</v>
      </c>
      <c r="I62" s="52">
        <f>FC_OTH_CP_SH_E!I62+FC_OTH_CP_SC_E!I62+FC_OTH_CP_HW_E!I62+FC_OTH_CP_CA_E!I62</f>
        <v>6.4838591999999986</v>
      </c>
      <c r="J62" s="52">
        <f>FC_OTH_CP_SH_E!J62+FC_OTH_CP_SC_E!J62+FC_OTH_CP_HW_E!J62+FC_OTH_CP_CA_E!J62</f>
        <v>27.270028800000006</v>
      </c>
      <c r="K62" s="52">
        <f>FC_OTH_CP_SH_E!K62+FC_OTH_CP_SC_E!K62+FC_OTH_CP_HW_E!K62+FC_OTH_CP_CA_E!K62</f>
        <v>52.816780799999997</v>
      </c>
      <c r="L62" s="52">
        <f>FC_OTH_CP_SH_E!L62+FC_OTH_CP_SC_E!L62+FC_OTH_CP_HW_E!L62+FC_OTH_CP_CA_E!L62</f>
        <v>68.007743999999988</v>
      </c>
      <c r="M62" s="52">
        <f>FC_OTH_CP_SH_E!M62+FC_OTH_CP_SC_E!M62+FC_OTH_CP_HW_E!M62+FC_OTH_CP_CA_E!M62</f>
        <v>56.306073599999976</v>
      </c>
      <c r="N62" s="52">
        <f>FC_OTH_CP_SH_E!N62+FC_OTH_CP_SC_E!N62+FC_OTH_CP_HW_E!N62+FC_OTH_CP_CA_E!N62</f>
        <v>73.906559999999985</v>
      </c>
      <c r="O62" s="52">
        <f>FC_OTH_CP_SH_E!O62+FC_OTH_CP_SC_E!O62+FC_OTH_CP_HW_E!O62+FC_OTH_CP_CA_E!O62</f>
        <v>89.643859199999952</v>
      </c>
      <c r="P62" s="52">
        <f>FC_OTH_CP_SH_E!P62+FC_OTH_CP_SC_E!P62+FC_OTH_CP_HW_E!P62+FC_OTH_CP_CA_E!P62</f>
        <v>117.65335679999995</v>
      </c>
      <c r="Q62" s="52">
        <f>FC_OTH_CP_SH_E!Q62+FC_OTH_CP_SC_E!Q62+FC_OTH_CP_HW_E!Q62+FC_OTH_CP_CA_E!Q62</f>
        <v>130.50213120000004</v>
      </c>
      <c r="R62" s="52">
        <f>FC_OTH_CP_SH_E!R62+FC_OTH_CP_SC_E!R62+FC_OTH_CP_HW_E!R62+FC_OTH_CP_CA_E!R62</f>
        <v>78.282892800000027</v>
      </c>
      <c r="S62" s="52">
        <f>FC_OTH_CP_SH_E!S62+FC_OTH_CP_SC_E!S62+FC_OTH_CP_HW_E!S62+FC_OTH_CP_CA_E!S62</f>
        <v>115.98088319999991</v>
      </c>
      <c r="T62" s="52">
        <f>FC_OTH_CP_SH_E!T62+FC_OTH_CP_SC_E!T62+FC_OTH_CP_HW_E!T62+FC_OTH_CP_CA_E!T62</f>
        <v>98.740454399999948</v>
      </c>
      <c r="U62" s="52">
        <f>FC_OTH_CP_SH_E!U62+FC_OTH_CP_SC_E!U62+FC_OTH_CP_HW_E!U62+FC_OTH_CP_CA_E!U62</f>
        <v>84.389759999999939</v>
      </c>
      <c r="V62" s="52">
        <f>FC_OTH_CP_SH_E!V62+FC_OTH_CP_SC_E!V62+FC_OTH_CP_HW_E!V62+FC_OTH_CP_CA_E!V62</f>
        <v>65.694585599999996</v>
      </c>
      <c r="W62" s="52">
        <f>FC_OTH_CP_SH_E!W62+FC_OTH_CP_SC_E!W62+FC_OTH_CP_HW_E!W62+FC_OTH_CP_CA_E!W62</f>
        <v>73.577145600000009</v>
      </c>
      <c r="X62" s="52">
        <f>FC_OTH_CP_SH_E!X62+FC_OTH_CP_SC_E!X62+FC_OTH_CP_HW_E!X62+FC_OTH_CP_CA_E!X62</f>
        <v>82.720915199999965</v>
      </c>
      <c r="Y62" s="52">
        <f>FC_OTH_CP_SH_E!Y62+FC_OTH_CP_SC_E!Y62+FC_OTH_CP_HW_E!Y62+FC_OTH_CP_CA_E!Y62</f>
        <v>87.949209600000003</v>
      </c>
      <c r="Z62" s="52">
        <f>FC_OTH_CP_SH_E!Z62+FC_OTH_CP_SC_E!Z62+FC_OTH_CP_HW_E!Z62+FC_OTH_CP_CA_E!Z62</f>
        <v>81.640742399999951</v>
      </c>
    </row>
    <row r="63" spans="1:26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  <c r="Y63" s="52">
        <f>FC_OTH_CP_SH_E!Y63+FC_OTH_CP_SC_E!Y63+FC_OTH_CP_HW_E!Y63+FC_OTH_CP_CA_E!Y63</f>
        <v>0</v>
      </c>
      <c r="Z63" s="52">
        <f>FC_OTH_CP_SH_E!Z63+FC_OTH_CP_SC_E!Z63+FC_OTH_CP_HW_E!Z63+FC_OTH_CP_CA_E!Z63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0</v>
      </c>
      <c r="F64" s="52">
        <f>FC_OTH_CP_SH_E!F64+FC_OTH_CP_SC_E!F64+FC_OTH_CP_HW_E!F64+FC_OTH_CP_CA_E!F64</f>
        <v>5.5691344799999971</v>
      </c>
      <c r="G64" s="52">
        <f>FC_OTH_CP_SH_E!G64+FC_OTH_CP_SC_E!G64+FC_OTH_CP_HW_E!G64+FC_OTH_CP_CA_E!G64</f>
        <v>5.514687359999999</v>
      </c>
      <c r="H64" s="52">
        <f>FC_OTH_CP_SH_E!H64+FC_OTH_CP_SC_E!H64+FC_OTH_CP_HW_E!H64+FC_OTH_CP_CA_E!H64</f>
        <v>6.792327359999998</v>
      </c>
      <c r="I64" s="52">
        <f>FC_OTH_CP_SH_E!I64+FC_OTH_CP_SC_E!I64+FC_OTH_CP_HW_E!I64+FC_OTH_CP_CA_E!I64</f>
        <v>10.498269599999999</v>
      </c>
      <c r="J64" s="52">
        <f>FC_OTH_CP_SH_E!J64+FC_OTH_CP_SC_E!J64+FC_OTH_CP_HW_E!J64+FC_OTH_CP_CA_E!J64</f>
        <v>8.5503600000000031</v>
      </c>
      <c r="K64" s="52">
        <f>FC_OTH_CP_SH_E!K64+FC_OTH_CP_SC_E!K64+FC_OTH_CP_HW_E!K64+FC_OTH_CP_CA_E!K64</f>
        <v>8.4953231999999943</v>
      </c>
      <c r="L64" s="52">
        <f>FC_OTH_CP_SH_E!L64+FC_OTH_CP_SC_E!L64+FC_OTH_CP_HW_E!L64+FC_OTH_CP_CA_E!L64</f>
        <v>8.5511462400000013</v>
      </c>
      <c r="M64" s="52">
        <f>FC_OTH_CP_SH_E!M64+FC_OTH_CP_SC_E!M64+FC_OTH_CP_HW_E!M64+FC_OTH_CP_CA_E!M64</f>
        <v>8.7583204800000036</v>
      </c>
      <c r="N64" s="52">
        <f>FC_OTH_CP_SH_E!N64+FC_OTH_CP_SC_E!N64+FC_OTH_CP_HW_E!N64+FC_OTH_CP_CA_E!N64</f>
        <v>9.6548306399999948</v>
      </c>
      <c r="O64" s="52">
        <f>FC_OTH_CP_SH_E!O64+FC_OTH_CP_SC_E!O64+FC_OTH_CP_HW_E!O64+FC_OTH_CP_CA_E!O64</f>
        <v>8.9436765599999983</v>
      </c>
      <c r="P64" s="52">
        <f>FC_OTH_CP_SH_E!P64+FC_OTH_CP_SC_E!P64+FC_OTH_CP_HW_E!P64+FC_OTH_CP_CA_E!P64</f>
        <v>9.9974347200000011</v>
      </c>
      <c r="Q64" s="52">
        <f>FC_OTH_CP_SH_E!Q64+FC_OTH_CP_SC_E!Q64+FC_OTH_CP_HW_E!Q64+FC_OTH_CP_CA_E!Q64</f>
        <v>10.46406816</v>
      </c>
      <c r="R64" s="52">
        <f>FC_OTH_CP_SH_E!R64+FC_OTH_CP_SC_E!R64+FC_OTH_CP_HW_E!R64+FC_OTH_CP_CA_E!R64</f>
        <v>11.122544159999997</v>
      </c>
      <c r="S64" s="52">
        <f>FC_OTH_CP_SH_E!S64+FC_OTH_CP_SC_E!S64+FC_OTH_CP_HW_E!S64+FC_OTH_CP_CA_E!S64</f>
        <v>11.964803759999999</v>
      </c>
      <c r="T64" s="52">
        <f>FC_OTH_CP_SH_E!T64+FC_OTH_CP_SC_E!T64+FC_OTH_CP_HW_E!T64+FC_OTH_CP_CA_E!T64</f>
        <v>13.462984079999995</v>
      </c>
      <c r="U64" s="52">
        <f>FC_OTH_CP_SH_E!U64+FC_OTH_CP_SC_E!U64+FC_OTH_CP_HW_E!U64+FC_OTH_CP_CA_E!U64</f>
        <v>12.853648080000013</v>
      </c>
      <c r="V64" s="52">
        <f>FC_OTH_CP_SH_E!V64+FC_OTH_CP_SC_E!V64+FC_OTH_CP_HW_E!V64+FC_OTH_CP_CA_E!V64</f>
        <v>14.42809368</v>
      </c>
      <c r="W64" s="52">
        <f>FC_OTH_CP_SH_E!W64+FC_OTH_CP_SC_E!W64+FC_OTH_CP_HW_E!W64+FC_OTH_CP_CA_E!W64</f>
        <v>14.224663293059706</v>
      </c>
      <c r="X64" s="52">
        <f>FC_OTH_CP_SH_E!X64+FC_OTH_CP_SC_E!X64+FC_OTH_CP_HW_E!X64+FC_OTH_CP_CA_E!X64</f>
        <v>14.123939118379127</v>
      </c>
      <c r="Y64" s="52">
        <f>FC_OTH_CP_SH_E!Y64+FC_OTH_CP_SC_E!Y64+FC_OTH_CP_HW_E!Y64+FC_OTH_CP_CA_E!Y64</f>
        <v>16.065096097379111</v>
      </c>
      <c r="Z64" s="52">
        <f>FC_OTH_CP_SH_E!Z64+FC_OTH_CP_SC_E!Z64+FC_OTH_CP_HW_E!Z64+FC_OTH_CP_CA_E!Z64</f>
        <v>16.016611723145136</v>
      </c>
    </row>
    <row r="65" spans="1:26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  <c r="Y65" s="52">
        <f>FC_OTH_CP_SH_E!Y65+FC_OTH_CP_SC_E!Y65+FC_OTH_CP_HW_E!Y65+FC_OTH_CP_CA_E!Y65</f>
        <v>0</v>
      </c>
      <c r="Z65" s="52">
        <f>FC_OTH_CP_SH_E!Z65+FC_OTH_CP_SC_E!Z65+FC_OTH_CP_HW_E!Z65+FC_OTH_CP_CA_E!Z65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  <c r="Y66" s="52">
        <f>FC_OTH_CP_SH_E!Y66+FC_OTH_CP_SC_E!Y66+FC_OTH_CP_HW_E!Y66+FC_OTH_CP_CA_E!Y66</f>
        <v>0</v>
      </c>
      <c r="Z66" s="52">
        <f>FC_OTH_CP_SH_E!Z66+FC_OTH_CP_SC_E!Z66+FC_OTH_CP_HW_E!Z66+FC_OTH_CP_CA_E!Z66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  <c r="Y67" s="52">
        <f>FC_OTH_CP_SH_E!Y67+FC_OTH_CP_SC_E!Y67+FC_OTH_CP_HW_E!Y67+FC_OTH_CP_CA_E!Y67</f>
        <v>0</v>
      </c>
      <c r="Z67" s="52">
        <f>FC_OTH_CP_SH_E!Z67+FC_OTH_CP_SC_E!Z67+FC_OTH_CP_HW_E!Z67+FC_OTH_CP_CA_E!Z67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  <c r="Y68" s="52">
        <f>FC_OTH_CP_SH_E!Y68+FC_OTH_CP_SC_E!Y68+FC_OTH_CP_HW_E!Y68+FC_OTH_CP_CA_E!Y68</f>
        <v>0</v>
      </c>
      <c r="Z68" s="52">
        <f>FC_OTH_CP_SH_E!Z68+FC_OTH_CP_SC_E!Z68+FC_OTH_CP_HW_E!Z68+FC_OTH_CP_CA_E!Z68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  <c r="Y69" s="52">
        <f>FC_OTH_CP_SH_E!Y69+FC_OTH_CP_SC_E!Y69+FC_OTH_CP_HW_E!Y69+FC_OTH_CP_CA_E!Y69</f>
        <v>0</v>
      </c>
      <c r="Z69" s="52">
        <f>FC_OTH_CP_SH_E!Z69+FC_OTH_CP_SC_E!Z69+FC_OTH_CP_HW_E!Z69+FC_OTH_CP_CA_E!Z69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  <c r="Y70" s="52">
        <f>FC_OTH_CP_SH_E!Y70+FC_OTH_CP_SC_E!Y70+FC_OTH_CP_HW_E!Y70+FC_OTH_CP_CA_E!Y70</f>
        <v>0</v>
      </c>
      <c r="Z70" s="52">
        <f>FC_OTH_CP_SH_E!Z70+FC_OTH_CP_SC_E!Z70+FC_OTH_CP_HW_E!Z70+FC_OTH_CP_CA_E!Z70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  <c r="Y71" s="52">
        <f>FC_OTH_CP_SH_E!Y71+FC_OTH_CP_SC_E!Y71+FC_OTH_CP_HW_E!Y71+FC_OTH_CP_CA_E!Y71</f>
        <v>0</v>
      </c>
      <c r="Z71" s="52">
        <f>FC_OTH_CP_SH_E!Z71+FC_OTH_CP_SC_E!Z71+FC_OTH_CP_HW_E!Z71+FC_OTH_CP_CA_E!Z71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  <c r="Y72" s="55">
        <f>FC_OTH_CP_SH_E!Y72+FC_OTH_CP_SC_E!Y72+FC_OTH_CP_HW_E!Y72+FC_OTH_CP_CA_E!Y72</f>
        <v>0</v>
      </c>
      <c r="Z72" s="55">
        <f>FC_OTH_CP_SH_E!Z72+FC_OTH_CP_SC_E!Z72+FC_OTH_CP_HW_E!Z72+FC_OTH_CP_CA_E!Z72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1526.8106965970192</v>
      </c>
      <c r="D2" s="21">
        <f t="shared" ref="D2:X2" si="0">SUM(D3,D17,D22,D25,D26,D51,D52)</f>
        <v>1471.9915825902954</v>
      </c>
      <c r="E2" s="21">
        <f t="shared" si="0"/>
        <v>1385.6505730863573</v>
      </c>
      <c r="F2" s="21">
        <f t="shared" si="0"/>
        <v>1441.7730466227242</v>
      </c>
      <c r="G2" s="21">
        <f t="shared" si="0"/>
        <v>1343.8321134125122</v>
      </c>
      <c r="H2" s="21">
        <f t="shared" si="0"/>
        <v>1358.5200434516178</v>
      </c>
      <c r="I2" s="21">
        <f t="shared" si="0"/>
        <v>1340.5784586774848</v>
      </c>
      <c r="J2" s="21">
        <f t="shared" si="0"/>
        <v>1275.8757289582493</v>
      </c>
      <c r="K2" s="21">
        <f t="shared" si="0"/>
        <v>1303.5750933547497</v>
      </c>
      <c r="L2" s="21">
        <f t="shared" si="0"/>
        <v>1021.8481843433761</v>
      </c>
      <c r="M2" s="21">
        <f t="shared" si="0"/>
        <v>1084.9788217631221</v>
      </c>
      <c r="N2" s="21">
        <f t="shared" si="0"/>
        <v>965.93526262819705</v>
      </c>
      <c r="O2" s="21">
        <f t="shared" si="0"/>
        <v>1032.0325044911865</v>
      </c>
      <c r="P2" s="21">
        <f t="shared" si="0"/>
        <v>1100.8276435009216</v>
      </c>
      <c r="Q2" s="21">
        <f t="shared" si="0"/>
        <v>1032.7997951130005</v>
      </c>
      <c r="R2" s="21">
        <f t="shared" si="0"/>
        <v>1153.2356293629939</v>
      </c>
      <c r="S2" s="21">
        <f t="shared" si="0"/>
        <v>1101.1801004888316</v>
      </c>
      <c r="T2" s="21">
        <f t="shared" si="0"/>
        <v>1037.202490878972</v>
      </c>
      <c r="U2" s="21">
        <f t="shared" si="0"/>
        <v>1155.9092524116502</v>
      </c>
      <c r="V2" s="21">
        <f t="shared" si="0"/>
        <v>1147.0670583596818</v>
      </c>
      <c r="W2" s="21">
        <f t="shared" si="0"/>
        <v>1021.7487618721287</v>
      </c>
      <c r="X2" s="21">
        <f t="shared" si="0"/>
        <v>1028.7003382761686</v>
      </c>
      <c r="Y2" s="21">
        <f t="shared" ref="Y2:Z2" si="1">SUM(Y3,Y17,Y22,Y25,Y26,Y51,Y52)</f>
        <v>1011.3331783683007</v>
      </c>
      <c r="Z2" s="21">
        <f t="shared" si="1"/>
        <v>954.2983426218334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106.98232228440001</v>
      </c>
      <c r="G3" s="24">
        <f t="shared" si="3"/>
        <v>104.77003001040002</v>
      </c>
      <c r="H3" s="24">
        <f t="shared" si="3"/>
        <v>105.72938516399998</v>
      </c>
      <c r="I3" s="24">
        <f t="shared" si="3"/>
        <v>105.68231928359994</v>
      </c>
      <c r="J3" s="24">
        <f t="shared" si="3"/>
        <v>105.73964764920004</v>
      </c>
      <c r="K3" s="24">
        <f t="shared" si="3"/>
        <v>105.72407698199999</v>
      </c>
      <c r="L3" s="24">
        <f t="shared" si="3"/>
        <v>2.546707679999999</v>
      </c>
      <c r="M3" s="24">
        <f t="shared" si="3"/>
        <v>3.9133749600000001</v>
      </c>
      <c r="N3" s="24">
        <f t="shared" si="3"/>
        <v>4.9667270399999994</v>
      </c>
      <c r="O3" s="24">
        <f t="shared" si="3"/>
        <v>2.1594909600000007</v>
      </c>
      <c r="P3" s="24">
        <f t="shared" si="3"/>
        <v>1.8723988800000013</v>
      </c>
      <c r="Q3" s="24">
        <f t="shared" si="3"/>
        <v>1.1088633600000004</v>
      </c>
      <c r="R3" s="24">
        <f t="shared" si="3"/>
        <v>1.1061388800000007</v>
      </c>
      <c r="S3" s="24">
        <f t="shared" si="3"/>
        <v>2.4070780800000002</v>
      </c>
      <c r="T3" s="24">
        <f t="shared" si="3"/>
        <v>2.1199860000000008</v>
      </c>
      <c r="U3" s="24">
        <f t="shared" si="3"/>
        <v>2.2146616799999994</v>
      </c>
      <c r="V3" s="24">
        <f t="shared" si="3"/>
        <v>1.7984973600000003</v>
      </c>
      <c r="W3" s="24">
        <f t="shared" si="3"/>
        <v>0.71619767999999995</v>
      </c>
      <c r="X3" s="24">
        <f t="shared" ref="X3:Z3" si="4">SUM(X4,X8,X11)</f>
        <v>0.7795418400000006</v>
      </c>
      <c r="Y3" s="24">
        <f t="shared" si="4"/>
        <v>0.84016152000000044</v>
      </c>
      <c r="Z3" s="24">
        <f t="shared" si="4"/>
        <v>0.84016152000000033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103.11816328440001</v>
      </c>
      <c r="G4" s="19">
        <f t="shared" si="6"/>
        <v>102.83812601040002</v>
      </c>
      <c r="H4" s="19">
        <f t="shared" si="6"/>
        <v>102.88909316399997</v>
      </c>
      <c r="I4" s="19">
        <f t="shared" si="6"/>
        <v>102.84202728359993</v>
      </c>
      <c r="J4" s="19">
        <f t="shared" si="6"/>
        <v>102.89935564920003</v>
      </c>
      <c r="K4" s="19">
        <f t="shared" si="6"/>
        <v>102.88378498199998</v>
      </c>
      <c r="L4" s="19">
        <f t="shared" si="6"/>
        <v>2.546707679999999</v>
      </c>
      <c r="M4" s="19">
        <f t="shared" si="6"/>
        <v>3.9133749600000001</v>
      </c>
      <c r="N4" s="19">
        <f t="shared" si="6"/>
        <v>4.9667270399999994</v>
      </c>
      <c r="O4" s="19">
        <f t="shared" si="6"/>
        <v>2.1594909600000007</v>
      </c>
      <c r="P4" s="19">
        <f t="shared" si="6"/>
        <v>1.8723988800000013</v>
      </c>
      <c r="Q4" s="19">
        <f t="shared" si="6"/>
        <v>1.1088633600000004</v>
      </c>
      <c r="R4" s="19">
        <f t="shared" si="6"/>
        <v>1.1061388800000007</v>
      </c>
      <c r="S4" s="19">
        <f t="shared" si="6"/>
        <v>2.4070780800000002</v>
      </c>
      <c r="T4" s="19">
        <f t="shared" si="6"/>
        <v>2.1199860000000008</v>
      </c>
      <c r="U4" s="19">
        <f t="shared" si="6"/>
        <v>2.2146616799999994</v>
      </c>
      <c r="V4" s="19">
        <f t="shared" si="6"/>
        <v>1.7984973600000003</v>
      </c>
      <c r="W4" s="19">
        <f t="shared" si="6"/>
        <v>0.71619767999999995</v>
      </c>
      <c r="X4" s="19">
        <f t="shared" ref="X4:Z4" si="7">SUM(X5:X7)</f>
        <v>0.7795418400000006</v>
      </c>
      <c r="Y4" s="19">
        <f t="shared" si="7"/>
        <v>0.84016152000000044</v>
      </c>
      <c r="Z4" s="19">
        <f t="shared" si="7"/>
        <v>0.84016152000000033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5.3658642443999982</v>
      </c>
      <c r="G5" s="8">
        <v>5.3994827304000008</v>
      </c>
      <c r="H5" s="8">
        <v>5.8850044439999971</v>
      </c>
      <c r="I5" s="8">
        <v>5.8379385635999963</v>
      </c>
      <c r="J5" s="8">
        <v>5.8952669292000026</v>
      </c>
      <c r="K5" s="8">
        <v>5.8796962619999995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97.752299040000011</v>
      </c>
      <c r="G7" s="8">
        <v>97.438643280000022</v>
      </c>
      <c r="H7" s="8">
        <v>97.00408871999997</v>
      </c>
      <c r="I7" s="8">
        <v>97.004088719999942</v>
      </c>
      <c r="J7" s="8">
        <v>97.004088720000027</v>
      </c>
      <c r="K7" s="8">
        <v>97.004088719999984</v>
      </c>
      <c r="L7" s="8">
        <v>2.546707679999999</v>
      </c>
      <c r="M7" s="8">
        <v>3.9133749600000001</v>
      </c>
      <c r="N7" s="8">
        <v>4.9667270399999994</v>
      </c>
      <c r="O7" s="8">
        <v>2.1594909600000007</v>
      </c>
      <c r="P7" s="8">
        <v>1.8723988800000013</v>
      </c>
      <c r="Q7" s="8">
        <v>1.1088633600000004</v>
      </c>
      <c r="R7" s="8">
        <v>1.1061388800000007</v>
      </c>
      <c r="S7" s="8">
        <v>2.4070780800000002</v>
      </c>
      <c r="T7" s="8">
        <v>2.1199860000000008</v>
      </c>
      <c r="U7" s="8">
        <v>2.2146616799999994</v>
      </c>
      <c r="V7" s="8">
        <v>1.7984973600000003</v>
      </c>
      <c r="W7" s="8">
        <v>0.71619767999999995</v>
      </c>
      <c r="X7" s="8">
        <v>0.7795418400000006</v>
      </c>
      <c r="Y7" s="8">
        <v>0.84016152000000044</v>
      </c>
      <c r="Z7" s="8">
        <v>0.84016152000000033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3.8641589999999999</v>
      </c>
      <c r="G11" s="19">
        <f t="shared" si="10"/>
        <v>1.9319039999999998</v>
      </c>
      <c r="H11" s="19">
        <f t="shared" si="10"/>
        <v>2.8402919999999998</v>
      </c>
      <c r="I11" s="19">
        <f t="shared" si="10"/>
        <v>2.8402919999999989</v>
      </c>
      <c r="J11" s="19">
        <f t="shared" si="10"/>
        <v>2.8402920000000007</v>
      </c>
      <c r="K11" s="19">
        <f t="shared" si="10"/>
        <v>2.8402919999999998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3.8641589999999999</v>
      </c>
      <c r="G16" s="8">
        <v>1.9319039999999998</v>
      </c>
      <c r="H16" s="8">
        <v>2.8402919999999998</v>
      </c>
      <c r="I16" s="8">
        <v>2.8402919999999989</v>
      </c>
      <c r="J16" s="8">
        <v>2.8402920000000007</v>
      </c>
      <c r="K16" s="8">
        <v>2.8402919999999998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17.93267660437904</v>
      </c>
      <c r="D22" s="27">
        <f t="shared" si="14"/>
        <v>19.953540225468405</v>
      </c>
      <c r="E22" s="27">
        <f t="shared" si="14"/>
        <v>13.969332642852613</v>
      </c>
      <c r="F22" s="27">
        <f t="shared" si="14"/>
        <v>3.9986589974904758</v>
      </c>
      <c r="G22" s="27">
        <f t="shared" si="14"/>
        <v>2.1616701922965631</v>
      </c>
      <c r="H22" s="27">
        <f t="shared" si="14"/>
        <v>2.1738321255423596</v>
      </c>
      <c r="I22" s="27">
        <f t="shared" si="14"/>
        <v>1.8284307663258719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17.93267660437904</v>
      </c>
      <c r="D24" s="8">
        <v>19.953540225468405</v>
      </c>
      <c r="E24" s="8">
        <v>13.969332642852613</v>
      </c>
      <c r="F24" s="8">
        <v>3.9986589974904758</v>
      </c>
      <c r="G24" s="8">
        <v>2.1616701922965631</v>
      </c>
      <c r="H24" s="8">
        <v>2.1738321255423596</v>
      </c>
      <c r="I24" s="8">
        <v>1.8284307663258719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943.41563754092374</v>
      </c>
      <c r="D26" s="27">
        <f t="shared" si="16"/>
        <v>899.35050822164999</v>
      </c>
      <c r="E26" s="27">
        <f t="shared" si="16"/>
        <v>848.54337165586185</v>
      </c>
      <c r="F26" s="27">
        <f t="shared" si="16"/>
        <v>793.66916212453305</v>
      </c>
      <c r="G26" s="27">
        <f t="shared" si="16"/>
        <v>695.93101452968745</v>
      </c>
      <c r="H26" s="27">
        <f t="shared" si="16"/>
        <v>706.59309982591753</v>
      </c>
      <c r="I26" s="27">
        <f t="shared" si="16"/>
        <v>626.97343460647176</v>
      </c>
      <c r="J26" s="27">
        <f t="shared" si="16"/>
        <v>550.1648849210768</v>
      </c>
      <c r="K26" s="27">
        <f t="shared" si="16"/>
        <v>556.11975563837393</v>
      </c>
      <c r="L26" s="27">
        <f t="shared" si="16"/>
        <v>431.06055589773513</v>
      </c>
      <c r="M26" s="27">
        <f t="shared" si="16"/>
        <v>420.29137366396833</v>
      </c>
      <c r="N26" s="27">
        <f t="shared" si="16"/>
        <v>361.91933209713426</v>
      </c>
      <c r="O26" s="27">
        <f t="shared" si="16"/>
        <v>347.38202922388007</v>
      </c>
      <c r="P26" s="27">
        <f t="shared" si="16"/>
        <v>452.03558529313534</v>
      </c>
      <c r="Q26" s="27">
        <f t="shared" si="16"/>
        <v>431.37242659201951</v>
      </c>
      <c r="R26" s="27">
        <f t="shared" si="16"/>
        <v>468.15067184935992</v>
      </c>
      <c r="S26" s="27">
        <f t="shared" si="16"/>
        <v>445.18936542594923</v>
      </c>
      <c r="T26" s="27">
        <f t="shared" si="16"/>
        <v>405.07964751600218</v>
      </c>
      <c r="U26" s="27">
        <f t="shared" si="16"/>
        <v>449.10734320063051</v>
      </c>
      <c r="V26" s="27">
        <f t="shared" si="16"/>
        <v>407.68984196528061</v>
      </c>
      <c r="W26" s="27">
        <f t="shared" si="16"/>
        <v>366.65064675400976</v>
      </c>
      <c r="X26" s="27">
        <f t="shared" si="16"/>
        <v>350.96904118938971</v>
      </c>
      <c r="Y26" s="27">
        <f t="shared" ref="Y26:Z26" si="17">SUM(Y27,Y33)</f>
        <v>341.45374358094796</v>
      </c>
      <c r="Z26" s="27">
        <f t="shared" si="17"/>
        <v>327.48146791433663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943.41563754092374</v>
      </c>
      <c r="D33" s="19">
        <f t="shared" si="20"/>
        <v>899.35050822164999</v>
      </c>
      <c r="E33" s="19">
        <f t="shared" si="20"/>
        <v>848.54337165586185</v>
      </c>
      <c r="F33" s="19">
        <f t="shared" si="20"/>
        <v>793.66916212453305</v>
      </c>
      <c r="G33" s="19">
        <f t="shared" si="20"/>
        <v>695.93101452968745</v>
      </c>
      <c r="H33" s="19">
        <f t="shared" si="20"/>
        <v>706.59309982591753</v>
      </c>
      <c r="I33" s="19">
        <f t="shared" si="20"/>
        <v>626.97343460647176</v>
      </c>
      <c r="J33" s="19">
        <f t="shared" si="20"/>
        <v>550.1648849210768</v>
      </c>
      <c r="K33" s="19">
        <f t="shared" si="20"/>
        <v>556.11975563837393</v>
      </c>
      <c r="L33" s="19">
        <f t="shared" si="20"/>
        <v>431.06055589773513</v>
      </c>
      <c r="M33" s="19">
        <f t="shared" si="20"/>
        <v>420.29137366396833</v>
      </c>
      <c r="N33" s="19">
        <f t="shared" si="20"/>
        <v>361.91933209713426</v>
      </c>
      <c r="O33" s="19">
        <f t="shared" si="20"/>
        <v>347.38202922388007</v>
      </c>
      <c r="P33" s="19">
        <f t="shared" si="20"/>
        <v>452.03558529313534</v>
      </c>
      <c r="Q33" s="19">
        <f t="shared" si="20"/>
        <v>431.37242659201951</v>
      </c>
      <c r="R33" s="19">
        <f t="shared" si="20"/>
        <v>468.15067184935992</v>
      </c>
      <c r="S33" s="19">
        <f t="shared" si="20"/>
        <v>445.18936542594923</v>
      </c>
      <c r="T33" s="19">
        <f t="shared" si="20"/>
        <v>405.07964751600218</v>
      </c>
      <c r="U33" s="19">
        <f t="shared" si="20"/>
        <v>449.10734320063051</v>
      </c>
      <c r="V33" s="19">
        <f t="shared" si="20"/>
        <v>407.68984196528061</v>
      </c>
      <c r="W33" s="19">
        <f t="shared" si="20"/>
        <v>366.65064675400976</v>
      </c>
      <c r="X33" s="19">
        <f t="shared" si="20"/>
        <v>350.96904118938971</v>
      </c>
      <c r="Y33" s="19">
        <f t="shared" ref="Y33:Z33" si="21">SUM(Y34:Y50)</f>
        <v>341.45374358094796</v>
      </c>
      <c r="Z33" s="19">
        <f t="shared" si="21"/>
        <v>327.48146791433663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35.277359147447385</v>
      </c>
      <c r="D41" s="8">
        <v>43.672456596480323</v>
      </c>
      <c r="E41" s="8">
        <v>48.811743955396807</v>
      </c>
      <c r="F41" s="8">
        <v>57.329407457769882</v>
      </c>
      <c r="G41" s="8">
        <v>65.600251069114933</v>
      </c>
      <c r="H41" s="8">
        <v>72.869146623887204</v>
      </c>
      <c r="I41" s="8">
        <v>76.934031658293691</v>
      </c>
      <c r="J41" s="8">
        <v>80.525045990534821</v>
      </c>
      <c r="K41" s="8">
        <v>95.032684247193131</v>
      </c>
      <c r="L41" s="8">
        <v>101.23406692310478</v>
      </c>
      <c r="M41" s="8">
        <v>94.940858526610114</v>
      </c>
      <c r="N41" s="8">
        <v>101.50807415529677</v>
      </c>
      <c r="O41" s="8">
        <v>105.1061952451214</v>
      </c>
      <c r="P41" s="8">
        <v>152.99728590953438</v>
      </c>
      <c r="Q41" s="8">
        <v>146.08187574293027</v>
      </c>
      <c r="R41" s="8">
        <v>159.65900463933013</v>
      </c>
      <c r="S41" s="8">
        <v>156.38764863684247</v>
      </c>
      <c r="T41" s="8">
        <v>151.95098493348522</v>
      </c>
      <c r="U41" s="8">
        <v>161.34670322343516</v>
      </c>
      <c r="V41" s="8">
        <v>159.22726357062047</v>
      </c>
      <c r="W41" s="8">
        <v>134.88647925620774</v>
      </c>
      <c r="X41" s="8">
        <v>120.60323436828233</v>
      </c>
      <c r="Y41" s="8">
        <v>99.931311165076991</v>
      </c>
      <c r="Z41" s="8">
        <v>118.34716097783404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859.53401171202177</v>
      </c>
      <c r="D43" s="8">
        <v>810.16651134577637</v>
      </c>
      <c r="E43" s="8">
        <v>760.05483925033298</v>
      </c>
      <c r="F43" s="8">
        <v>699.48844733898022</v>
      </c>
      <c r="G43" s="8">
        <v>599.54291688222406</v>
      </c>
      <c r="H43" s="8">
        <v>605.46769592910596</v>
      </c>
      <c r="I43" s="8">
        <v>513.54375132714426</v>
      </c>
      <c r="J43" s="8">
        <v>441.89317752282335</v>
      </c>
      <c r="K43" s="8">
        <v>433.28736197104132</v>
      </c>
      <c r="L43" s="8">
        <v>310.97423810214724</v>
      </c>
      <c r="M43" s="8">
        <v>307.04286434465087</v>
      </c>
      <c r="N43" s="8">
        <v>245.81348481300861</v>
      </c>
      <c r="O43" s="8">
        <v>230.28556656830838</v>
      </c>
      <c r="P43" s="8">
        <v>287.72905637098472</v>
      </c>
      <c r="Q43" s="8">
        <v>275.74098122906639</v>
      </c>
      <c r="R43" s="8">
        <v>299.73640247952238</v>
      </c>
      <c r="S43" s="8">
        <v>284.87619575686506</v>
      </c>
      <c r="T43" s="8">
        <v>249.69896327375315</v>
      </c>
      <c r="U43" s="8">
        <v>285.94673984033562</v>
      </c>
      <c r="V43" s="8">
        <v>247.87515707576426</v>
      </c>
      <c r="W43" s="8">
        <v>231.17250206833953</v>
      </c>
      <c r="X43" s="8">
        <v>229.78011770280031</v>
      </c>
      <c r="Y43" s="8">
        <v>240.94128916530485</v>
      </c>
      <c r="Z43" s="8">
        <v>208.55426881883503</v>
      </c>
    </row>
    <row r="44" spans="1:26" ht="11.25" customHeight="1" x14ac:dyDescent="0.2">
      <c r="A44" s="28" t="s">
        <v>74</v>
      </c>
      <c r="B44" s="7" t="s">
        <v>75</v>
      </c>
      <c r="C44" s="8">
        <v>48.604266681454568</v>
      </c>
      <c r="D44" s="8">
        <v>45.511540279393358</v>
      </c>
      <c r="E44" s="8">
        <v>39.676788450132157</v>
      </c>
      <c r="F44" s="8">
        <v>36.851307327782884</v>
      </c>
      <c r="G44" s="8">
        <v>30.787846578348372</v>
      </c>
      <c r="H44" s="8">
        <v>28.256257272924348</v>
      </c>
      <c r="I44" s="8">
        <v>36.495651621033801</v>
      </c>
      <c r="J44" s="8">
        <v>27.746661407718609</v>
      </c>
      <c r="K44" s="8">
        <v>27.799709420139454</v>
      </c>
      <c r="L44" s="8">
        <v>18.852250872483122</v>
      </c>
      <c r="M44" s="8">
        <v>18.307650792707371</v>
      </c>
      <c r="N44" s="8">
        <v>14.597773128828869</v>
      </c>
      <c r="O44" s="8">
        <v>11.990267410450301</v>
      </c>
      <c r="P44" s="8">
        <v>11.309243012616186</v>
      </c>
      <c r="Q44" s="8">
        <v>9.5468905334841505</v>
      </c>
      <c r="R44" s="8">
        <v>8.7552647305073847</v>
      </c>
      <c r="S44" s="8">
        <v>3.9255210322417309</v>
      </c>
      <c r="T44" s="8">
        <v>3.4296993087638423</v>
      </c>
      <c r="U44" s="8">
        <v>1.8139001368597185</v>
      </c>
      <c r="V44" s="8">
        <v>0.58742131889584448</v>
      </c>
      <c r="W44" s="8">
        <v>0.59166542946244671</v>
      </c>
      <c r="X44" s="8">
        <v>0.58568911830709458</v>
      </c>
      <c r="Y44" s="8">
        <v>0.58114325056610328</v>
      </c>
      <c r="Z44" s="8">
        <v>0.58003811766757329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2.6790865387252608E-3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565.46238245171639</v>
      </c>
      <c r="D51" s="27">
        <v>552.68753414317689</v>
      </c>
      <c r="E51" s="27">
        <v>523.1378687876429</v>
      </c>
      <c r="F51" s="27">
        <v>537.12290321630064</v>
      </c>
      <c r="G51" s="27">
        <v>540.96939868012828</v>
      </c>
      <c r="H51" s="27">
        <v>544.02372633615789</v>
      </c>
      <c r="I51" s="27">
        <v>606.09427402108736</v>
      </c>
      <c r="J51" s="27">
        <v>619.97119638797244</v>
      </c>
      <c r="K51" s="27">
        <v>641.73126073437595</v>
      </c>
      <c r="L51" s="27">
        <v>588.24092076564102</v>
      </c>
      <c r="M51" s="27">
        <v>660.77407313915387</v>
      </c>
      <c r="N51" s="27">
        <v>599.04920349106283</v>
      </c>
      <c r="O51" s="27">
        <v>682.49098430730635</v>
      </c>
      <c r="P51" s="27">
        <v>646.91965932778635</v>
      </c>
      <c r="Q51" s="27">
        <v>600.31850516098109</v>
      </c>
      <c r="R51" s="27">
        <v>683.97881863363398</v>
      </c>
      <c r="S51" s="27">
        <v>653.58365698288242</v>
      </c>
      <c r="T51" s="27">
        <v>630.00285736296973</v>
      </c>
      <c r="U51" s="27">
        <v>704.58724753101967</v>
      </c>
      <c r="V51" s="27">
        <v>737.57871903440127</v>
      </c>
      <c r="W51" s="27">
        <v>654.38191743811899</v>
      </c>
      <c r="X51" s="27">
        <v>676.95175524677893</v>
      </c>
      <c r="Y51" s="27">
        <v>669.03927326735277</v>
      </c>
      <c r="Z51" s="27">
        <v>625.97671318749678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4.565998729194825</v>
      </c>
      <c r="G61" s="49">
        <f t="shared" si="24"/>
        <v>4.51246139896742</v>
      </c>
      <c r="H61" s="49">
        <f t="shared" si="24"/>
        <v>6.3703059199329592</v>
      </c>
      <c r="I61" s="49">
        <f t="shared" si="24"/>
        <v>15.2464644499297</v>
      </c>
      <c r="J61" s="49">
        <f t="shared" si="24"/>
        <v>34.421846572791068</v>
      </c>
      <c r="K61" s="49">
        <f t="shared" si="24"/>
        <v>59.96802513608128</v>
      </c>
      <c r="L61" s="49">
        <f t="shared" si="24"/>
        <v>75.061911385079028</v>
      </c>
      <c r="M61" s="49">
        <f t="shared" si="24"/>
        <v>63.617208153403581</v>
      </c>
      <c r="N61" s="49">
        <f t="shared" si="24"/>
        <v>81.934529055310463</v>
      </c>
      <c r="O61" s="49">
        <f t="shared" si="24"/>
        <v>97.174672908117969</v>
      </c>
      <c r="P61" s="49">
        <f t="shared" si="24"/>
        <v>125.96409093486322</v>
      </c>
      <c r="Q61" s="49">
        <f t="shared" si="24"/>
        <v>139.0447870371467</v>
      </c>
      <c r="R61" s="49">
        <f t="shared" si="24"/>
        <v>87.478929595175572</v>
      </c>
      <c r="S61" s="49">
        <f t="shared" si="24"/>
        <v>125.85726176552649</v>
      </c>
      <c r="T61" s="49">
        <f t="shared" si="24"/>
        <v>109.83117218025774</v>
      </c>
      <c r="U61" s="49">
        <f t="shared" si="24"/>
        <v>95.253100504188623</v>
      </c>
      <c r="V61" s="49">
        <f t="shared" si="24"/>
        <v>77.940502884906024</v>
      </c>
      <c r="W61" s="49">
        <f t="shared" si="24"/>
        <v>85.905957628377521</v>
      </c>
      <c r="X61" s="49">
        <f t="shared" si="24"/>
        <v>94.383242745435538</v>
      </c>
      <c r="Y61" s="49">
        <f t="shared" ref="Y61:Z61" si="25">SUM(Y62:Y72)</f>
        <v>101.22397433853662</v>
      </c>
      <c r="Z61" s="49">
        <f t="shared" si="25"/>
        <v>94.757308040365089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0.80801279999999964</v>
      </c>
      <c r="I62" s="52">
        <v>6.4838591999999986</v>
      </c>
      <c r="J62" s="52">
        <v>27.270028800000006</v>
      </c>
      <c r="K62" s="52">
        <v>52.816780799999997</v>
      </c>
      <c r="L62" s="52">
        <v>68.007743999999988</v>
      </c>
      <c r="M62" s="52">
        <v>56.306073599999976</v>
      </c>
      <c r="N62" s="52">
        <v>73.906559999999985</v>
      </c>
      <c r="O62" s="52">
        <v>89.643859199999952</v>
      </c>
      <c r="P62" s="52">
        <v>117.65335679999995</v>
      </c>
      <c r="Q62" s="52">
        <v>130.50213120000004</v>
      </c>
      <c r="R62" s="52">
        <v>78.282892800000027</v>
      </c>
      <c r="S62" s="52">
        <v>115.98088319999991</v>
      </c>
      <c r="T62" s="52">
        <v>98.740454399999948</v>
      </c>
      <c r="U62" s="52">
        <v>84.389759999999939</v>
      </c>
      <c r="V62" s="52">
        <v>65.694585599999996</v>
      </c>
      <c r="W62" s="52">
        <v>73.577145600000009</v>
      </c>
      <c r="X62" s="52">
        <v>82.720915199999965</v>
      </c>
      <c r="Y62" s="52">
        <v>87.949209600000003</v>
      </c>
      <c r="Z62" s="52">
        <v>81.640742399999951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4.565998729194825</v>
      </c>
      <c r="G64" s="52">
        <v>4.51246139896742</v>
      </c>
      <c r="H64" s="52">
        <v>5.5622931199329599</v>
      </c>
      <c r="I64" s="52">
        <v>8.7626052499297025</v>
      </c>
      <c r="J64" s="52">
        <v>7.1518177727910608</v>
      </c>
      <c r="K64" s="52">
        <v>7.1512443360812812</v>
      </c>
      <c r="L64" s="52">
        <v>7.054167385079043</v>
      </c>
      <c r="M64" s="52">
        <v>7.3111345534036074</v>
      </c>
      <c r="N64" s="52">
        <v>8.027969055310475</v>
      </c>
      <c r="O64" s="52">
        <v>7.5308137081180195</v>
      </c>
      <c r="P64" s="52">
        <v>8.3107341348632726</v>
      </c>
      <c r="Q64" s="52">
        <v>8.5426558371466612</v>
      </c>
      <c r="R64" s="52">
        <v>9.1960367951755408</v>
      </c>
      <c r="S64" s="52">
        <v>9.8763785655265792</v>
      </c>
      <c r="T64" s="52">
        <v>11.090717780257798</v>
      </c>
      <c r="U64" s="52">
        <v>10.863340504188679</v>
      </c>
      <c r="V64" s="52">
        <v>12.245917284906033</v>
      </c>
      <c r="W64" s="52">
        <v>12.328812028377509</v>
      </c>
      <c r="X64" s="52">
        <v>11.662327545435575</v>
      </c>
      <c r="Y64" s="52">
        <v>13.27476473853662</v>
      </c>
      <c r="Z64" s="52">
        <v>13.116565640365137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5.4121199057509582E-2</v>
      </c>
      <c r="D2" s="21">
        <f t="shared" ref="D2:X2" si="0">SUM(D3,D17,D22,D25,D26,D51,D52)</f>
        <v>6.1478722448033471E-2</v>
      </c>
      <c r="E2" s="21">
        <f t="shared" si="0"/>
        <v>7.230782424379556E-2</v>
      </c>
      <c r="F2" s="21">
        <f t="shared" si="0"/>
        <v>7.1560478235954197E-2</v>
      </c>
      <c r="G2" s="21">
        <f t="shared" si="0"/>
        <v>8.8281848027470522E-2</v>
      </c>
      <c r="H2" s="21">
        <f t="shared" si="0"/>
        <v>0.10180600848020424</v>
      </c>
      <c r="I2" s="21">
        <f t="shared" si="0"/>
        <v>0.13036026298074935</v>
      </c>
      <c r="J2" s="21">
        <f t="shared" si="0"/>
        <v>0.14267900651816162</v>
      </c>
      <c r="K2" s="21">
        <f t="shared" si="0"/>
        <v>0.14712430160607276</v>
      </c>
      <c r="L2" s="21">
        <f t="shared" si="0"/>
        <v>0.1634959289194948</v>
      </c>
      <c r="M2" s="21">
        <f t="shared" si="0"/>
        <v>0.17683449858067427</v>
      </c>
      <c r="N2" s="21">
        <f t="shared" si="0"/>
        <v>0.19100147959873859</v>
      </c>
      <c r="O2" s="21">
        <f t="shared" si="0"/>
        <v>0.2197241198448748</v>
      </c>
      <c r="P2" s="21">
        <f t="shared" si="0"/>
        <v>0.26954294494188658</v>
      </c>
      <c r="Q2" s="21">
        <f t="shared" si="0"/>
        <v>0.35809183228681501</v>
      </c>
      <c r="R2" s="21">
        <f t="shared" si="0"/>
        <v>0.49059243113740519</v>
      </c>
      <c r="S2" s="21">
        <f t="shared" si="0"/>
        <v>0.61023903426732229</v>
      </c>
      <c r="T2" s="21">
        <f t="shared" si="0"/>
        <v>0.70603631048699156</v>
      </c>
      <c r="U2" s="21">
        <f t="shared" si="0"/>
        <v>0.77694616166036423</v>
      </c>
      <c r="V2" s="21">
        <f t="shared" si="0"/>
        <v>0.84932822788783069</v>
      </c>
      <c r="W2" s="21">
        <f t="shared" si="0"/>
        <v>0.82937040096220382</v>
      </c>
      <c r="X2" s="21">
        <f t="shared" si="0"/>
        <v>0.82320494761675755</v>
      </c>
      <c r="Y2" s="21">
        <f t="shared" ref="Y2:Z2" si="1">SUM(Y3,Y17,Y22,Y25,Y26,Y51,Y52)</f>
        <v>0.92838110206638824</v>
      </c>
      <c r="Z2" s="21">
        <f t="shared" si="1"/>
        <v>0.96188648324257164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5.4121199057509582E-2</v>
      </c>
      <c r="D51" s="27">
        <v>6.1478722448033471E-2</v>
      </c>
      <c r="E51" s="27">
        <v>7.230782424379556E-2</v>
      </c>
      <c r="F51" s="27">
        <v>7.1560478235954197E-2</v>
      </c>
      <c r="G51" s="27">
        <v>8.8281848027470522E-2</v>
      </c>
      <c r="H51" s="27">
        <v>0.10180600848020424</v>
      </c>
      <c r="I51" s="27">
        <v>0.13036026298074935</v>
      </c>
      <c r="J51" s="27">
        <v>0.14267900651816162</v>
      </c>
      <c r="K51" s="27">
        <v>0.14712430160607276</v>
      </c>
      <c r="L51" s="27">
        <v>0.1634959289194948</v>
      </c>
      <c r="M51" s="27">
        <v>0.17683449858067427</v>
      </c>
      <c r="N51" s="27">
        <v>0.19100147959873859</v>
      </c>
      <c r="O51" s="27">
        <v>0.2197241198448748</v>
      </c>
      <c r="P51" s="27">
        <v>0.26954294494188658</v>
      </c>
      <c r="Q51" s="27">
        <v>0.35809183228681501</v>
      </c>
      <c r="R51" s="27">
        <v>0.49059243113740519</v>
      </c>
      <c r="S51" s="27">
        <v>0.61023903426732229</v>
      </c>
      <c r="T51" s="27">
        <v>0.70603631048699156</v>
      </c>
      <c r="U51" s="27">
        <v>0.77694616166036423</v>
      </c>
      <c r="V51" s="27">
        <v>0.84932822788783069</v>
      </c>
      <c r="W51" s="27">
        <v>0.82937040096220382</v>
      </c>
      <c r="X51" s="27">
        <v>0.82320494761675755</v>
      </c>
      <c r="Y51" s="27">
        <v>0.92838110206638824</v>
      </c>
      <c r="Z51" s="27">
        <v>0.96188648324257164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6.083245579910783E-4</v>
      </c>
      <c r="G61" s="49">
        <f t="shared" si="22"/>
        <v>7.3639734969375135E-4</v>
      </c>
      <c r="H61" s="49">
        <f t="shared" si="22"/>
        <v>1.0409010363407747E-3</v>
      </c>
      <c r="I61" s="49">
        <f t="shared" si="22"/>
        <v>1.8846829177231062E-3</v>
      </c>
      <c r="J61" s="49">
        <f t="shared" si="22"/>
        <v>1.6459059075096031E-3</v>
      </c>
      <c r="K61" s="49">
        <f t="shared" si="22"/>
        <v>1.6395053395970279E-3</v>
      </c>
      <c r="L61" s="49">
        <f t="shared" si="22"/>
        <v>1.960638249844905E-3</v>
      </c>
      <c r="M61" s="49">
        <f t="shared" si="22"/>
        <v>1.9565852616839925E-3</v>
      </c>
      <c r="N61" s="49">
        <f t="shared" si="22"/>
        <v>2.5596461172159202E-3</v>
      </c>
      <c r="O61" s="49">
        <f t="shared" si="22"/>
        <v>2.4245029630851275E-3</v>
      </c>
      <c r="P61" s="49">
        <f t="shared" si="22"/>
        <v>3.4627170793785963E-3</v>
      </c>
      <c r="Q61" s="49">
        <f t="shared" si="22"/>
        <v>5.0957204467638201E-3</v>
      </c>
      <c r="R61" s="49">
        <f t="shared" si="22"/>
        <v>6.5959733331899277E-3</v>
      </c>
      <c r="S61" s="49">
        <f t="shared" si="22"/>
        <v>9.2213929364565964E-3</v>
      </c>
      <c r="T61" s="49">
        <f t="shared" si="22"/>
        <v>1.242922848794995E-2</v>
      </c>
      <c r="U61" s="49">
        <f t="shared" si="22"/>
        <v>1.1978971713034555E-2</v>
      </c>
      <c r="V61" s="49">
        <f t="shared" si="22"/>
        <v>1.4101278898157982E-2</v>
      </c>
      <c r="W61" s="49">
        <f t="shared" si="22"/>
        <v>1.562566370323035E-2</v>
      </c>
      <c r="X61" s="49">
        <f t="shared" si="22"/>
        <v>1.4181934918877578E-2</v>
      </c>
      <c r="Y61" s="49">
        <f t="shared" ref="Y61:Z61" si="23">SUM(Y62:Y72)</f>
        <v>1.8420504161808578E-2</v>
      </c>
      <c r="Z61" s="49">
        <f t="shared" si="23"/>
        <v>2.0155138250729385E-2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6.083245579910783E-4</v>
      </c>
      <c r="G64" s="52">
        <v>7.3639734969375135E-4</v>
      </c>
      <c r="H64" s="52">
        <v>1.0409010363407747E-3</v>
      </c>
      <c r="I64" s="52">
        <v>1.8846829177231062E-3</v>
      </c>
      <c r="J64" s="52">
        <v>1.6459059075096031E-3</v>
      </c>
      <c r="K64" s="52">
        <v>1.6395053395970279E-3</v>
      </c>
      <c r="L64" s="52">
        <v>1.960638249844905E-3</v>
      </c>
      <c r="M64" s="52">
        <v>1.9565852616839925E-3</v>
      </c>
      <c r="N64" s="52">
        <v>2.5596461172159202E-3</v>
      </c>
      <c r="O64" s="52">
        <v>2.4245029630851275E-3</v>
      </c>
      <c r="P64" s="52">
        <v>3.4627170793785963E-3</v>
      </c>
      <c r="Q64" s="52">
        <v>5.0957204467638201E-3</v>
      </c>
      <c r="R64" s="52">
        <v>6.5959733331899277E-3</v>
      </c>
      <c r="S64" s="52">
        <v>9.2213929364565964E-3</v>
      </c>
      <c r="T64" s="52">
        <v>1.242922848794995E-2</v>
      </c>
      <c r="U64" s="52">
        <v>1.1978971713034555E-2</v>
      </c>
      <c r="V64" s="52">
        <v>1.4101278898157982E-2</v>
      </c>
      <c r="W64" s="52">
        <v>1.562566370323035E-2</v>
      </c>
      <c r="X64" s="52">
        <v>1.4181934918877578E-2</v>
      </c>
      <c r="Y64" s="52">
        <v>1.8420504161808578E-2</v>
      </c>
      <c r="Z64" s="52">
        <v>2.0155138250729385E-2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175.93173280277222</v>
      </c>
      <c r="D2" s="21">
        <f t="shared" ref="D2:X2" si="0">SUM(D3,D17,D22,D25,D26,D51,D52)</f>
        <v>178.08793379089113</v>
      </c>
      <c r="E2" s="21">
        <f t="shared" si="0"/>
        <v>175.74533930304213</v>
      </c>
      <c r="F2" s="21">
        <f t="shared" si="0"/>
        <v>168.06333351712999</v>
      </c>
      <c r="G2" s="21">
        <f t="shared" si="0"/>
        <v>167.63204752167712</v>
      </c>
      <c r="H2" s="21">
        <f t="shared" si="0"/>
        <v>161.88871542247716</v>
      </c>
      <c r="I2" s="21">
        <f t="shared" si="0"/>
        <v>155.77239677418794</v>
      </c>
      <c r="J2" s="21">
        <f t="shared" si="0"/>
        <v>154.42894063092217</v>
      </c>
      <c r="K2" s="21">
        <f t="shared" si="0"/>
        <v>153.40689221982487</v>
      </c>
      <c r="L2" s="21">
        <f t="shared" si="0"/>
        <v>153.27874078096912</v>
      </c>
      <c r="M2" s="21">
        <f t="shared" si="0"/>
        <v>158.12238414691166</v>
      </c>
      <c r="N2" s="21">
        <f t="shared" si="0"/>
        <v>152.02502398149602</v>
      </c>
      <c r="O2" s="21">
        <f t="shared" si="0"/>
        <v>154.85196291904856</v>
      </c>
      <c r="P2" s="21">
        <f t="shared" si="0"/>
        <v>155.13000415042387</v>
      </c>
      <c r="Q2" s="21">
        <f t="shared" si="0"/>
        <v>158.86848890261109</v>
      </c>
      <c r="R2" s="21">
        <f t="shared" si="0"/>
        <v>159.6341068333042</v>
      </c>
      <c r="S2" s="21">
        <f t="shared" si="0"/>
        <v>154.1854660809361</v>
      </c>
      <c r="T2" s="21">
        <f t="shared" si="0"/>
        <v>153.71208479126301</v>
      </c>
      <c r="U2" s="21">
        <f t="shared" si="0"/>
        <v>142.03043709293442</v>
      </c>
      <c r="V2" s="21">
        <f t="shared" si="0"/>
        <v>139.88954115812697</v>
      </c>
      <c r="W2" s="21">
        <f t="shared" si="0"/>
        <v>111.63888538087198</v>
      </c>
      <c r="X2" s="21">
        <f t="shared" si="0"/>
        <v>136.04979180550734</v>
      </c>
      <c r="Y2" s="21">
        <f t="shared" ref="Y2:Z2" si="1">SUM(Y3,Y17,Y22,Y25,Y26,Y51,Y52)</f>
        <v>136.71061541520709</v>
      </c>
      <c r="Z2" s="21">
        <f t="shared" si="1"/>
        <v>134.14704488041778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109.74854297907611</v>
      </c>
      <c r="D26" s="27">
        <f t="shared" ref="D26:X26" si="21">SUM(D27,D33)</f>
        <v>109.77378545835003</v>
      </c>
      <c r="E26" s="27">
        <f t="shared" si="21"/>
        <v>107.07052994413777</v>
      </c>
      <c r="F26" s="27">
        <f t="shared" si="21"/>
        <v>99.940999875467043</v>
      </c>
      <c r="G26" s="27">
        <f t="shared" si="21"/>
        <v>97.661271230312636</v>
      </c>
      <c r="H26" s="27">
        <f t="shared" si="21"/>
        <v>91.531252934082602</v>
      </c>
      <c r="I26" s="27">
        <f t="shared" si="21"/>
        <v>85.829550153528302</v>
      </c>
      <c r="J26" s="27">
        <f t="shared" si="21"/>
        <v>82.680969438923299</v>
      </c>
      <c r="K26" s="27">
        <f t="shared" si="21"/>
        <v>82.355209921626439</v>
      </c>
      <c r="L26" s="27">
        <f t="shared" si="21"/>
        <v>80.07852562226482</v>
      </c>
      <c r="M26" s="27">
        <f t="shared" si="21"/>
        <v>81.107321416031795</v>
      </c>
      <c r="N26" s="27">
        <f t="shared" si="21"/>
        <v>80.340523182865965</v>
      </c>
      <c r="O26" s="27">
        <f t="shared" si="21"/>
        <v>79.731457496119901</v>
      </c>
      <c r="P26" s="27">
        <f t="shared" si="21"/>
        <v>77.134156346864629</v>
      </c>
      <c r="Q26" s="27">
        <f t="shared" si="21"/>
        <v>77.273141927980916</v>
      </c>
      <c r="R26" s="27">
        <f t="shared" si="21"/>
        <v>74.384899590640572</v>
      </c>
      <c r="S26" s="27">
        <f t="shared" si="21"/>
        <v>71.696418774050642</v>
      </c>
      <c r="T26" s="27">
        <f t="shared" si="21"/>
        <v>72.14821484399755</v>
      </c>
      <c r="U26" s="27">
        <f t="shared" si="21"/>
        <v>66.93084511936965</v>
      </c>
      <c r="V26" s="27">
        <f t="shared" si="21"/>
        <v>64.170495994719502</v>
      </c>
      <c r="W26" s="27">
        <f t="shared" si="21"/>
        <v>54.666901885990072</v>
      </c>
      <c r="X26" s="27">
        <f t="shared" si="21"/>
        <v>56.444014330609427</v>
      </c>
      <c r="Y26" s="27">
        <f t="shared" ref="Y26:Z26" si="22">SUM(Y27,Y33)</f>
        <v>58.014231459052041</v>
      </c>
      <c r="Z26" s="27">
        <f t="shared" si="22"/>
        <v>56.370243885663193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109.74854297907611</v>
      </c>
      <c r="D33" s="19">
        <f t="shared" ref="D33:X33" si="27">SUM(D34:D50)</f>
        <v>109.77378545835003</v>
      </c>
      <c r="E33" s="19">
        <f t="shared" si="27"/>
        <v>107.07052994413777</v>
      </c>
      <c r="F33" s="19">
        <f t="shared" si="27"/>
        <v>99.940999875467043</v>
      </c>
      <c r="G33" s="19">
        <f t="shared" si="27"/>
        <v>97.661271230312636</v>
      </c>
      <c r="H33" s="19">
        <f t="shared" si="27"/>
        <v>91.531252934082602</v>
      </c>
      <c r="I33" s="19">
        <f t="shared" si="27"/>
        <v>85.829550153528302</v>
      </c>
      <c r="J33" s="19">
        <f t="shared" si="27"/>
        <v>82.680969438923299</v>
      </c>
      <c r="K33" s="19">
        <f t="shared" si="27"/>
        <v>82.355209921626439</v>
      </c>
      <c r="L33" s="19">
        <f t="shared" si="27"/>
        <v>80.07852562226482</v>
      </c>
      <c r="M33" s="19">
        <f t="shared" si="27"/>
        <v>81.107321416031795</v>
      </c>
      <c r="N33" s="19">
        <f t="shared" si="27"/>
        <v>80.340523182865965</v>
      </c>
      <c r="O33" s="19">
        <f t="shared" si="27"/>
        <v>79.731457496119901</v>
      </c>
      <c r="P33" s="19">
        <f t="shared" si="27"/>
        <v>77.134156346864629</v>
      </c>
      <c r="Q33" s="19">
        <f t="shared" si="27"/>
        <v>77.273141927980916</v>
      </c>
      <c r="R33" s="19">
        <f t="shared" si="27"/>
        <v>74.384899590640572</v>
      </c>
      <c r="S33" s="19">
        <f t="shared" si="27"/>
        <v>71.696418774050642</v>
      </c>
      <c r="T33" s="19">
        <f t="shared" si="27"/>
        <v>72.14821484399755</v>
      </c>
      <c r="U33" s="19">
        <f t="shared" si="27"/>
        <v>66.93084511936965</v>
      </c>
      <c r="V33" s="19">
        <f t="shared" si="27"/>
        <v>64.170495994719502</v>
      </c>
      <c r="W33" s="19">
        <f t="shared" si="27"/>
        <v>54.666901885990072</v>
      </c>
      <c r="X33" s="19">
        <f t="shared" si="27"/>
        <v>56.444014330609427</v>
      </c>
      <c r="Y33" s="19">
        <f t="shared" ref="Y33:Z33" si="28">SUM(Y34:Y50)</f>
        <v>58.014231459052041</v>
      </c>
      <c r="Z33" s="19">
        <f t="shared" si="28"/>
        <v>56.370243885663193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4.1038526525526109</v>
      </c>
      <c r="D41" s="8">
        <v>5.3306145235196825</v>
      </c>
      <c r="E41" s="8">
        <v>6.1591422046031781</v>
      </c>
      <c r="F41" s="8">
        <v>7.2190763822301136</v>
      </c>
      <c r="G41" s="8">
        <v>9.2058031308850978</v>
      </c>
      <c r="H41" s="8">
        <v>9.4393849761128443</v>
      </c>
      <c r="I41" s="8">
        <v>10.531886941706306</v>
      </c>
      <c r="J41" s="8">
        <v>12.101624529465202</v>
      </c>
      <c r="K41" s="8">
        <v>14.073293712806894</v>
      </c>
      <c r="L41" s="8">
        <v>18.806347996895237</v>
      </c>
      <c r="M41" s="8">
        <v>18.321572153389944</v>
      </c>
      <c r="N41" s="8">
        <v>22.533230644703306</v>
      </c>
      <c r="O41" s="8">
        <v>24.124075034878604</v>
      </c>
      <c r="P41" s="8">
        <v>26.107052090465565</v>
      </c>
      <c r="Q41" s="8">
        <v>26.168120217069895</v>
      </c>
      <c r="R41" s="8">
        <v>25.36836908067</v>
      </c>
      <c r="S41" s="8">
        <v>25.185764123157547</v>
      </c>
      <c r="T41" s="8">
        <v>27.063794426514718</v>
      </c>
      <c r="U41" s="8">
        <v>24.045634896564916</v>
      </c>
      <c r="V41" s="8">
        <v>25.062416149379558</v>
      </c>
      <c r="W41" s="8">
        <v>20.111313023792185</v>
      </c>
      <c r="X41" s="8">
        <v>19.395815271717389</v>
      </c>
      <c r="Y41" s="8">
        <v>16.978692794923006</v>
      </c>
      <c r="Z41" s="8">
        <v>20.371407182165893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99.990504367978048</v>
      </c>
      <c r="D43" s="8">
        <v>98.888079774223698</v>
      </c>
      <c r="E43" s="8">
        <v>95.904908509666768</v>
      </c>
      <c r="F43" s="8">
        <v>88.081505701019793</v>
      </c>
      <c r="G43" s="8">
        <v>84.134953317775896</v>
      </c>
      <c r="H43" s="8">
        <v>78.431585070894087</v>
      </c>
      <c r="I43" s="8">
        <v>70.301589712855787</v>
      </c>
      <c r="J43" s="8">
        <v>66.409466157176709</v>
      </c>
      <c r="K43" s="8">
        <v>64.165085468958978</v>
      </c>
      <c r="L43" s="8">
        <v>57.769977217852698</v>
      </c>
      <c r="M43" s="8">
        <v>59.252760935349222</v>
      </c>
      <c r="N43" s="8">
        <v>54.566811506991513</v>
      </c>
      <c r="O43" s="8">
        <v>52.855364751691589</v>
      </c>
      <c r="P43" s="8">
        <v>49.097324949015245</v>
      </c>
      <c r="Q43" s="8">
        <v>49.394376330933881</v>
      </c>
      <c r="R43" s="8">
        <v>47.625398280477945</v>
      </c>
      <c r="S43" s="8">
        <v>45.878461203134826</v>
      </c>
      <c r="T43" s="8">
        <v>44.473561086246683</v>
      </c>
      <c r="U43" s="8">
        <v>42.614883159664451</v>
      </c>
      <c r="V43" s="8">
        <v>39.015619564235791</v>
      </c>
      <c r="W43" s="8">
        <v>34.467372691660337</v>
      </c>
      <c r="X43" s="8">
        <v>36.954006577199131</v>
      </c>
      <c r="Y43" s="8">
        <v>40.936800314695141</v>
      </c>
      <c r="Z43" s="8">
        <v>35.898993221164872</v>
      </c>
    </row>
    <row r="44" spans="1:26" ht="11.25" customHeight="1" x14ac:dyDescent="0.2">
      <c r="A44" s="28" t="s">
        <v>74</v>
      </c>
      <c r="B44" s="7" t="s">
        <v>75</v>
      </c>
      <c r="C44" s="8">
        <v>5.6541859585454484</v>
      </c>
      <c r="D44" s="8">
        <v>5.5550911606066462</v>
      </c>
      <c r="E44" s="8">
        <v>5.0064792298678347</v>
      </c>
      <c r="F44" s="8">
        <v>4.6404177922171321</v>
      </c>
      <c r="G44" s="8">
        <v>4.3205147816516343</v>
      </c>
      <c r="H44" s="8">
        <v>3.6602828870756596</v>
      </c>
      <c r="I44" s="8">
        <v>4.9960734989662088</v>
      </c>
      <c r="J44" s="8">
        <v>4.1698787522813916</v>
      </c>
      <c r="K44" s="8">
        <v>4.1168307398605606</v>
      </c>
      <c r="L44" s="8">
        <v>3.5022004075168875</v>
      </c>
      <c r="M44" s="8">
        <v>3.5329883272926326</v>
      </c>
      <c r="N44" s="8">
        <v>3.2404810311711447</v>
      </c>
      <c r="O44" s="8">
        <v>2.7520177095497003</v>
      </c>
      <c r="P44" s="8">
        <v>1.9297793073838132</v>
      </c>
      <c r="Q44" s="8">
        <v>1.7101654665158565</v>
      </c>
      <c r="R44" s="8">
        <v>1.3911322294926214</v>
      </c>
      <c r="S44" s="8">
        <v>0.6321934477582688</v>
      </c>
      <c r="T44" s="8">
        <v>0.61085933123615765</v>
      </c>
      <c r="U44" s="8">
        <v>0.27032706314028215</v>
      </c>
      <c r="V44" s="8">
        <v>9.2460281104155662E-2</v>
      </c>
      <c r="W44" s="8">
        <v>8.8216170537552832E-2</v>
      </c>
      <c r="X44" s="8">
        <v>9.4192481692903951E-2</v>
      </c>
      <c r="Y44" s="8">
        <v>9.8738349433896686E-2</v>
      </c>
      <c r="Z44" s="8">
        <v>9.9843482332426348E-2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4.79913461274741E-4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66.183189823696111</v>
      </c>
      <c r="D51" s="27">
        <v>68.314148332541095</v>
      </c>
      <c r="E51" s="27">
        <v>68.674809358904355</v>
      </c>
      <c r="F51" s="27">
        <v>68.122333641662948</v>
      </c>
      <c r="G51" s="27">
        <v>69.970776291364487</v>
      </c>
      <c r="H51" s="27">
        <v>70.35746248839456</v>
      </c>
      <c r="I51" s="27">
        <v>69.942846620659623</v>
      </c>
      <c r="J51" s="27">
        <v>71.747971191998872</v>
      </c>
      <c r="K51" s="27">
        <v>71.051682298198429</v>
      </c>
      <c r="L51" s="27">
        <v>73.200215158704296</v>
      </c>
      <c r="M51" s="27">
        <v>77.015062730879876</v>
      </c>
      <c r="N51" s="27">
        <v>71.684500798630054</v>
      </c>
      <c r="O51" s="27">
        <v>75.120505422928673</v>
      </c>
      <c r="P51" s="27">
        <v>77.995847803559244</v>
      </c>
      <c r="Q51" s="27">
        <v>81.595346974630161</v>
      </c>
      <c r="R51" s="27">
        <v>85.24920724266363</v>
      </c>
      <c r="S51" s="27">
        <v>82.489047306885453</v>
      </c>
      <c r="T51" s="27">
        <v>81.563869947265474</v>
      </c>
      <c r="U51" s="27">
        <v>75.09959197356477</v>
      </c>
      <c r="V51" s="27">
        <v>75.719045163407472</v>
      </c>
      <c r="W51" s="27">
        <v>56.971983494881918</v>
      </c>
      <c r="X51" s="27">
        <v>79.605777474897906</v>
      </c>
      <c r="Y51" s="27">
        <v>78.696383956155032</v>
      </c>
      <c r="Z51" s="27">
        <v>77.776800994754581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0.57909742253601071</v>
      </c>
      <c r="G61" s="49">
        <f t="shared" si="32"/>
        <v>0.58365672409736846</v>
      </c>
      <c r="H61" s="49">
        <f t="shared" si="32"/>
        <v>0.71935985617899312</v>
      </c>
      <c r="I61" s="49">
        <f t="shared" si="32"/>
        <v>1.0111983915094642</v>
      </c>
      <c r="J61" s="49">
        <f t="shared" si="32"/>
        <v>0.82766492785824097</v>
      </c>
      <c r="K61" s="49">
        <f t="shared" si="32"/>
        <v>0.79177682574256436</v>
      </c>
      <c r="L61" s="49">
        <f t="shared" si="32"/>
        <v>0.87781477303756672</v>
      </c>
      <c r="M61" s="49">
        <f t="shared" si="32"/>
        <v>0.85213314074098778</v>
      </c>
      <c r="N61" s="49">
        <f t="shared" si="32"/>
        <v>0.96065723951065518</v>
      </c>
      <c r="O61" s="49">
        <f t="shared" si="32"/>
        <v>0.82890257161993253</v>
      </c>
      <c r="P61" s="49">
        <f t="shared" si="32"/>
        <v>1.0019833921760661</v>
      </c>
      <c r="Q61" s="49">
        <f t="shared" si="32"/>
        <v>1.161118574763764</v>
      </c>
      <c r="R61" s="49">
        <f t="shared" si="32"/>
        <v>1.1461683099034636</v>
      </c>
      <c r="S61" s="49">
        <f t="shared" si="32"/>
        <v>1.2465015763602068</v>
      </c>
      <c r="T61" s="49">
        <f t="shared" si="32"/>
        <v>1.4358694600802335</v>
      </c>
      <c r="U61" s="49">
        <f t="shared" si="32"/>
        <v>1.1578870355563056</v>
      </c>
      <c r="V61" s="49">
        <f t="shared" si="32"/>
        <v>1.2571528164167445</v>
      </c>
      <c r="W61" s="49">
        <f t="shared" si="32"/>
        <v>1.0733745182661572</v>
      </c>
      <c r="X61" s="49">
        <f t="shared" si="32"/>
        <v>1.3714251336609324</v>
      </c>
      <c r="Y61" s="49">
        <f t="shared" ref="Y61:Z61" si="33">SUM(Y62:Y72)</f>
        <v>1.5614568898021119</v>
      </c>
      <c r="Z61" s="49">
        <f t="shared" si="33"/>
        <v>1.6297164000727746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0.57909742253601071</v>
      </c>
      <c r="G64" s="52">
        <v>0.58365672409736846</v>
      </c>
      <c r="H64" s="52">
        <v>0.71935985617899312</v>
      </c>
      <c r="I64" s="52">
        <v>1.0111983915094642</v>
      </c>
      <c r="J64" s="52">
        <v>0.82766492785824097</v>
      </c>
      <c r="K64" s="52">
        <v>0.79177682574256436</v>
      </c>
      <c r="L64" s="52">
        <v>0.87781477303756672</v>
      </c>
      <c r="M64" s="52">
        <v>0.85213314074098778</v>
      </c>
      <c r="N64" s="52">
        <v>0.96065723951065518</v>
      </c>
      <c r="O64" s="52">
        <v>0.82890257161993253</v>
      </c>
      <c r="P64" s="52">
        <v>1.0019833921760661</v>
      </c>
      <c r="Q64" s="52">
        <v>1.161118574763764</v>
      </c>
      <c r="R64" s="52">
        <v>1.1461683099034636</v>
      </c>
      <c r="S64" s="52">
        <v>1.2465015763602068</v>
      </c>
      <c r="T64" s="52">
        <v>1.4358694600802335</v>
      </c>
      <c r="U64" s="52">
        <v>1.1578870355563056</v>
      </c>
      <c r="V64" s="52">
        <v>1.2571528164167445</v>
      </c>
      <c r="W64" s="52">
        <v>1.0733745182661572</v>
      </c>
      <c r="X64" s="52">
        <v>1.3714251336609324</v>
      </c>
      <c r="Y64" s="52">
        <v>1.5614568898021119</v>
      </c>
      <c r="Z64" s="52">
        <v>1.6297164000727746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161.58554612553002</v>
      </c>
      <c r="D2" s="21">
        <f t="shared" ref="D2:X2" si="0">SUM(D3,D17,D22,D25,D26,D51,D52)</f>
        <v>172.73257856183412</v>
      </c>
      <c r="E2" s="21">
        <f t="shared" si="0"/>
        <v>173.80558654920884</v>
      </c>
      <c r="F2" s="21">
        <f t="shared" si="0"/>
        <v>179.38036038380028</v>
      </c>
      <c r="G2" s="21">
        <f t="shared" si="0"/>
        <v>191.56943954047992</v>
      </c>
      <c r="H2" s="21">
        <f t="shared" si="0"/>
        <v>218.78143024696743</v>
      </c>
      <c r="I2" s="21">
        <f t="shared" si="0"/>
        <v>226.49778449527267</v>
      </c>
      <c r="J2" s="21">
        <f t="shared" si="0"/>
        <v>236.14670529351102</v>
      </c>
      <c r="K2" s="21">
        <f t="shared" si="0"/>
        <v>262.33278402581897</v>
      </c>
      <c r="L2" s="21">
        <f t="shared" si="0"/>
        <v>205.1161325867354</v>
      </c>
      <c r="M2" s="21">
        <f t="shared" si="0"/>
        <v>251.77177683138615</v>
      </c>
      <c r="N2" s="21">
        <f t="shared" si="0"/>
        <v>246.20487831070807</v>
      </c>
      <c r="O2" s="21">
        <f t="shared" si="0"/>
        <v>237.73661526991998</v>
      </c>
      <c r="P2" s="21">
        <f t="shared" si="0"/>
        <v>269.01266080371272</v>
      </c>
      <c r="Q2" s="21">
        <f t="shared" si="0"/>
        <v>222.7088428721018</v>
      </c>
      <c r="R2" s="21">
        <f t="shared" si="0"/>
        <v>240.16123257256476</v>
      </c>
      <c r="S2" s="21">
        <f t="shared" si="0"/>
        <v>210.11017347596473</v>
      </c>
      <c r="T2" s="21">
        <f t="shared" si="0"/>
        <v>213.03676925927749</v>
      </c>
      <c r="U2" s="21">
        <f t="shared" si="0"/>
        <v>228.89802161375593</v>
      </c>
      <c r="V2" s="21">
        <f t="shared" si="0"/>
        <v>229.95213005430344</v>
      </c>
      <c r="W2" s="21">
        <f t="shared" si="0"/>
        <v>184.11321271987146</v>
      </c>
      <c r="X2" s="21">
        <f t="shared" si="0"/>
        <v>222.51494742687746</v>
      </c>
      <c r="Y2" s="21">
        <f t="shared" ref="Y2:Z2" si="1">SUM(Y3,Y17,Y22,Y25,Y26,Y51,Y52)</f>
        <v>229.64761062316398</v>
      </c>
      <c r="Z2" s="21">
        <f t="shared" si="1"/>
        <v>243.29895780578042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105.81339959999998</v>
      </c>
      <c r="D26" s="27">
        <f t="shared" si="16"/>
        <v>118.57842864000003</v>
      </c>
      <c r="E26" s="27">
        <f t="shared" si="16"/>
        <v>121.94085096000002</v>
      </c>
      <c r="F26" s="27">
        <f t="shared" si="16"/>
        <v>129.57001955999999</v>
      </c>
      <c r="G26" s="27">
        <f t="shared" si="16"/>
        <v>141.47820108000002</v>
      </c>
      <c r="H26" s="27">
        <f t="shared" si="16"/>
        <v>168.93639324000006</v>
      </c>
      <c r="I26" s="27">
        <f t="shared" si="16"/>
        <v>176.5180854000001</v>
      </c>
      <c r="J26" s="27">
        <f t="shared" si="16"/>
        <v>186.80161859999995</v>
      </c>
      <c r="K26" s="27">
        <f t="shared" si="16"/>
        <v>212.91797664000001</v>
      </c>
      <c r="L26" s="27">
        <f t="shared" si="16"/>
        <v>153.64807091999998</v>
      </c>
      <c r="M26" s="27">
        <f t="shared" si="16"/>
        <v>198.16825068000023</v>
      </c>
      <c r="N26" s="27">
        <f t="shared" si="16"/>
        <v>196.68353292000003</v>
      </c>
      <c r="O26" s="27">
        <f t="shared" si="16"/>
        <v>185.03408664000006</v>
      </c>
      <c r="P26" s="27">
        <f t="shared" si="16"/>
        <v>215.98281936000006</v>
      </c>
      <c r="Q26" s="27">
        <f t="shared" si="16"/>
        <v>169.63877196000004</v>
      </c>
      <c r="R26" s="27">
        <f t="shared" si="16"/>
        <v>182.61210672000004</v>
      </c>
      <c r="S26" s="27">
        <f t="shared" si="16"/>
        <v>155.00489759999988</v>
      </c>
      <c r="T26" s="27">
        <f t="shared" si="16"/>
        <v>160.55123615999997</v>
      </c>
      <c r="U26" s="27">
        <f t="shared" si="16"/>
        <v>175.68486251999985</v>
      </c>
      <c r="V26" s="27">
        <f t="shared" si="16"/>
        <v>175.08675024000007</v>
      </c>
      <c r="W26" s="27">
        <f t="shared" si="16"/>
        <v>141.28761383999995</v>
      </c>
      <c r="X26" s="27">
        <f t="shared" si="16"/>
        <v>160.05716316000021</v>
      </c>
      <c r="Y26" s="27">
        <f t="shared" ref="Y26:Z26" si="17">SUM(Y27,Y33)</f>
        <v>168.64153956000018</v>
      </c>
      <c r="Z26" s="27">
        <f t="shared" si="17"/>
        <v>183.63546252000015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105.81339959999998</v>
      </c>
      <c r="D33" s="19">
        <f t="shared" si="20"/>
        <v>118.57842864000003</v>
      </c>
      <c r="E33" s="19">
        <f t="shared" si="20"/>
        <v>121.94085096000002</v>
      </c>
      <c r="F33" s="19">
        <f t="shared" si="20"/>
        <v>129.57001955999999</v>
      </c>
      <c r="G33" s="19">
        <f t="shared" si="20"/>
        <v>141.47820108000002</v>
      </c>
      <c r="H33" s="19">
        <f t="shared" si="20"/>
        <v>168.93639324000006</v>
      </c>
      <c r="I33" s="19">
        <f t="shared" si="20"/>
        <v>176.5180854000001</v>
      </c>
      <c r="J33" s="19">
        <f t="shared" si="20"/>
        <v>186.80161859999995</v>
      </c>
      <c r="K33" s="19">
        <f t="shared" si="20"/>
        <v>212.91797664000001</v>
      </c>
      <c r="L33" s="19">
        <f t="shared" si="20"/>
        <v>153.64807091999998</v>
      </c>
      <c r="M33" s="19">
        <f t="shared" si="20"/>
        <v>198.16825068000023</v>
      </c>
      <c r="N33" s="19">
        <f t="shared" si="20"/>
        <v>196.68353292000003</v>
      </c>
      <c r="O33" s="19">
        <f t="shared" si="20"/>
        <v>185.03408664000006</v>
      </c>
      <c r="P33" s="19">
        <f t="shared" si="20"/>
        <v>215.98281936000006</v>
      </c>
      <c r="Q33" s="19">
        <f t="shared" si="20"/>
        <v>169.63877196000004</v>
      </c>
      <c r="R33" s="19">
        <f t="shared" si="20"/>
        <v>182.61210672000004</v>
      </c>
      <c r="S33" s="19">
        <f t="shared" si="20"/>
        <v>155.00489759999988</v>
      </c>
      <c r="T33" s="19">
        <f t="shared" si="20"/>
        <v>160.55123615999997</v>
      </c>
      <c r="U33" s="19">
        <f t="shared" si="20"/>
        <v>175.68486251999985</v>
      </c>
      <c r="V33" s="19">
        <f t="shared" si="20"/>
        <v>175.08675024000007</v>
      </c>
      <c r="W33" s="19">
        <f t="shared" si="20"/>
        <v>141.28761383999995</v>
      </c>
      <c r="X33" s="19">
        <f t="shared" si="20"/>
        <v>160.05716316000021</v>
      </c>
      <c r="Y33" s="19">
        <f t="shared" ref="Y33:Z33" si="21">SUM(Y34:Y50)</f>
        <v>168.64153956000018</v>
      </c>
      <c r="Z33" s="19">
        <f t="shared" si="21"/>
        <v>183.63546252000015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105.81339959999998</v>
      </c>
      <c r="D36" s="8">
        <v>118.57842864000003</v>
      </c>
      <c r="E36" s="8">
        <v>121.94085096000002</v>
      </c>
      <c r="F36" s="8">
        <v>129.57001955999999</v>
      </c>
      <c r="G36" s="8">
        <v>141.47820108000002</v>
      </c>
      <c r="H36" s="8">
        <v>168.93639324000006</v>
      </c>
      <c r="I36" s="8">
        <v>176.5180854000001</v>
      </c>
      <c r="J36" s="8">
        <v>186.80161859999995</v>
      </c>
      <c r="K36" s="8">
        <v>212.91797664000001</v>
      </c>
      <c r="L36" s="8">
        <v>153.64807091999998</v>
      </c>
      <c r="M36" s="8">
        <v>198.16825068000023</v>
      </c>
      <c r="N36" s="8">
        <v>196.68353292000003</v>
      </c>
      <c r="O36" s="8">
        <v>185.03408664000006</v>
      </c>
      <c r="P36" s="8">
        <v>215.98281936000006</v>
      </c>
      <c r="Q36" s="8">
        <v>169.63877196000004</v>
      </c>
      <c r="R36" s="8">
        <v>182.61210672000004</v>
      </c>
      <c r="S36" s="8">
        <v>155.00489759999988</v>
      </c>
      <c r="T36" s="8">
        <v>160.55123615999997</v>
      </c>
      <c r="U36" s="8">
        <v>175.68486251999985</v>
      </c>
      <c r="V36" s="8">
        <v>175.08675024000007</v>
      </c>
      <c r="W36" s="8">
        <v>141.28761383999995</v>
      </c>
      <c r="X36" s="8">
        <v>160.05716316000021</v>
      </c>
      <c r="Y36" s="8">
        <v>168.64153956000018</v>
      </c>
      <c r="Z36" s="8">
        <v>183.63546252000015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55.772146525530019</v>
      </c>
      <c r="D51" s="27">
        <v>54.154149921834097</v>
      </c>
      <c r="E51" s="27">
        <v>51.864735589208827</v>
      </c>
      <c r="F51" s="27">
        <v>49.810340823800274</v>
      </c>
      <c r="G51" s="27">
        <v>50.091238460479893</v>
      </c>
      <c r="H51" s="27">
        <v>49.845037006967367</v>
      </c>
      <c r="I51" s="27">
        <v>49.979699095272572</v>
      </c>
      <c r="J51" s="27">
        <v>49.345086693511057</v>
      </c>
      <c r="K51" s="27">
        <v>49.41480738581896</v>
      </c>
      <c r="L51" s="27">
        <v>51.468061666735423</v>
      </c>
      <c r="M51" s="27">
        <v>53.603526151385921</v>
      </c>
      <c r="N51" s="27">
        <v>49.521345390708049</v>
      </c>
      <c r="O51" s="27">
        <v>52.702528629919918</v>
      </c>
      <c r="P51" s="27">
        <v>53.029841443712662</v>
      </c>
      <c r="Q51" s="27">
        <v>53.070070912101762</v>
      </c>
      <c r="R51" s="27">
        <v>57.549125852564707</v>
      </c>
      <c r="S51" s="27">
        <v>55.10527587596485</v>
      </c>
      <c r="T51" s="27">
        <v>52.485533099277532</v>
      </c>
      <c r="U51" s="27">
        <v>53.21315909375609</v>
      </c>
      <c r="V51" s="27">
        <v>54.865379814303374</v>
      </c>
      <c r="W51" s="27">
        <v>42.825598879871514</v>
      </c>
      <c r="X51" s="27">
        <v>62.457784266877248</v>
      </c>
      <c r="Y51" s="27">
        <v>61.006071063163802</v>
      </c>
      <c r="Z51" s="27">
        <v>59.663495285780279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0.42343000371117101</v>
      </c>
      <c r="G61" s="49">
        <f t="shared" si="24"/>
        <v>0.41783283958551731</v>
      </c>
      <c r="H61" s="49">
        <f t="shared" si="24"/>
        <v>0.50963348285170396</v>
      </c>
      <c r="I61" s="49">
        <f t="shared" si="24"/>
        <v>0.72258127564311048</v>
      </c>
      <c r="J61" s="49">
        <f t="shared" si="24"/>
        <v>0.56923139344319151</v>
      </c>
      <c r="K61" s="49">
        <f t="shared" si="24"/>
        <v>0.55066253283655209</v>
      </c>
      <c r="L61" s="49">
        <f t="shared" si="24"/>
        <v>0.61720344363354684</v>
      </c>
      <c r="M61" s="49">
        <f t="shared" si="24"/>
        <v>0.59309620059372392</v>
      </c>
      <c r="N61" s="49">
        <f t="shared" si="24"/>
        <v>0.66364469906164791</v>
      </c>
      <c r="O61" s="49">
        <f t="shared" si="24"/>
        <v>0.58153577729896233</v>
      </c>
      <c r="P61" s="49">
        <f t="shared" si="24"/>
        <v>0.68125447588128407</v>
      </c>
      <c r="Q61" s="49">
        <f t="shared" si="24"/>
        <v>0.75519802764281052</v>
      </c>
      <c r="R61" s="49">
        <f t="shared" si="24"/>
        <v>0.77374308158780292</v>
      </c>
      <c r="S61" s="49">
        <f t="shared" si="24"/>
        <v>0.83270222517675663</v>
      </c>
      <c r="T61" s="49">
        <f t="shared" si="24"/>
        <v>0.92396761117401438</v>
      </c>
      <c r="U61" s="49">
        <f t="shared" si="24"/>
        <v>0.82044156854199513</v>
      </c>
      <c r="V61" s="49">
        <f t="shared" si="24"/>
        <v>0.91092229977906325</v>
      </c>
      <c r="W61" s="49">
        <f t="shared" si="24"/>
        <v>0.80685108271280903</v>
      </c>
      <c r="X61" s="49">
        <f t="shared" si="24"/>
        <v>1.0760045043637414</v>
      </c>
      <c r="Y61" s="49">
        <f t="shared" ref="Y61:Z61" si="25">SUM(Y62:Y72)</f>
        <v>1.2104539648785728</v>
      </c>
      <c r="Z61" s="49">
        <f t="shared" si="25"/>
        <v>1.2501745444564951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0.42343000371117101</v>
      </c>
      <c r="G64" s="52">
        <v>0.41783283958551731</v>
      </c>
      <c r="H64" s="52">
        <v>0.50963348285170396</v>
      </c>
      <c r="I64" s="52">
        <v>0.72258127564311048</v>
      </c>
      <c r="J64" s="52">
        <v>0.56923139344319151</v>
      </c>
      <c r="K64" s="52">
        <v>0.55066253283655209</v>
      </c>
      <c r="L64" s="52">
        <v>0.61720344363354684</v>
      </c>
      <c r="M64" s="52">
        <v>0.59309620059372392</v>
      </c>
      <c r="N64" s="52">
        <v>0.66364469906164791</v>
      </c>
      <c r="O64" s="52">
        <v>0.58153577729896233</v>
      </c>
      <c r="P64" s="52">
        <v>0.68125447588128407</v>
      </c>
      <c r="Q64" s="52">
        <v>0.75519802764281052</v>
      </c>
      <c r="R64" s="52">
        <v>0.77374308158780292</v>
      </c>
      <c r="S64" s="52">
        <v>0.83270222517675663</v>
      </c>
      <c r="T64" s="52">
        <v>0.92396761117401438</v>
      </c>
      <c r="U64" s="52">
        <v>0.82044156854199513</v>
      </c>
      <c r="V64" s="52">
        <v>0.91092229977906325</v>
      </c>
      <c r="W64" s="52">
        <v>0.80685108271280903</v>
      </c>
      <c r="X64" s="52">
        <v>1.0760045043637414</v>
      </c>
      <c r="Y64" s="52">
        <v>1.2104539648785728</v>
      </c>
      <c r="Z64" s="52">
        <v>1.2501745444564951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6953.6313397652266</v>
      </c>
      <c r="D2" s="21">
        <f t="shared" ref="D2:X2" si="0">SUM(D3,D17,D22,D25,D26,D51,D52)</f>
        <v>7358.7946148851079</v>
      </c>
      <c r="E2" s="21">
        <f t="shared" si="0"/>
        <v>7348.8258598500679</v>
      </c>
      <c r="F2" s="21">
        <f t="shared" si="0"/>
        <v>7636.5720392739668</v>
      </c>
      <c r="G2" s="21">
        <f t="shared" si="0"/>
        <v>7890.1097661007188</v>
      </c>
      <c r="H2" s="21">
        <f t="shared" si="0"/>
        <v>8335.78239091055</v>
      </c>
      <c r="I2" s="21">
        <f t="shared" si="0"/>
        <v>8169.3239842142784</v>
      </c>
      <c r="J2" s="21">
        <f t="shared" si="0"/>
        <v>8004.7293187230443</v>
      </c>
      <c r="K2" s="21">
        <f t="shared" si="0"/>
        <v>8805.2657904041189</v>
      </c>
      <c r="L2" s="21">
        <f t="shared" si="0"/>
        <v>8625.9680104874933</v>
      </c>
      <c r="M2" s="21">
        <f t="shared" si="0"/>
        <v>8860.3926897109759</v>
      </c>
      <c r="N2" s="21">
        <f t="shared" si="0"/>
        <v>7640.9637000608182</v>
      </c>
      <c r="O2" s="21">
        <f t="shared" si="0"/>
        <v>7162.0604052084554</v>
      </c>
      <c r="P2" s="21">
        <f t="shared" si="0"/>
        <v>6997.6447425246552</v>
      </c>
      <c r="Q2" s="21">
        <f t="shared" si="0"/>
        <v>6173.0829800524052</v>
      </c>
      <c r="R2" s="21">
        <f t="shared" si="0"/>
        <v>6584.5785423994148</v>
      </c>
      <c r="S2" s="21">
        <f t="shared" si="0"/>
        <v>6881.9219618611278</v>
      </c>
      <c r="T2" s="21">
        <f t="shared" si="0"/>
        <v>6536.3671241667716</v>
      </c>
      <c r="U2" s="21">
        <f t="shared" si="0"/>
        <v>6993.173558188977</v>
      </c>
      <c r="V2" s="21">
        <f t="shared" si="0"/>
        <v>6730.1300500181151</v>
      </c>
      <c r="W2" s="21">
        <f t="shared" si="0"/>
        <v>7359.3482283946823</v>
      </c>
      <c r="X2" s="21">
        <f t="shared" si="0"/>
        <v>6885.3689031911163</v>
      </c>
      <c r="Y2" s="21">
        <f t="shared" ref="Y2:Z2" si="1">SUM(Y3,Y17,Y22,Y25,Y26,Y51,Y52)</f>
        <v>5826.7634162737104</v>
      </c>
      <c r="Z2" s="21">
        <f t="shared" si="1"/>
        <v>5271.0881976237979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1014.9134454659998</v>
      </c>
      <c r="D3" s="24">
        <f t="shared" si="2"/>
        <v>950.05870734240011</v>
      </c>
      <c r="E3" s="24">
        <f t="shared" si="2"/>
        <v>905.80602484560029</v>
      </c>
      <c r="F3" s="24">
        <f t="shared" si="2"/>
        <v>884.27757867360026</v>
      </c>
      <c r="G3" s="24">
        <f t="shared" si="2"/>
        <v>869.24975479800059</v>
      </c>
      <c r="H3" s="24">
        <f t="shared" si="2"/>
        <v>933.07650844559998</v>
      </c>
      <c r="I3" s="24">
        <f t="shared" si="2"/>
        <v>819.96699605519996</v>
      </c>
      <c r="J3" s="24">
        <f t="shared" si="2"/>
        <v>786.05917260360002</v>
      </c>
      <c r="K3" s="24">
        <f t="shared" si="2"/>
        <v>858.22136716920022</v>
      </c>
      <c r="L3" s="24">
        <f t="shared" si="2"/>
        <v>971.94438538200063</v>
      </c>
      <c r="M3" s="24">
        <f t="shared" si="2"/>
        <v>911.51749332000054</v>
      </c>
      <c r="N3" s="24">
        <f t="shared" si="2"/>
        <v>792.27337430280033</v>
      </c>
      <c r="O3" s="24">
        <f t="shared" si="2"/>
        <v>897.61917294360023</v>
      </c>
      <c r="P3" s="24">
        <f t="shared" si="2"/>
        <v>975.67078381800002</v>
      </c>
      <c r="Q3" s="24">
        <f t="shared" si="2"/>
        <v>872.59441323839997</v>
      </c>
      <c r="R3" s="24">
        <f t="shared" si="2"/>
        <v>935.36161350840007</v>
      </c>
      <c r="S3" s="24">
        <f t="shared" si="2"/>
        <v>971.41229008319942</v>
      </c>
      <c r="T3" s="24">
        <f t="shared" si="2"/>
        <v>714.37961946960036</v>
      </c>
      <c r="U3" s="24">
        <f t="shared" si="2"/>
        <v>768.23126172960053</v>
      </c>
      <c r="V3" s="24">
        <f t="shared" si="2"/>
        <v>665.14280040360029</v>
      </c>
      <c r="W3" s="24">
        <f t="shared" si="2"/>
        <v>694.32143537159982</v>
      </c>
      <c r="X3" s="24">
        <f t="shared" si="2"/>
        <v>623.67619784639987</v>
      </c>
      <c r="Y3" s="24">
        <f t="shared" ref="Y3:Z3" si="3">SUM(Y4,Y8,Y11)</f>
        <v>402.88251638519989</v>
      </c>
      <c r="Z3" s="24">
        <f t="shared" si="3"/>
        <v>296.48594516279996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945.3585834659998</v>
      </c>
      <c r="D4" s="19">
        <f t="shared" si="4"/>
        <v>865.60178934240014</v>
      </c>
      <c r="E4" s="19">
        <f t="shared" si="4"/>
        <v>801.47373184560024</v>
      </c>
      <c r="F4" s="19">
        <f t="shared" si="4"/>
        <v>808.92665367360019</v>
      </c>
      <c r="G4" s="19">
        <f t="shared" si="4"/>
        <v>809.35546579800052</v>
      </c>
      <c r="H4" s="19">
        <f t="shared" si="4"/>
        <v>837.00780844559995</v>
      </c>
      <c r="I4" s="19">
        <f t="shared" si="4"/>
        <v>804.97999805519999</v>
      </c>
      <c r="J4" s="19">
        <f t="shared" si="4"/>
        <v>762.1420326036</v>
      </c>
      <c r="K4" s="19">
        <f t="shared" si="4"/>
        <v>818.48044516920027</v>
      </c>
      <c r="L4" s="19">
        <f t="shared" si="4"/>
        <v>923.40284038200059</v>
      </c>
      <c r="M4" s="19">
        <f t="shared" si="4"/>
        <v>869.14512432000049</v>
      </c>
      <c r="N4" s="19">
        <f t="shared" si="4"/>
        <v>749.3910023028003</v>
      </c>
      <c r="O4" s="19">
        <f t="shared" si="4"/>
        <v>848.98110294360026</v>
      </c>
      <c r="P4" s="19">
        <f t="shared" si="4"/>
        <v>905.04747781800006</v>
      </c>
      <c r="Q4" s="19">
        <f t="shared" si="4"/>
        <v>820.86298023839993</v>
      </c>
      <c r="R4" s="19">
        <f t="shared" si="4"/>
        <v>862.45084050840001</v>
      </c>
      <c r="S4" s="19">
        <f t="shared" si="4"/>
        <v>904.41937708319949</v>
      </c>
      <c r="T4" s="19">
        <f t="shared" si="4"/>
        <v>655.92653646960036</v>
      </c>
      <c r="U4" s="19">
        <f t="shared" si="4"/>
        <v>719.91014472960046</v>
      </c>
      <c r="V4" s="19">
        <f t="shared" si="4"/>
        <v>628.11265140360024</v>
      </c>
      <c r="W4" s="19">
        <f t="shared" si="4"/>
        <v>664.95186137159988</v>
      </c>
      <c r="X4" s="19">
        <f t="shared" si="4"/>
        <v>571.84437884639988</v>
      </c>
      <c r="Y4" s="19">
        <f t="shared" ref="Y4:Z4" si="5">SUM(Y5:Y7)</f>
        <v>369.64878338519992</v>
      </c>
      <c r="Z4" s="19">
        <f t="shared" si="5"/>
        <v>264.39226016279997</v>
      </c>
    </row>
    <row r="5" spans="1:26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149.03428722599998</v>
      </c>
      <c r="D5" s="8">
        <f>FC_OTH_HH_SH_E!D5+FC_OTH_HH_SC_E!D5+FC_OTH_HH_WH_E!D5+FC_OTH_HH_CO_E!D5</f>
        <v>163.40282814240007</v>
      </c>
      <c r="E5" s="8">
        <f>FC_OTH_HH_SH_E!E5+FC_OTH_HH_SC_E!E5+FC_OTH_HH_WH_E!E5+FC_OTH_HH_CO_E!E5</f>
        <v>127.41830848560005</v>
      </c>
      <c r="F5" s="8">
        <f>FC_OTH_HH_SH_E!F5+FC_OTH_HH_SC_E!F5+FC_OTH_HH_WH_E!F5+FC_OTH_HH_CO_E!F5</f>
        <v>116.73470751360003</v>
      </c>
      <c r="G5" s="8">
        <f>FC_OTH_HH_SH_E!G5+FC_OTH_HH_SC_E!G5+FC_OTH_HH_WH_E!G5+FC_OTH_HH_CO_E!G5</f>
        <v>143.08558459800005</v>
      </c>
      <c r="H5" s="8">
        <f>FC_OTH_HH_SH_E!H5+FC_OTH_HH_SC_E!H5+FC_OTH_HH_WH_E!H5+FC_OTH_HH_CO_E!H5</f>
        <v>148.40332132559996</v>
      </c>
      <c r="I5" s="8">
        <f>FC_OTH_HH_SH_E!I5+FC_OTH_HH_SC_E!I5+FC_OTH_HH_WH_E!I5+FC_OTH_HH_CO_E!I5</f>
        <v>134.59921709520003</v>
      </c>
      <c r="J5" s="8">
        <f>FC_OTH_HH_SH_E!J5+FC_OTH_HH_SC_E!J5+FC_OTH_HH_WH_E!J5+FC_OTH_HH_CO_E!J5</f>
        <v>157.05034980360006</v>
      </c>
      <c r="K5" s="8">
        <f>FC_OTH_HH_SH_E!K5+FC_OTH_HH_SC_E!K5+FC_OTH_HH_WH_E!K5+FC_OTH_HH_CO_E!K5</f>
        <v>119.63191324920003</v>
      </c>
      <c r="L5" s="8">
        <f>FC_OTH_HH_SH_E!L5+FC_OTH_HH_SC_E!L5+FC_OTH_HH_WH_E!L5+FC_OTH_HH_CO_E!L5</f>
        <v>130.90507630200008</v>
      </c>
      <c r="M5" s="8">
        <f>FC_OTH_HH_SH_E!M5+FC_OTH_HH_SC_E!M5+FC_OTH_HH_WH_E!M5+FC_OTH_HH_CO_E!M5</f>
        <v>120.38956776000006</v>
      </c>
      <c r="N5" s="8">
        <f>FC_OTH_HH_SH_E!N5+FC_OTH_HH_SC_E!N5+FC_OTH_HH_WH_E!N5+FC_OTH_HH_CO_E!N5</f>
        <v>105.73226174280003</v>
      </c>
      <c r="O5" s="8">
        <f>FC_OTH_HH_SH_E!O5+FC_OTH_HH_SC_E!O5+FC_OTH_HH_WH_E!O5+FC_OTH_HH_CO_E!O5</f>
        <v>153.45847998360006</v>
      </c>
      <c r="P5" s="8">
        <f>FC_OTH_HH_SH_E!P5+FC_OTH_HH_SC_E!P5+FC_OTH_HH_WH_E!P5+FC_OTH_HH_CO_E!P5</f>
        <v>166.38850357799998</v>
      </c>
      <c r="Q5" s="8">
        <f>FC_OTH_HH_SH_E!Q5+FC_OTH_HH_SC_E!Q5+FC_OTH_HH_WH_E!Q5+FC_OTH_HH_CO_E!Q5</f>
        <v>250.00404807839996</v>
      </c>
      <c r="R5" s="8">
        <f>FC_OTH_HH_SH_E!R5+FC_OTH_HH_SC_E!R5+FC_OTH_HH_WH_E!R5+FC_OTH_HH_CO_E!R5</f>
        <v>211.45779978840008</v>
      </c>
      <c r="S5" s="8">
        <f>FC_OTH_HH_SH_E!S5+FC_OTH_HH_SC_E!S5+FC_OTH_HH_WH_E!S5+FC_OTH_HH_CO_E!S5</f>
        <v>276.93280924319993</v>
      </c>
      <c r="T5" s="8">
        <f>FC_OTH_HH_SH_E!T5+FC_OTH_HH_SC_E!T5+FC_OTH_HH_WH_E!T5+FC_OTH_HH_CO_E!T5</f>
        <v>222.00303414960004</v>
      </c>
      <c r="U5" s="8">
        <f>FC_OTH_HH_SH_E!U5+FC_OTH_HH_SC_E!U5+FC_OTH_HH_WH_E!U5+FC_OTH_HH_CO_E!U5</f>
        <v>195.55059384960015</v>
      </c>
      <c r="V5" s="8">
        <f>FC_OTH_HH_SH_E!V5+FC_OTH_HH_SC_E!V5+FC_OTH_HH_WH_E!V5+FC_OTH_HH_CO_E!V5</f>
        <v>212.96320020360011</v>
      </c>
      <c r="W5" s="8">
        <f>FC_OTH_HH_SH_E!W5+FC_OTH_HH_SC_E!W5+FC_OTH_HH_WH_E!W5+FC_OTH_HH_CO_E!W5</f>
        <v>189.52226849159999</v>
      </c>
      <c r="X5" s="8">
        <f>FC_OTH_HH_SH_E!X5+FC_OTH_HH_SC_E!X5+FC_OTH_HH_WH_E!X5+FC_OTH_HH_CO_E!X5</f>
        <v>167.32380524639998</v>
      </c>
      <c r="Y5" s="8">
        <f>FC_OTH_HH_SH_E!Y5+FC_OTH_HH_SC_E!Y5+FC_OTH_HH_WH_E!Y5+FC_OTH_HH_CO_E!Y5</f>
        <v>193.95353882519998</v>
      </c>
      <c r="Z5" s="8">
        <f>FC_OTH_HH_SH_E!Z5+FC_OTH_HH_SC_E!Z5+FC_OTH_HH_WH_E!Z5+FC_OTH_HH_CO_E!Z5</f>
        <v>174.11933984279997</v>
      </c>
    </row>
    <row r="6" spans="1:26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  <c r="Y6" s="8">
        <f>FC_OTH_HH_SH_E!Y6+FC_OTH_HH_SC_E!Y6+FC_OTH_HH_WH_E!Y6+FC_OTH_HH_CO_E!Y6</f>
        <v>0</v>
      </c>
      <c r="Z6" s="8">
        <f>FC_OTH_HH_SH_E!Z6+FC_OTH_HH_SC_E!Z6+FC_OTH_HH_WH_E!Z6+FC_OTH_HH_CO_E!Z6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796.32429623999985</v>
      </c>
      <c r="D7" s="8">
        <f>FC_OTH_HH_SH_E!D7+FC_OTH_HH_SC_E!D7+FC_OTH_HH_WH_E!D7+FC_OTH_HH_CO_E!D7</f>
        <v>702.1989612000001</v>
      </c>
      <c r="E7" s="8">
        <f>FC_OTH_HH_SH_E!E7+FC_OTH_HH_SC_E!E7+FC_OTH_HH_WH_E!E7+FC_OTH_HH_CO_E!E7</f>
        <v>674.05542336000019</v>
      </c>
      <c r="F7" s="8">
        <f>FC_OTH_HH_SH_E!F7+FC_OTH_HH_SC_E!F7+FC_OTH_HH_WH_E!F7+FC_OTH_HH_CO_E!F7</f>
        <v>692.19194616000016</v>
      </c>
      <c r="G7" s="8">
        <f>FC_OTH_HH_SH_E!G7+FC_OTH_HH_SC_E!G7+FC_OTH_HH_WH_E!G7+FC_OTH_HH_CO_E!G7</f>
        <v>666.26988120000044</v>
      </c>
      <c r="H7" s="8">
        <f>FC_OTH_HH_SH_E!H7+FC_OTH_HH_SC_E!H7+FC_OTH_HH_WH_E!H7+FC_OTH_HH_CO_E!H7</f>
        <v>688.60448711999993</v>
      </c>
      <c r="I7" s="8">
        <f>FC_OTH_HH_SH_E!I7+FC_OTH_HH_SC_E!I7+FC_OTH_HH_WH_E!I7+FC_OTH_HH_CO_E!I7</f>
        <v>670.38078095999992</v>
      </c>
      <c r="J7" s="8">
        <f>FC_OTH_HH_SH_E!J7+FC_OTH_HH_SC_E!J7+FC_OTH_HH_WH_E!J7+FC_OTH_HH_CO_E!J7</f>
        <v>605.09168279999994</v>
      </c>
      <c r="K7" s="8">
        <f>FC_OTH_HH_SH_E!K7+FC_OTH_HH_SC_E!K7+FC_OTH_HH_WH_E!K7+FC_OTH_HH_CO_E!K7</f>
        <v>698.84853192000026</v>
      </c>
      <c r="L7" s="8">
        <f>FC_OTH_HH_SH_E!L7+FC_OTH_HH_SC_E!L7+FC_OTH_HH_WH_E!L7+FC_OTH_HH_CO_E!L7</f>
        <v>792.49776408000048</v>
      </c>
      <c r="M7" s="8">
        <f>FC_OTH_HH_SH_E!M7+FC_OTH_HH_SC_E!M7+FC_OTH_HH_WH_E!M7+FC_OTH_HH_CO_E!M7</f>
        <v>748.7555565600004</v>
      </c>
      <c r="N7" s="8">
        <f>FC_OTH_HH_SH_E!N7+FC_OTH_HH_SC_E!N7+FC_OTH_HH_WH_E!N7+FC_OTH_HH_CO_E!N7</f>
        <v>643.6587405600003</v>
      </c>
      <c r="O7" s="8">
        <f>FC_OTH_HH_SH_E!O7+FC_OTH_HH_SC_E!O7+FC_OTH_HH_WH_E!O7+FC_OTH_HH_CO_E!O7</f>
        <v>695.52262296000015</v>
      </c>
      <c r="P7" s="8">
        <f>FC_OTH_HH_SH_E!P7+FC_OTH_HH_SC_E!P7+FC_OTH_HH_WH_E!P7+FC_OTH_HH_CO_E!P7</f>
        <v>738.65897424000002</v>
      </c>
      <c r="Q7" s="8">
        <f>FC_OTH_HH_SH_E!Q7+FC_OTH_HH_SC_E!Q7+FC_OTH_HH_WH_E!Q7+FC_OTH_HH_CO_E!Q7</f>
        <v>570.85893215999999</v>
      </c>
      <c r="R7" s="8">
        <f>FC_OTH_HH_SH_E!R7+FC_OTH_HH_SC_E!R7+FC_OTH_HH_WH_E!R7+FC_OTH_HH_CO_E!R7</f>
        <v>650.99304071999995</v>
      </c>
      <c r="S7" s="8">
        <f>FC_OTH_HH_SH_E!S7+FC_OTH_HH_SC_E!S7+FC_OTH_HH_WH_E!S7+FC_OTH_HH_CO_E!S7</f>
        <v>627.48656783999957</v>
      </c>
      <c r="T7" s="8">
        <f>FC_OTH_HH_SH_E!T7+FC_OTH_HH_SC_E!T7+FC_OTH_HH_WH_E!T7+FC_OTH_HH_CO_E!T7</f>
        <v>433.92350232000035</v>
      </c>
      <c r="U7" s="8">
        <f>FC_OTH_HH_SH_E!U7+FC_OTH_HH_SC_E!U7+FC_OTH_HH_WH_E!U7+FC_OTH_HH_CO_E!U7</f>
        <v>524.35955088000026</v>
      </c>
      <c r="V7" s="8">
        <f>FC_OTH_HH_SH_E!V7+FC_OTH_HH_SC_E!V7+FC_OTH_HH_WH_E!V7+FC_OTH_HH_CO_E!V7</f>
        <v>415.14945120000016</v>
      </c>
      <c r="W7" s="8">
        <f>FC_OTH_HH_SH_E!W7+FC_OTH_HH_SC_E!W7+FC_OTH_HH_WH_E!W7+FC_OTH_HH_CO_E!W7</f>
        <v>475.42959287999986</v>
      </c>
      <c r="X7" s="8">
        <f>FC_OTH_HH_SH_E!X7+FC_OTH_HH_SC_E!X7+FC_OTH_HH_WH_E!X7+FC_OTH_HH_CO_E!X7</f>
        <v>404.52057359999986</v>
      </c>
      <c r="Y7" s="8">
        <f>FC_OTH_HH_SH_E!Y7+FC_OTH_HH_SC_E!Y7+FC_OTH_HH_WH_E!Y7+FC_OTH_HH_CO_E!Y7</f>
        <v>175.69524455999994</v>
      </c>
      <c r="Z7" s="8">
        <f>FC_OTH_HH_SH_E!Z7+FC_OTH_HH_SC_E!Z7+FC_OTH_HH_WH_E!Z7+FC_OTH_HH_CO_E!Z7</f>
        <v>90.272920320000011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  <c r="Y9" s="8">
        <f>FC_OTH_HH_SH_E!Y9+FC_OTH_HH_SC_E!Y9+FC_OTH_HH_WH_E!Y9+FC_OTH_HH_CO_E!Y9</f>
        <v>0</v>
      </c>
      <c r="Z9" s="8">
        <f>FC_OTH_HH_SH_E!Z9+FC_OTH_HH_SC_E!Z9+FC_OTH_HH_WH_E!Z9+FC_OTH_HH_CO_E!Z9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  <c r="Y10" s="8">
        <f>FC_OTH_HH_SH_E!Y10+FC_OTH_HH_SC_E!Y10+FC_OTH_HH_WH_E!Y10+FC_OTH_HH_CO_E!Y10</f>
        <v>0</v>
      </c>
      <c r="Z10" s="8">
        <f>FC_OTH_HH_SH_E!Z10+FC_OTH_HH_SC_E!Z10+FC_OTH_HH_WH_E!Z10+FC_OTH_HH_CO_E!Z10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69.554862000000014</v>
      </c>
      <c r="D11" s="19">
        <f t="shared" si="8"/>
        <v>84.456918000000002</v>
      </c>
      <c r="E11" s="19">
        <f t="shared" si="8"/>
        <v>104.33229300000005</v>
      </c>
      <c r="F11" s="19">
        <f t="shared" si="8"/>
        <v>75.350925000000032</v>
      </c>
      <c r="G11" s="19">
        <f t="shared" si="8"/>
        <v>59.894289000000015</v>
      </c>
      <c r="H11" s="19">
        <f t="shared" si="8"/>
        <v>96.068699999999978</v>
      </c>
      <c r="I11" s="19">
        <f t="shared" si="8"/>
        <v>14.986998</v>
      </c>
      <c r="J11" s="19">
        <f t="shared" si="8"/>
        <v>23.917140000000007</v>
      </c>
      <c r="K11" s="19">
        <f t="shared" si="8"/>
        <v>39.740922000000005</v>
      </c>
      <c r="L11" s="19">
        <f t="shared" si="8"/>
        <v>48.541545000000028</v>
      </c>
      <c r="M11" s="19">
        <f t="shared" si="8"/>
        <v>42.372368999999992</v>
      </c>
      <c r="N11" s="19">
        <f t="shared" si="8"/>
        <v>42.882371999999989</v>
      </c>
      <c r="O11" s="19">
        <f t="shared" si="8"/>
        <v>48.638070000000013</v>
      </c>
      <c r="P11" s="19">
        <f t="shared" si="8"/>
        <v>70.623305999999985</v>
      </c>
      <c r="Q11" s="19">
        <f t="shared" si="8"/>
        <v>51.731432999999981</v>
      </c>
      <c r="R11" s="19">
        <f t="shared" si="8"/>
        <v>72.910773000000006</v>
      </c>
      <c r="S11" s="19">
        <f t="shared" si="8"/>
        <v>66.992912999999973</v>
      </c>
      <c r="T11" s="19">
        <f t="shared" si="8"/>
        <v>58.453083000000021</v>
      </c>
      <c r="U11" s="19">
        <f t="shared" si="8"/>
        <v>48.321117000000022</v>
      </c>
      <c r="V11" s="19">
        <f t="shared" si="8"/>
        <v>37.030149000000023</v>
      </c>
      <c r="W11" s="19">
        <f t="shared" si="8"/>
        <v>29.369574</v>
      </c>
      <c r="X11" s="19">
        <f t="shared" si="8"/>
        <v>51.831818999999996</v>
      </c>
      <c r="Y11" s="19">
        <f t="shared" ref="Y11:Z11" si="9">SUM(Y12:Y16)</f>
        <v>33.233732999999994</v>
      </c>
      <c r="Z11" s="19">
        <f t="shared" si="9"/>
        <v>32.093684999999994</v>
      </c>
    </row>
    <row r="12" spans="1:26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  <c r="Y12" s="8">
        <f>FC_OTH_HH_SH_E!Y12+FC_OTH_HH_SC_E!Y12+FC_OTH_HH_WH_E!Y12+FC_OTH_HH_CO_E!Y12</f>
        <v>0</v>
      </c>
      <c r="Z12" s="8">
        <f>FC_OTH_HH_SH_E!Z12+FC_OTH_HH_SC_E!Z12+FC_OTH_HH_WH_E!Z12+FC_OTH_HH_CO_E!Z12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  <c r="Y13" s="8">
        <f>FC_OTH_HH_SH_E!Y13+FC_OTH_HH_SC_E!Y13+FC_OTH_HH_WH_E!Y13+FC_OTH_HH_CO_E!Y13</f>
        <v>0</v>
      </c>
      <c r="Z13" s="8">
        <f>FC_OTH_HH_SH_E!Z13+FC_OTH_HH_SC_E!Z13+FC_OTH_HH_WH_E!Z13+FC_OTH_HH_CO_E!Z13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  <c r="Y14" s="8">
        <f>FC_OTH_HH_SH_E!Y14+FC_OTH_HH_SC_E!Y14+FC_OTH_HH_WH_E!Y14+FC_OTH_HH_CO_E!Y14</f>
        <v>0</v>
      </c>
      <c r="Z14" s="8">
        <f>FC_OTH_HH_SH_E!Z14+FC_OTH_HH_SC_E!Z14+FC_OTH_HH_WH_E!Z14+FC_OTH_HH_CO_E!Z14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  <c r="Y15" s="8">
        <f>FC_OTH_HH_SH_E!Y15+FC_OTH_HH_SC_E!Y15+FC_OTH_HH_WH_E!Y15+FC_OTH_HH_CO_E!Y15</f>
        <v>0</v>
      </c>
      <c r="Z15" s="8">
        <f>FC_OTH_HH_SH_E!Z15+FC_OTH_HH_SC_E!Z15+FC_OTH_HH_WH_E!Z15+FC_OTH_HH_CO_E!Z15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69.554862000000014</v>
      </c>
      <c r="D16" s="8">
        <f>FC_OTH_HH_SH_E!D16+FC_OTH_HH_SC_E!D16+FC_OTH_HH_WH_E!D16+FC_OTH_HH_CO_E!D16</f>
        <v>84.456918000000002</v>
      </c>
      <c r="E16" s="8">
        <f>FC_OTH_HH_SH_E!E16+FC_OTH_HH_SC_E!E16+FC_OTH_HH_WH_E!E16+FC_OTH_HH_CO_E!E16</f>
        <v>104.33229300000005</v>
      </c>
      <c r="F16" s="8">
        <f>FC_OTH_HH_SH_E!F16+FC_OTH_HH_SC_E!F16+FC_OTH_HH_WH_E!F16+FC_OTH_HH_CO_E!F16</f>
        <v>75.350925000000032</v>
      </c>
      <c r="G16" s="8">
        <f>FC_OTH_HH_SH_E!G16+FC_OTH_HH_SC_E!G16+FC_OTH_HH_WH_E!G16+FC_OTH_HH_CO_E!G16</f>
        <v>59.894289000000015</v>
      </c>
      <c r="H16" s="8">
        <f>FC_OTH_HH_SH_E!H16+FC_OTH_HH_SC_E!H16+FC_OTH_HH_WH_E!H16+FC_OTH_HH_CO_E!H16</f>
        <v>96.068699999999978</v>
      </c>
      <c r="I16" s="8">
        <f>FC_OTH_HH_SH_E!I16+FC_OTH_HH_SC_E!I16+FC_OTH_HH_WH_E!I16+FC_OTH_HH_CO_E!I16</f>
        <v>14.986998</v>
      </c>
      <c r="J16" s="8">
        <f>FC_OTH_HH_SH_E!J16+FC_OTH_HH_SC_E!J16+FC_OTH_HH_WH_E!J16+FC_OTH_HH_CO_E!J16</f>
        <v>23.917140000000007</v>
      </c>
      <c r="K16" s="8">
        <f>FC_OTH_HH_SH_E!K16+FC_OTH_HH_SC_E!K16+FC_OTH_HH_WH_E!K16+FC_OTH_HH_CO_E!K16</f>
        <v>39.740922000000005</v>
      </c>
      <c r="L16" s="8">
        <f>FC_OTH_HH_SH_E!L16+FC_OTH_HH_SC_E!L16+FC_OTH_HH_WH_E!L16+FC_OTH_HH_CO_E!L16</f>
        <v>48.541545000000028</v>
      </c>
      <c r="M16" s="8">
        <f>FC_OTH_HH_SH_E!M16+FC_OTH_HH_SC_E!M16+FC_OTH_HH_WH_E!M16+FC_OTH_HH_CO_E!M16</f>
        <v>42.372368999999992</v>
      </c>
      <c r="N16" s="8">
        <f>FC_OTH_HH_SH_E!N16+FC_OTH_HH_SC_E!N16+FC_OTH_HH_WH_E!N16+FC_OTH_HH_CO_E!N16</f>
        <v>42.882371999999989</v>
      </c>
      <c r="O16" s="8">
        <f>FC_OTH_HH_SH_E!O16+FC_OTH_HH_SC_E!O16+FC_OTH_HH_WH_E!O16+FC_OTH_HH_CO_E!O16</f>
        <v>48.638070000000013</v>
      </c>
      <c r="P16" s="8">
        <f>FC_OTH_HH_SH_E!P16+FC_OTH_HH_SC_E!P16+FC_OTH_HH_WH_E!P16+FC_OTH_HH_CO_E!P16</f>
        <v>70.623305999999985</v>
      </c>
      <c r="Q16" s="8">
        <f>FC_OTH_HH_SH_E!Q16+FC_OTH_HH_SC_E!Q16+FC_OTH_HH_WH_E!Q16+FC_OTH_HH_CO_E!Q16</f>
        <v>51.731432999999981</v>
      </c>
      <c r="R16" s="8">
        <f>FC_OTH_HH_SH_E!R16+FC_OTH_HH_SC_E!R16+FC_OTH_HH_WH_E!R16+FC_OTH_HH_CO_E!R16</f>
        <v>72.910773000000006</v>
      </c>
      <c r="S16" s="8">
        <f>FC_OTH_HH_SH_E!S16+FC_OTH_HH_SC_E!S16+FC_OTH_HH_WH_E!S16+FC_OTH_HH_CO_E!S16</f>
        <v>66.992912999999973</v>
      </c>
      <c r="T16" s="8">
        <f>FC_OTH_HH_SH_E!T16+FC_OTH_HH_SC_E!T16+FC_OTH_HH_WH_E!T16+FC_OTH_HH_CO_E!T16</f>
        <v>58.453083000000021</v>
      </c>
      <c r="U16" s="8">
        <f>FC_OTH_HH_SH_E!U16+FC_OTH_HH_SC_E!U16+FC_OTH_HH_WH_E!U16+FC_OTH_HH_CO_E!U16</f>
        <v>48.321117000000022</v>
      </c>
      <c r="V16" s="8">
        <f>FC_OTH_HH_SH_E!V16+FC_OTH_HH_SC_E!V16+FC_OTH_HH_WH_E!V16+FC_OTH_HH_CO_E!V16</f>
        <v>37.030149000000023</v>
      </c>
      <c r="W16" s="8">
        <f>FC_OTH_HH_SH_E!W16+FC_OTH_HH_SC_E!W16+FC_OTH_HH_WH_E!W16+FC_OTH_HH_CO_E!W16</f>
        <v>29.369574</v>
      </c>
      <c r="X16" s="8">
        <f>FC_OTH_HH_SH_E!X16+FC_OTH_HH_SC_E!X16+FC_OTH_HH_WH_E!X16+FC_OTH_HH_CO_E!X16</f>
        <v>51.831818999999996</v>
      </c>
      <c r="Y16" s="8">
        <f>FC_OTH_HH_SH_E!Y16+FC_OTH_HH_SC_E!Y16+FC_OTH_HH_WH_E!Y16+FC_OTH_HH_CO_E!Y16</f>
        <v>33.233732999999994</v>
      </c>
      <c r="Z16" s="8">
        <f>FC_OTH_HH_SH_E!Z16+FC_OTH_HH_SC_E!Z16+FC_OTH_HH_WH_E!Z16+FC_OTH_HH_CO_E!Z16</f>
        <v>32.093684999999994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  <c r="Y18" s="8">
        <f>FC_OTH_HH_SH_E!Y18+FC_OTH_HH_SC_E!Y18+FC_OTH_HH_WH_E!Y18+FC_OTH_HH_CO_E!Y18</f>
        <v>0</v>
      </c>
      <c r="Z18" s="8">
        <f>FC_OTH_HH_SH_E!Z18+FC_OTH_HH_SC_E!Z18+FC_OTH_HH_WH_E!Z18+FC_OTH_HH_CO_E!Z18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  <c r="Y19" s="8">
        <f>FC_OTH_HH_SH_E!Y19+FC_OTH_HH_SC_E!Y19+FC_OTH_HH_WH_E!Y19+FC_OTH_HH_CO_E!Y19</f>
        <v>0</v>
      </c>
      <c r="Z19" s="8">
        <f>FC_OTH_HH_SH_E!Z19+FC_OTH_HH_SC_E!Z19+FC_OTH_HH_WH_E!Z19+FC_OTH_HH_CO_E!Z19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  <c r="Y20" s="8">
        <f>FC_OTH_HH_SH_E!Y20+FC_OTH_HH_SC_E!Y20+FC_OTH_HH_WH_E!Y20+FC_OTH_HH_CO_E!Y20</f>
        <v>0</v>
      </c>
      <c r="Z20" s="8">
        <f>FC_OTH_HH_SH_E!Z20+FC_OTH_HH_SC_E!Z20+FC_OTH_HH_WH_E!Z20+FC_OTH_HH_CO_E!Z20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  <c r="Y21" s="8">
        <f>FC_OTH_HH_SH_E!Y21+FC_OTH_HH_SC_E!Y21+FC_OTH_HH_WH_E!Y21+FC_OTH_HH_CO_E!Y21</f>
        <v>0</v>
      </c>
      <c r="Z21" s="8">
        <f>FC_OTH_HH_SH_E!Z21+FC_OTH_HH_SC_E!Z21+FC_OTH_HH_WH_E!Z21+FC_OTH_HH_CO_E!Z21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1345.2330644192257</v>
      </c>
      <c r="D22" s="27">
        <f t="shared" si="12"/>
        <v>1295.2706189827065</v>
      </c>
      <c r="E22" s="27">
        <f t="shared" si="12"/>
        <v>1307.7522545244683</v>
      </c>
      <c r="F22" s="27">
        <f t="shared" si="12"/>
        <v>1220.0093322003654</v>
      </c>
      <c r="G22" s="27">
        <f t="shared" si="12"/>
        <v>1299.6156719827163</v>
      </c>
      <c r="H22" s="27">
        <f t="shared" si="12"/>
        <v>1299.7224420249513</v>
      </c>
      <c r="I22" s="27">
        <f t="shared" si="12"/>
        <v>1331.1666333590806</v>
      </c>
      <c r="J22" s="27">
        <f t="shared" si="12"/>
        <v>1259.8948634394421</v>
      </c>
      <c r="K22" s="27">
        <f t="shared" si="12"/>
        <v>1325.2377790349201</v>
      </c>
      <c r="L22" s="27">
        <f t="shared" si="12"/>
        <v>1300.6265696654934</v>
      </c>
      <c r="M22" s="27">
        <f t="shared" si="12"/>
        <v>1197.055556230976</v>
      </c>
      <c r="N22" s="27">
        <f t="shared" si="12"/>
        <v>1140.5770731980188</v>
      </c>
      <c r="O22" s="27">
        <f t="shared" si="12"/>
        <v>1025.4723495048563</v>
      </c>
      <c r="P22" s="27">
        <f t="shared" si="12"/>
        <v>1059.4680907866559</v>
      </c>
      <c r="Q22" s="27">
        <f t="shared" si="12"/>
        <v>965.67306525400352</v>
      </c>
      <c r="R22" s="27">
        <f t="shared" si="12"/>
        <v>949.4874154510137</v>
      </c>
      <c r="S22" s="27">
        <f t="shared" si="12"/>
        <v>945.90570549792653</v>
      </c>
      <c r="T22" s="27">
        <f t="shared" si="12"/>
        <v>906.06169225717008</v>
      </c>
      <c r="U22" s="27">
        <f t="shared" si="12"/>
        <v>914.21219809937611</v>
      </c>
      <c r="V22" s="27">
        <f t="shared" si="12"/>
        <v>855.67379633451367</v>
      </c>
      <c r="W22" s="27">
        <f t="shared" si="12"/>
        <v>890.8685953041512</v>
      </c>
      <c r="X22" s="27">
        <f t="shared" si="12"/>
        <v>847.84238456812636</v>
      </c>
      <c r="Y22" s="27">
        <f t="shared" ref="Y22:Z22" si="13">SUM(Y23:Y24)</f>
        <v>778.44292661930149</v>
      </c>
      <c r="Z22" s="27">
        <f t="shared" si="13"/>
        <v>663.1737852103555</v>
      </c>
    </row>
    <row r="23" spans="1:26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805.26261006697143</v>
      </c>
      <c r="D23" s="8">
        <f>FC_OTH_HH_SH_E!D23+FC_OTH_HH_SC_E!D23+FC_OTH_HH_WH_E!D23+FC_OTH_HH_CO_E!D23</f>
        <v>806.40985168237864</v>
      </c>
      <c r="E23" s="8">
        <f>FC_OTH_HH_SH_E!E23+FC_OTH_HH_SC_E!E23+FC_OTH_HH_WH_E!E23+FC_OTH_HH_CO_E!E23</f>
        <v>800.87018754127484</v>
      </c>
      <c r="F23" s="8">
        <f>FC_OTH_HH_SH_E!F23+FC_OTH_HH_SC_E!F23+FC_OTH_HH_WH_E!F23+FC_OTH_HH_CO_E!F23</f>
        <v>798.14343466145624</v>
      </c>
      <c r="G23" s="8">
        <f>FC_OTH_HH_SH_E!G23+FC_OTH_HH_SC_E!G23+FC_OTH_HH_WH_E!G23+FC_OTH_HH_CO_E!G23</f>
        <v>862.95074071966019</v>
      </c>
      <c r="H23" s="8">
        <f>FC_OTH_HH_SH_E!H23+FC_OTH_HH_SC_E!H23+FC_OTH_HH_WH_E!H23+FC_OTH_HH_CO_E!H23</f>
        <v>869.97113602388197</v>
      </c>
      <c r="I23" s="8">
        <f>FC_OTH_HH_SH_E!I23+FC_OTH_HH_SC_E!I23+FC_OTH_HH_WH_E!I23+FC_OTH_HH_CO_E!I23</f>
        <v>918.09065517131887</v>
      </c>
      <c r="J23" s="8">
        <f>FC_OTH_HH_SH_E!J23+FC_OTH_HH_SC_E!J23+FC_OTH_HH_WH_E!J23+FC_OTH_HH_CO_E!J23</f>
        <v>865.23959543505202</v>
      </c>
      <c r="K23" s="8">
        <f>FC_OTH_HH_SH_E!K23+FC_OTH_HH_SC_E!K23+FC_OTH_HH_WH_E!K23+FC_OTH_HH_CO_E!K23</f>
        <v>823.80326207487462</v>
      </c>
      <c r="L23" s="8">
        <f>FC_OTH_HH_SH_E!L23+FC_OTH_HH_SC_E!L23+FC_OTH_HH_WH_E!L23+FC_OTH_HH_CO_E!L23</f>
        <v>807.02205537677992</v>
      </c>
      <c r="M23" s="8">
        <f>FC_OTH_HH_SH_E!M23+FC_OTH_HH_SC_E!M23+FC_OTH_HH_WH_E!M23+FC_OTH_HH_CO_E!M23</f>
        <v>781.16481626607856</v>
      </c>
      <c r="N23" s="8">
        <f>FC_OTH_HH_SH_E!N23+FC_OTH_HH_SC_E!N23+FC_OTH_HH_WH_E!N23+FC_OTH_HH_CO_E!N23</f>
        <v>768.97998302193002</v>
      </c>
      <c r="O23" s="8">
        <f>FC_OTH_HH_SH_E!O23+FC_OTH_HH_SC_E!O23+FC_OTH_HH_WH_E!O23+FC_OTH_HH_CO_E!O23</f>
        <v>610.43070103980165</v>
      </c>
      <c r="P23" s="8">
        <f>FC_OTH_HH_SH_E!P23+FC_OTH_HH_SC_E!P23+FC_OTH_HH_WH_E!P23+FC_OTH_HH_CO_E!P23</f>
        <v>620.90895403720265</v>
      </c>
      <c r="Q23" s="8">
        <f>FC_OTH_HH_SH_E!Q23+FC_OTH_HH_SC_E!Q23+FC_OTH_HH_WH_E!Q23+FC_OTH_HH_CO_E!Q23</f>
        <v>616.69774279965986</v>
      </c>
      <c r="R23" s="8">
        <f>FC_OTH_HH_SH_E!R23+FC_OTH_HH_SC_E!R23+FC_OTH_HH_WH_E!R23+FC_OTH_HH_CO_E!R23</f>
        <v>604.44783988556139</v>
      </c>
      <c r="S23" s="8">
        <f>FC_OTH_HH_SH_E!S23+FC_OTH_HH_SC_E!S23+FC_OTH_HH_WH_E!S23+FC_OTH_HH_CO_E!S23</f>
        <v>613.53265722623155</v>
      </c>
      <c r="T23" s="8">
        <f>FC_OTH_HH_SH_E!T23+FC_OTH_HH_SC_E!T23+FC_OTH_HH_WH_E!T23+FC_OTH_HH_CO_E!T23</f>
        <v>614.38850575382219</v>
      </c>
      <c r="U23" s="8">
        <f>FC_OTH_HH_SH_E!U23+FC_OTH_HH_SC_E!U23+FC_OTH_HH_WH_E!U23+FC_OTH_HH_CO_E!U23</f>
        <v>594.02344889425433</v>
      </c>
      <c r="V23" s="8">
        <f>FC_OTH_HH_SH_E!V23+FC_OTH_HH_SC_E!V23+FC_OTH_HH_WH_E!V23+FC_OTH_HH_CO_E!V23</f>
        <v>595.51524253613923</v>
      </c>
      <c r="W23" s="8">
        <f>FC_OTH_HH_SH_E!W23+FC_OTH_HH_SC_E!W23+FC_OTH_HH_WH_E!W23+FC_OTH_HH_CO_E!W23</f>
        <v>600.84540375876145</v>
      </c>
      <c r="X23" s="8">
        <f>FC_OTH_HH_SH_E!X23+FC_OTH_HH_SC_E!X23+FC_OTH_HH_WH_E!X23+FC_OTH_HH_CO_E!X23</f>
        <v>600.28193390288243</v>
      </c>
      <c r="Y23" s="8">
        <f>FC_OTH_HH_SH_E!Y23+FC_OTH_HH_SC_E!Y23+FC_OTH_HH_WH_E!Y23+FC_OTH_HH_CO_E!Y23</f>
        <v>619.11650585311031</v>
      </c>
      <c r="Z23" s="8">
        <f>FC_OTH_HH_SH_E!Z23+FC_OTH_HH_SC_E!Z23+FC_OTH_HH_WH_E!Z23+FC_OTH_HH_CO_E!Z23</f>
        <v>605.9178940714811</v>
      </c>
    </row>
    <row r="24" spans="1:26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539.97045435225436</v>
      </c>
      <c r="D24" s="8">
        <f>FC_OTH_HH_SH_E!D24+FC_OTH_HH_SC_E!D24+FC_OTH_HH_WH_E!D24+FC_OTH_HH_CO_E!D24</f>
        <v>488.86076730032784</v>
      </c>
      <c r="E24" s="8">
        <f>FC_OTH_HH_SH_E!E24+FC_OTH_HH_SC_E!E24+FC_OTH_HH_WH_E!E24+FC_OTH_HH_CO_E!E24</f>
        <v>506.8820669831934</v>
      </c>
      <c r="F24" s="8">
        <f>FC_OTH_HH_SH_E!F24+FC_OTH_HH_SC_E!F24+FC_OTH_HH_WH_E!F24+FC_OTH_HH_CO_E!F24</f>
        <v>421.86589753890905</v>
      </c>
      <c r="G24" s="8">
        <f>FC_OTH_HH_SH_E!G24+FC_OTH_HH_SC_E!G24+FC_OTH_HH_WH_E!G24+FC_OTH_HH_CO_E!G24</f>
        <v>436.66493126305602</v>
      </c>
      <c r="H24" s="8">
        <f>FC_OTH_HH_SH_E!H24+FC_OTH_HH_SC_E!H24+FC_OTH_HH_WH_E!H24+FC_OTH_HH_CO_E!H24</f>
        <v>429.75130600106945</v>
      </c>
      <c r="I24" s="8">
        <f>FC_OTH_HH_SH_E!I24+FC_OTH_HH_SC_E!I24+FC_OTH_HH_WH_E!I24+FC_OTH_HH_CO_E!I24</f>
        <v>413.07597818776168</v>
      </c>
      <c r="J24" s="8">
        <f>FC_OTH_HH_SH_E!J24+FC_OTH_HH_SC_E!J24+FC_OTH_HH_WH_E!J24+FC_OTH_HH_CO_E!J24</f>
        <v>394.65526800439011</v>
      </c>
      <c r="K24" s="8">
        <f>FC_OTH_HH_SH_E!K24+FC_OTH_HH_SC_E!K24+FC_OTH_HH_WH_E!K24+FC_OTH_HH_CO_E!K24</f>
        <v>501.43451696004547</v>
      </c>
      <c r="L24" s="8">
        <f>FC_OTH_HH_SH_E!L24+FC_OTH_HH_SC_E!L24+FC_OTH_HH_WH_E!L24+FC_OTH_HH_CO_E!L24</f>
        <v>493.60451428871352</v>
      </c>
      <c r="M24" s="8">
        <f>FC_OTH_HH_SH_E!M24+FC_OTH_HH_SC_E!M24+FC_OTH_HH_WH_E!M24+FC_OTH_HH_CO_E!M24</f>
        <v>415.89073996489742</v>
      </c>
      <c r="N24" s="8">
        <f>FC_OTH_HH_SH_E!N24+FC_OTH_HH_SC_E!N24+FC_OTH_HH_WH_E!N24+FC_OTH_HH_CO_E!N24</f>
        <v>371.59709017608873</v>
      </c>
      <c r="O24" s="8">
        <f>FC_OTH_HH_SH_E!O24+FC_OTH_HH_SC_E!O24+FC_OTH_HH_WH_E!O24+FC_OTH_HH_CO_E!O24</f>
        <v>415.04164846505461</v>
      </c>
      <c r="P24" s="8">
        <f>FC_OTH_HH_SH_E!P24+FC_OTH_HH_SC_E!P24+FC_OTH_HH_WH_E!P24+FC_OTH_HH_CO_E!P24</f>
        <v>438.55913674945322</v>
      </c>
      <c r="Q24" s="8">
        <f>FC_OTH_HH_SH_E!Q24+FC_OTH_HH_SC_E!Q24+FC_OTH_HH_WH_E!Q24+FC_OTH_HH_CO_E!Q24</f>
        <v>348.97532245434365</v>
      </c>
      <c r="R24" s="8">
        <f>FC_OTH_HH_SH_E!R24+FC_OTH_HH_SC_E!R24+FC_OTH_HH_WH_E!R24+FC_OTH_HH_CO_E!R24</f>
        <v>345.03957556545237</v>
      </c>
      <c r="S24" s="8">
        <f>FC_OTH_HH_SH_E!S24+FC_OTH_HH_SC_E!S24+FC_OTH_HH_WH_E!S24+FC_OTH_HH_CO_E!S24</f>
        <v>332.37304827169498</v>
      </c>
      <c r="T24" s="8">
        <f>FC_OTH_HH_SH_E!T24+FC_OTH_HH_SC_E!T24+FC_OTH_HH_WH_E!T24+FC_OTH_HH_CO_E!T24</f>
        <v>291.67318650334789</v>
      </c>
      <c r="U24" s="8">
        <f>FC_OTH_HH_SH_E!U24+FC_OTH_HH_SC_E!U24+FC_OTH_HH_WH_E!U24+FC_OTH_HH_CO_E!U24</f>
        <v>320.18874920512184</v>
      </c>
      <c r="V24" s="8">
        <f>FC_OTH_HH_SH_E!V24+FC_OTH_HH_SC_E!V24+FC_OTH_HH_WH_E!V24+FC_OTH_HH_CO_E!V24</f>
        <v>260.15855379837444</v>
      </c>
      <c r="W24" s="8">
        <f>FC_OTH_HH_SH_E!W24+FC_OTH_HH_SC_E!W24+FC_OTH_HH_WH_E!W24+FC_OTH_HH_CO_E!W24</f>
        <v>290.02319154538975</v>
      </c>
      <c r="X24" s="8">
        <f>FC_OTH_HH_SH_E!X24+FC_OTH_HH_SC_E!X24+FC_OTH_HH_WH_E!X24+FC_OTH_HH_CO_E!X24</f>
        <v>247.56045066524399</v>
      </c>
      <c r="Y24" s="8">
        <f>FC_OTH_HH_SH_E!Y24+FC_OTH_HH_SC_E!Y24+FC_OTH_HH_WH_E!Y24+FC_OTH_HH_CO_E!Y24</f>
        <v>159.32642076619121</v>
      </c>
      <c r="Z24" s="8">
        <f>FC_OTH_HH_SH_E!Z24+FC_OTH_HH_SC_E!Z24+FC_OTH_HH_WH_E!Z24+FC_OTH_HH_CO_E!Z24</f>
        <v>57.255891138874354</v>
      </c>
    </row>
    <row r="25" spans="1:26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  <c r="Y25" s="27">
        <f>FC_OTH_HH_SH_E!Y25+FC_OTH_HH_SC_E!Y25+FC_OTH_HH_WH_E!Y25+FC_OTH_HH_CO_E!Y25</f>
        <v>0</v>
      </c>
      <c r="Z25" s="27">
        <f>FC_OTH_HH_SH_E!Z25+FC_OTH_HH_SC_E!Z25+FC_OTH_HH_WH_E!Z25+FC_OTH_HH_CO_E!Z25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3565.2559798800007</v>
      </c>
      <c r="D26" s="27">
        <f t="shared" si="14"/>
        <v>3984.1554585600006</v>
      </c>
      <c r="E26" s="27">
        <f t="shared" si="14"/>
        <v>4020.5998504799995</v>
      </c>
      <c r="F26" s="27">
        <f t="shared" si="14"/>
        <v>4268.9748384000013</v>
      </c>
      <c r="G26" s="27">
        <f t="shared" si="14"/>
        <v>4312.1694193200019</v>
      </c>
      <c r="H26" s="27">
        <f t="shared" si="14"/>
        <v>4680.6296504399998</v>
      </c>
      <c r="I26" s="27">
        <f t="shared" si="14"/>
        <v>4536.5613047999977</v>
      </c>
      <c r="J26" s="27">
        <f t="shared" si="14"/>
        <v>4568.9370526800021</v>
      </c>
      <c r="K26" s="27">
        <f t="shared" si="14"/>
        <v>5054.0416541999994</v>
      </c>
      <c r="L26" s="27">
        <f t="shared" si="14"/>
        <v>4889.0614363199993</v>
      </c>
      <c r="M26" s="27">
        <f t="shared" si="14"/>
        <v>5088.1892871599994</v>
      </c>
      <c r="N26" s="27">
        <f t="shared" si="14"/>
        <v>4373.7130425599998</v>
      </c>
      <c r="O26" s="27">
        <f t="shared" si="14"/>
        <v>3831.3884667599996</v>
      </c>
      <c r="P26" s="27">
        <f t="shared" si="14"/>
        <v>3541.5153079199999</v>
      </c>
      <c r="Q26" s="27">
        <f t="shared" si="14"/>
        <v>3079.1726229600017</v>
      </c>
      <c r="R26" s="27">
        <f t="shared" si="14"/>
        <v>3398.5236510000004</v>
      </c>
      <c r="S26" s="27">
        <f t="shared" si="14"/>
        <v>3644.9349206400007</v>
      </c>
      <c r="T26" s="27">
        <f t="shared" si="14"/>
        <v>3613.8186025200007</v>
      </c>
      <c r="U26" s="27">
        <f t="shared" si="14"/>
        <v>3894.7117935600004</v>
      </c>
      <c r="V26" s="27">
        <f t="shared" si="14"/>
        <v>3823.1504913600015</v>
      </c>
      <c r="W26" s="27">
        <f t="shared" si="14"/>
        <v>4391.7656810400049</v>
      </c>
      <c r="X26" s="27">
        <f t="shared" si="14"/>
        <v>4019.2832199599993</v>
      </c>
      <c r="Y26" s="27">
        <f t="shared" ref="Y26:Z26" si="15">SUM(Y27,Y33)</f>
        <v>3381.0414713999985</v>
      </c>
      <c r="Z26" s="27">
        <f t="shared" si="15"/>
        <v>3223.0921867199991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  <c r="Y28" s="8">
        <f>FC_OTH_HH_SH_E!Y28+FC_OTH_HH_SC_E!Y28+FC_OTH_HH_WH_E!Y28+FC_OTH_HH_CO_E!Y28</f>
        <v>0</v>
      </c>
      <c r="Z28" s="8">
        <f>FC_OTH_HH_SH_E!Z28+FC_OTH_HH_SC_E!Z28+FC_OTH_HH_WH_E!Z28+FC_OTH_HH_CO_E!Z28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  <c r="Y29" s="8">
        <f>FC_OTH_HH_SH_E!Y29+FC_OTH_HH_SC_E!Y29+FC_OTH_HH_WH_E!Y29+FC_OTH_HH_CO_E!Y29</f>
        <v>0</v>
      </c>
      <c r="Z29" s="8">
        <f>FC_OTH_HH_SH_E!Z29+FC_OTH_HH_SC_E!Z29+FC_OTH_HH_WH_E!Z29+FC_OTH_HH_CO_E!Z29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  <c r="Y30" s="8">
        <f>FC_OTH_HH_SH_E!Y30+FC_OTH_HH_SC_E!Y30+FC_OTH_HH_WH_E!Y30+FC_OTH_HH_CO_E!Y30</f>
        <v>0</v>
      </c>
      <c r="Z30" s="8">
        <f>FC_OTH_HH_SH_E!Z30+FC_OTH_HH_SC_E!Z30+FC_OTH_HH_WH_E!Z30+FC_OTH_HH_CO_E!Z30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  <c r="Y31" s="8">
        <f>FC_OTH_HH_SH_E!Y31+FC_OTH_HH_SC_E!Y31+FC_OTH_HH_WH_E!Y31+FC_OTH_HH_CO_E!Y31</f>
        <v>0</v>
      </c>
      <c r="Z31" s="8">
        <f>FC_OTH_HH_SH_E!Z31+FC_OTH_HH_SC_E!Z31+FC_OTH_HH_WH_E!Z31+FC_OTH_HH_CO_E!Z31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  <c r="Y32" s="8">
        <f>FC_OTH_HH_SH_E!Y32+FC_OTH_HH_SC_E!Y32+FC_OTH_HH_WH_E!Y32+FC_OTH_HH_CO_E!Y32</f>
        <v>0</v>
      </c>
      <c r="Z32" s="8">
        <f>FC_OTH_HH_SH_E!Z32+FC_OTH_HH_SC_E!Z32+FC_OTH_HH_WH_E!Z32+FC_OTH_HH_CO_E!Z32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3565.2559798800007</v>
      </c>
      <c r="D33" s="19">
        <f t="shared" si="18"/>
        <v>3984.1554585600006</v>
      </c>
      <c r="E33" s="19">
        <f t="shared" si="18"/>
        <v>4020.5998504799995</v>
      </c>
      <c r="F33" s="19">
        <f t="shared" si="18"/>
        <v>4268.9748384000013</v>
      </c>
      <c r="G33" s="19">
        <f t="shared" si="18"/>
        <v>4312.1694193200019</v>
      </c>
      <c r="H33" s="19">
        <f t="shared" si="18"/>
        <v>4680.6296504399998</v>
      </c>
      <c r="I33" s="19">
        <f t="shared" si="18"/>
        <v>4536.5613047999977</v>
      </c>
      <c r="J33" s="19">
        <f t="shared" si="18"/>
        <v>4568.9370526800021</v>
      </c>
      <c r="K33" s="19">
        <f t="shared" si="18"/>
        <v>5054.0416541999994</v>
      </c>
      <c r="L33" s="19">
        <f t="shared" si="18"/>
        <v>4889.0614363199993</v>
      </c>
      <c r="M33" s="19">
        <f t="shared" si="18"/>
        <v>5088.1892871599994</v>
      </c>
      <c r="N33" s="19">
        <f t="shared" si="18"/>
        <v>4373.7130425599998</v>
      </c>
      <c r="O33" s="19">
        <f t="shared" si="18"/>
        <v>3831.3884667599996</v>
      </c>
      <c r="P33" s="19">
        <f t="shared" si="18"/>
        <v>3541.5153079199999</v>
      </c>
      <c r="Q33" s="19">
        <f t="shared" si="18"/>
        <v>3079.1726229600017</v>
      </c>
      <c r="R33" s="19">
        <f t="shared" si="18"/>
        <v>3398.5236510000004</v>
      </c>
      <c r="S33" s="19">
        <f t="shared" si="18"/>
        <v>3644.9349206400007</v>
      </c>
      <c r="T33" s="19">
        <f t="shared" si="18"/>
        <v>3613.8186025200007</v>
      </c>
      <c r="U33" s="19">
        <f t="shared" si="18"/>
        <v>3894.7117935600004</v>
      </c>
      <c r="V33" s="19">
        <f t="shared" si="18"/>
        <v>3823.1504913600015</v>
      </c>
      <c r="W33" s="19">
        <f t="shared" si="18"/>
        <v>4391.7656810400049</v>
      </c>
      <c r="X33" s="19">
        <f t="shared" si="18"/>
        <v>4019.2832199599993</v>
      </c>
      <c r="Y33" s="19">
        <f t="shared" ref="Y33:Z33" si="19">SUM(Y34:Y50)</f>
        <v>3381.0414713999985</v>
      </c>
      <c r="Z33" s="19">
        <f t="shared" si="19"/>
        <v>3223.0921867199991</v>
      </c>
    </row>
    <row r="34" spans="1:26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  <c r="Y34" s="8">
        <f>FC_OTH_HH_SH_E!Y34+FC_OTH_HH_SC_E!Y34+FC_OTH_HH_WH_E!Y34+FC_OTH_HH_CO_E!Y34</f>
        <v>0</v>
      </c>
      <c r="Z34" s="8">
        <f>FC_OTH_HH_SH_E!Z34+FC_OTH_HH_SC_E!Z34+FC_OTH_HH_WH_E!Z34+FC_OTH_HH_CO_E!Z34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  <c r="Y35" s="8">
        <f>FC_OTH_HH_SH_E!Y35+FC_OTH_HH_SC_E!Y35+FC_OTH_HH_WH_E!Y35+FC_OTH_HH_CO_E!Y35</f>
        <v>0</v>
      </c>
      <c r="Z35" s="8">
        <f>FC_OTH_HH_SH_E!Z35+FC_OTH_HH_SC_E!Z35+FC_OTH_HH_WH_E!Z35+FC_OTH_HH_CO_E!Z35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149.75023247999999</v>
      </c>
      <c r="D36" s="8">
        <f>FC_OTH_HH_SH_E!D36+FC_OTH_HH_SC_E!D36+FC_OTH_HH_WH_E!D36+FC_OTH_HH_CO_E!D36</f>
        <v>149.50921572000004</v>
      </c>
      <c r="E36" s="8">
        <f>FC_OTH_HH_SH_E!E36+FC_OTH_HH_SC_E!E36+FC_OTH_HH_WH_E!E36+FC_OTH_HH_CO_E!E36</f>
        <v>137.45224440000001</v>
      </c>
      <c r="F36" s="8">
        <f>FC_OTH_HH_SH_E!F36+FC_OTH_HH_SC_E!F36+FC_OTH_HH_WH_E!F36+FC_OTH_HH_CO_E!F36</f>
        <v>130.95069803999996</v>
      </c>
      <c r="G36" s="8">
        <f>FC_OTH_HH_SH_E!G36+FC_OTH_HH_SC_E!G36+FC_OTH_HH_WH_E!G36+FC_OTH_HH_CO_E!G36</f>
        <v>128.50781940000002</v>
      </c>
      <c r="H36" s="8">
        <f>FC_OTH_HH_SH_E!H36+FC_OTH_HH_SC_E!H36+FC_OTH_HH_WH_E!H36+FC_OTH_HH_CO_E!H36</f>
        <v>140.05890539999996</v>
      </c>
      <c r="I36" s="8">
        <f>FC_OTH_HH_SH_E!I36+FC_OTH_HH_SC_E!I36+FC_OTH_HH_WH_E!I36+FC_OTH_HH_CO_E!I36</f>
        <v>131.79278016000006</v>
      </c>
      <c r="J36" s="8">
        <f>FC_OTH_HH_SH_E!J36+FC_OTH_HH_SC_E!J36+FC_OTH_HH_WH_E!J36+FC_OTH_HH_CO_E!J36</f>
        <v>123.95212560000002</v>
      </c>
      <c r="K36" s="8">
        <f>FC_OTH_HH_SH_E!K36+FC_OTH_HH_SC_E!K36+FC_OTH_HH_WH_E!K36+FC_OTH_HH_CO_E!K36</f>
        <v>106.57211400000001</v>
      </c>
      <c r="L36" s="8">
        <f>FC_OTH_HH_SH_E!L36+FC_OTH_HH_SC_E!L36+FC_OTH_HH_WH_E!L36+FC_OTH_HH_CO_E!L36</f>
        <v>78.003790920000043</v>
      </c>
      <c r="M36" s="8">
        <f>FC_OTH_HH_SH_E!M36+FC_OTH_HH_SC_E!M36+FC_OTH_HH_WH_E!M36+FC_OTH_HH_CO_E!M36</f>
        <v>98.663084280000035</v>
      </c>
      <c r="N36" s="8">
        <f>FC_OTH_HH_SH_E!N36+FC_OTH_HH_SC_E!N36+FC_OTH_HH_WH_E!N36+FC_OTH_HH_CO_E!N36</f>
        <v>90.551655000000054</v>
      </c>
      <c r="O36" s="8">
        <f>FC_OTH_HH_SH_E!O36+FC_OTH_HH_SC_E!O36+FC_OTH_HH_WH_E!O36+FC_OTH_HH_CO_E!O36</f>
        <v>87.332116320000011</v>
      </c>
      <c r="P36" s="8">
        <f>FC_OTH_HH_SH_E!P36+FC_OTH_HH_SC_E!P36+FC_OTH_HH_WH_E!P36+FC_OTH_HH_CO_E!P36</f>
        <v>105.77750832000008</v>
      </c>
      <c r="Q36" s="8">
        <f>FC_OTH_HH_SH_E!Q36+FC_OTH_HH_SC_E!Q36+FC_OTH_HH_WH_E!Q36+FC_OTH_HH_CO_E!Q36</f>
        <v>95.021028000000044</v>
      </c>
      <c r="R36" s="8">
        <f>FC_OTH_HH_SH_E!R36+FC_OTH_HH_SC_E!R36+FC_OTH_HH_WH_E!R36+FC_OTH_HH_CO_E!R36</f>
        <v>96.458269320000014</v>
      </c>
      <c r="S36" s="8">
        <f>FC_OTH_HH_SH_E!S36+FC_OTH_HH_SC_E!S36+FC_OTH_HH_WH_E!S36+FC_OTH_HH_CO_E!S36</f>
        <v>127.53784620000009</v>
      </c>
      <c r="T36" s="8">
        <f>FC_OTH_HH_SH_E!T36+FC_OTH_HH_SC_E!T36+FC_OTH_HH_WH_E!T36+FC_OTH_HH_CO_E!T36</f>
        <v>126.18669852000006</v>
      </c>
      <c r="U36" s="8">
        <f>FC_OTH_HH_SH_E!U36+FC_OTH_HH_SC_E!U36+FC_OTH_HH_WH_E!U36+FC_OTH_HH_CO_E!U36</f>
        <v>142.24259448000009</v>
      </c>
      <c r="V36" s="8">
        <f>FC_OTH_HH_SH_E!V36+FC_OTH_HH_SC_E!V36+FC_OTH_HH_WH_E!V36+FC_OTH_HH_CO_E!V36</f>
        <v>132.14669544000003</v>
      </c>
      <c r="W36" s="8">
        <f>FC_OTH_HH_SH_E!W36+FC_OTH_HH_SC_E!W36+FC_OTH_HH_WH_E!W36+FC_OTH_HH_CO_E!W36</f>
        <v>146.05729235999999</v>
      </c>
      <c r="X36" s="8">
        <f>FC_OTH_HH_SH_E!X36+FC_OTH_HH_SC_E!X36+FC_OTH_HH_WH_E!X36+FC_OTH_HH_CO_E!X36</f>
        <v>126.20146392000001</v>
      </c>
      <c r="Y36" s="8">
        <f>FC_OTH_HH_SH_E!Y36+FC_OTH_HH_SC_E!Y36+FC_OTH_HH_WH_E!Y36+FC_OTH_HH_CO_E!Y36</f>
        <v>119.81599632000001</v>
      </c>
      <c r="Z36" s="8">
        <f>FC_OTH_HH_SH_E!Z36+FC_OTH_HH_SC_E!Z36+FC_OTH_HH_WH_E!Z36+FC_OTH_HH_CO_E!Z36</f>
        <v>130.90299444000001</v>
      </c>
    </row>
    <row r="37" spans="1:26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  <c r="Y37" s="8">
        <f>FC_OTH_HH_SH_E!Y37+FC_OTH_HH_SC_E!Y37+FC_OTH_HH_WH_E!Y37+FC_OTH_HH_CO_E!Y37</f>
        <v>0</v>
      </c>
      <c r="Z37" s="8">
        <f>FC_OTH_HH_SH_E!Z37+FC_OTH_HH_SC_E!Z37+FC_OTH_HH_WH_E!Z37+FC_OTH_HH_CO_E!Z37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  <c r="Y38" s="8">
        <f>FC_OTH_HH_SH_E!Y38+FC_OTH_HH_SC_E!Y38+FC_OTH_HH_WH_E!Y38+FC_OTH_HH_CO_E!Y38</f>
        <v>0</v>
      </c>
      <c r="Z38" s="8">
        <f>FC_OTH_HH_SH_E!Z38+FC_OTH_HH_SC_E!Z38+FC_OTH_HH_WH_E!Z38+FC_OTH_HH_CO_E!Z38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  <c r="Y39" s="8">
        <f>FC_OTH_HH_SH_E!Y39+FC_OTH_HH_SC_E!Y39+FC_OTH_HH_WH_E!Y39+FC_OTH_HH_CO_E!Y39</f>
        <v>0</v>
      </c>
      <c r="Z39" s="8">
        <f>FC_OTH_HH_SH_E!Z39+FC_OTH_HH_SC_E!Z39+FC_OTH_HH_WH_E!Z39+FC_OTH_HH_CO_E!Z39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  <c r="Y40" s="8">
        <f>FC_OTH_HH_SH_E!Y40+FC_OTH_HH_SC_E!Y40+FC_OTH_HH_WH_E!Y40+FC_OTH_HH_CO_E!Y40</f>
        <v>0</v>
      </c>
      <c r="Z40" s="8">
        <f>FC_OTH_HH_SH_E!Z40+FC_OTH_HH_SC_E!Z40+FC_OTH_HH_WH_E!Z40+FC_OTH_HH_CO_E!Z40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1801.9646161200003</v>
      </c>
      <c r="D41" s="8">
        <f>FC_OTH_HH_SH_E!D41+FC_OTH_HH_SC_E!D41+FC_OTH_HH_WH_E!D41+FC_OTH_HH_CO_E!D41</f>
        <v>2050.1517970800005</v>
      </c>
      <c r="E41" s="8">
        <f>FC_OTH_HH_SH_E!E41+FC_OTH_HH_SC_E!E41+FC_OTH_HH_WH_E!E41+FC_OTH_HH_CO_E!E41</f>
        <v>2120.2516224000001</v>
      </c>
      <c r="F41" s="8">
        <f>FC_OTH_HH_SH_E!F41+FC_OTH_HH_SC_E!F41+FC_OTH_HH_WH_E!F41+FC_OTH_HH_CO_E!F41</f>
        <v>2311.2755424000006</v>
      </c>
      <c r="G41" s="8">
        <f>FC_OTH_HH_SH_E!G41+FC_OTH_HH_SC_E!G41+FC_OTH_HH_WH_E!G41+FC_OTH_HH_CO_E!G41</f>
        <v>2501.380839240001</v>
      </c>
      <c r="H41" s="8">
        <f>FC_OTH_HH_SH_E!H41+FC_OTH_HH_SC_E!H41+FC_OTH_HH_WH_E!H41+FC_OTH_HH_CO_E!H41</f>
        <v>2583.2542607999994</v>
      </c>
      <c r="I41" s="8">
        <f>FC_OTH_HH_SH_E!I41+FC_OTH_HH_SC_E!I41+FC_OTH_HH_WH_E!I41+FC_OTH_HH_CO_E!I41</f>
        <v>2587.9698079199989</v>
      </c>
      <c r="J41" s="8">
        <f>FC_OTH_HH_SH_E!J41+FC_OTH_HH_SC_E!J41+FC_OTH_HH_WH_E!J41+FC_OTH_HH_CO_E!J41</f>
        <v>2593.864630080001</v>
      </c>
      <c r="K41" s="8">
        <f>FC_OTH_HH_SH_E!K41+FC_OTH_HH_SC_E!K41+FC_OTH_HH_WH_E!K41+FC_OTH_HH_CO_E!K41</f>
        <v>2901.6463561199998</v>
      </c>
      <c r="L41" s="8">
        <f>FC_OTH_HH_SH_E!L41+FC_OTH_HH_SC_E!L41+FC_OTH_HH_WH_E!L41+FC_OTH_HH_CO_E!L41</f>
        <v>3041.0930411999998</v>
      </c>
      <c r="M41" s="8">
        <f>FC_OTH_HH_SH_E!M41+FC_OTH_HH_SC_E!M41+FC_OTH_HH_WH_E!M41+FC_OTH_HH_CO_E!M41</f>
        <v>3240.2072642400003</v>
      </c>
      <c r="N41" s="8">
        <f>FC_OTH_HH_SH_E!N41+FC_OTH_HH_SC_E!N41+FC_OTH_HH_WH_E!N41+FC_OTH_HH_CO_E!N41</f>
        <v>2530.34891784</v>
      </c>
      <c r="O41" s="8">
        <f>FC_OTH_HH_SH_E!O41+FC_OTH_HH_SC_E!O41+FC_OTH_HH_WH_E!O41+FC_OTH_HH_CO_E!O41</f>
        <v>2130.0580346400002</v>
      </c>
      <c r="P41" s="8">
        <f>FC_OTH_HH_SH_E!P41+FC_OTH_HH_SC_E!P41+FC_OTH_HH_WH_E!P41+FC_OTH_HH_CO_E!P41</f>
        <v>2160.57345876</v>
      </c>
      <c r="Q41" s="8">
        <f>FC_OTH_HH_SH_E!Q41+FC_OTH_HH_SC_E!Q41+FC_OTH_HH_WH_E!Q41+FC_OTH_HH_CO_E!Q41</f>
        <v>2044.2761290800013</v>
      </c>
      <c r="R41" s="8">
        <f>FC_OTH_HH_SH_E!R41+FC_OTH_HH_SC_E!R41+FC_OTH_HH_WH_E!R41+FC_OTH_HH_CO_E!R41</f>
        <v>2384.5943019600008</v>
      </c>
      <c r="S41" s="8">
        <f>FC_OTH_HH_SH_E!S41+FC_OTH_HH_SC_E!S41+FC_OTH_HH_WH_E!S41+FC_OTH_HH_CO_E!S41</f>
        <v>2526.9964221600003</v>
      </c>
      <c r="T41" s="8">
        <f>FC_OTH_HH_SH_E!T41+FC_OTH_HH_SC_E!T41+FC_OTH_HH_WH_E!T41+FC_OTH_HH_CO_E!T41</f>
        <v>2388.3969204000005</v>
      </c>
      <c r="U41" s="8">
        <f>FC_OTH_HH_SH_E!U41+FC_OTH_HH_SC_E!U41+FC_OTH_HH_WH_E!U41+FC_OTH_HH_CO_E!U41</f>
        <v>2609.7923494800002</v>
      </c>
      <c r="V41" s="8">
        <f>FC_OTH_HH_SH_E!V41+FC_OTH_HH_SC_E!V41+FC_OTH_HH_WH_E!V41+FC_OTH_HH_CO_E!V41</f>
        <v>2539.2954636000013</v>
      </c>
      <c r="W41" s="8">
        <f>FC_OTH_HH_SH_E!W41+FC_OTH_HH_SC_E!W41+FC_OTH_HH_WH_E!W41+FC_OTH_HH_CO_E!W41</f>
        <v>3046.9907106000037</v>
      </c>
      <c r="X41" s="8">
        <f>FC_OTH_HH_SH_E!X41+FC_OTH_HH_SC_E!X41+FC_OTH_HH_WH_E!X41+FC_OTH_HH_CO_E!X41</f>
        <v>2686.0567082399994</v>
      </c>
      <c r="Y41" s="8">
        <f>FC_OTH_HH_SH_E!Y41+FC_OTH_HH_SC_E!Y41+FC_OTH_HH_WH_E!Y41+FC_OTH_HH_CO_E!Y41</f>
        <v>2243.0466125999992</v>
      </c>
      <c r="Z41" s="8">
        <f>FC_OTH_HH_SH_E!Z41+FC_OTH_HH_SC_E!Z41+FC_OTH_HH_WH_E!Z41+FC_OTH_HH_CO_E!Z41</f>
        <v>2207.6090870399994</v>
      </c>
    </row>
    <row r="42" spans="1:26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  <c r="Y42" s="8">
        <f>FC_OTH_HH_SH_E!Y42+FC_OTH_HH_SC_E!Y42+FC_OTH_HH_WH_E!Y42+FC_OTH_HH_CO_E!Y42</f>
        <v>0</v>
      </c>
      <c r="Z42" s="8">
        <f>FC_OTH_HH_SH_E!Z42+FC_OTH_HH_SC_E!Z42+FC_OTH_HH_WH_E!Z42+FC_OTH_HH_CO_E!Z42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1370.8537642800002</v>
      </c>
      <c r="D43" s="8">
        <f>FC_OTH_HH_SH_E!D43+FC_OTH_HH_SC_E!D43+FC_OTH_HH_WH_E!D43+FC_OTH_HH_CO_E!D43</f>
        <v>1447.2532947599998</v>
      </c>
      <c r="E43" s="8">
        <f>FC_OTH_HH_SH_E!E43+FC_OTH_HH_SC_E!E43+FC_OTH_HH_WH_E!E43+FC_OTH_HH_CO_E!E43</f>
        <v>1526.5122256799996</v>
      </c>
      <c r="F43" s="8">
        <f>FC_OTH_HH_SH_E!F43+FC_OTH_HH_SC_E!F43+FC_OTH_HH_WH_E!F43+FC_OTH_HH_CO_E!F43</f>
        <v>1561.9987749600002</v>
      </c>
      <c r="G43" s="8">
        <f>FC_OTH_HH_SH_E!G43+FC_OTH_HH_SC_E!G43+FC_OTH_HH_WH_E!G43+FC_OTH_HH_CO_E!G43</f>
        <v>1508.9327416800004</v>
      </c>
      <c r="H43" s="8">
        <f>FC_OTH_HH_SH_E!H43+FC_OTH_HH_SC_E!H43+FC_OTH_HH_WH_E!H43+FC_OTH_HH_CO_E!H43</f>
        <v>1719.4479962399996</v>
      </c>
      <c r="I43" s="8">
        <f>FC_OTH_HH_SH_E!I43+FC_OTH_HH_SC_E!I43+FC_OTH_HH_WH_E!I43+FC_OTH_HH_CO_E!I43</f>
        <v>1649.5630117199992</v>
      </c>
      <c r="J43" s="8">
        <f>FC_OTH_HH_SH_E!J43+FC_OTH_HH_SC_E!J43+FC_OTH_HH_WH_E!J43+FC_OTH_HH_CO_E!J43</f>
        <v>1657.5599430000007</v>
      </c>
      <c r="K43" s="8">
        <f>FC_OTH_HH_SH_E!K43+FC_OTH_HH_SC_E!K43+FC_OTH_HH_WH_E!K43+FC_OTH_HH_CO_E!K43</f>
        <v>1886.84229708</v>
      </c>
      <c r="L43" s="8">
        <f>FC_OTH_HH_SH_E!L43+FC_OTH_HH_SC_E!L43+FC_OTH_HH_WH_E!L43+FC_OTH_HH_CO_E!L43</f>
        <v>1631.4828191999995</v>
      </c>
      <c r="M43" s="8">
        <f>FC_OTH_HH_SH_E!M43+FC_OTH_HH_SC_E!M43+FC_OTH_HH_WH_E!M43+FC_OTH_HH_CO_E!M43</f>
        <v>1598.74976664</v>
      </c>
      <c r="N43" s="8">
        <f>FC_OTH_HH_SH_E!N43+FC_OTH_HH_SC_E!N43+FC_OTH_HH_WH_E!N43+FC_OTH_HH_CO_E!N43</f>
        <v>1639.6595467199998</v>
      </c>
      <c r="O43" s="8">
        <f>FC_OTH_HH_SH_E!O43+FC_OTH_HH_SC_E!O43+FC_OTH_HH_WH_E!O43+FC_OTH_HH_CO_E!O43</f>
        <v>1503.3873348</v>
      </c>
      <c r="P43" s="8">
        <f>FC_OTH_HH_SH_E!P43+FC_OTH_HH_SC_E!P43+FC_OTH_HH_WH_E!P43+FC_OTH_HH_CO_E!P43</f>
        <v>1132.8587618399999</v>
      </c>
      <c r="Q43" s="8">
        <f>FC_OTH_HH_SH_E!Q43+FC_OTH_HH_SC_E!Q43+FC_OTH_HH_WH_E!Q43+FC_OTH_HH_CO_E!Q43</f>
        <v>834.96893688000046</v>
      </c>
      <c r="R43" s="8">
        <f>FC_OTH_HH_SH_E!R43+FC_OTH_HH_SC_E!R43+FC_OTH_HH_WH_E!R43+FC_OTH_HH_CO_E!R43</f>
        <v>817.49188871999979</v>
      </c>
      <c r="S43" s="8">
        <f>FC_OTH_HH_SH_E!S43+FC_OTH_HH_SC_E!S43+FC_OTH_HH_WH_E!S43+FC_OTH_HH_CO_E!S43</f>
        <v>903.05675928000016</v>
      </c>
      <c r="T43" s="8">
        <f>FC_OTH_HH_SH_E!T43+FC_OTH_HH_SC_E!T43+FC_OTH_HH_WH_E!T43+FC_OTH_HH_CO_E!T43</f>
        <v>1012.4168886000001</v>
      </c>
      <c r="U43" s="8">
        <f>FC_OTH_HH_SH_E!U43+FC_OTH_HH_SC_E!U43+FC_OTH_HH_WH_E!U43+FC_OTH_HH_CO_E!U43</f>
        <v>1029.8296476</v>
      </c>
      <c r="V43" s="8">
        <f>FC_OTH_HH_SH_E!V43+FC_OTH_HH_SC_E!V43+FC_OTH_HH_WH_E!V43+FC_OTH_HH_CO_E!V43</f>
        <v>1066.7284243200002</v>
      </c>
      <c r="W43" s="8">
        <f>FC_OTH_HH_SH_E!W43+FC_OTH_HH_SC_E!W43+FC_OTH_HH_WH_E!W43+FC_OTH_HH_CO_E!W43</f>
        <v>1072.2706300800012</v>
      </c>
      <c r="X43" s="8">
        <f>FC_OTH_HH_SH_E!X43+FC_OTH_HH_SC_E!X43+FC_OTH_HH_WH_E!X43+FC_OTH_HH_CO_E!X43</f>
        <v>1079.8858277999998</v>
      </c>
      <c r="Y43" s="8">
        <f>FC_OTH_HH_SH_E!Y43+FC_OTH_HH_SC_E!Y43+FC_OTH_HH_WH_E!Y43+FC_OTH_HH_CO_E!Y43</f>
        <v>901.78164647999961</v>
      </c>
      <c r="Z43" s="8">
        <f>FC_OTH_HH_SH_E!Z43+FC_OTH_HH_SC_E!Z43+FC_OTH_HH_WH_E!Z43+FC_OTH_HH_CO_E!Z43</f>
        <v>795.24463823999974</v>
      </c>
    </row>
    <row r="44" spans="1:26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  <c r="Y44" s="8">
        <f>FC_OTH_HH_SH_E!Y44+FC_OTH_HH_SC_E!Y44+FC_OTH_HH_WH_E!Y44+FC_OTH_HH_CO_E!Y44</f>
        <v>0</v>
      </c>
      <c r="Z44" s="8">
        <f>FC_OTH_HH_SH_E!Z44+FC_OTH_HH_SC_E!Z44+FC_OTH_HH_WH_E!Z44+FC_OTH_HH_CO_E!Z44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  <c r="Y45" s="8">
        <f>FC_OTH_HH_SH_E!Y45+FC_OTH_HH_SC_E!Y45+FC_OTH_HH_WH_E!Y45+FC_OTH_HH_CO_E!Y45</f>
        <v>0</v>
      </c>
      <c r="Z45" s="8">
        <f>FC_OTH_HH_SH_E!Z45+FC_OTH_HH_SC_E!Z45+FC_OTH_HH_WH_E!Z45+FC_OTH_HH_CO_E!Z45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  <c r="Y46" s="8">
        <f>FC_OTH_HH_SH_E!Y46+FC_OTH_HH_SC_E!Y46+FC_OTH_HH_WH_E!Y46+FC_OTH_HH_CO_E!Y46</f>
        <v>0</v>
      </c>
      <c r="Z46" s="8">
        <f>FC_OTH_HH_SH_E!Z46+FC_OTH_HH_SC_E!Z46+FC_OTH_HH_WH_E!Z46+FC_OTH_HH_CO_E!Z46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  <c r="Y47" s="8">
        <f>FC_OTH_HH_SH_E!Y47+FC_OTH_HH_SC_E!Y47+FC_OTH_HH_WH_E!Y47+FC_OTH_HH_CO_E!Y47</f>
        <v>0</v>
      </c>
      <c r="Z47" s="8">
        <f>FC_OTH_HH_SH_E!Z47+FC_OTH_HH_SC_E!Z47+FC_OTH_HH_WH_E!Z47+FC_OTH_HH_CO_E!Z47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242.68736700000005</v>
      </c>
      <c r="D48" s="8">
        <f>FC_OTH_HH_SH_E!D48+FC_OTH_HH_SC_E!D48+FC_OTH_HH_WH_E!D48+FC_OTH_HH_CO_E!D48</f>
        <v>337.24115100000006</v>
      </c>
      <c r="E48" s="8">
        <f>FC_OTH_HH_SH_E!E48+FC_OTH_HH_SC_E!E48+FC_OTH_HH_WH_E!E48+FC_OTH_HH_CO_E!E48</f>
        <v>236.38375799999994</v>
      </c>
      <c r="F48" s="8">
        <f>FC_OTH_HH_SH_E!F48+FC_OTH_HH_SC_E!F48+FC_OTH_HH_WH_E!F48+FC_OTH_HH_CO_E!F48</f>
        <v>264.74982300000011</v>
      </c>
      <c r="G48" s="8">
        <f>FC_OTH_HH_SH_E!G48+FC_OTH_HH_SC_E!G48+FC_OTH_HH_WH_E!G48+FC_OTH_HH_CO_E!G48</f>
        <v>173.34801900000008</v>
      </c>
      <c r="H48" s="8">
        <f>FC_OTH_HH_SH_E!H48+FC_OTH_HH_SC_E!H48+FC_OTH_HH_WH_E!H48+FC_OTH_HH_CO_E!H48</f>
        <v>237.8684879999999</v>
      </c>
      <c r="I48" s="8">
        <f>FC_OTH_HH_SH_E!I48+FC_OTH_HH_SC_E!I48+FC_OTH_HH_WH_E!I48+FC_OTH_HH_CO_E!I48</f>
        <v>167.23570499999988</v>
      </c>
      <c r="J48" s="8">
        <f>FC_OTH_HH_SH_E!J48+FC_OTH_HH_SC_E!J48+FC_OTH_HH_WH_E!J48+FC_OTH_HH_CO_E!J48</f>
        <v>193.56035400000002</v>
      </c>
      <c r="K48" s="8">
        <f>FC_OTH_HH_SH_E!K48+FC_OTH_HH_SC_E!K48+FC_OTH_HH_WH_E!K48+FC_OTH_HH_CO_E!K48</f>
        <v>158.98088699999997</v>
      </c>
      <c r="L48" s="8">
        <f>FC_OTH_HH_SH_E!L48+FC_OTH_HH_SC_E!L48+FC_OTH_HH_WH_E!L48+FC_OTH_HH_CO_E!L48</f>
        <v>138.481785</v>
      </c>
      <c r="M48" s="8">
        <f>FC_OTH_HH_SH_E!M48+FC_OTH_HH_SC_E!M48+FC_OTH_HH_WH_E!M48+FC_OTH_HH_CO_E!M48</f>
        <v>150.56917199999998</v>
      </c>
      <c r="N48" s="8">
        <f>FC_OTH_HH_SH_E!N48+FC_OTH_HH_SC_E!N48+FC_OTH_HH_WH_E!N48+FC_OTH_HH_CO_E!N48</f>
        <v>113.152923</v>
      </c>
      <c r="O48" s="8">
        <f>FC_OTH_HH_SH_E!O48+FC_OTH_HH_SC_E!O48+FC_OTH_HH_WH_E!O48+FC_OTH_HH_CO_E!O48</f>
        <v>110.61098099999998</v>
      </c>
      <c r="P48" s="8">
        <f>FC_OTH_HH_SH_E!P48+FC_OTH_HH_SC_E!P48+FC_OTH_HH_WH_E!P48+FC_OTH_HH_CO_E!P48</f>
        <v>142.30557900000002</v>
      </c>
      <c r="Q48" s="8">
        <f>FC_OTH_HH_SH_E!Q48+FC_OTH_HH_SC_E!Q48+FC_OTH_HH_WH_E!Q48+FC_OTH_HH_CO_E!Q48</f>
        <v>104.90652900000006</v>
      </c>
      <c r="R48" s="8">
        <f>FC_OTH_HH_SH_E!R48+FC_OTH_HH_SC_E!R48+FC_OTH_HH_WH_E!R48+FC_OTH_HH_CO_E!R48</f>
        <v>99.979191000000029</v>
      </c>
      <c r="S48" s="8">
        <f>FC_OTH_HH_SH_E!S48+FC_OTH_HH_SC_E!S48+FC_OTH_HH_WH_E!S48+FC_OTH_HH_CO_E!S48</f>
        <v>87.343893000000037</v>
      </c>
      <c r="T48" s="8">
        <f>FC_OTH_HH_SH_E!T48+FC_OTH_HH_SC_E!T48+FC_OTH_HH_WH_E!T48+FC_OTH_HH_CO_E!T48</f>
        <v>86.818095</v>
      </c>
      <c r="U48" s="8">
        <f>FC_OTH_HH_SH_E!U48+FC_OTH_HH_SC_E!U48+FC_OTH_HH_WH_E!U48+FC_OTH_HH_CO_E!U48</f>
        <v>112.84720200000001</v>
      </c>
      <c r="V48" s="8">
        <f>FC_OTH_HH_SH_E!V48+FC_OTH_HH_SC_E!V48+FC_OTH_HH_WH_E!V48+FC_OTH_HH_CO_E!V48</f>
        <v>84.979908000000009</v>
      </c>
      <c r="W48" s="8">
        <f>FC_OTH_HH_SH_E!W48+FC_OTH_HH_SC_E!W48+FC_OTH_HH_WH_E!W48+FC_OTH_HH_CO_E!W48</f>
        <v>126.44704800000007</v>
      </c>
      <c r="X48" s="8">
        <f>FC_OTH_HH_SH_E!X48+FC_OTH_HH_SC_E!X48+FC_OTH_HH_WH_E!X48+FC_OTH_HH_CO_E!X48</f>
        <v>127.13921999999997</v>
      </c>
      <c r="Y48" s="8">
        <f>FC_OTH_HH_SH_E!Y48+FC_OTH_HH_SC_E!Y48+FC_OTH_HH_WH_E!Y48+FC_OTH_HH_CO_E!Y48</f>
        <v>116.39721599999996</v>
      </c>
      <c r="Z48" s="8">
        <f>FC_OTH_HH_SH_E!Z48+FC_OTH_HH_SC_E!Z48+FC_OTH_HH_WH_E!Z48+FC_OTH_HH_CO_E!Z48</f>
        <v>89.33546699999998</v>
      </c>
    </row>
    <row r="49" spans="1:26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  <c r="Y49" s="8">
        <f>FC_OTH_HH_SH_E!Y49+FC_OTH_HH_SC_E!Y49+FC_OTH_HH_WH_E!Y49+FC_OTH_HH_CO_E!Y49</f>
        <v>0</v>
      </c>
      <c r="Z49" s="8">
        <f>FC_OTH_HH_SH_E!Z49+FC_OTH_HH_SC_E!Z49+FC_OTH_HH_WH_E!Z49+FC_OTH_HH_CO_E!Z49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  <c r="Y50" s="8">
        <f>FC_OTH_HH_SH_E!Y50+FC_OTH_HH_SC_E!Y50+FC_OTH_HH_WH_E!Y50+FC_OTH_HH_CO_E!Y50</f>
        <v>0</v>
      </c>
      <c r="Z50" s="8">
        <f>FC_OTH_HH_SH_E!Z50+FC_OTH_HH_SC_E!Z50+FC_OTH_HH_WH_E!Z50+FC_OTH_HH_CO_E!Z50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1028.2288500000002</v>
      </c>
      <c r="D51" s="27">
        <f>FC_OTH_HH_SH_E!D51+FC_OTH_HH_SC_E!D51+FC_OTH_HH_WH_E!D51+FC_OTH_HH_CO_E!D51</f>
        <v>1129.3098300000001</v>
      </c>
      <c r="E51" s="27">
        <f>FC_OTH_HH_SH_E!E51+FC_OTH_HH_SC_E!E51+FC_OTH_HH_WH_E!E51+FC_OTH_HH_CO_E!E51</f>
        <v>1114.6677300000001</v>
      </c>
      <c r="F51" s="27">
        <f>FC_OTH_HH_SH_E!F51+FC_OTH_HH_SC_E!F51+FC_OTH_HH_WH_E!F51+FC_OTH_HH_CO_E!F51</f>
        <v>1263.3102900000001</v>
      </c>
      <c r="G51" s="27">
        <f>FC_OTH_HH_SH_E!G51+FC_OTH_HH_SC_E!G51+FC_OTH_HH_WH_E!G51+FC_OTH_HH_CO_E!G51</f>
        <v>1409.07492</v>
      </c>
      <c r="H51" s="27">
        <f>FC_OTH_HH_SH_E!H51+FC_OTH_HH_SC_E!H51+FC_OTH_HH_WH_E!H51+FC_OTH_HH_CO_E!H51</f>
        <v>1422.3537900000001</v>
      </c>
      <c r="I51" s="27">
        <f>FC_OTH_HH_SH_E!I51+FC_OTH_HH_SC_E!I51+FC_OTH_HH_WH_E!I51+FC_OTH_HH_CO_E!I51</f>
        <v>1481.6290500000002</v>
      </c>
      <c r="J51" s="27">
        <f>FC_OTH_HH_SH_E!J51+FC_OTH_HH_SC_E!J51+FC_OTH_HH_WH_E!J51+FC_OTH_HH_CO_E!J51</f>
        <v>1389.8382299999998</v>
      </c>
      <c r="K51" s="27">
        <f>FC_OTH_HH_SH_E!K51+FC_OTH_HH_SC_E!K51+FC_OTH_HH_WH_E!K51+FC_OTH_HH_CO_E!K51</f>
        <v>1567.7649900000006</v>
      </c>
      <c r="L51" s="27">
        <f>FC_OTH_HH_SH_E!L51+FC_OTH_HH_SC_E!L51+FC_OTH_HH_WH_E!L51+FC_OTH_HH_CO_E!L51</f>
        <v>1464.3356191200005</v>
      </c>
      <c r="M51" s="27">
        <f>FC_OTH_HH_SH_E!M51+FC_OTH_HH_SC_E!M51+FC_OTH_HH_WH_E!M51+FC_OTH_HH_CO_E!M51</f>
        <v>1663.6303530000002</v>
      </c>
      <c r="N51" s="27">
        <f>FC_OTH_HH_SH_E!N51+FC_OTH_HH_SC_E!N51+FC_OTH_HH_WH_E!N51+FC_OTH_HH_CO_E!N51</f>
        <v>1334.4002100000002</v>
      </c>
      <c r="O51" s="27">
        <f>FC_OTH_HH_SH_E!O51+FC_OTH_HH_SC_E!O51+FC_OTH_HH_WH_E!O51+FC_OTH_HH_CO_E!O51</f>
        <v>1407.5804159999998</v>
      </c>
      <c r="P51" s="27">
        <f>FC_OTH_HH_SH_E!P51+FC_OTH_HH_SC_E!P51+FC_OTH_HH_WH_E!P51+FC_OTH_HH_CO_E!P51</f>
        <v>1420.9905599999993</v>
      </c>
      <c r="Q51" s="27">
        <f>FC_OTH_HH_SH_E!Q51+FC_OTH_HH_SC_E!Q51+FC_OTH_HH_WH_E!Q51+FC_OTH_HH_CO_E!Q51</f>
        <v>1255.6428786000004</v>
      </c>
      <c r="R51" s="27">
        <f>FC_OTH_HH_SH_E!R51+FC_OTH_HH_SC_E!R51+FC_OTH_HH_WH_E!R51+FC_OTH_HH_CO_E!R51</f>
        <v>1301.2058624400011</v>
      </c>
      <c r="S51" s="27">
        <f>FC_OTH_HH_SH_E!S51+FC_OTH_HH_SC_E!S51+FC_OTH_HH_WH_E!S51+FC_OTH_HH_CO_E!S51</f>
        <v>1319.6690456400008</v>
      </c>
      <c r="T51" s="27">
        <f>FC_OTH_HH_SH_E!T51+FC_OTH_HH_SC_E!T51+FC_OTH_HH_WH_E!T51+FC_OTH_HH_CO_E!T51</f>
        <v>1302.1072099200003</v>
      </c>
      <c r="U51" s="27">
        <f>FC_OTH_HH_SH_E!U51+FC_OTH_HH_SC_E!U51+FC_OTH_HH_WH_E!U51+FC_OTH_HH_CO_E!U51</f>
        <v>1416.0183048000001</v>
      </c>
      <c r="V51" s="27">
        <f>FC_OTH_HH_SH_E!V51+FC_OTH_HH_SC_E!V51+FC_OTH_HH_WH_E!V51+FC_OTH_HH_CO_E!V51</f>
        <v>1386.1629619199994</v>
      </c>
      <c r="W51" s="27">
        <f>FC_OTH_HH_SH_E!W51+FC_OTH_HH_SC_E!W51+FC_OTH_HH_WH_E!W51+FC_OTH_HH_CO_E!W51</f>
        <v>1382.3925166789259</v>
      </c>
      <c r="X51" s="27">
        <f>FC_OTH_HH_SH_E!X51+FC_OTH_HH_SC_E!X51+FC_OTH_HH_WH_E!X51+FC_OTH_HH_CO_E!X51</f>
        <v>1394.5671008165909</v>
      </c>
      <c r="Y51" s="27">
        <f>FC_OTH_HH_SH_E!Y51+FC_OTH_HH_SC_E!Y51+FC_OTH_HH_WH_E!Y51+FC_OTH_HH_CO_E!Y51</f>
        <v>1264.3965018692102</v>
      </c>
      <c r="Z51" s="27">
        <f>FC_OTH_HH_SH_E!Z51+FC_OTH_HH_SC_E!Z51+FC_OTH_HH_WH_E!Z51+FC_OTH_HH_CO_E!Z51</f>
        <v>1088.3362805306438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  <c r="Y53" s="8">
        <f>FC_OTH_HH_SH_E!Y53+FC_OTH_HH_SC_E!Y53+FC_OTH_HH_WH_E!Y53+FC_OTH_HH_CO_E!Y53</f>
        <v>0</v>
      </c>
      <c r="Z53" s="8">
        <f>FC_OTH_HH_SH_E!Z53+FC_OTH_HH_SC_E!Z53+FC_OTH_HH_WH_E!Z53+FC_OTH_HH_CO_E!Z53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  <c r="Y54" s="45">
        <f>FC_OTH_HH_SH_E!Y54+FC_OTH_HH_SC_E!Y54+FC_OTH_HH_WH_E!Y54+FC_OTH_HH_CO_E!Y54</f>
        <v>0</v>
      </c>
      <c r="Z54" s="45">
        <f>FC_OTH_HH_SH_E!Z54+FC_OTH_HH_SC_E!Z54+FC_OTH_HH_WH_E!Z54+FC_OTH_HH_CO_E!Z54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80.607340800000003</v>
      </c>
      <c r="D61" s="49">
        <f t="shared" si="22"/>
        <v>77.028940799999987</v>
      </c>
      <c r="E61" s="49">
        <f t="shared" si="22"/>
        <v>76.352774399999973</v>
      </c>
      <c r="F61" s="49">
        <f t="shared" si="22"/>
        <v>71.928460799999968</v>
      </c>
      <c r="G61" s="49">
        <f t="shared" si="22"/>
        <v>70.444281599999997</v>
      </c>
      <c r="H61" s="49">
        <f t="shared" si="22"/>
        <v>74.802470400000018</v>
      </c>
      <c r="I61" s="49">
        <f t="shared" si="22"/>
        <v>78.684883199999973</v>
      </c>
      <c r="J61" s="49">
        <f t="shared" si="22"/>
        <v>108.8140032</v>
      </c>
      <c r="K61" s="49">
        <f t="shared" si="22"/>
        <v>95.803948800000057</v>
      </c>
      <c r="L61" s="49">
        <f t="shared" si="22"/>
        <v>125.21416319999997</v>
      </c>
      <c r="M61" s="49">
        <f t="shared" si="22"/>
        <v>125.37947520000006</v>
      </c>
      <c r="N61" s="49">
        <f t="shared" si="22"/>
        <v>104.50742399999999</v>
      </c>
      <c r="O61" s="49">
        <f t="shared" si="22"/>
        <v>129.31914239999998</v>
      </c>
      <c r="P61" s="49">
        <f t="shared" si="22"/>
        <v>132.48103680000003</v>
      </c>
      <c r="Q61" s="49">
        <f t="shared" si="22"/>
        <v>122.740128</v>
      </c>
      <c r="R61" s="49">
        <f t="shared" si="22"/>
        <v>158.11004160000005</v>
      </c>
      <c r="S61" s="49">
        <f t="shared" si="22"/>
        <v>161.39450879999995</v>
      </c>
      <c r="T61" s="49">
        <f t="shared" si="22"/>
        <v>133.01568</v>
      </c>
      <c r="U61" s="49">
        <f t="shared" si="22"/>
        <v>139.64791680000008</v>
      </c>
      <c r="V61" s="49">
        <f t="shared" si="22"/>
        <v>119.38792320000005</v>
      </c>
      <c r="W61" s="49">
        <f t="shared" si="22"/>
        <v>121.94427887719564</v>
      </c>
      <c r="X61" s="49">
        <f t="shared" si="22"/>
        <v>123.62227597957526</v>
      </c>
      <c r="Y61" s="49">
        <f t="shared" ref="Y61:Z61" si="23">SUM(Y62:Y72)</f>
        <v>110.30475602889756</v>
      </c>
      <c r="Z61" s="49">
        <f t="shared" si="23"/>
        <v>118.61588385830485</v>
      </c>
    </row>
    <row r="62" spans="1:26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80.607340800000003</v>
      </c>
      <c r="D62" s="52">
        <f>FC_OTH_HH_SH_E!D62+FC_OTH_HH_SC_E!D62+FC_OTH_HH_WH_E!D62+FC_OTH_HH_CO_E!D62</f>
        <v>77.028940799999987</v>
      </c>
      <c r="E62" s="52">
        <f>FC_OTH_HH_SH_E!E62+FC_OTH_HH_SC_E!E62+FC_OTH_HH_WH_E!E62+FC_OTH_HH_CO_E!E62</f>
        <v>76.352774399999973</v>
      </c>
      <c r="F62" s="52">
        <f>FC_OTH_HH_SH_E!F62+FC_OTH_HH_SC_E!F62+FC_OTH_HH_WH_E!F62+FC_OTH_HH_CO_E!F62</f>
        <v>71.928460799999968</v>
      </c>
      <c r="G62" s="52">
        <f>FC_OTH_HH_SH_E!G62+FC_OTH_HH_SC_E!G62+FC_OTH_HH_WH_E!G62+FC_OTH_HH_CO_E!G62</f>
        <v>70.444281599999997</v>
      </c>
      <c r="H62" s="52">
        <f>FC_OTH_HH_SH_E!H62+FC_OTH_HH_SC_E!H62+FC_OTH_HH_WH_E!H62+FC_OTH_HH_CO_E!H62</f>
        <v>74.802470400000018</v>
      </c>
      <c r="I62" s="52">
        <f>FC_OTH_HH_SH_E!I62+FC_OTH_HH_SC_E!I62+FC_OTH_HH_WH_E!I62+FC_OTH_HH_CO_E!I62</f>
        <v>78.684883199999973</v>
      </c>
      <c r="J62" s="52">
        <f>FC_OTH_HH_SH_E!J62+FC_OTH_HH_SC_E!J62+FC_OTH_HH_WH_E!J62+FC_OTH_HH_CO_E!J62</f>
        <v>108.8140032</v>
      </c>
      <c r="K62" s="52">
        <f>FC_OTH_HH_SH_E!K62+FC_OTH_HH_SC_E!K62+FC_OTH_HH_WH_E!K62+FC_OTH_HH_CO_E!K62</f>
        <v>95.803948800000057</v>
      </c>
      <c r="L62" s="52">
        <f>FC_OTH_HH_SH_E!L62+FC_OTH_HH_SC_E!L62+FC_OTH_HH_WH_E!L62+FC_OTH_HH_CO_E!L62</f>
        <v>125.21416319999997</v>
      </c>
      <c r="M62" s="52">
        <f>FC_OTH_HH_SH_E!M62+FC_OTH_HH_SC_E!M62+FC_OTH_HH_WH_E!M62+FC_OTH_HH_CO_E!M62</f>
        <v>125.37947520000006</v>
      </c>
      <c r="N62" s="52">
        <f>FC_OTH_HH_SH_E!N62+FC_OTH_HH_SC_E!N62+FC_OTH_HH_WH_E!N62+FC_OTH_HH_CO_E!N62</f>
        <v>104.50742399999999</v>
      </c>
      <c r="O62" s="52">
        <f>FC_OTH_HH_SH_E!O62+FC_OTH_HH_SC_E!O62+FC_OTH_HH_WH_E!O62+FC_OTH_HH_CO_E!O62</f>
        <v>129.31914239999998</v>
      </c>
      <c r="P62" s="52">
        <f>FC_OTH_HH_SH_E!P62+FC_OTH_HH_SC_E!P62+FC_OTH_HH_WH_E!P62+FC_OTH_HH_CO_E!P62</f>
        <v>132.48103680000003</v>
      </c>
      <c r="Q62" s="52">
        <f>FC_OTH_HH_SH_E!Q62+FC_OTH_HH_SC_E!Q62+FC_OTH_HH_WH_E!Q62+FC_OTH_HH_CO_E!Q62</f>
        <v>122.740128</v>
      </c>
      <c r="R62" s="52">
        <f>FC_OTH_HH_SH_E!R62+FC_OTH_HH_SC_E!R62+FC_OTH_HH_WH_E!R62+FC_OTH_HH_CO_E!R62</f>
        <v>158.11004160000005</v>
      </c>
      <c r="S62" s="52">
        <f>FC_OTH_HH_SH_E!S62+FC_OTH_HH_SC_E!S62+FC_OTH_HH_WH_E!S62+FC_OTH_HH_CO_E!S62</f>
        <v>161.39450879999995</v>
      </c>
      <c r="T62" s="52">
        <f>FC_OTH_HH_SH_E!T62+FC_OTH_HH_SC_E!T62+FC_OTH_HH_WH_E!T62+FC_OTH_HH_CO_E!T62</f>
        <v>133.01568</v>
      </c>
      <c r="U62" s="52">
        <f>FC_OTH_HH_SH_E!U62+FC_OTH_HH_SC_E!U62+FC_OTH_HH_WH_E!U62+FC_OTH_HH_CO_E!U62</f>
        <v>139.64791680000008</v>
      </c>
      <c r="V62" s="52">
        <f>FC_OTH_HH_SH_E!V62+FC_OTH_HH_SC_E!V62+FC_OTH_HH_WH_E!V62+FC_OTH_HH_CO_E!V62</f>
        <v>119.38792320000005</v>
      </c>
      <c r="W62" s="52">
        <f>FC_OTH_HH_SH_E!W62+FC_OTH_HH_SC_E!W62+FC_OTH_HH_WH_E!W62+FC_OTH_HH_CO_E!W62</f>
        <v>121.92122880000002</v>
      </c>
      <c r="X62" s="52">
        <f>FC_OTH_HH_SH_E!X62+FC_OTH_HH_SC_E!X62+FC_OTH_HH_WH_E!X62+FC_OTH_HH_CO_E!X62</f>
        <v>123.5013696</v>
      </c>
      <c r="Y62" s="52">
        <f>FC_OTH_HH_SH_E!Y62+FC_OTH_HH_SC_E!Y62+FC_OTH_HH_WH_E!Y62+FC_OTH_HH_CO_E!Y62</f>
        <v>109.43170560000007</v>
      </c>
      <c r="Z62" s="52">
        <f>FC_OTH_HH_SH_E!Z62+FC_OTH_HH_SC_E!Z62+FC_OTH_HH_WH_E!Z62+FC_OTH_HH_CO_E!Z62</f>
        <v>117.42796800000002</v>
      </c>
    </row>
    <row r="63" spans="1:26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0</v>
      </c>
      <c r="P63" s="52">
        <f>FC_OTH_HH_SH_E!P63+FC_OTH_HH_SC_E!P63+FC_OTH_HH_WH_E!P63+FC_OTH_HH_CO_E!P63</f>
        <v>0</v>
      </c>
      <c r="Q63" s="52">
        <f>FC_OTH_HH_SH_E!Q63+FC_OTH_HH_SC_E!Q63+FC_OTH_HH_WH_E!Q63+FC_OTH_HH_CO_E!Q63</f>
        <v>0</v>
      </c>
      <c r="R63" s="52">
        <f>FC_OTH_HH_SH_E!R63+FC_OTH_HH_SC_E!R63+FC_OTH_HH_WH_E!R63+FC_OTH_HH_CO_E!R63</f>
        <v>0</v>
      </c>
      <c r="S63" s="52">
        <f>FC_OTH_HH_SH_E!S63+FC_OTH_HH_SC_E!S63+FC_OTH_HH_WH_E!S63+FC_OTH_HH_CO_E!S63</f>
        <v>0</v>
      </c>
      <c r="T63" s="52">
        <f>FC_OTH_HH_SH_E!T63+FC_OTH_HH_SC_E!T63+FC_OTH_HH_WH_E!T63+FC_OTH_HH_CO_E!T63</f>
        <v>0</v>
      </c>
      <c r="U63" s="52">
        <f>FC_OTH_HH_SH_E!U63+FC_OTH_HH_SC_E!U63+FC_OTH_HH_WH_E!U63+FC_OTH_HH_CO_E!U63</f>
        <v>0</v>
      </c>
      <c r="V63" s="52">
        <f>FC_OTH_HH_SH_E!V63+FC_OTH_HH_SC_E!V63+FC_OTH_HH_WH_E!V63+FC_OTH_HH_CO_E!V63</f>
        <v>0</v>
      </c>
      <c r="W63" s="52">
        <f>FC_OTH_HH_SH_E!W63+FC_OTH_HH_SC_E!W63+FC_OTH_HH_WH_E!W63+FC_OTH_HH_CO_E!W63</f>
        <v>0</v>
      </c>
      <c r="X63" s="52">
        <f>FC_OTH_HH_SH_E!X63+FC_OTH_HH_SC_E!X63+FC_OTH_HH_WH_E!X63+FC_OTH_HH_CO_E!X63</f>
        <v>0</v>
      </c>
      <c r="Y63" s="52">
        <f>FC_OTH_HH_SH_E!Y63+FC_OTH_HH_SC_E!Y63+FC_OTH_HH_WH_E!Y63+FC_OTH_HH_CO_E!Y63</f>
        <v>0</v>
      </c>
      <c r="Z63" s="52">
        <f>FC_OTH_HH_SH_E!Z63+FC_OTH_HH_SC_E!Z63+FC_OTH_HH_WH_E!Z63+FC_OTH_HH_CO_E!Z63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2.3050077195618423E-2</v>
      </c>
      <c r="X64" s="52">
        <f>FC_OTH_HH_SH_E!X64+FC_OTH_HH_SC_E!X64+FC_OTH_HH_WH_E!X64+FC_OTH_HH_CO_E!X64</f>
        <v>0.12090637957526454</v>
      </c>
      <c r="Y64" s="52">
        <f>FC_OTH_HH_SH_E!Y64+FC_OTH_HH_SC_E!Y64+FC_OTH_HH_WH_E!Y64+FC_OTH_HH_CO_E!Y64</f>
        <v>0.87305042889748907</v>
      </c>
      <c r="Z64" s="52">
        <f>FC_OTH_HH_SH_E!Z64+FC_OTH_HH_SC_E!Z64+FC_OTH_HH_WH_E!Z64+FC_OTH_HH_CO_E!Z64</f>
        <v>1.1879158583048277</v>
      </c>
    </row>
    <row r="65" spans="1:26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  <c r="Y65" s="52">
        <f>FC_OTH_HH_SH_E!Y65+FC_OTH_HH_SC_E!Y65+FC_OTH_HH_WH_E!Y65+FC_OTH_HH_CO_E!Y65</f>
        <v>0</v>
      </c>
      <c r="Z65" s="52">
        <f>FC_OTH_HH_SH_E!Z65+FC_OTH_HH_SC_E!Z65+FC_OTH_HH_WH_E!Z65+FC_OTH_HH_CO_E!Z65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  <c r="Y66" s="52">
        <f>FC_OTH_HH_SH_E!Y66+FC_OTH_HH_SC_E!Y66+FC_OTH_HH_WH_E!Y66+FC_OTH_HH_CO_E!Y66</f>
        <v>0</v>
      </c>
      <c r="Z66" s="52">
        <f>FC_OTH_HH_SH_E!Z66+FC_OTH_HH_SC_E!Z66+FC_OTH_HH_WH_E!Z66+FC_OTH_HH_CO_E!Z66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  <c r="Y67" s="52">
        <f>FC_OTH_HH_SH_E!Y67+FC_OTH_HH_SC_E!Y67+FC_OTH_HH_WH_E!Y67+FC_OTH_HH_CO_E!Y67</f>
        <v>0</v>
      </c>
      <c r="Z67" s="52">
        <f>FC_OTH_HH_SH_E!Z67+FC_OTH_HH_SC_E!Z67+FC_OTH_HH_WH_E!Z67+FC_OTH_HH_CO_E!Z67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  <c r="Y68" s="52">
        <f>FC_OTH_HH_SH_E!Y68+FC_OTH_HH_SC_E!Y68+FC_OTH_HH_WH_E!Y68+FC_OTH_HH_CO_E!Y68</f>
        <v>0</v>
      </c>
      <c r="Z68" s="52">
        <f>FC_OTH_HH_SH_E!Z68+FC_OTH_HH_SC_E!Z68+FC_OTH_HH_WH_E!Z68+FC_OTH_HH_CO_E!Z68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  <c r="Y69" s="52">
        <f>FC_OTH_HH_SH_E!Y69+FC_OTH_HH_SC_E!Y69+FC_OTH_HH_WH_E!Y69+FC_OTH_HH_CO_E!Y69</f>
        <v>0</v>
      </c>
      <c r="Z69" s="52">
        <f>FC_OTH_HH_SH_E!Z69+FC_OTH_HH_SC_E!Z69+FC_OTH_HH_WH_E!Z69+FC_OTH_HH_CO_E!Z69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  <c r="Y70" s="52">
        <f>FC_OTH_HH_SH_E!Y70+FC_OTH_HH_SC_E!Y70+FC_OTH_HH_WH_E!Y70+FC_OTH_HH_CO_E!Y70</f>
        <v>0</v>
      </c>
      <c r="Z70" s="52">
        <f>FC_OTH_HH_SH_E!Z70+FC_OTH_HH_SC_E!Z70+FC_OTH_HH_WH_E!Z70+FC_OTH_HH_CO_E!Z70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  <c r="Y71" s="52">
        <f>FC_OTH_HH_SH_E!Y71+FC_OTH_HH_SC_E!Y71+FC_OTH_HH_WH_E!Y71+FC_OTH_HH_CO_E!Y71</f>
        <v>0</v>
      </c>
      <c r="Z71" s="52">
        <f>FC_OTH_HH_SH_E!Z71+FC_OTH_HH_SC_E!Z71+FC_OTH_HH_WH_E!Z71+FC_OTH_HH_CO_E!Z71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  <c r="Y72" s="55">
        <f>FC_OTH_HH_SH_E!Y72+FC_OTH_HH_SC_E!Y72+FC_OTH_HH_WH_E!Y72+FC_OTH_HH_CO_E!Y72</f>
        <v>0</v>
      </c>
      <c r="Z72" s="55">
        <f>FC_OTH_HH_SH_E!Z72+FC_OTH_HH_SC_E!Z72+FC_OTH_HH_WH_E!Z72+FC_OTH_HH_CO_E!Z72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6014.7360064752393</v>
      </c>
      <c r="D2" s="21">
        <f t="shared" ref="D2:X2" si="0">SUM(D3,D17,D22,D25,D26,D51,D52)</f>
        <v>6423.5280153127669</v>
      </c>
      <c r="E2" s="21">
        <f t="shared" si="0"/>
        <v>6393.2623323531125</v>
      </c>
      <c r="F2" s="21">
        <f t="shared" si="0"/>
        <v>6713.1656044719693</v>
      </c>
      <c r="G2" s="21">
        <f t="shared" si="0"/>
        <v>6944.186910612586</v>
      </c>
      <c r="H2" s="21">
        <f t="shared" si="0"/>
        <v>7408.8387554604133</v>
      </c>
      <c r="I2" s="21">
        <f t="shared" si="0"/>
        <v>7271.6342127100361</v>
      </c>
      <c r="J2" s="21">
        <f t="shared" si="0"/>
        <v>7069.0378144319602</v>
      </c>
      <c r="K2" s="21">
        <f t="shared" si="0"/>
        <v>7793.3923534688547</v>
      </c>
      <c r="L2" s="21">
        <f t="shared" si="0"/>
        <v>7540.4845673744321</v>
      </c>
      <c r="M2" s="21">
        <f t="shared" si="0"/>
        <v>7781.7696401504545</v>
      </c>
      <c r="N2" s="21">
        <f t="shared" si="0"/>
        <v>6550.05118684226</v>
      </c>
      <c r="O2" s="21">
        <f t="shared" si="0"/>
        <v>6041.2301950764449</v>
      </c>
      <c r="P2" s="21">
        <f t="shared" si="0"/>
        <v>5919.0117064050428</v>
      </c>
      <c r="Q2" s="21">
        <f t="shared" si="0"/>
        <v>5135.9485378560239</v>
      </c>
      <c r="R2" s="21">
        <f t="shared" si="0"/>
        <v>5526.6638679557163</v>
      </c>
      <c r="S2" s="21">
        <f t="shared" si="0"/>
        <v>5769.047097107783</v>
      </c>
      <c r="T2" s="21">
        <f t="shared" si="0"/>
        <v>5387.3374148980247</v>
      </c>
      <c r="U2" s="21">
        <f t="shared" si="0"/>
        <v>5814.4621243464271</v>
      </c>
      <c r="V2" s="21">
        <f t="shared" si="0"/>
        <v>5560.674122260496</v>
      </c>
      <c r="W2" s="21">
        <f t="shared" si="0"/>
        <v>6093.7581533641951</v>
      </c>
      <c r="X2" s="21">
        <f t="shared" si="0"/>
        <v>5701.9321478162592</v>
      </c>
      <c r="Y2" s="21">
        <f t="shared" ref="Y2:Z2" si="1">SUM(Y3,Y17,Y22,Y25,Y26,Y51,Y52)</f>
        <v>4761.5662073099738</v>
      </c>
      <c r="Z2" s="21">
        <f t="shared" si="1"/>
        <v>4253.0650337557254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907.4086470652544</v>
      </c>
      <c r="D3" s="24">
        <f t="shared" ref="D3:W3" si="3">SUM(D4,D8,D11)</f>
        <v>857.58429558135367</v>
      </c>
      <c r="E3" s="24">
        <f t="shared" si="3"/>
        <v>816.55935604299896</v>
      </c>
      <c r="F3" s="24">
        <f t="shared" si="3"/>
        <v>805.49657346889671</v>
      </c>
      <c r="G3" s="24">
        <f t="shared" si="3"/>
        <v>793.40833858166695</v>
      </c>
      <c r="H3" s="24">
        <f t="shared" si="3"/>
        <v>858.50656006522433</v>
      </c>
      <c r="I3" s="24">
        <f t="shared" si="3"/>
        <v>756.08544227636776</v>
      </c>
      <c r="J3" s="24">
        <f t="shared" si="3"/>
        <v>721.29894285182786</v>
      </c>
      <c r="K3" s="24">
        <f t="shared" si="3"/>
        <v>789.69568864990867</v>
      </c>
      <c r="L3" s="24">
        <f t="shared" si="3"/>
        <v>886.52162855375013</v>
      </c>
      <c r="M3" s="24">
        <f t="shared" si="3"/>
        <v>835.33620970727907</v>
      </c>
      <c r="N3" s="24">
        <f t="shared" si="3"/>
        <v>719.43612014222151</v>
      </c>
      <c r="O3" s="24">
        <f t="shared" si="3"/>
        <v>815.82803005595474</v>
      </c>
      <c r="P3" s="24">
        <f t="shared" si="3"/>
        <v>891.75042583069501</v>
      </c>
      <c r="Q3" s="24">
        <f t="shared" si="3"/>
        <v>790.1840640048124</v>
      </c>
      <c r="R3" s="24">
        <f t="shared" si="3"/>
        <v>852.35861517969192</v>
      </c>
      <c r="S3" s="24">
        <f t="shared" si="3"/>
        <v>885.36751909506756</v>
      </c>
      <c r="T3" s="24">
        <f t="shared" si="3"/>
        <v>646.19067290755095</v>
      </c>
      <c r="U3" s="24">
        <f t="shared" si="3"/>
        <v>699.06438786910974</v>
      </c>
      <c r="V3" s="24">
        <f t="shared" si="3"/>
        <v>603.73139228040588</v>
      </c>
      <c r="W3" s="24">
        <f t="shared" si="3"/>
        <v>630.4261954504085</v>
      </c>
      <c r="X3" s="24">
        <f t="shared" ref="X3:Z3" si="4">SUM(X4,X8,X11)</f>
        <v>566.18730053552599</v>
      </c>
      <c r="Y3" s="24">
        <f t="shared" si="4"/>
        <v>361.62043378326598</v>
      </c>
      <c r="Z3" s="24">
        <f t="shared" si="4"/>
        <v>265.59978304892473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845.22139010636045</v>
      </c>
      <c r="D4" s="19">
        <f t="shared" ref="D4:W4" si="6">SUM(D5:D7)</f>
        <v>781.34803147446746</v>
      </c>
      <c r="E4" s="19">
        <f t="shared" si="6"/>
        <v>722.50664757145705</v>
      </c>
      <c r="F4" s="19">
        <f t="shared" si="6"/>
        <v>736.85872336502655</v>
      </c>
      <c r="G4" s="19">
        <f t="shared" si="6"/>
        <v>738.73978323986739</v>
      </c>
      <c r="H4" s="19">
        <f t="shared" si="6"/>
        <v>770.1155134356901</v>
      </c>
      <c r="I4" s="19">
        <f t="shared" si="6"/>
        <v>742.26604336672892</v>
      </c>
      <c r="J4" s="19">
        <f t="shared" si="6"/>
        <v>699.3522390930018</v>
      </c>
      <c r="K4" s="19">
        <f t="shared" si="6"/>
        <v>753.12792657019224</v>
      </c>
      <c r="L4" s="19">
        <f t="shared" si="6"/>
        <v>842.24632826586173</v>
      </c>
      <c r="M4" s="19">
        <f t="shared" si="6"/>
        <v>796.50516765249733</v>
      </c>
      <c r="N4" s="19">
        <f t="shared" si="6"/>
        <v>680.49611744261745</v>
      </c>
      <c r="O4" s="19">
        <f t="shared" si="6"/>
        <v>771.6218655377678</v>
      </c>
      <c r="P4" s="19">
        <f t="shared" si="6"/>
        <v>827.2016412984533</v>
      </c>
      <c r="Q4" s="19">
        <f t="shared" si="6"/>
        <v>743.33829769623924</v>
      </c>
      <c r="R4" s="19">
        <f t="shared" si="6"/>
        <v>785.91786690816502</v>
      </c>
      <c r="S4" s="19">
        <f t="shared" si="6"/>
        <v>824.30863628570796</v>
      </c>
      <c r="T4" s="19">
        <f t="shared" si="6"/>
        <v>593.31705220524827</v>
      </c>
      <c r="U4" s="19">
        <f t="shared" si="6"/>
        <v>655.09381057093378</v>
      </c>
      <c r="V4" s="19">
        <f t="shared" si="6"/>
        <v>570.12016864759289</v>
      </c>
      <c r="W4" s="19">
        <f t="shared" si="6"/>
        <v>603.75936960351544</v>
      </c>
      <c r="X4" s="19">
        <f t="shared" ref="X4:Z4" si="7">SUM(X5:X7)</f>
        <v>519.13320775021259</v>
      </c>
      <c r="Y4" s="19">
        <f t="shared" si="7"/>
        <v>331.79040528878863</v>
      </c>
      <c r="Z4" s="19">
        <f t="shared" si="7"/>
        <v>236.84942940716957</v>
      </c>
    </row>
    <row r="5" spans="1:26" ht="11.25" customHeight="1" x14ac:dyDescent="0.2">
      <c r="A5" s="28" t="s">
        <v>4</v>
      </c>
      <c r="B5" s="7" t="s">
        <v>5</v>
      </c>
      <c r="C5" s="8">
        <v>133.24781688746441</v>
      </c>
      <c r="D5" s="8">
        <v>147.49793690170119</v>
      </c>
      <c r="E5" s="8">
        <v>114.86411998951404</v>
      </c>
      <c r="F5" s="8">
        <v>106.33471793793646</v>
      </c>
      <c r="G5" s="8">
        <v>130.60147020377039</v>
      </c>
      <c r="H5" s="8">
        <v>136.54317061924289</v>
      </c>
      <c r="I5" s="8">
        <v>124.11293268762992</v>
      </c>
      <c r="J5" s="8">
        <v>144.11160792467763</v>
      </c>
      <c r="K5" s="8">
        <v>110.07976465261744</v>
      </c>
      <c r="L5" s="8">
        <v>119.4000224442792</v>
      </c>
      <c r="M5" s="8">
        <v>110.32784994026564</v>
      </c>
      <c r="N5" s="8">
        <v>96.0118194417947</v>
      </c>
      <c r="O5" s="8">
        <v>139.47532895252445</v>
      </c>
      <c r="P5" s="8">
        <v>152.07693146081905</v>
      </c>
      <c r="Q5" s="8">
        <v>226.39294010042275</v>
      </c>
      <c r="R5" s="8">
        <v>192.69325872861106</v>
      </c>
      <c r="S5" s="8">
        <v>252.40293619785243</v>
      </c>
      <c r="T5" s="8">
        <v>200.81240577825957</v>
      </c>
      <c r="U5" s="8">
        <v>177.94440684324522</v>
      </c>
      <c r="V5" s="8">
        <v>193.30070066968187</v>
      </c>
      <c r="W5" s="8">
        <v>172.08139716202882</v>
      </c>
      <c r="X5" s="8">
        <v>151.90031932423241</v>
      </c>
      <c r="Y5" s="8">
        <v>174.08936846668502</v>
      </c>
      <c r="Z5" s="8">
        <v>155.98061102517366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711.97357321889604</v>
      </c>
      <c r="D7" s="8">
        <v>633.85009457276624</v>
      </c>
      <c r="E7" s="8">
        <v>607.642527581943</v>
      </c>
      <c r="F7" s="8">
        <v>630.52400542709006</v>
      </c>
      <c r="G7" s="8">
        <v>608.13831303609697</v>
      </c>
      <c r="H7" s="8">
        <v>633.57234281644719</v>
      </c>
      <c r="I7" s="8">
        <v>618.15311067909897</v>
      </c>
      <c r="J7" s="8">
        <v>555.24063116832417</v>
      </c>
      <c r="K7" s="8">
        <v>643.04816191757482</v>
      </c>
      <c r="L7" s="8">
        <v>722.84630582158252</v>
      </c>
      <c r="M7" s="8">
        <v>686.17731771223168</v>
      </c>
      <c r="N7" s="8">
        <v>584.48429800082272</v>
      </c>
      <c r="O7" s="8">
        <v>632.14653658524333</v>
      </c>
      <c r="P7" s="8">
        <v>675.12470983763421</v>
      </c>
      <c r="Q7" s="8">
        <v>516.94535759581652</v>
      </c>
      <c r="R7" s="8">
        <v>593.22460817955391</v>
      </c>
      <c r="S7" s="8">
        <v>571.90570008785551</v>
      </c>
      <c r="T7" s="8">
        <v>392.5046464269887</v>
      </c>
      <c r="U7" s="8">
        <v>477.14940372768859</v>
      </c>
      <c r="V7" s="8">
        <v>376.81946797791096</v>
      </c>
      <c r="W7" s="8">
        <v>431.67797244148659</v>
      </c>
      <c r="X7" s="8">
        <v>367.23288842598015</v>
      </c>
      <c r="Y7" s="8">
        <v>157.70103682210362</v>
      </c>
      <c r="Z7" s="8">
        <v>80.868818381995922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62.187256958893897</v>
      </c>
      <c r="D11" s="19">
        <f t="shared" si="10"/>
        <v>76.236264106886225</v>
      </c>
      <c r="E11" s="19">
        <f t="shared" si="10"/>
        <v>94.052708471541948</v>
      </c>
      <c r="F11" s="19">
        <f t="shared" si="10"/>
        <v>68.637850103870193</v>
      </c>
      <c r="G11" s="19">
        <f t="shared" si="10"/>
        <v>54.668555341799603</v>
      </c>
      <c r="H11" s="19">
        <f t="shared" si="10"/>
        <v>88.391046629534216</v>
      </c>
      <c r="I11" s="19">
        <f t="shared" si="10"/>
        <v>13.819398909638807</v>
      </c>
      <c r="J11" s="19">
        <f t="shared" si="10"/>
        <v>21.946703758826111</v>
      </c>
      <c r="K11" s="19">
        <f t="shared" si="10"/>
        <v>36.567762079716474</v>
      </c>
      <c r="L11" s="19">
        <f t="shared" si="10"/>
        <v>44.275300287888363</v>
      </c>
      <c r="M11" s="19">
        <f t="shared" si="10"/>
        <v>38.831042054781776</v>
      </c>
      <c r="N11" s="19">
        <f t="shared" si="10"/>
        <v>38.940002699604015</v>
      </c>
      <c r="O11" s="19">
        <f t="shared" si="10"/>
        <v>44.206164518186888</v>
      </c>
      <c r="P11" s="19">
        <f t="shared" si="10"/>
        <v>64.548784532241712</v>
      </c>
      <c r="Q11" s="19">
        <f t="shared" si="10"/>
        <v>46.845766308573218</v>
      </c>
      <c r="R11" s="19">
        <f t="shared" si="10"/>
        <v>66.440748271526928</v>
      </c>
      <c r="S11" s="19">
        <f t="shared" si="10"/>
        <v>61.058882809359559</v>
      </c>
      <c r="T11" s="19">
        <f t="shared" si="10"/>
        <v>52.873620702302631</v>
      </c>
      <c r="U11" s="19">
        <f t="shared" si="10"/>
        <v>43.970577298175968</v>
      </c>
      <c r="V11" s="19">
        <f t="shared" si="10"/>
        <v>33.611223632812973</v>
      </c>
      <c r="W11" s="19">
        <f t="shared" si="10"/>
        <v>26.666825846893008</v>
      </c>
      <c r="X11" s="19">
        <f t="shared" si="10"/>
        <v>47.054092785313415</v>
      </c>
      <c r="Y11" s="19">
        <f t="shared" ref="Y11:Z11" si="11">SUM(Y12:Y16)</f>
        <v>29.830028494477318</v>
      </c>
      <c r="Z11" s="19">
        <f t="shared" si="11"/>
        <v>28.750353641755169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62.187256958893897</v>
      </c>
      <c r="D16" s="8">
        <v>76.236264106886225</v>
      </c>
      <c r="E16" s="8">
        <v>94.052708471541948</v>
      </c>
      <c r="F16" s="8">
        <v>68.637850103870193</v>
      </c>
      <c r="G16" s="8">
        <v>54.668555341799603</v>
      </c>
      <c r="H16" s="8">
        <v>88.391046629534216</v>
      </c>
      <c r="I16" s="8">
        <v>13.819398909638807</v>
      </c>
      <c r="J16" s="8">
        <v>21.946703758826111</v>
      </c>
      <c r="K16" s="8">
        <v>36.567762079716474</v>
      </c>
      <c r="L16" s="8">
        <v>44.275300287888363</v>
      </c>
      <c r="M16" s="8">
        <v>38.831042054781776</v>
      </c>
      <c r="N16" s="8">
        <v>38.940002699604015</v>
      </c>
      <c r="O16" s="8">
        <v>44.206164518186888</v>
      </c>
      <c r="P16" s="8">
        <v>64.548784532241712</v>
      </c>
      <c r="Q16" s="8">
        <v>46.845766308573218</v>
      </c>
      <c r="R16" s="8">
        <v>66.440748271526928</v>
      </c>
      <c r="S16" s="8">
        <v>61.058882809359559</v>
      </c>
      <c r="T16" s="8">
        <v>52.873620702302631</v>
      </c>
      <c r="U16" s="8">
        <v>43.970577298175968</v>
      </c>
      <c r="V16" s="8">
        <v>33.611223632812973</v>
      </c>
      <c r="W16" s="8">
        <v>26.666825846893008</v>
      </c>
      <c r="X16" s="8">
        <v>47.054092785313415</v>
      </c>
      <c r="Y16" s="8">
        <v>29.830028494477318</v>
      </c>
      <c r="Z16" s="8">
        <v>28.750353641755169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1202.7391305389788</v>
      </c>
      <c r="D22" s="27">
        <f t="shared" si="14"/>
        <v>1169.1948432058059</v>
      </c>
      <c r="E22" s="27">
        <f t="shared" si="14"/>
        <v>1178.9028881766403</v>
      </c>
      <c r="F22" s="27">
        <f t="shared" si="14"/>
        <v>1111.3177133378445</v>
      </c>
      <c r="G22" s="27">
        <f t="shared" si="14"/>
        <v>1186.2251388752136</v>
      </c>
      <c r="H22" s="27">
        <f t="shared" si="14"/>
        <v>1195.8507503326223</v>
      </c>
      <c r="I22" s="27">
        <f t="shared" si="14"/>
        <v>1227.4588094019923</v>
      </c>
      <c r="J22" s="27">
        <f t="shared" si="14"/>
        <v>1156.0972313233149</v>
      </c>
      <c r="K22" s="27">
        <f t="shared" si="14"/>
        <v>1219.422634502562</v>
      </c>
      <c r="L22" s="27">
        <f t="shared" si="14"/>
        <v>1186.3164210027894</v>
      </c>
      <c r="M22" s="27">
        <f t="shared" si="14"/>
        <v>1097.010050250323</v>
      </c>
      <c r="N22" s="27">
        <f t="shared" si="14"/>
        <v>1035.7186936729458</v>
      </c>
      <c r="O22" s="27">
        <f t="shared" si="14"/>
        <v>932.03121322583945</v>
      </c>
      <c r="P22" s="27">
        <f t="shared" si="14"/>
        <v>968.34007616371514</v>
      </c>
      <c r="Q22" s="27">
        <f t="shared" si="14"/>
        <v>874.47209794812068</v>
      </c>
      <c r="R22" s="27">
        <f t="shared" si="14"/>
        <v>865.23090842780539</v>
      </c>
      <c r="S22" s="27">
        <f t="shared" si="14"/>
        <v>862.12023084744055</v>
      </c>
      <c r="T22" s="27">
        <f t="shared" si="14"/>
        <v>819.57631301144625</v>
      </c>
      <c r="U22" s="27">
        <f t="shared" si="14"/>
        <v>831.90208793112049</v>
      </c>
      <c r="V22" s="27">
        <f t="shared" si="14"/>
        <v>776.6710127290437</v>
      </c>
      <c r="W22" s="27">
        <f t="shared" si="14"/>
        <v>808.88601528377649</v>
      </c>
      <c r="X22" s="27">
        <f t="shared" si="14"/>
        <v>769.69041412168076</v>
      </c>
      <c r="Y22" s="27">
        <f t="shared" ref="Y22:Z22" si="15">SUM(Y23:Y24)</f>
        <v>698.71701389603402</v>
      </c>
      <c r="Z22" s="27">
        <f t="shared" si="15"/>
        <v>594.08824043543484</v>
      </c>
    </row>
    <row r="23" spans="1:26" ht="11.25" customHeight="1" x14ac:dyDescent="0.2">
      <c r="A23" s="29" t="s">
        <v>36</v>
      </c>
      <c r="B23" s="7" t="s">
        <v>37</v>
      </c>
      <c r="C23" s="8">
        <v>719.96509534623647</v>
      </c>
      <c r="D23" s="8">
        <v>727.91756894624984</v>
      </c>
      <c r="E23" s="8">
        <v>721.9625688890842</v>
      </c>
      <c r="F23" s="8">
        <v>727.03619006244617</v>
      </c>
      <c r="G23" s="8">
        <v>787.65890895340101</v>
      </c>
      <c r="H23" s="8">
        <v>800.44446578995883</v>
      </c>
      <c r="I23" s="8">
        <v>846.56453540756479</v>
      </c>
      <c r="J23" s="8">
        <v>793.95601152226538</v>
      </c>
      <c r="K23" s="8">
        <v>758.02573699846039</v>
      </c>
      <c r="L23" s="8">
        <v>736.09407860330327</v>
      </c>
      <c r="M23" s="8">
        <v>715.87793054818303</v>
      </c>
      <c r="N23" s="8">
        <v>698.28419507240437</v>
      </c>
      <c r="O23" s="8">
        <v>554.80819853907894</v>
      </c>
      <c r="P23" s="8">
        <v>567.50272053657432</v>
      </c>
      <c r="Q23" s="8">
        <v>558.45501790405592</v>
      </c>
      <c r="R23" s="8">
        <v>550.80977914066</v>
      </c>
      <c r="S23" s="8">
        <v>559.18778479286993</v>
      </c>
      <c r="T23" s="8">
        <v>555.74390861611289</v>
      </c>
      <c r="U23" s="8">
        <v>540.54118774890651</v>
      </c>
      <c r="V23" s="8">
        <v>540.53241842561908</v>
      </c>
      <c r="W23" s="8">
        <v>545.55233735909837</v>
      </c>
      <c r="X23" s="8">
        <v>544.94946077839961</v>
      </c>
      <c r="Y23" s="8">
        <v>555.70835244417219</v>
      </c>
      <c r="Z23" s="8">
        <v>542.79693130977739</v>
      </c>
    </row>
    <row r="24" spans="1:26" ht="11.25" customHeight="1" x14ac:dyDescent="0.2">
      <c r="A24" s="29" t="s">
        <v>38</v>
      </c>
      <c r="B24" s="7" t="s">
        <v>39</v>
      </c>
      <c r="C24" s="8">
        <v>482.77403519274219</v>
      </c>
      <c r="D24" s="8">
        <v>441.27727425955612</v>
      </c>
      <c r="E24" s="8">
        <v>456.94031928755624</v>
      </c>
      <c r="F24" s="8">
        <v>384.28152327539829</v>
      </c>
      <c r="G24" s="8">
        <v>398.56622992181258</v>
      </c>
      <c r="H24" s="8">
        <v>395.4062845426634</v>
      </c>
      <c r="I24" s="8">
        <v>380.89427399442752</v>
      </c>
      <c r="J24" s="8">
        <v>362.14121980104949</v>
      </c>
      <c r="K24" s="8">
        <v>461.39689750410156</v>
      </c>
      <c r="L24" s="8">
        <v>450.22234239948608</v>
      </c>
      <c r="M24" s="8">
        <v>381.13211970214002</v>
      </c>
      <c r="N24" s="8">
        <v>337.43449860054136</v>
      </c>
      <c r="O24" s="8">
        <v>377.22301468676051</v>
      </c>
      <c r="P24" s="8">
        <v>400.83735562714082</v>
      </c>
      <c r="Q24" s="8">
        <v>316.01708004406476</v>
      </c>
      <c r="R24" s="8">
        <v>314.42112928714545</v>
      </c>
      <c r="S24" s="8">
        <v>302.93244605457062</v>
      </c>
      <c r="T24" s="8">
        <v>263.83240439533336</v>
      </c>
      <c r="U24" s="8">
        <v>291.36090018221398</v>
      </c>
      <c r="V24" s="8">
        <v>236.13859430342458</v>
      </c>
      <c r="W24" s="8">
        <v>263.33367792467817</v>
      </c>
      <c r="X24" s="8">
        <v>224.74095334328118</v>
      </c>
      <c r="Y24" s="8">
        <v>143.0086614518618</v>
      </c>
      <c r="Z24" s="8">
        <v>51.291309125657399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3062.8367412822258</v>
      </c>
      <c r="D26" s="27">
        <f t="shared" si="16"/>
        <v>3458.1799491244151</v>
      </c>
      <c r="E26" s="27">
        <f t="shared" si="16"/>
        <v>3474.6626897023666</v>
      </c>
      <c r="F26" s="27">
        <f t="shared" si="16"/>
        <v>3733.2289946331784</v>
      </c>
      <c r="G26" s="27">
        <f t="shared" si="16"/>
        <v>3775.2491839744243</v>
      </c>
      <c r="H26" s="27">
        <f t="shared" si="16"/>
        <v>4137.8483802196561</v>
      </c>
      <c r="I26" s="27">
        <f t="shared" si="16"/>
        <v>4016.6562108294265</v>
      </c>
      <c r="J26" s="27">
        <f t="shared" si="16"/>
        <v>4010.0778685012237</v>
      </c>
      <c r="K26" s="27">
        <f t="shared" si="16"/>
        <v>4444.3025195104428</v>
      </c>
      <c r="L26" s="27">
        <f t="shared" si="16"/>
        <v>4234.8588377986089</v>
      </c>
      <c r="M26" s="27">
        <f t="shared" si="16"/>
        <v>4437.483173836471</v>
      </c>
      <c r="N26" s="27">
        <f t="shared" si="16"/>
        <v>3697.0298415588741</v>
      </c>
      <c r="O26" s="27">
        <f t="shared" si="16"/>
        <v>3153.0031465270354</v>
      </c>
      <c r="P26" s="27">
        <f t="shared" si="16"/>
        <v>2906.9882715042208</v>
      </c>
      <c r="Q26" s="27">
        <f t="shared" si="16"/>
        <v>2476.4065879224067</v>
      </c>
      <c r="R26" s="27">
        <f t="shared" si="16"/>
        <v>2765.8536812574766</v>
      </c>
      <c r="S26" s="27">
        <f t="shared" si="16"/>
        <v>2964.3986212844361</v>
      </c>
      <c r="T26" s="27">
        <f t="shared" si="16"/>
        <v>2893.591105365907</v>
      </c>
      <c r="U26" s="27">
        <f t="shared" si="16"/>
        <v>3154.0242160097996</v>
      </c>
      <c r="V26" s="27">
        <f t="shared" si="16"/>
        <v>3082.033415552291</v>
      </c>
      <c r="W26" s="27">
        <f t="shared" si="16"/>
        <v>3557.9913467837382</v>
      </c>
      <c r="X26" s="27">
        <f t="shared" si="16"/>
        <v>3259.5690356336431</v>
      </c>
      <c r="Y26" s="27">
        <f t="shared" ref="Y26:Z26" si="17">SUM(Y27,Y33)</f>
        <v>2715.9314553439026</v>
      </c>
      <c r="Z26" s="27">
        <f t="shared" si="17"/>
        <v>2555.3897853730405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3062.8367412822258</v>
      </c>
      <c r="D33" s="19">
        <f t="shared" si="20"/>
        <v>3458.1799491244151</v>
      </c>
      <c r="E33" s="19">
        <f t="shared" si="20"/>
        <v>3474.6626897023666</v>
      </c>
      <c r="F33" s="19">
        <f t="shared" si="20"/>
        <v>3733.2289946331784</v>
      </c>
      <c r="G33" s="19">
        <f t="shared" si="20"/>
        <v>3775.2491839744243</v>
      </c>
      <c r="H33" s="19">
        <f t="shared" si="20"/>
        <v>4137.8483802196561</v>
      </c>
      <c r="I33" s="19">
        <f t="shared" si="20"/>
        <v>4016.6562108294265</v>
      </c>
      <c r="J33" s="19">
        <f t="shared" si="20"/>
        <v>4010.0778685012237</v>
      </c>
      <c r="K33" s="19">
        <f t="shared" si="20"/>
        <v>4444.3025195104428</v>
      </c>
      <c r="L33" s="19">
        <f t="shared" si="20"/>
        <v>4234.8588377986089</v>
      </c>
      <c r="M33" s="19">
        <f t="shared" si="20"/>
        <v>4437.483173836471</v>
      </c>
      <c r="N33" s="19">
        <f t="shared" si="20"/>
        <v>3697.0298415588741</v>
      </c>
      <c r="O33" s="19">
        <f t="shared" si="20"/>
        <v>3153.0031465270354</v>
      </c>
      <c r="P33" s="19">
        <f t="shared" si="20"/>
        <v>2906.9882715042208</v>
      </c>
      <c r="Q33" s="19">
        <f t="shared" si="20"/>
        <v>2476.4065879224067</v>
      </c>
      <c r="R33" s="19">
        <f t="shared" si="20"/>
        <v>2765.8536812574766</v>
      </c>
      <c r="S33" s="19">
        <f t="shared" si="20"/>
        <v>2964.3986212844361</v>
      </c>
      <c r="T33" s="19">
        <f t="shared" si="20"/>
        <v>2893.591105365907</v>
      </c>
      <c r="U33" s="19">
        <f t="shared" si="20"/>
        <v>3154.0242160097996</v>
      </c>
      <c r="V33" s="19">
        <f t="shared" si="20"/>
        <v>3082.033415552291</v>
      </c>
      <c r="W33" s="19">
        <f t="shared" si="20"/>
        <v>3557.9913467837382</v>
      </c>
      <c r="X33" s="19">
        <f t="shared" si="20"/>
        <v>3259.5690356336431</v>
      </c>
      <c r="Y33" s="19">
        <f t="shared" ref="Y33:Z33" si="21">SUM(Y34:Y50)</f>
        <v>2715.9314553439026</v>
      </c>
      <c r="Z33" s="19">
        <f t="shared" si="21"/>
        <v>2555.3897853730405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132.77630785013912</v>
      </c>
      <c r="D36" s="8">
        <v>133.07051855738837</v>
      </c>
      <c r="E36" s="8">
        <v>121.25537020609903</v>
      </c>
      <c r="F36" s="8">
        <v>114.8727110740212</v>
      </c>
      <c r="G36" s="8">
        <v>112.43438205885407</v>
      </c>
      <c r="H36" s="8">
        <v>123.67124791041269</v>
      </c>
      <c r="I36" s="8">
        <v>115.29070760155403</v>
      </c>
      <c r="J36" s="8">
        <v>107.16088297936771</v>
      </c>
      <c r="K36" s="8">
        <v>90.00747466978838</v>
      </c>
      <c r="L36" s="8">
        <v>61.310522349800621</v>
      </c>
      <c r="M36" s="8">
        <v>81.437456400351536</v>
      </c>
      <c r="N36" s="8">
        <v>71.227814252424963</v>
      </c>
      <c r="O36" s="8">
        <v>68.286019614252268</v>
      </c>
      <c r="P36" s="8">
        <v>83.312091254552939</v>
      </c>
      <c r="Q36" s="8">
        <v>73.151847135418464</v>
      </c>
      <c r="R36" s="8">
        <v>75.352738565200013</v>
      </c>
      <c r="S36" s="8">
        <v>99.633198319200091</v>
      </c>
      <c r="T36" s="8">
        <v>96.55330505332887</v>
      </c>
      <c r="U36" s="8">
        <v>110.57988337659128</v>
      </c>
      <c r="V36" s="8">
        <v>102.00448479461602</v>
      </c>
      <c r="W36" s="8">
        <v>112.74018154101039</v>
      </c>
      <c r="X36" s="8">
        <v>97.416099084516816</v>
      </c>
      <c r="Y36" s="8">
        <v>90.679517875814398</v>
      </c>
      <c r="Z36" s="8">
        <v>98.085774182552825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1545.8516584716817</v>
      </c>
      <c r="D41" s="8">
        <v>1777.7334968755508</v>
      </c>
      <c r="E41" s="8">
        <v>1831.0061916259581</v>
      </c>
      <c r="F41" s="8">
        <v>2021.017301545291</v>
      </c>
      <c r="G41" s="8">
        <v>2189.9703272777756</v>
      </c>
      <c r="H41" s="8">
        <v>2283.7746096063588</v>
      </c>
      <c r="I41" s="8">
        <v>2292.20129855508</v>
      </c>
      <c r="J41" s="8">
        <v>2277.5416540127662</v>
      </c>
      <c r="K41" s="8">
        <v>2553.7548533997656</v>
      </c>
      <c r="L41" s="8">
        <v>2638.1202793025577</v>
      </c>
      <c r="M41" s="8">
        <v>2828.8239009249105</v>
      </c>
      <c r="N41" s="8">
        <v>2142.00292866467</v>
      </c>
      <c r="O41" s="8">
        <v>1754.9486134203116</v>
      </c>
      <c r="P41" s="8">
        <v>1775.6767736730437</v>
      </c>
      <c r="Q41" s="8">
        <v>1646.3360329906552</v>
      </c>
      <c r="R41" s="8">
        <v>1942.9516002187256</v>
      </c>
      <c r="S41" s="8">
        <v>2058.1275929199383</v>
      </c>
      <c r="T41" s="8">
        <v>1915.4648920509908</v>
      </c>
      <c r="U41" s="8">
        <v>2116.6749982442902</v>
      </c>
      <c r="V41" s="8">
        <v>2050.166936602559</v>
      </c>
      <c r="W41" s="8">
        <v>2472.5316331586682</v>
      </c>
      <c r="X41" s="8">
        <v>2181.7476847283879</v>
      </c>
      <c r="Y41" s="8">
        <v>1805.6287461739921</v>
      </c>
      <c r="Z41" s="8">
        <v>1754.3450052369067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1176.0145266322277</v>
      </c>
      <c r="D43" s="8">
        <v>1254.9464211493021</v>
      </c>
      <c r="E43" s="8">
        <v>1318.2649206743515</v>
      </c>
      <c r="F43" s="8">
        <v>1365.8373877433494</v>
      </c>
      <c r="G43" s="8">
        <v>1321.0774937978333</v>
      </c>
      <c r="H43" s="8">
        <v>1520.1104033543152</v>
      </c>
      <c r="I43" s="8">
        <v>1461.041186006717</v>
      </c>
      <c r="J43" s="8">
        <v>1455.4197510643</v>
      </c>
      <c r="K43" s="8">
        <v>1660.6202418861335</v>
      </c>
      <c r="L43" s="8">
        <v>1415.296359682199</v>
      </c>
      <c r="M43" s="8">
        <v>1395.7692155628629</v>
      </c>
      <c r="N43" s="8">
        <v>1388.0123513105582</v>
      </c>
      <c r="O43" s="8">
        <v>1238.6364482725594</v>
      </c>
      <c r="P43" s="8">
        <v>931.04494230239482</v>
      </c>
      <c r="Q43" s="8">
        <v>672.43335069029183</v>
      </c>
      <c r="R43" s="8">
        <v>666.08696164744708</v>
      </c>
      <c r="S43" s="8">
        <v>735.50006559104918</v>
      </c>
      <c r="T43" s="8">
        <v>811.94586614523871</v>
      </c>
      <c r="U43" s="8">
        <v>835.24448524035836</v>
      </c>
      <c r="V43" s="8">
        <v>861.2512317784807</v>
      </c>
      <c r="W43" s="8">
        <v>870.11195766255184</v>
      </c>
      <c r="X43" s="8">
        <v>877.13650919805366</v>
      </c>
      <c r="Y43" s="8">
        <v>725.92466625960867</v>
      </c>
      <c r="Z43" s="8">
        <v>631.96580736510441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208.19424832817714</v>
      </c>
      <c r="D48" s="8">
        <v>292.4295125421736</v>
      </c>
      <c r="E48" s="8">
        <v>204.13620719595775</v>
      </c>
      <c r="F48" s="8">
        <v>231.50159427051679</v>
      </c>
      <c r="G48" s="8">
        <v>151.76698083996155</v>
      </c>
      <c r="H48" s="8">
        <v>210.29211934856966</v>
      </c>
      <c r="I48" s="8">
        <v>148.12301866607558</v>
      </c>
      <c r="J48" s="8">
        <v>169.9555804447898</v>
      </c>
      <c r="K48" s="8">
        <v>139.91994955475519</v>
      </c>
      <c r="L48" s="8">
        <v>120.13167646405147</v>
      </c>
      <c r="M48" s="8">
        <v>131.45260094834634</v>
      </c>
      <c r="N48" s="8">
        <v>95.786747331220738</v>
      </c>
      <c r="O48" s="8">
        <v>91.132065219912164</v>
      </c>
      <c r="P48" s="8">
        <v>116.9544642742293</v>
      </c>
      <c r="Q48" s="8">
        <v>84.485357106041064</v>
      </c>
      <c r="R48" s="8">
        <v>81.462380826104194</v>
      </c>
      <c r="S48" s="8">
        <v>71.137764454248469</v>
      </c>
      <c r="T48" s="8">
        <v>69.627042116348406</v>
      </c>
      <c r="U48" s="8">
        <v>91.524849148560037</v>
      </c>
      <c r="V48" s="8">
        <v>68.610762376635165</v>
      </c>
      <c r="W48" s="8">
        <v>102.60757442150775</v>
      </c>
      <c r="X48" s="8">
        <v>103.26874262268504</v>
      </c>
      <c r="Y48" s="8">
        <v>93.698525034487446</v>
      </c>
      <c r="Z48" s="8">
        <v>70.993198588476716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841.75148758878061</v>
      </c>
      <c r="D51" s="27">
        <v>938.56892740119224</v>
      </c>
      <c r="E51" s="27">
        <v>923.13739843110704</v>
      </c>
      <c r="F51" s="27">
        <v>1063.1223230320506</v>
      </c>
      <c r="G51" s="27">
        <v>1189.304249181281</v>
      </c>
      <c r="H51" s="27">
        <v>1216.6330648429114</v>
      </c>
      <c r="I51" s="27">
        <v>1271.4337502022495</v>
      </c>
      <c r="J51" s="27">
        <v>1181.5637717555937</v>
      </c>
      <c r="K51" s="27">
        <v>1339.9715108059409</v>
      </c>
      <c r="L51" s="27">
        <v>1232.7876800192837</v>
      </c>
      <c r="M51" s="27">
        <v>1411.9402063563807</v>
      </c>
      <c r="N51" s="27">
        <v>1097.8665314682182</v>
      </c>
      <c r="O51" s="27">
        <v>1140.3678052676153</v>
      </c>
      <c r="P51" s="27">
        <v>1151.932932906411</v>
      </c>
      <c r="Q51" s="27">
        <v>994.8857879806842</v>
      </c>
      <c r="R51" s="27">
        <v>1043.2206630907417</v>
      </c>
      <c r="S51" s="27">
        <v>1057.1607258808385</v>
      </c>
      <c r="T51" s="27">
        <v>1027.9793236131197</v>
      </c>
      <c r="U51" s="27">
        <v>1129.4714325363973</v>
      </c>
      <c r="V51" s="27">
        <v>1098.2383016987555</v>
      </c>
      <c r="W51" s="27">
        <v>1096.4545958462716</v>
      </c>
      <c r="X51" s="27">
        <v>1106.4853975254089</v>
      </c>
      <c r="Y51" s="27">
        <v>985.2973042867709</v>
      </c>
      <c r="Z51" s="27">
        <v>837.98722489832574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69.239979871466574</v>
      </c>
      <c r="D61" s="49">
        <f t="shared" si="24"/>
        <v>67.045680513569778</v>
      </c>
      <c r="E61" s="49">
        <f t="shared" si="24"/>
        <v>66.382060316647724</v>
      </c>
      <c r="F61" s="49">
        <f t="shared" si="24"/>
        <v>63.443261794290912</v>
      </c>
      <c r="G61" s="49">
        <f t="shared" si="24"/>
        <v>62.334381902024418</v>
      </c>
      <c r="H61" s="49">
        <f t="shared" si="24"/>
        <v>66.920200927722618</v>
      </c>
      <c r="I61" s="49">
        <f t="shared" si="24"/>
        <v>70.603168806539841</v>
      </c>
      <c r="J61" s="49">
        <f t="shared" si="24"/>
        <v>97.020122308552104</v>
      </c>
      <c r="K61" s="49">
        <f t="shared" si="24"/>
        <v>85.776045784401006</v>
      </c>
      <c r="L61" s="49">
        <f t="shared" si="24"/>
        <v>110.87533967626526</v>
      </c>
      <c r="M61" s="49">
        <f t="shared" si="24"/>
        <v>111.74495025960874</v>
      </c>
      <c r="N61" s="49">
        <f t="shared" si="24"/>
        <v>90.213557314438518</v>
      </c>
      <c r="O61" s="49">
        <f t="shared" si="24"/>
        <v>111.3072786025328</v>
      </c>
      <c r="P61" s="49">
        <f t="shared" si="24"/>
        <v>114.18277825480334</v>
      </c>
      <c r="Q61" s="49">
        <f t="shared" si="24"/>
        <v>104.22920535976104</v>
      </c>
      <c r="R61" s="49">
        <f t="shared" si="24"/>
        <v>135.62044160000005</v>
      </c>
      <c r="S61" s="49">
        <f t="shared" si="24"/>
        <v>138.43764479999996</v>
      </c>
      <c r="T61" s="49">
        <f t="shared" si="24"/>
        <v>112.59886400000001</v>
      </c>
      <c r="U61" s="49">
        <f t="shared" si="24"/>
        <v>119.43650408874805</v>
      </c>
      <c r="V61" s="49">
        <f t="shared" si="24"/>
        <v>101.63950720000004</v>
      </c>
      <c r="W61" s="49">
        <f t="shared" si="24"/>
        <v>103.82022329812115</v>
      </c>
      <c r="X61" s="49">
        <f t="shared" si="24"/>
        <v>104.76234312438868</v>
      </c>
      <c r="Y61" s="49">
        <f t="shared" ref="Y61:Z61" si="25">SUM(Y62:Y72)</f>
        <v>90.558857422526785</v>
      </c>
      <c r="Z61" s="49">
        <f t="shared" si="25"/>
        <v>96.914116598310883</v>
      </c>
    </row>
    <row r="62" spans="1:26" ht="11.25" customHeight="1" x14ac:dyDescent="0.2">
      <c r="A62" s="50" t="s">
        <v>92</v>
      </c>
      <c r="B62" s="51" t="s">
        <v>93</v>
      </c>
      <c r="C62" s="52">
        <v>69.239979871466574</v>
      </c>
      <c r="D62" s="52">
        <v>67.045680513569778</v>
      </c>
      <c r="E62" s="52">
        <v>66.382060316647724</v>
      </c>
      <c r="F62" s="52">
        <v>63.443261794290912</v>
      </c>
      <c r="G62" s="52">
        <v>62.334381902024418</v>
      </c>
      <c r="H62" s="52">
        <v>66.920200927722618</v>
      </c>
      <c r="I62" s="52">
        <v>70.603168806539841</v>
      </c>
      <c r="J62" s="52">
        <v>97.020122308552104</v>
      </c>
      <c r="K62" s="52">
        <v>85.776045784401006</v>
      </c>
      <c r="L62" s="52">
        <v>110.87533967626526</v>
      </c>
      <c r="M62" s="52">
        <v>111.74495025960874</v>
      </c>
      <c r="N62" s="52">
        <v>90.213557314438518</v>
      </c>
      <c r="O62" s="52">
        <v>111.3072786025328</v>
      </c>
      <c r="P62" s="52">
        <v>114.18277825480334</v>
      </c>
      <c r="Q62" s="52">
        <v>104.22920535976104</v>
      </c>
      <c r="R62" s="52">
        <v>135.62044160000005</v>
      </c>
      <c r="S62" s="52">
        <v>138.43764479999996</v>
      </c>
      <c r="T62" s="52">
        <v>112.59886400000001</v>
      </c>
      <c r="U62" s="52">
        <v>119.43650408874805</v>
      </c>
      <c r="V62" s="52">
        <v>101.63950720000004</v>
      </c>
      <c r="W62" s="52">
        <v>103.80194096313248</v>
      </c>
      <c r="X62" s="52">
        <v>104.66641289386097</v>
      </c>
      <c r="Y62" s="52">
        <v>89.878521600000056</v>
      </c>
      <c r="Z62" s="52">
        <v>95.999456000000023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1.8282334988664543E-2</v>
      </c>
      <c r="X64" s="52">
        <v>9.5930230527709145E-2</v>
      </c>
      <c r="Y64" s="52">
        <v>0.68033582252672675</v>
      </c>
      <c r="Z64" s="52">
        <v>0.91466059831086077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916.41279016921249</v>
      </c>
      <c r="D2" s="21">
        <f t="shared" ref="D2:X2" si="0">SUM(D3,D17,D22,D25,D26,D51,D52)</f>
        <v>911.94077900873572</v>
      </c>
      <c r="E2" s="21">
        <f t="shared" si="0"/>
        <v>931.87471452836382</v>
      </c>
      <c r="F2" s="21">
        <f t="shared" si="0"/>
        <v>897.23918750989083</v>
      </c>
      <c r="G2" s="21">
        <f t="shared" si="0"/>
        <v>917.49868310587578</v>
      </c>
      <c r="H2" s="21">
        <f t="shared" si="0"/>
        <v>899.54719607097832</v>
      </c>
      <c r="I2" s="21">
        <f t="shared" si="0"/>
        <v>869.36828266043824</v>
      </c>
      <c r="J2" s="21">
        <f t="shared" si="0"/>
        <v>907.29988440378338</v>
      </c>
      <c r="K2" s="21">
        <f t="shared" si="0"/>
        <v>982.43586045090603</v>
      </c>
      <c r="L2" s="21">
        <f t="shared" si="0"/>
        <v>1056.2571113920151</v>
      </c>
      <c r="M2" s="21">
        <f t="shared" si="0"/>
        <v>1046.7015057745086</v>
      </c>
      <c r="N2" s="21">
        <f t="shared" si="0"/>
        <v>1058.6390236873085</v>
      </c>
      <c r="O2" s="21">
        <f t="shared" si="0"/>
        <v>1088.6374768469832</v>
      </c>
      <c r="P2" s="21">
        <f t="shared" si="0"/>
        <v>1046.036871272556</v>
      </c>
      <c r="Q2" s="21">
        <f t="shared" si="0"/>
        <v>1004.4630585998798</v>
      </c>
      <c r="R2" s="21">
        <f t="shared" si="0"/>
        <v>1025.0324429100992</v>
      </c>
      <c r="S2" s="21">
        <f t="shared" si="0"/>
        <v>1078.8149260197447</v>
      </c>
      <c r="T2" s="21">
        <f t="shared" si="0"/>
        <v>1113.1008309358929</v>
      </c>
      <c r="U2" s="21">
        <f t="shared" si="0"/>
        <v>1141.4231967804346</v>
      </c>
      <c r="V2" s="21">
        <f t="shared" si="0"/>
        <v>1132.258361482684</v>
      </c>
      <c r="W2" s="21">
        <f t="shared" si="0"/>
        <v>1228.1365611969788</v>
      </c>
      <c r="X2" s="21">
        <f t="shared" si="0"/>
        <v>1146.1824244326858</v>
      </c>
      <c r="Y2" s="21">
        <f t="shared" ref="Y2:Z2" si="1">SUM(Y3,Y17,Y22,Y25,Y26,Y51,Y52)</f>
        <v>1028.7691857141726</v>
      </c>
      <c r="Z2" s="21">
        <f t="shared" si="1"/>
        <v>984.70206516770088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107.50479840074553</v>
      </c>
      <c r="D3" s="24">
        <f t="shared" ref="D3:W3" si="3">SUM(D4,D8,D11)</f>
        <v>92.474411761046539</v>
      </c>
      <c r="E3" s="24">
        <f t="shared" si="3"/>
        <v>89.246668802601334</v>
      </c>
      <c r="F3" s="24">
        <f t="shared" si="3"/>
        <v>78.781005204703462</v>
      </c>
      <c r="G3" s="24">
        <f t="shared" si="3"/>
        <v>75.841416216333513</v>
      </c>
      <c r="H3" s="24">
        <f t="shared" si="3"/>
        <v>74.569948380375607</v>
      </c>
      <c r="I3" s="24">
        <f t="shared" si="3"/>
        <v>63.881553778832242</v>
      </c>
      <c r="J3" s="24">
        <f t="shared" si="3"/>
        <v>64.760229751772158</v>
      </c>
      <c r="K3" s="24">
        <f t="shared" si="3"/>
        <v>68.525678519291574</v>
      </c>
      <c r="L3" s="24">
        <f t="shared" si="3"/>
        <v>85.422756828250542</v>
      </c>
      <c r="M3" s="24">
        <f t="shared" si="3"/>
        <v>76.181283612721359</v>
      </c>
      <c r="N3" s="24">
        <f t="shared" si="3"/>
        <v>72.837254160578865</v>
      </c>
      <c r="O3" s="24">
        <f t="shared" si="3"/>
        <v>81.791142887645563</v>
      </c>
      <c r="P3" s="24">
        <f t="shared" si="3"/>
        <v>83.920357987305024</v>
      </c>
      <c r="Q3" s="24">
        <f t="shared" si="3"/>
        <v>82.410349233587453</v>
      </c>
      <c r="R3" s="24">
        <f t="shared" si="3"/>
        <v>83.002998328708145</v>
      </c>
      <c r="S3" s="24">
        <f t="shared" si="3"/>
        <v>86.044770988131944</v>
      </c>
      <c r="T3" s="24">
        <f t="shared" si="3"/>
        <v>68.188946562049495</v>
      </c>
      <c r="U3" s="24">
        <f t="shared" si="3"/>
        <v>69.166873860490654</v>
      </c>
      <c r="V3" s="24">
        <f t="shared" si="3"/>
        <v>61.411408123194455</v>
      </c>
      <c r="W3" s="24">
        <f t="shared" si="3"/>
        <v>63.895239921191454</v>
      </c>
      <c r="X3" s="24">
        <f t="shared" ref="X3:Z3" si="4">SUM(X4,X8,X11)</f>
        <v>57.488897310873845</v>
      </c>
      <c r="Y3" s="24">
        <f t="shared" si="4"/>
        <v>41.262082601933976</v>
      </c>
      <c r="Z3" s="24">
        <f t="shared" si="4"/>
        <v>30.886162113875216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100.13719335963941</v>
      </c>
      <c r="D4" s="19">
        <f t="shared" ref="D4:W4" si="6">SUM(D5:D7)</f>
        <v>84.253757867932762</v>
      </c>
      <c r="E4" s="19">
        <f t="shared" si="6"/>
        <v>78.967084274143232</v>
      </c>
      <c r="F4" s="19">
        <f t="shared" si="6"/>
        <v>72.067930308573622</v>
      </c>
      <c r="G4" s="19">
        <f t="shared" si="6"/>
        <v>70.615682558133102</v>
      </c>
      <c r="H4" s="19">
        <f t="shared" si="6"/>
        <v>66.892295009909844</v>
      </c>
      <c r="I4" s="19">
        <f t="shared" si="6"/>
        <v>62.713954688471048</v>
      </c>
      <c r="J4" s="19">
        <f t="shared" si="6"/>
        <v>62.789793510598258</v>
      </c>
      <c r="K4" s="19">
        <f t="shared" si="6"/>
        <v>65.35251859900805</v>
      </c>
      <c r="L4" s="19">
        <f t="shared" si="6"/>
        <v>81.15651211613887</v>
      </c>
      <c r="M4" s="19">
        <f t="shared" si="6"/>
        <v>72.639956667503142</v>
      </c>
      <c r="N4" s="19">
        <f t="shared" si="6"/>
        <v>68.894884860182884</v>
      </c>
      <c r="O4" s="19">
        <f t="shared" si="6"/>
        <v>77.359237405832431</v>
      </c>
      <c r="P4" s="19">
        <f t="shared" si="6"/>
        <v>77.845836519546751</v>
      </c>
      <c r="Q4" s="19">
        <f t="shared" si="6"/>
        <v>77.52468254216069</v>
      </c>
      <c r="R4" s="19">
        <f t="shared" si="6"/>
        <v>76.532973600235081</v>
      </c>
      <c r="S4" s="19">
        <f t="shared" si="6"/>
        <v>80.11074079749153</v>
      </c>
      <c r="T4" s="19">
        <f t="shared" si="6"/>
        <v>62.609484264352105</v>
      </c>
      <c r="U4" s="19">
        <f t="shared" si="6"/>
        <v>64.816334158666606</v>
      </c>
      <c r="V4" s="19">
        <f t="shared" si="6"/>
        <v>57.992482756007405</v>
      </c>
      <c r="W4" s="19">
        <f t="shared" si="6"/>
        <v>61.192491768084466</v>
      </c>
      <c r="X4" s="19">
        <f t="shared" ref="X4:Z4" si="7">SUM(X5:X7)</f>
        <v>52.711171096187265</v>
      </c>
      <c r="Y4" s="19">
        <f t="shared" si="7"/>
        <v>37.8583780964113</v>
      </c>
      <c r="Z4" s="19">
        <f t="shared" si="7"/>
        <v>27.542830755630391</v>
      </c>
    </row>
    <row r="5" spans="1:26" ht="11.25" customHeight="1" x14ac:dyDescent="0.2">
      <c r="A5" s="28" t="s">
        <v>4</v>
      </c>
      <c r="B5" s="7" t="s">
        <v>5</v>
      </c>
      <c r="C5" s="8">
        <v>15.786470338535558</v>
      </c>
      <c r="D5" s="8">
        <v>15.904891240698861</v>
      </c>
      <c r="E5" s="8">
        <v>12.554188496086008</v>
      </c>
      <c r="F5" s="8">
        <v>10.399989575663565</v>
      </c>
      <c r="G5" s="8">
        <v>12.484114394229662</v>
      </c>
      <c r="H5" s="8">
        <v>11.860150706357084</v>
      </c>
      <c r="I5" s="8">
        <v>10.4862844075701</v>
      </c>
      <c r="J5" s="8">
        <v>12.938741878922443</v>
      </c>
      <c r="K5" s="8">
        <v>9.5521485965825796</v>
      </c>
      <c r="L5" s="8">
        <v>11.505053857720878</v>
      </c>
      <c r="M5" s="8">
        <v>10.061717819734424</v>
      </c>
      <c r="N5" s="8">
        <v>9.7204423010053418</v>
      </c>
      <c r="O5" s="8">
        <v>13.983151031075593</v>
      </c>
      <c r="P5" s="8">
        <v>14.311572117180921</v>
      </c>
      <c r="Q5" s="8">
        <v>23.611107977977213</v>
      </c>
      <c r="R5" s="8">
        <v>18.764541059789014</v>
      </c>
      <c r="S5" s="8">
        <v>24.5298730453475</v>
      </c>
      <c r="T5" s="8">
        <v>21.190628371340477</v>
      </c>
      <c r="U5" s="8">
        <v>17.606187006354915</v>
      </c>
      <c r="V5" s="8">
        <v>19.662499533918226</v>
      </c>
      <c r="W5" s="8">
        <v>17.440871329571177</v>
      </c>
      <c r="X5" s="8">
        <v>15.42348592216757</v>
      </c>
      <c r="Y5" s="8">
        <v>19.864170358514968</v>
      </c>
      <c r="Z5" s="8">
        <v>18.138728817626305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84.35072302110386</v>
      </c>
      <c r="D7" s="8">
        <v>68.348866627233903</v>
      </c>
      <c r="E7" s="8">
        <v>66.412895778057219</v>
      </c>
      <c r="F7" s="8">
        <v>61.667940732910054</v>
      </c>
      <c r="G7" s="8">
        <v>58.131568163903438</v>
      </c>
      <c r="H7" s="8">
        <v>55.032144303552762</v>
      </c>
      <c r="I7" s="8">
        <v>52.227670280900952</v>
      </c>
      <c r="J7" s="8">
        <v>49.851051631675816</v>
      </c>
      <c r="K7" s="8">
        <v>55.800370002425474</v>
      </c>
      <c r="L7" s="8">
        <v>69.651458258417989</v>
      </c>
      <c r="M7" s="8">
        <v>62.578238847768723</v>
      </c>
      <c r="N7" s="8">
        <v>59.17444255917755</v>
      </c>
      <c r="O7" s="8">
        <v>63.376086374756831</v>
      </c>
      <c r="P7" s="8">
        <v>63.534264402365835</v>
      </c>
      <c r="Q7" s="8">
        <v>53.91357456418347</v>
      </c>
      <c r="R7" s="8">
        <v>57.768432540446071</v>
      </c>
      <c r="S7" s="8">
        <v>55.580867752144023</v>
      </c>
      <c r="T7" s="8">
        <v>41.418855893011624</v>
      </c>
      <c r="U7" s="8">
        <v>47.210147152311691</v>
      </c>
      <c r="V7" s="8">
        <v>38.329983222089176</v>
      </c>
      <c r="W7" s="8">
        <v>43.751620438513285</v>
      </c>
      <c r="X7" s="8">
        <v>37.287685174019693</v>
      </c>
      <c r="Y7" s="8">
        <v>17.994207737896328</v>
      </c>
      <c r="Z7" s="8">
        <v>9.404101938004084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7.367605041106116</v>
      </c>
      <c r="D11" s="19">
        <f t="shared" si="10"/>
        <v>8.2206538931137754</v>
      </c>
      <c r="E11" s="19">
        <f t="shared" si="10"/>
        <v>10.279584528458097</v>
      </c>
      <c r="F11" s="19">
        <f t="shared" si="10"/>
        <v>6.7130748961298368</v>
      </c>
      <c r="G11" s="19">
        <f t="shared" si="10"/>
        <v>5.2257336582004132</v>
      </c>
      <c r="H11" s="19">
        <f t="shared" si="10"/>
        <v>7.6776533704657641</v>
      </c>
      <c r="I11" s="19">
        <f t="shared" si="10"/>
        <v>1.167599090361193</v>
      </c>
      <c r="J11" s="19">
        <f t="shared" si="10"/>
        <v>1.9704362411738958</v>
      </c>
      <c r="K11" s="19">
        <f t="shared" si="10"/>
        <v>3.1731599202835312</v>
      </c>
      <c r="L11" s="19">
        <f t="shared" si="10"/>
        <v>4.2662447121116651</v>
      </c>
      <c r="M11" s="19">
        <f t="shared" si="10"/>
        <v>3.5413269452182159</v>
      </c>
      <c r="N11" s="19">
        <f t="shared" si="10"/>
        <v>3.9423693003959763</v>
      </c>
      <c r="O11" s="19">
        <f t="shared" si="10"/>
        <v>4.4319054818131276</v>
      </c>
      <c r="P11" s="19">
        <f t="shared" si="10"/>
        <v>6.0745214677582782</v>
      </c>
      <c r="Q11" s="19">
        <f t="shared" si="10"/>
        <v>4.8856666914267599</v>
      </c>
      <c r="R11" s="19">
        <f t="shared" si="10"/>
        <v>6.4700247284730708</v>
      </c>
      <c r="S11" s="19">
        <f t="shared" si="10"/>
        <v>5.9340301906404083</v>
      </c>
      <c r="T11" s="19">
        <f t="shared" si="10"/>
        <v>5.5794622976973915</v>
      </c>
      <c r="U11" s="19">
        <f t="shared" si="10"/>
        <v>4.3505397018240526</v>
      </c>
      <c r="V11" s="19">
        <f t="shared" si="10"/>
        <v>3.4189253671870503</v>
      </c>
      <c r="W11" s="19">
        <f t="shared" si="10"/>
        <v>2.7027481531069912</v>
      </c>
      <c r="X11" s="19">
        <f t="shared" si="10"/>
        <v>4.7777262146865827</v>
      </c>
      <c r="Y11" s="19">
        <f t="shared" ref="Y11:Z11" si="11">SUM(Y12:Y16)</f>
        <v>3.4037045055226773</v>
      </c>
      <c r="Z11" s="19">
        <f t="shared" si="11"/>
        <v>3.3433313582448259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7.367605041106116</v>
      </c>
      <c r="D16" s="8">
        <v>8.2206538931137754</v>
      </c>
      <c r="E16" s="8">
        <v>10.279584528458097</v>
      </c>
      <c r="F16" s="8">
        <v>6.7130748961298368</v>
      </c>
      <c r="G16" s="8">
        <v>5.2257336582004132</v>
      </c>
      <c r="H16" s="8">
        <v>7.6776533704657641</v>
      </c>
      <c r="I16" s="8">
        <v>1.167599090361193</v>
      </c>
      <c r="J16" s="8">
        <v>1.9704362411738958</v>
      </c>
      <c r="K16" s="8">
        <v>3.1731599202835312</v>
      </c>
      <c r="L16" s="8">
        <v>4.2662447121116651</v>
      </c>
      <c r="M16" s="8">
        <v>3.5413269452182159</v>
      </c>
      <c r="N16" s="8">
        <v>3.9423693003959763</v>
      </c>
      <c r="O16" s="8">
        <v>4.4319054818131276</v>
      </c>
      <c r="P16" s="8">
        <v>6.0745214677582782</v>
      </c>
      <c r="Q16" s="8">
        <v>4.8856666914267599</v>
      </c>
      <c r="R16" s="8">
        <v>6.4700247284730708</v>
      </c>
      <c r="S16" s="8">
        <v>5.9340301906404083</v>
      </c>
      <c r="T16" s="8">
        <v>5.5794622976973915</v>
      </c>
      <c r="U16" s="8">
        <v>4.3505397018240526</v>
      </c>
      <c r="V16" s="8">
        <v>3.4189253671870503</v>
      </c>
      <c r="W16" s="8">
        <v>2.7027481531069912</v>
      </c>
      <c r="X16" s="8">
        <v>4.7777262146865827</v>
      </c>
      <c r="Y16" s="8">
        <v>3.4037045055226773</v>
      </c>
      <c r="Z16" s="8">
        <v>3.3433313582448259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142.49393388024714</v>
      </c>
      <c r="D22" s="27">
        <f t="shared" si="14"/>
        <v>126.07577577690054</v>
      </c>
      <c r="E22" s="27">
        <f t="shared" si="14"/>
        <v>128.84936634782784</v>
      </c>
      <c r="F22" s="27">
        <f t="shared" si="14"/>
        <v>108.6916188625209</v>
      </c>
      <c r="G22" s="27">
        <f t="shared" si="14"/>
        <v>113.39053310750253</v>
      </c>
      <c r="H22" s="27">
        <f t="shared" si="14"/>
        <v>103.87169169232919</v>
      </c>
      <c r="I22" s="27">
        <f t="shared" si="14"/>
        <v>103.70782395708827</v>
      </c>
      <c r="J22" s="27">
        <f t="shared" si="14"/>
        <v>103.79763211612729</v>
      </c>
      <c r="K22" s="27">
        <f t="shared" si="14"/>
        <v>105.8151445323581</v>
      </c>
      <c r="L22" s="27">
        <f t="shared" si="14"/>
        <v>114.31014866270415</v>
      </c>
      <c r="M22" s="27">
        <f t="shared" si="14"/>
        <v>100.04550598065299</v>
      </c>
      <c r="N22" s="27">
        <f t="shared" si="14"/>
        <v>104.85837952507302</v>
      </c>
      <c r="O22" s="27">
        <f t="shared" si="14"/>
        <v>93.441136279016803</v>
      </c>
      <c r="P22" s="27">
        <f t="shared" si="14"/>
        <v>91.128014622940725</v>
      </c>
      <c r="Q22" s="27">
        <f t="shared" si="14"/>
        <v>91.200967305882813</v>
      </c>
      <c r="R22" s="27">
        <f t="shared" si="14"/>
        <v>84.256507023208258</v>
      </c>
      <c r="S22" s="27">
        <f t="shared" si="14"/>
        <v>83.785474650485995</v>
      </c>
      <c r="T22" s="27">
        <f t="shared" si="14"/>
        <v>86.485379245723891</v>
      </c>
      <c r="U22" s="27">
        <f t="shared" si="14"/>
        <v>82.310110168255648</v>
      </c>
      <c r="V22" s="27">
        <f t="shared" si="14"/>
        <v>79.002783605470043</v>
      </c>
      <c r="W22" s="27">
        <f t="shared" si="14"/>
        <v>81.982580020374627</v>
      </c>
      <c r="X22" s="27">
        <f t="shared" si="14"/>
        <v>78.151970446445659</v>
      </c>
      <c r="Y22" s="27">
        <f t="shared" ref="Y22:Z22" si="15">SUM(Y23:Y24)</f>
        <v>79.725912723267527</v>
      </c>
      <c r="Z22" s="27">
        <f t="shared" si="15"/>
        <v>69.085544774920706</v>
      </c>
    </row>
    <row r="23" spans="1:26" ht="11.25" customHeight="1" x14ac:dyDescent="0.2">
      <c r="A23" s="29" t="s">
        <v>36</v>
      </c>
      <c r="B23" s="7" t="s">
        <v>37</v>
      </c>
      <c r="C23" s="8">
        <v>85.297514720734924</v>
      </c>
      <c r="D23" s="8">
        <v>78.492282736128828</v>
      </c>
      <c r="E23" s="8">
        <v>78.907618652190649</v>
      </c>
      <c r="F23" s="8">
        <v>71.107244599010102</v>
      </c>
      <c r="G23" s="8">
        <v>75.291831766259122</v>
      </c>
      <c r="H23" s="8">
        <v>69.526670233923113</v>
      </c>
      <c r="I23" s="8">
        <v>71.526119763754124</v>
      </c>
      <c r="J23" s="8">
        <v>71.283583912786639</v>
      </c>
      <c r="K23" s="8">
        <v>65.777525076414221</v>
      </c>
      <c r="L23" s="8">
        <v>70.927976773476686</v>
      </c>
      <c r="M23" s="8">
        <v>65.286885717895572</v>
      </c>
      <c r="N23" s="8">
        <v>70.695787949525666</v>
      </c>
      <c r="O23" s="8">
        <v>55.622502500722717</v>
      </c>
      <c r="P23" s="8">
        <v>53.406233500628325</v>
      </c>
      <c r="Q23" s="8">
        <v>58.242724895603928</v>
      </c>
      <c r="R23" s="8">
        <v>53.638060744901352</v>
      </c>
      <c r="S23" s="8">
        <v>54.344872433361608</v>
      </c>
      <c r="T23" s="8">
        <v>58.644597137709347</v>
      </c>
      <c r="U23" s="8">
        <v>53.482261145347771</v>
      </c>
      <c r="V23" s="8">
        <v>54.982824110520156</v>
      </c>
      <c r="W23" s="8">
        <v>55.293066399663019</v>
      </c>
      <c r="X23" s="8">
        <v>55.33247312448286</v>
      </c>
      <c r="Y23" s="8">
        <v>63.408153408938105</v>
      </c>
      <c r="Z23" s="8">
        <v>63.120962761703751</v>
      </c>
    </row>
    <row r="24" spans="1:26" ht="11.25" customHeight="1" x14ac:dyDescent="0.2">
      <c r="A24" s="29" t="s">
        <v>38</v>
      </c>
      <c r="B24" s="7" t="s">
        <v>39</v>
      </c>
      <c r="C24" s="8">
        <v>57.196419159512224</v>
      </c>
      <c r="D24" s="8">
        <v>47.583493040771707</v>
      </c>
      <c r="E24" s="8">
        <v>49.941747695637183</v>
      </c>
      <c r="F24" s="8">
        <v>37.584374263510789</v>
      </c>
      <c r="G24" s="8">
        <v>38.098701341243419</v>
      </c>
      <c r="H24" s="8">
        <v>34.34502145840608</v>
      </c>
      <c r="I24" s="8">
        <v>32.181704193334149</v>
      </c>
      <c r="J24" s="8">
        <v>32.514048203340643</v>
      </c>
      <c r="K24" s="8">
        <v>40.037619455943883</v>
      </c>
      <c r="L24" s="8">
        <v>43.382171889227465</v>
      </c>
      <c r="M24" s="8">
        <v>34.758620262757411</v>
      </c>
      <c r="N24" s="8">
        <v>34.162591575547353</v>
      </c>
      <c r="O24" s="8">
        <v>37.818633778294078</v>
      </c>
      <c r="P24" s="8">
        <v>37.7217811223124</v>
      </c>
      <c r="Q24" s="8">
        <v>32.958242410278878</v>
      </c>
      <c r="R24" s="8">
        <v>30.618446278306909</v>
      </c>
      <c r="S24" s="8">
        <v>29.440602217124383</v>
      </c>
      <c r="T24" s="8">
        <v>27.840782108014537</v>
      </c>
      <c r="U24" s="8">
        <v>28.82784902290787</v>
      </c>
      <c r="V24" s="8">
        <v>24.019959494949887</v>
      </c>
      <c r="W24" s="8">
        <v>26.689513620711601</v>
      </c>
      <c r="X24" s="8">
        <v>22.8194973219628</v>
      </c>
      <c r="Y24" s="8">
        <v>16.317759314329418</v>
      </c>
      <c r="Z24" s="8">
        <v>5.9645820132169529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500.27183989809714</v>
      </c>
      <c r="D26" s="27">
        <f t="shared" si="16"/>
        <v>523.86648784802253</v>
      </c>
      <c r="E26" s="27">
        <f t="shared" si="16"/>
        <v>543.8430206368937</v>
      </c>
      <c r="F26" s="27">
        <f t="shared" si="16"/>
        <v>533.64320678517879</v>
      </c>
      <c r="G26" s="27">
        <f t="shared" si="16"/>
        <v>534.85819797267834</v>
      </c>
      <c r="H26" s="27">
        <f t="shared" si="16"/>
        <v>540.65208061108922</v>
      </c>
      <c r="I26" s="27">
        <f t="shared" si="16"/>
        <v>517.79626305702368</v>
      </c>
      <c r="J26" s="27">
        <f t="shared" si="16"/>
        <v>556.69584108679328</v>
      </c>
      <c r="K26" s="27">
        <f t="shared" si="16"/>
        <v>607.58708623287168</v>
      </c>
      <c r="L26" s="27">
        <f t="shared" si="16"/>
        <v>652.10109773238298</v>
      </c>
      <c r="M26" s="27">
        <f t="shared" si="16"/>
        <v>648.52020355015929</v>
      </c>
      <c r="N26" s="27">
        <f t="shared" si="16"/>
        <v>674.42557845276929</v>
      </c>
      <c r="O26" s="27">
        <f t="shared" si="16"/>
        <v>676.07394898323298</v>
      </c>
      <c r="P26" s="27">
        <f t="shared" si="16"/>
        <v>632.14509006641833</v>
      </c>
      <c r="Q26" s="27">
        <f t="shared" si="16"/>
        <v>600.43959684525328</v>
      </c>
      <c r="R26" s="27">
        <f t="shared" si="16"/>
        <v>630.36094790892355</v>
      </c>
      <c r="S26" s="27">
        <f t="shared" si="16"/>
        <v>677.48339162196453</v>
      </c>
      <c r="T26" s="27">
        <f t="shared" si="16"/>
        <v>716.98713512123879</v>
      </c>
      <c r="U26" s="27">
        <f t="shared" si="16"/>
        <v>737.22405008808551</v>
      </c>
      <c r="V26" s="27">
        <f t="shared" si="16"/>
        <v>737.82017853277591</v>
      </c>
      <c r="W26" s="27">
        <f t="shared" si="16"/>
        <v>830.12929891168687</v>
      </c>
      <c r="X26" s="27">
        <f t="shared" si="16"/>
        <v>756.56606400426119</v>
      </c>
      <c r="Y26" s="27">
        <f t="shared" ref="Y26:Z26" si="17">SUM(Y27,Y33)</f>
        <v>662.05711298381914</v>
      </c>
      <c r="Z26" s="27">
        <f t="shared" si="17"/>
        <v>664.22697172861615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500.27183989809714</v>
      </c>
      <c r="D33" s="19">
        <f t="shared" si="20"/>
        <v>523.86648784802253</v>
      </c>
      <c r="E33" s="19">
        <f t="shared" si="20"/>
        <v>543.8430206368937</v>
      </c>
      <c r="F33" s="19">
        <f t="shared" si="20"/>
        <v>533.64320678517879</v>
      </c>
      <c r="G33" s="19">
        <f t="shared" si="20"/>
        <v>534.85819797267834</v>
      </c>
      <c r="H33" s="19">
        <f t="shared" si="20"/>
        <v>540.65208061108922</v>
      </c>
      <c r="I33" s="19">
        <f t="shared" si="20"/>
        <v>517.79626305702368</v>
      </c>
      <c r="J33" s="19">
        <f t="shared" si="20"/>
        <v>556.69584108679328</v>
      </c>
      <c r="K33" s="19">
        <f t="shared" si="20"/>
        <v>607.58708623287168</v>
      </c>
      <c r="L33" s="19">
        <f t="shared" si="20"/>
        <v>652.10109773238298</v>
      </c>
      <c r="M33" s="19">
        <f t="shared" si="20"/>
        <v>648.52020355015929</v>
      </c>
      <c r="N33" s="19">
        <f t="shared" si="20"/>
        <v>674.42557845276929</v>
      </c>
      <c r="O33" s="19">
        <f t="shared" si="20"/>
        <v>676.07394898323298</v>
      </c>
      <c r="P33" s="19">
        <f t="shared" si="20"/>
        <v>632.14509006641833</v>
      </c>
      <c r="Q33" s="19">
        <f t="shared" si="20"/>
        <v>600.43959684525328</v>
      </c>
      <c r="R33" s="19">
        <f t="shared" si="20"/>
        <v>630.36094790892355</v>
      </c>
      <c r="S33" s="19">
        <f t="shared" si="20"/>
        <v>677.48339162196453</v>
      </c>
      <c r="T33" s="19">
        <f t="shared" si="20"/>
        <v>716.98713512123879</v>
      </c>
      <c r="U33" s="19">
        <f t="shared" si="20"/>
        <v>737.22405008808551</v>
      </c>
      <c r="V33" s="19">
        <f t="shared" si="20"/>
        <v>737.82017853277591</v>
      </c>
      <c r="W33" s="19">
        <f t="shared" si="20"/>
        <v>830.12929891168687</v>
      </c>
      <c r="X33" s="19">
        <f t="shared" si="20"/>
        <v>756.56606400426119</v>
      </c>
      <c r="Y33" s="19">
        <f t="shared" ref="Y33:Z33" si="21">SUM(Y34:Y50)</f>
        <v>662.05711298381914</v>
      </c>
      <c r="Z33" s="19">
        <f t="shared" si="21"/>
        <v>664.22697172861615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14.826525930183257</v>
      </c>
      <c r="D36" s="8">
        <v>14.329675575048617</v>
      </c>
      <c r="E36" s="8">
        <v>14.102734053161242</v>
      </c>
      <c r="F36" s="8">
        <v>13.975349984335018</v>
      </c>
      <c r="G36" s="8">
        <v>14.011399968247078</v>
      </c>
      <c r="H36" s="8">
        <v>14.258467880333827</v>
      </c>
      <c r="I36" s="8">
        <v>14.393241644898501</v>
      </c>
      <c r="J36" s="8">
        <v>14.62789952864749</v>
      </c>
      <c r="K36" s="8">
        <v>14.412590873526144</v>
      </c>
      <c r="L36" s="8">
        <v>14.591767781191622</v>
      </c>
      <c r="M36" s="8">
        <v>15.039718106278903</v>
      </c>
      <c r="N36" s="8">
        <v>17.066218199218358</v>
      </c>
      <c r="O36" s="8">
        <v>16.734725456016136</v>
      </c>
      <c r="P36" s="8">
        <v>20.083470716086165</v>
      </c>
      <c r="Q36" s="8">
        <v>19.542742672239488</v>
      </c>
      <c r="R36" s="8">
        <v>18.796508921200008</v>
      </c>
      <c r="S36" s="8">
        <v>24.851740147200005</v>
      </c>
      <c r="T36" s="8">
        <v>26.393031433815999</v>
      </c>
      <c r="U36" s="8">
        <v>28.199183641293608</v>
      </c>
      <c r="V36" s="8">
        <v>26.845313370449606</v>
      </c>
      <c r="W36" s="8">
        <v>29.672075474409606</v>
      </c>
      <c r="X36" s="8">
        <v>25.637244513388801</v>
      </c>
      <c r="Y36" s="8">
        <v>26.083575371908804</v>
      </c>
      <c r="Z36" s="8">
        <v>29.341790639104801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256.11295764831857</v>
      </c>
      <c r="D41" s="8">
        <v>272.41830020444968</v>
      </c>
      <c r="E41" s="8">
        <v>289.24543077404201</v>
      </c>
      <c r="F41" s="8">
        <v>290.2582408547097</v>
      </c>
      <c r="G41" s="8">
        <v>311.4105119622256</v>
      </c>
      <c r="H41" s="8">
        <v>299.47965119364085</v>
      </c>
      <c r="I41" s="8">
        <v>295.76850936491871</v>
      </c>
      <c r="J41" s="8">
        <v>316.32297606723495</v>
      </c>
      <c r="K41" s="8">
        <v>347.89150272023437</v>
      </c>
      <c r="L41" s="8">
        <v>402.97276189744218</v>
      </c>
      <c r="M41" s="8">
        <v>411.3833633150897</v>
      </c>
      <c r="N41" s="8">
        <v>388.34598917533003</v>
      </c>
      <c r="O41" s="8">
        <v>375.10942121968839</v>
      </c>
      <c r="P41" s="8">
        <v>384.89668508695644</v>
      </c>
      <c r="Q41" s="8">
        <v>397.94009608934607</v>
      </c>
      <c r="R41" s="8">
        <v>441.64270174127506</v>
      </c>
      <c r="S41" s="8">
        <v>468.86882924006204</v>
      </c>
      <c r="T41" s="8">
        <v>472.93202834900973</v>
      </c>
      <c r="U41" s="8">
        <v>493.11735123571009</v>
      </c>
      <c r="V41" s="8">
        <v>489.12852699744218</v>
      </c>
      <c r="W41" s="8">
        <v>574.45907744133569</v>
      </c>
      <c r="X41" s="8">
        <v>504.30902351161137</v>
      </c>
      <c r="Y41" s="8">
        <v>437.41786642600687</v>
      </c>
      <c r="Z41" s="8">
        <v>453.26408180309278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194.83923764777242</v>
      </c>
      <c r="D43" s="8">
        <v>192.30687361069781</v>
      </c>
      <c r="E43" s="8">
        <v>208.24730500564814</v>
      </c>
      <c r="F43" s="8">
        <v>196.16138721665081</v>
      </c>
      <c r="G43" s="8">
        <v>187.85524788216713</v>
      </c>
      <c r="H43" s="8">
        <v>199.33759288568433</v>
      </c>
      <c r="I43" s="8">
        <v>188.52182571328208</v>
      </c>
      <c r="J43" s="8">
        <v>202.14019193570061</v>
      </c>
      <c r="K43" s="8">
        <v>226.2220551938664</v>
      </c>
      <c r="L43" s="8">
        <v>216.1864595178007</v>
      </c>
      <c r="M43" s="8">
        <v>202.98055107713708</v>
      </c>
      <c r="N43" s="8">
        <v>251.64719540944157</v>
      </c>
      <c r="O43" s="8">
        <v>264.75088652744063</v>
      </c>
      <c r="P43" s="8">
        <v>201.81381953760507</v>
      </c>
      <c r="Q43" s="8">
        <v>162.53558618970868</v>
      </c>
      <c r="R43" s="8">
        <v>151.40492707255268</v>
      </c>
      <c r="S43" s="8">
        <v>167.55669368895096</v>
      </c>
      <c r="T43" s="8">
        <v>200.47102245476142</v>
      </c>
      <c r="U43" s="8">
        <v>194.58516235964177</v>
      </c>
      <c r="V43" s="8">
        <v>205.47719254151934</v>
      </c>
      <c r="W43" s="8">
        <v>202.15867241744928</v>
      </c>
      <c r="X43" s="8">
        <v>202.74931860194602</v>
      </c>
      <c r="Y43" s="8">
        <v>175.85698022039099</v>
      </c>
      <c r="Z43" s="8">
        <v>163.27883087489533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34.493118671822899</v>
      </c>
      <c r="D48" s="8">
        <v>44.811638457826447</v>
      </c>
      <c r="E48" s="8">
        <v>32.247550804042191</v>
      </c>
      <c r="F48" s="8">
        <v>33.248228729483287</v>
      </c>
      <c r="G48" s="8">
        <v>21.581038160038517</v>
      </c>
      <c r="H48" s="8">
        <v>27.57636865143024</v>
      </c>
      <c r="I48" s="8">
        <v>19.112686333924298</v>
      </c>
      <c r="J48" s="8">
        <v>23.604773555210215</v>
      </c>
      <c r="K48" s="8">
        <v>19.060937445244775</v>
      </c>
      <c r="L48" s="8">
        <v>18.350108535948525</v>
      </c>
      <c r="M48" s="8">
        <v>19.11657105165364</v>
      </c>
      <c r="N48" s="8">
        <v>17.366175668779263</v>
      </c>
      <c r="O48" s="8">
        <v>19.478915780087821</v>
      </c>
      <c r="P48" s="8">
        <v>25.351114725770717</v>
      </c>
      <c r="Q48" s="8">
        <v>20.421171893958991</v>
      </c>
      <c r="R48" s="8">
        <v>18.516810173895838</v>
      </c>
      <c r="S48" s="8">
        <v>16.206128545751568</v>
      </c>
      <c r="T48" s="8">
        <v>17.191052883651597</v>
      </c>
      <c r="U48" s="8">
        <v>21.322352851439977</v>
      </c>
      <c r="V48" s="8">
        <v>16.36914562336484</v>
      </c>
      <c r="W48" s="8">
        <v>23.839473578492321</v>
      </c>
      <c r="X48" s="8">
        <v>23.870477377314931</v>
      </c>
      <c r="Y48" s="8">
        <v>22.698690965512515</v>
      </c>
      <c r="Z48" s="8">
        <v>18.342268411523261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166.14221799012259</v>
      </c>
      <c r="D51" s="27">
        <v>169.52410362276615</v>
      </c>
      <c r="E51" s="27">
        <v>169.9356587410409</v>
      </c>
      <c r="F51" s="27">
        <v>176.1233566574877</v>
      </c>
      <c r="G51" s="27">
        <v>193.40853580936138</v>
      </c>
      <c r="H51" s="27">
        <v>180.45347538718434</v>
      </c>
      <c r="I51" s="27">
        <v>183.98264186749407</v>
      </c>
      <c r="J51" s="27">
        <v>182.04618144909062</v>
      </c>
      <c r="K51" s="27">
        <v>200.50795116638474</v>
      </c>
      <c r="L51" s="27">
        <v>204.42310816867743</v>
      </c>
      <c r="M51" s="27">
        <v>221.95451263097499</v>
      </c>
      <c r="N51" s="27">
        <v>206.51781154888721</v>
      </c>
      <c r="O51" s="27">
        <v>237.33124869708794</v>
      </c>
      <c r="P51" s="27">
        <v>238.8434085958921</v>
      </c>
      <c r="Q51" s="27">
        <v>230.41214521515622</v>
      </c>
      <c r="R51" s="27">
        <v>227.41198964925925</v>
      </c>
      <c r="S51" s="27">
        <v>231.50128875916218</v>
      </c>
      <c r="T51" s="27">
        <v>241.43937000688069</v>
      </c>
      <c r="U51" s="27">
        <v>252.72216266360289</v>
      </c>
      <c r="V51" s="27">
        <v>254.0239912212437</v>
      </c>
      <c r="W51" s="27">
        <v>252.12944234372588</v>
      </c>
      <c r="X51" s="27">
        <v>253.97549267110509</v>
      </c>
      <c r="Y51" s="27">
        <v>245.724077405152</v>
      </c>
      <c r="Z51" s="27">
        <v>220.50338655028884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11.367360928533431</v>
      </c>
      <c r="D61" s="49">
        <f t="shared" si="24"/>
        <v>9.9832602864302107</v>
      </c>
      <c r="E61" s="49">
        <f t="shared" si="24"/>
        <v>9.9707140833522452</v>
      </c>
      <c r="F61" s="49">
        <f t="shared" si="24"/>
        <v>8.4851990057090578</v>
      </c>
      <c r="G61" s="49">
        <f t="shared" si="24"/>
        <v>8.1098996979755764</v>
      </c>
      <c r="H61" s="49">
        <f t="shared" si="24"/>
        <v>7.8822694722773941</v>
      </c>
      <c r="I61" s="49">
        <f t="shared" si="24"/>
        <v>8.0817143934601336</v>
      </c>
      <c r="J61" s="49">
        <f t="shared" si="24"/>
        <v>11.7938808914479</v>
      </c>
      <c r="K61" s="49">
        <f t="shared" si="24"/>
        <v>10.027903015599044</v>
      </c>
      <c r="L61" s="49">
        <f t="shared" si="24"/>
        <v>14.338823523734721</v>
      </c>
      <c r="M61" s="49">
        <f t="shared" si="24"/>
        <v>13.634524940391309</v>
      </c>
      <c r="N61" s="49">
        <f t="shared" si="24"/>
        <v>14.293866685561468</v>
      </c>
      <c r="O61" s="49">
        <f t="shared" si="24"/>
        <v>18.011863797467168</v>
      </c>
      <c r="P61" s="49">
        <f t="shared" si="24"/>
        <v>18.298258545196692</v>
      </c>
      <c r="Q61" s="49">
        <f t="shared" si="24"/>
        <v>18.510922640238952</v>
      </c>
      <c r="R61" s="49">
        <f t="shared" si="24"/>
        <v>22.489599999999996</v>
      </c>
      <c r="S61" s="49">
        <f t="shared" si="24"/>
        <v>22.956864000000007</v>
      </c>
      <c r="T61" s="49">
        <f t="shared" si="24"/>
        <v>20.416816000000001</v>
      </c>
      <c r="U61" s="49">
        <f t="shared" si="24"/>
        <v>20.211412711252009</v>
      </c>
      <c r="V61" s="49">
        <f t="shared" si="24"/>
        <v>17.748416000000006</v>
      </c>
      <c r="W61" s="49">
        <f t="shared" si="24"/>
        <v>18.123491854929842</v>
      </c>
      <c r="X61" s="49">
        <f t="shared" si="24"/>
        <v>18.856975910020829</v>
      </c>
      <c r="Y61" s="49">
        <f t="shared" ref="Y61:Z61" si="25">SUM(Y62:Y72)</f>
        <v>19.722853491217261</v>
      </c>
      <c r="Z61" s="49">
        <f t="shared" si="25"/>
        <v>21.669190799722909</v>
      </c>
    </row>
    <row r="62" spans="1:26" ht="11.25" customHeight="1" x14ac:dyDescent="0.2">
      <c r="A62" s="50" t="s">
        <v>92</v>
      </c>
      <c r="B62" s="51" t="s">
        <v>93</v>
      </c>
      <c r="C62" s="52">
        <v>11.367360928533431</v>
      </c>
      <c r="D62" s="52">
        <v>9.9832602864302107</v>
      </c>
      <c r="E62" s="52">
        <v>9.9707140833522452</v>
      </c>
      <c r="F62" s="52">
        <v>8.4851990057090578</v>
      </c>
      <c r="G62" s="52">
        <v>8.1098996979755764</v>
      </c>
      <c r="H62" s="52">
        <v>7.8822694722773941</v>
      </c>
      <c r="I62" s="52">
        <v>8.0817143934601336</v>
      </c>
      <c r="J62" s="52">
        <v>11.7938808914479</v>
      </c>
      <c r="K62" s="52">
        <v>10.027903015599044</v>
      </c>
      <c r="L62" s="52">
        <v>14.338823523734721</v>
      </c>
      <c r="M62" s="52">
        <v>13.634524940391309</v>
      </c>
      <c r="N62" s="52">
        <v>14.293866685561468</v>
      </c>
      <c r="O62" s="52">
        <v>18.011863797467168</v>
      </c>
      <c r="P62" s="52">
        <v>18.298258545196692</v>
      </c>
      <c r="Q62" s="52">
        <v>18.510922640238952</v>
      </c>
      <c r="R62" s="52">
        <v>22.489599999999996</v>
      </c>
      <c r="S62" s="52">
        <v>22.956864000000007</v>
      </c>
      <c r="T62" s="52">
        <v>20.416816000000001</v>
      </c>
      <c r="U62" s="52">
        <v>20.211412711252009</v>
      </c>
      <c r="V62" s="52">
        <v>17.748416000000006</v>
      </c>
      <c r="W62" s="52">
        <v>18.119287836867539</v>
      </c>
      <c r="X62" s="52">
        <v>18.834956706139046</v>
      </c>
      <c r="Y62" s="52">
        <v>19.553184000000019</v>
      </c>
      <c r="Z62" s="52">
        <v>21.428512000000001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4.2040180623032896E-3</v>
      </c>
      <c r="X64" s="52">
        <v>2.2019203881782932E-2</v>
      </c>
      <c r="Y64" s="52">
        <v>0.16966949121724068</v>
      </c>
      <c r="Z64" s="52">
        <v>0.24067879972290629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22.482543120774494</v>
      </c>
      <c r="D2" s="21">
        <f t="shared" ref="D2:X2" si="0">SUM(D3,D17,D22,D25,D26,D51,D52)</f>
        <v>23.325820563604637</v>
      </c>
      <c r="E2" s="21">
        <f t="shared" si="0"/>
        <v>23.688812968591986</v>
      </c>
      <c r="F2" s="21">
        <f t="shared" si="0"/>
        <v>26.167247292105557</v>
      </c>
      <c r="G2" s="21">
        <f t="shared" si="0"/>
        <v>28.424172382256504</v>
      </c>
      <c r="H2" s="21">
        <f t="shared" si="0"/>
        <v>27.39643937915779</v>
      </c>
      <c r="I2" s="21">
        <f t="shared" si="0"/>
        <v>28.321488843804307</v>
      </c>
      <c r="J2" s="21">
        <f t="shared" si="0"/>
        <v>28.391619887300216</v>
      </c>
      <c r="K2" s="21">
        <f t="shared" si="0"/>
        <v>29.437576484360399</v>
      </c>
      <c r="L2" s="21">
        <f t="shared" si="0"/>
        <v>29.226331721047263</v>
      </c>
      <c r="M2" s="21">
        <f t="shared" si="0"/>
        <v>31.921543786014269</v>
      </c>
      <c r="N2" s="21">
        <f t="shared" si="0"/>
        <v>32.273489531251514</v>
      </c>
      <c r="O2" s="21">
        <f t="shared" si="0"/>
        <v>32.192733285028211</v>
      </c>
      <c r="P2" s="21">
        <f t="shared" si="0"/>
        <v>32.596164847057246</v>
      </c>
      <c r="Q2" s="21">
        <f t="shared" si="0"/>
        <v>32.67138359650199</v>
      </c>
      <c r="R2" s="21">
        <f t="shared" si="0"/>
        <v>32.882231533600006</v>
      </c>
      <c r="S2" s="21">
        <f t="shared" si="0"/>
        <v>34.059938733600006</v>
      </c>
      <c r="T2" s="21">
        <f t="shared" si="0"/>
        <v>35.928878332855206</v>
      </c>
      <c r="U2" s="21">
        <f t="shared" si="0"/>
        <v>37.288237062115208</v>
      </c>
      <c r="V2" s="21">
        <f t="shared" si="0"/>
        <v>37.197566274934395</v>
      </c>
      <c r="W2" s="21">
        <f t="shared" si="0"/>
        <v>37.453513833508296</v>
      </c>
      <c r="X2" s="21">
        <f t="shared" si="0"/>
        <v>37.254330942171329</v>
      </c>
      <c r="Y2" s="21">
        <f t="shared" ref="Y2:Z2" si="1">SUM(Y3,Y17,Y22,Y25,Y26,Y51,Y52)</f>
        <v>36.42802324956412</v>
      </c>
      <c r="Z2" s="21">
        <f t="shared" si="1"/>
        <v>33.321098700371586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2.1473986996776184</v>
      </c>
      <c r="D26" s="27">
        <f t="shared" si="16"/>
        <v>2.10902158756305</v>
      </c>
      <c r="E26" s="27">
        <f t="shared" si="16"/>
        <v>2.0941401407397264</v>
      </c>
      <c r="F26" s="27">
        <f t="shared" si="16"/>
        <v>2.1026369816437511</v>
      </c>
      <c r="G26" s="27">
        <f t="shared" si="16"/>
        <v>2.0620373728988821</v>
      </c>
      <c r="H26" s="27">
        <f t="shared" si="16"/>
        <v>2.1291896092534497</v>
      </c>
      <c r="I26" s="27">
        <f t="shared" si="16"/>
        <v>2.1088309135475383</v>
      </c>
      <c r="J26" s="27">
        <f t="shared" si="16"/>
        <v>2.163343091984808</v>
      </c>
      <c r="K26" s="27">
        <f t="shared" si="16"/>
        <v>2.1520484566854856</v>
      </c>
      <c r="L26" s="27">
        <f t="shared" si="16"/>
        <v>2.1015007890078077</v>
      </c>
      <c r="M26" s="27">
        <f t="shared" si="16"/>
        <v>2.1859097733696049</v>
      </c>
      <c r="N26" s="27">
        <f t="shared" si="16"/>
        <v>2.2576225483567307</v>
      </c>
      <c r="O26" s="27">
        <f t="shared" si="16"/>
        <v>2.3113712497316063</v>
      </c>
      <c r="P26" s="27">
        <f t="shared" si="16"/>
        <v>2.3819463493609785</v>
      </c>
      <c r="Q26" s="27">
        <f t="shared" si="16"/>
        <v>2.3264381923420898</v>
      </c>
      <c r="R26" s="27">
        <f t="shared" si="16"/>
        <v>2.309021833600001</v>
      </c>
      <c r="S26" s="27">
        <f t="shared" si="16"/>
        <v>3.052907733600001</v>
      </c>
      <c r="T26" s="27">
        <f t="shared" si="16"/>
        <v>3.2403620328551996</v>
      </c>
      <c r="U26" s="27">
        <f t="shared" si="16"/>
        <v>3.4635274621152004</v>
      </c>
      <c r="V26" s="27">
        <f t="shared" si="16"/>
        <v>3.2968972749344005</v>
      </c>
      <c r="W26" s="27">
        <f t="shared" si="16"/>
        <v>3.645035344580001</v>
      </c>
      <c r="X26" s="27">
        <f t="shared" si="16"/>
        <v>3.1481203220944005</v>
      </c>
      <c r="Y26" s="27">
        <f t="shared" ref="Y26:Z26" si="17">SUM(Y27,Y33)</f>
        <v>3.0529030722768011</v>
      </c>
      <c r="Z26" s="27">
        <f t="shared" si="17"/>
        <v>3.4754296183424001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2.1473986996776184</v>
      </c>
      <c r="D33" s="19">
        <f t="shared" si="20"/>
        <v>2.10902158756305</v>
      </c>
      <c r="E33" s="19">
        <f t="shared" si="20"/>
        <v>2.0941401407397264</v>
      </c>
      <c r="F33" s="19">
        <f t="shared" si="20"/>
        <v>2.1026369816437511</v>
      </c>
      <c r="G33" s="19">
        <f t="shared" si="20"/>
        <v>2.0620373728988821</v>
      </c>
      <c r="H33" s="19">
        <f t="shared" si="20"/>
        <v>2.1291896092534497</v>
      </c>
      <c r="I33" s="19">
        <f t="shared" si="20"/>
        <v>2.1088309135475383</v>
      </c>
      <c r="J33" s="19">
        <f t="shared" si="20"/>
        <v>2.163343091984808</v>
      </c>
      <c r="K33" s="19">
        <f t="shared" si="20"/>
        <v>2.1520484566854856</v>
      </c>
      <c r="L33" s="19">
        <f t="shared" si="20"/>
        <v>2.1015007890078077</v>
      </c>
      <c r="M33" s="19">
        <f t="shared" si="20"/>
        <v>2.1859097733696049</v>
      </c>
      <c r="N33" s="19">
        <f t="shared" si="20"/>
        <v>2.2576225483567307</v>
      </c>
      <c r="O33" s="19">
        <f t="shared" si="20"/>
        <v>2.3113712497316063</v>
      </c>
      <c r="P33" s="19">
        <f t="shared" si="20"/>
        <v>2.3819463493609785</v>
      </c>
      <c r="Q33" s="19">
        <f t="shared" si="20"/>
        <v>2.3264381923420898</v>
      </c>
      <c r="R33" s="19">
        <f t="shared" si="20"/>
        <v>2.309021833600001</v>
      </c>
      <c r="S33" s="19">
        <f t="shared" si="20"/>
        <v>3.052907733600001</v>
      </c>
      <c r="T33" s="19">
        <f t="shared" si="20"/>
        <v>3.2403620328551996</v>
      </c>
      <c r="U33" s="19">
        <f t="shared" si="20"/>
        <v>3.4635274621152004</v>
      </c>
      <c r="V33" s="19">
        <f t="shared" si="20"/>
        <v>3.2968972749344005</v>
      </c>
      <c r="W33" s="19">
        <f t="shared" si="20"/>
        <v>3.645035344580001</v>
      </c>
      <c r="X33" s="19">
        <f t="shared" si="20"/>
        <v>3.1481203220944005</v>
      </c>
      <c r="Y33" s="19">
        <f t="shared" ref="Y33:Z33" si="21">SUM(Y34:Y50)</f>
        <v>3.0529030722768011</v>
      </c>
      <c r="Z33" s="19">
        <f t="shared" si="21"/>
        <v>3.4754296183424001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2.1473986996776184</v>
      </c>
      <c r="D36" s="8">
        <v>2.10902158756305</v>
      </c>
      <c r="E36" s="8">
        <v>2.0941401407397264</v>
      </c>
      <c r="F36" s="8">
        <v>2.1026369816437511</v>
      </c>
      <c r="G36" s="8">
        <v>2.0620373728988821</v>
      </c>
      <c r="H36" s="8">
        <v>2.1291896092534497</v>
      </c>
      <c r="I36" s="8">
        <v>2.1088309135475383</v>
      </c>
      <c r="J36" s="8">
        <v>2.163343091984808</v>
      </c>
      <c r="K36" s="8">
        <v>2.1520484566854856</v>
      </c>
      <c r="L36" s="8">
        <v>2.1015007890078077</v>
      </c>
      <c r="M36" s="8">
        <v>2.1859097733696049</v>
      </c>
      <c r="N36" s="8">
        <v>2.2576225483567307</v>
      </c>
      <c r="O36" s="8">
        <v>2.3113712497316063</v>
      </c>
      <c r="P36" s="8">
        <v>2.3819463493609785</v>
      </c>
      <c r="Q36" s="8">
        <v>2.3264381923420898</v>
      </c>
      <c r="R36" s="8">
        <v>2.309021833600001</v>
      </c>
      <c r="S36" s="8">
        <v>3.052907733600001</v>
      </c>
      <c r="T36" s="8">
        <v>3.2403620328551996</v>
      </c>
      <c r="U36" s="8">
        <v>3.4635274621152004</v>
      </c>
      <c r="V36" s="8">
        <v>3.2968972749344005</v>
      </c>
      <c r="W36" s="8">
        <v>3.645035344580001</v>
      </c>
      <c r="X36" s="8">
        <v>3.1481203220944005</v>
      </c>
      <c r="Y36" s="8">
        <v>3.0529030722768011</v>
      </c>
      <c r="Z36" s="8">
        <v>3.4754296183424001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20.335144421096874</v>
      </c>
      <c r="D51" s="27">
        <v>21.216798976041588</v>
      </c>
      <c r="E51" s="27">
        <v>21.594672827852261</v>
      </c>
      <c r="F51" s="27">
        <v>24.064610310461806</v>
      </c>
      <c r="G51" s="27">
        <v>26.362135009357623</v>
      </c>
      <c r="H51" s="27">
        <v>25.267249769904339</v>
      </c>
      <c r="I51" s="27">
        <v>26.212657930256768</v>
      </c>
      <c r="J51" s="27">
        <v>26.228276795315409</v>
      </c>
      <c r="K51" s="27">
        <v>27.285528027674914</v>
      </c>
      <c r="L51" s="27">
        <v>27.124830932039455</v>
      </c>
      <c r="M51" s="27">
        <v>29.735634012644663</v>
      </c>
      <c r="N51" s="27">
        <v>30.015866982894782</v>
      </c>
      <c r="O51" s="27">
        <v>29.881362035296604</v>
      </c>
      <c r="P51" s="27">
        <v>30.214218497696269</v>
      </c>
      <c r="Q51" s="27">
        <v>30.344945404159901</v>
      </c>
      <c r="R51" s="27">
        <v>30.573209700000003</v>
      </c>
      <c r="S51" s="27">
        <v>31.007031000000005</v>
      </c>
      <c r="T51" s="27">
        <v>32.688516300000003</v>
      </c>
      <c r="U51" s="27">
        <v>33.824709600000006</v>
      </c>
      <c r="V51" s="27">
        <v>33.900668999999994</v>
      </c>
      <c r="W51" s="27">
        <v>33.808478488928294</v>
      </c>
      <c r="X51" s="27">
        <v>34.106210620076929</v>
      </c>
      <c r="Y51" s="27">
        <v>33.375120177287322</v>
      </c>
      <c r="Z51" s="27">
        <v>29.845669082029186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5.6372414465058864E-4</v>
      </c>
      <c r="X61" s="49">
        <f t="shared" si="24"/>
        <v>2.9569451657724647E-3</v>
      </c>
      <c r="Y61" s="49">
        <f t="shared" ref="Y61:Z61" si="25">SUM(Y62:Y72)</f>
        <v>2.3045115153521676E-2</v>
      </c>
      <c r="Z61" s="49">
        <f t="shared" si="25"/>
        <v>3.2576460271060766E-2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5.6372414465058864E-4</v>
      </c>
      <c r="X64" s="52">
        <v>2.9569451657724647E-3</v>
      </c>
      <c r="Y64" s="52">
        <v>2.3045115153521676E-2</v>
      </c>
      <c r="Z64" s="52">
        <v>3.2576460271060766E-2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944.44804116000012</v>
      </c>
      <c r="D2" s="21">
        <f t="shared" ref="D2:X2" si="0">SUM(D3,D17,D22,D25,D26,D51,D52)</f>
        <v>956.00408436000021</v>
      </c>
      <c r="E2" s="21">
        <f t="shared" si="0"/>
        <v>942.91417116000002</v>
      </c>
      <c r="F2" s="21">
        <f t="shared" si="0"/>
        <v>989.46885960000009</v>
      </c>
      <c r="G2" s="21">
        <f t="shared" si="0"/>
        <v>973.67346648000012</v>
      </c>
      <c r="H2" s="21">
        <f t="shared" si="0"/>
        <v>1016.2395594</v>
      </c>
      <c r="I2" s="21">
        <f t="shared" si="0"/>
        <v>964.73300508000011</v>
      </c>
      <c r="J2" s="21">
        <f t="shared" si="0"/>
        <v>913.81358952000005</v>
      </c>
      <c r="K2" s="21">
        <f t="shared" si="0"/>
        <v>961.74182519999999</v>
      </c>
      <c r="L2" s="21">
        <f t="shared" si="0"/>
        <v>824.76376632000006</v>
      </c>
      <c r="M2" s="21">
        <f t="shared" si="0"/>
        <v>764.60538492000023</v>
      </c>
      <c r="N2" s="21">
        <f t="shared" si="0"/>
        <v>722.67844895999997</v>
      </c>
      <c r="O2" s="21">
        <f t="shared" si="0"/>
        <v>698.36274144000015</v>
      </c>
      <c r="P2" s="21">
        <f t="shared" si="0"/>
        <v>622.76882616</v>
      </c>
      <c r="Q2" s="21">
        <f t="shared" si="0"/>
        <v>562.42771415999982</v>
      </c>
      <c r="R2" s="21">
        <f t="shared" si="0"/>
        <v>535.58979084000021</v>
      </c>
      <c r="S2" s="21">
        <f t="shared" si="0"/>
        <v>553.80149603999996</v>
      </c>
      <c r="T2" s="21">
        <f t="shared" si="0"/>
        <v>582.76096164</v>
      </c>
      <c r="U2" s="21">
        <f t="shared" si="0"/>
        <v>628.90830756000003</v>
      </c>
      <c r="V2" s="21">
        <f t="shared" si="0"/>
        <v>636.86389104</v>
      </c>
      <c r="W2" s="21">
        <f t="shared" si="0"/>
        <v>626.3025958799999</v>
      </c>
      <c r="X2" s="21">
        <f t="shared" si="0"/>
        <v>629.04328811999994</v>
      </c>
      <c r="Y2" s="21">
        <f t="shared" ref="Y2:Z2" si="1">SUM(Y3,Y17,Y22,Y25,Y26,Y51,Y52)</f>
        <v>896.29732764000005</v>
      </c>
      <c r="Z2" s="21">
        <f t="shared" si="1"/>
        <v>766.40094648000013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944.44804116000012</v>
      </c>
      <c r="D26" s="27">
        <f t="shared" si="16"/>
        <v>956.00408436000021</v>
      </c>
      <c r="E26" s="27">
        <f t="shared" si="16"/>
        <v>942.91417116000002</v>
      </c>
      <c r="F26" s="27">
        <f t="shared" si="16"/>
        <v>989.46885960000009</v>
      </c>
      <c r="G26" s="27">
        <f t="shared" si="16"/>
        <v>973.67346648000012</v>
      </c>
      <c r="H26" s="27">
        <f t="shared" si="16"/>
        <v>1016.2395594</v>
      </c>
      <c r="I26" s="27">
        <f t="shared" si="16"/>
        <v>964.73300508000011</v>
      </c>
      <c r="J26" s="27">
        <f t="shared" si="16"/>
        <v>913.81358952000005</v>
      </c>
      <c r="K26" s="27">
        <f t="shared" si="16"/>
        <v>961.74182519999999</v>
      </c>
      <c r="L26" s="27">
        <f t="shared" si="16"/>
        <v>824.76376632000006</v>
      </c>
      <c r="M26" s="27">
        <f t="shared" si="16"/>
        <v>764.60538492000023</v>
      </c>
      <c r="N26" s="27">
        <f t="shared" si="16"/>
        <v>722.67844895999997</v>
      </c>
      <c r="O26" s="27">
        <f t="shared" si="16"/>
        <v>698.36274144000015</v>
      </c>
      <c r="P26" s="27">
        <f t="shared" si="16"/>
        <v>622.76882616</v>
      </c>
      <c r="Q26" s="27">
        <f t="shared" si="16"/>
        <v>562.42771415999982</v>
      </c>
      <c r="R26" s="27">
        <f t="shared" si="16"/>
        <v>535.58979084000021</v>
      </c>
      <c r="S26" s="27">
        <f t="shared" si="16"/>
        <v>553.80149603999996</v>
      </c>
      <c r="T26" s="27">
        <f t="shared" si="16"/>
        <v>582.76096164</v>
      </c>
      <c r="U26" s="27">
        <f t="shared" si="16"/>
        <v>628.90830756000003</v>
      </c>
      <c r="V26" s="27">
        <f t="shared" si="16"/>
        <v>636.86389104</v>
      </c>
      <c r="W26" s="27">
        <f t="shared" si="16"/>
        <v>626.3025958799999</v>
      </c>
      <c r="X26" s="27">
        <f t="shared" si="16"/>
        <v>629.04328811999994</v>
      </c>
      <c r="Y26" s="27">
        <f t="shared" ref="Y26:Z26" si="17">SUM(Y27,Y33)</f>
        <v>896.29732764000005</v>
      </c>
      <c r="Z26" s="27">
        <f t="shared" si="17"/>
        <v>766.40094648000013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944.44804116000012</v>
      </c>
      <c r="D33" s="19">
        <f t="shared" si="20"/>
        <v>956.00408436000021</v>
      </c>
      <c r="E33" s="19">
        <f t="shared" si="20"/>
        <v>942.91417116000002</v>
      </c>
      <c r="F33" s="19">
        <f t="shared" si="20"/>
        <v>989.46885960000009</v>
      </c>
      <c r="G33" s="19">
        <f t="shared" si="20"/>
        <v>973.67346648000012</v>
      </c>
      <c r="H33" s="19">
        <f t="shared" si="20"/>
        <v>1016.2395594</v>
      </c>
      <c r="I33" s="19">
        <f t="shared" si="20"/>
        <v>964.73300508000011</v>
      </c>
      <c r="J33" s="19">
        <f t="shared" si="20"/>
        <v>913.81358952000005</v>
      </c>
      <c r="K33" s="19">
        <f t="shared" si="20"/>
        <v>961.74182519999999</v>
      </c>
      <c r="L33" s="19">
        <f t="shared" si="20"/>
        <v>824.76376632000006</v>
      </c>
      <c r="M33" s="19">
        <f t="shared" si="20"/>
        <v>764.60538492000023</v>
      </c>
      <c r="N33" s="19">
        <f t="shared" si="20"/>
        <v>722.67844895999997</v>
      </c>
      <c r="O33" s="19">
        <f t="shared" si="20"/>
        <v>698.36274144000015</v>
      </c>
      <c r="P33" s="19">
        <f t="shared" si="20"/>
        <v>622.76882616</v>
      </c>
      <c r="Q33" s="19">
        <f t="shared" si="20"/>
        <v>562.42771415999982</v>
      </c>
      <c r="R33" s="19">
        <f t="shared" si="20"/>
        <v>535.58979084000021</v>
      </c>
      <c r="S33" s="19">
        <f t="shared" si="20"/>
        <v>553.80149603999996</v>
      </c>
      <c r="T33" s="19">
        <f t="shared" si="20"/>
        <v>582.76096164</v>
      </c>
      <c r="U33" s="19">
        <f t="shared" si="20"/>
        <v>628.90830756000003</v>
      </c>
      <c r="V33" s="19">
        <f t="shared" si="20"/>
        <v>636.86389104</v>
      </c>
      <c r="W33" s="19">
        <f t="shared" si="20"/>
        <v>626.3025958799999</v>
      </c>
      <c r="X33" s="19">
        <f t="shared" si="20"/>
        <v>629.04328811999994</v>
      </c>
      <c r="Y33" s="19">
        <f t="shared" ref="Y33:Z33" si="21">SUM(Y34:Y50)</f>
        <v>896.29732764000005</v>
      </c>
      <c r="Z33" s="19">
        <f t="shared" si="21"/>
        <v>766.40094648000013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944.44804116000012</v>
      </c>
      <c r="D43" s="8">
        <v>956.00408436000021</v>
      </c>
      <c r="E43" s="8">
        <v>942.91417116000002</v>
      </c>
      <c r="F43" s="8">
        <v>989.46885960000009</v>
      </c>
      <c r="G43" s="8">
        <v>973.67346648000012</v>
      </c>
      <c r="H43" s="8">
        <v>1016.2395594</v>
      </c>
      <c r="I43" s="8">
        <v>964.73300508000011</v>
      </c>
      <c r="J43" s="8">
        <v>913.81358952000005</v>
      </c>
      <c r="K43" s="8">
        <v>961.74182519999999</v>
      </c>
      <c r="L43" s="8">
        <v>824.76376632000006</v>
      </c>
      <c r="M43" s="8">
        <v>764.60538492000023</v>
      </c>
      <c r="N43" s="8">
        <v>722.67844895999997</v>
      </c>
      <c r="O43" s="8">
        <v>698.36274144000015</v>
      </c>
      <c r="P43" s="8">
        <v>622.76882616</v>
      </c>
      <c r="Q43" s="8">
        <v>562.42771415999982</v>
      </c>
      <c r="R43" s="8">
        <v>535.58979084000021</v>
      </c>
      <c r="S43" s="8">
        <v>553.80149603999996</v>
      </c>
      <c r="T43" s="8">
        <v>582.76096164</v>
      </c>
      <c r="U43" s="8">
        <v>628.90830756000003</v>
      </c>
      <c r="V43" s="8">
        <v>636.86389104</v>
      </c>
      <c r="W43" s="8">
        <v>626.3025958799999</v>
      </c>
      <c r="X43" s="8">
        <v>629.04328811999994</v>
      </c>
      <c r="Y43" s="8">
        <v>896.29732764000005</v>
      </c>
      <c r="Z43" s="8">
        <v>766.40094648000013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2025-11-06T10:26:10Z</dcterms:created>
  <dcterms:modified xsi:type="dcterms:W3CDTF">2025-11-06T10:26:10Z</dcterms:modified>
</cp:coreProperties>
</file>