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pivotTables/pivotTable5.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pivotTables/pivotTable6.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pivotTables/pivotTable7.xml" ContentType="application/vnd.openxmlformats-officedocument.spreadsheetml.pivotTable+xml"/>
  <Override PartName="/xl/drawings/drawing5.xml" ContentType="application/vnd.openxmlformats-officedocument.drawing+xml"/>
  <Override PartName="/xl/comments5.xml" ContentType="application/vnd.openxmlformats-officedocument.spreadsheetml.comments+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erodriguez\Desktop\proyectos\BX+\reportes de diario jira\"/>
    </mc:Choice>
  </mc:AlternateContent>
  <bookViews>
    <workbookView xWindow="0" yWindow="4440" windowWidth="19200" windowHeight="3900" tabRatio="851" firstSheet="4" activeTab="10"/>
  </bookViews>
  <sheets>
    <sheet name="Nomenclatura" sheetId="14" r:id="rId1"/>
    <sheet name="detalle abiertos" sheetId="15" state="hidden" r:id="rId2"/>
    <sheet name="Abiertos" sheetId="9" r:id="rId3"/>
    <sheet name="detalle Bug's" sheetId="17" state="hidden" r:id="rId4"/>
    <sheet name="Bug's" sheetId="2" r:id="rId5"/>
    <sheet name="Detalle Migración" sheetId="18" state="hidden" r:id="rId6"/>
    <sheet name="Migración" sheetId="3" r:id="rId7"/>
    <sheet name="Detalle Parametrización" sheetId="19" state="hidden" r:id="rId8"/>
    <sheet name="Parametrización" sheetId="4" r:id="rId9"/>
    <sheet name="Detalle Brechas" sheetId="20" state="hidden" r:id="rId10"/>
    <sheet name="Brecha" sheetId="5" r:id="rId11"/>
    <sheet name="Resumen" sheetId="6" r:id="rId12"/>
    <sheet name="Instrucciones" sheetId="7" r:id="rId13"/>
    <sheet name="Hoja3" sheetId="21" r:id="rId14"/>
  </sheets>
  <definedNames>
    <definedName name="_xlnm._FilterDatabase" localSheetId="2" hidden="1">Abiertos!$A$5:$AC$107</definedName>
    <definedName name="_xlnm._FilterDatabase" localSheetId="10" hidden="1">Brecha!$A$5:$AF$161</definedName>
    <definedName name="_xlnm._FilterDatabase" localSheetId="4" hidden="1">'Bug''s'!$A$5:$AC$101</definedName>
    <definedName name="_xlnm._FilterDatabase" localSheetId="6" hidden="1">Migración!$A$5:$AD$59</definedName>
    <definedName name="_xlnm._FilterDatabase" localSheetId="8" hidden="1">Parametrización!$A$5:$AC$54</definedName>
  </definedNames>
  <calcPr calcId="152511"/>
  <pivotCaches>
    <pivotCache cacheId="0" r:id="rId15"/>
    <pivotCache cacheId="1" r:id="rId16"/>
    <pivotCache cacheId="2" r:id="rId17"/>
    <pivotCache cacheId="3" r:id="rId18"/>
    <pivotCache cacheId="4" r:id="rId19"/>
  </pivotCaches>
</workbook>
</file>

<file path=xl/calcChain.xml><?xml version="1.0" encoding="utf-8"?>
<calcChain xmlns="http://schemas.openxmlformats.org/spreadsheetml/2006/main">
  <c r="Y78" i="5" l="1"/>
  <c r="W78" i="5"/>
  <c r="V78" i="5"/>
  <c r="U78" i="5"/>
  <c r="O78" i="5"/>
  <c r="Q78" i="5" s="1"/>
  <c r="S78" i="5"/>
  <c r="R78" i="5"/>
  <c r="N78" i="5"/>
  <c r="M78" i="5"/>
  <c r="K78" i="5"/>
  <c r="M43" i="5"/>
  <c r="O43" i="5" s="1"/>
  <c r="Y43" i="5"/>
  <c r="R43" i="5"/>
  <c r="V43" i="5" s="1"/>
  <c r="N43" i="5"/>
  <c r="M152" i="5"/>
  <c r="O152" i="5" s="1"/>
  <c r="Y152" i="5"/>
  <c r="R152" i="5"/>
  <c r="V152" i="5" s="1"/>
  <c r="M40" i="5"/>
  <c r="Y40" i="5"/>
  <c r="O40" i="5"/>
  <c r="M123" i="5"/>
  <c r="N123" i="5" s="1"/>
  <c r="Y123" i="5"/>
  <c r="M6" i="5"/>
  <c r="Y6" i="5"/>
  <c r="R6" i="5"/>
  <c r="V6" i="5" s="1"/>
  <c r="O6" i="5"/>
  <c r="N6" i="5"/>
  <c r="M105" i="5"/>
  <c r="N105" i="5" s="1"/>
  <c r="Y105" i="5"/>
  <c r="M139" i="5"/>
  <c r="Y140" i="5"/>
  <c r="O140" i="5" s="1"/>
  <c r="N140" i="5"/>
  <c r="M156" i="5"/>
  <c r="N156" i="5" s="1"/>
  <c r="Y156" i="5"/>
  <c r="M97" i="5"/>
  <c r="Y98" i="5"/>
  <c r="O98" i="5" s="1"/>
  <c r="R98" i="5"/>
  <c r="V98" i="5" s="1"/>
  <c r="N98" i="5"/>
  <c r="M12" i="4"/>
  <c r="Y12" i="4"/>
  <c r="R12" i="4"/>
  <c r="V12" i="4" s="1"/>
  <c r="M6" i="4"/>
  <c r="R6" i="3"/>
  <c r="V6" i="3" s="1"/>
  <c r="O6" i="3"/>
  <c r="K6" i="3"/>
  <c r="W6" i="3" s="1"/>
  <c r="M23" i="9"/>
  <c r="O23" i="9" s="1"/>
  <c r="R23" i="9"/>
  <c r="V23" i="9" s="1"/>
  <c r="K23" i="9"/>
  <c r="W23" i="9" s="1"/>
  <c r="Y11" i="3"/>
  <c r="O11" i="3" s="1"/>
  <c r="R11" i="3"/>
  <c r="V11" i="3" s="1"/>
  <c r="Y38" i="2"/>
  <c r="O38" i="2" s="1"/>
  <c r="R38" i="2"/>
  <c r="V38" i="2" s="1"/>
  <c r="Y10" i="3"/>
  <c r="O10" i="3" s="1"/>
  <c r="R10" i="3"/>
  <c r="V10" i="3" s="1"/>
  <c r="Y59" i="9"/>
  <c r="O59" i="9" s="1"/>
  <c r="Q59" i="9" s="1"/>
  <c r="U59" i="9" s="1"/>
  <c r="R59" i="9"/>
  <c r="V59" i="9" s="1"/>
  <c r="K59" i="9"/>
  <c r="S59" i="9" s="1"/>
  <c r="M28" i="3"/>
  <c r="Y29" i="3"/>
  <c r="R29" i="3"/>
  <c r="V29" i="3" s="1"/>
  <c r="M7" i="2"/>
  <c r="Y7" i="2"/>
  <c r="R7" i="2"/>
  <c r="V7" i="2" s="1"/>
  <c r="K7" i="2"/>
  <c r="W7" i="2" s="1"/>
  <c r="M56" i="2"/>
  <c r="Y57" i="2"/>
  <c r="W57" i="2"/>
  <c r="R57" i="2"/>
  <c r="V57" i="2" s="1"/>
  <c r="Q57" i="2"/>
  <c r="U57" i="2" s="1"/>
  <c r="O57" i="2"/>
  <c r="M58" i="2"/>
  <c r="Y59" i="2"/>
  <c r="O59" i="2" s="1"/>
  <c r="R59" i="2"/>
  <c r="V59" i="2" s="1"/>
  <c r="M80" i="2"/>
  <c r="Y80" i="2"/>
  <c r="O80" i="2" s="1"/>
  <c r="M104" i="9"/>
  <c r="Y105" i="9"/>
  <c r="M105" i="9"/>
  <c r="O105" i="9" s="1"/>
  <c r="K105" i="9"/>
  <c r="W105" i="9" s="1"/>
  <c r="M100" i="9"/>
  <c r="M99" i="9"/>
  <c r="Y100" i="9"/>
  <c r="O100" i="9" s="1"/>
  <c r="R100" i="9"/>
  <c r="K100" i="9"/>
  <c r="M96" i="9"/>
  <c r="M97" i="9"/>
  <c r="Y97" i="9"/>
  <c r="W97" i="9"/>
  <c r="K97" i="9"/>
  <c r="M13" i="9"/>
  <c r="N13" i="9" s="1"/>
  <c r="R13" i="9"/>
  <c r="V13" i="9" s="1"/>
  <c r="R11" i="5"/>
  <c r="V11" i="5" s="1"/>
  <c r="O11" i="5"/>
  <c r="N11" i="5"/>
  <c r="N6" i="3" l="1"/>
  <c r="S6" i="3"/>
  <c r="N152" i="5"/>
  <c r="N40" i="5"/>
  <c r="O123" i="5"/>
  <c r="O156" i="5"/>
  <c r="O105" i="5"/>
  <c r="O12" i="4"/>
  <c r="Q6" i="3"/>
  <c r="U6" i="3" s="1"/>
  <c r="N23" i="9"/>
  <c r="S23" i="9"/>
  <c r="Q23" i="9"/>
  <c r="U23" i="9" s="1"/>
  <c r="O7" i="2"/>
  <c r="Q7" i="2" s="1"/>
  <c r="U7" i="2" s="1"/>
  <c r="O97" i="9"/>
  <c r="W59" i="9"/>
  <c r="N59" i="9"/>
  <c r="N7" i="2"/>
  <c r="S7" i="2"/>
  <c r="R105" i="9"/>
  <c r="N105" i="9"/>
  <c r="S105" i="9"/>
  <c r="Q105" i="9"/>
  <c r="Q100" i="9"/>
  <c r="N100" i="9"/>
  <c r="S100" i="9"/>
  <c r="W100" i="9"/>
  <c r="Q97" i="9"/>
  <c r="R97" i="9"/>
  <c r="N97" i="9"/>
  <c r="S97" i="9"/>
  <c r="O13" i="9"/>
  <c r="F4" i="5"/>
  <c r="D4" i="5"/>
  <c r="W161" i="5"/>
  <c r="W159" i="5"/>
  <c r="W153" i="5"/>
  <c r="W151" i="5"/>
  <c r="W145" i="5"/>
  <c r="W144" i="5"/>
  <c r="W137" i="5"/>
  <c r="W131" i="5"/>
  <c r="W130" i="5"/>
  <c r="W129" i="5"/>
  <c r="W127" i="5"/>
  <c r="W125" i="5"/>
  <c r="W122" i="5"/>
  <c r="W119" i="5"/>
  <c r="W118" i="5"/>
  <c r="W116" i="5"/>
  <c r="W113" i="5"/>
  <c r="W111" i="5"/>
  <c r="W110" i="5"/>
  <c r="W108" i="5"/>
  <c r="W104" i="5"/>
  <c r="W101" i="5"/>
  <c r="W96" i="5"/>
  <c r="W92" i="5"/>
  <c r="W86" i="5"/>
  <c r="W85" i="5"/>
  <c r="W83" i="5"/>
  <c r="W82" i="5"/>
  <c r="W77" i="5"/>
  <c r="W76" i="5"/>
  <c r="W75" i="5"/>
  <c r="W74" i="5"/>
  <c r="W72" i="5"/>
  <c r="W71" i="5"/>
  <c r="W68" i="5"/>
  <c r="W67" i="5"/>
  <c r="W64" i="5"/>
  <c r="W62" i="5"/>
  <c r="W61" i="5"/>
  <c r="W60" i="5"/>
  <c r="W59" i="5"/>
  <c r="W58" i="5"/>
  <c r="W56" i="5"/>
  <c r="W55" i="5"/>
  <c r="W54" i="5"/>
  <c r="W49" i="5"/>
  <c r="W48" i="5"/>
  <c r="W47" i="5"/>
  <c r="W45" i="5"/>
  <c r="W42" i="5"/>
  <c r="W39" i="5"/>
  <c r="W38" i="5"/>
  <c r="W37" i="5"/>
  <c r="W34" i="5"/>
  <c r="W33" i="5"/>
  <c r="W32" i="5"/>
  <c r="W31" i="5"/>
  <c r="W29" i="5"/>
  <c r="W28" i="5"/>
  <c r="W24" i="5"/>
  <c r="W21" i="5"/>
  <c r="W18" i="5"/>
  <c r="W16" i="5"/>
  <c r="W13" i="5"/>
  <c r="W10" i="5"/>
  <c r="W7" i="3"/>
  <c r="R7" i="4"/>
  <c r="V7" i="4" s="1"/>
  <c r="R8" i="4"/>
  <c r="V8" i="4" s="1"/>
  <c r="R9" i="4"/>
  <c r="V9" i="4" s="1"/>
  <c r="R10" i="4"/>
  <c r="V10" i="4" s="1"/>
  <c r="R11" i="4"/>
  <c r="V11" i="4" s="1"/>
  <c r="R13" i="4"/>
  <c r="V13" i="4" s="1"/>
  <c r="R14" i="4"/>
  <c r="V14" i="4" s="1"/>
  <c r="R15" i="4"/>
  <c r="V15" i="4" s="1"/>
  <c r="R16" i="4"/>
  <c r="V16" i="4" s="1"/>
  <c r="R17" i="4"/>
  <c r="V17" i="4" s="1"/>
  <c r="R18" i="4"/>
  <c r="V18" i="4" s="1"/>
  <c r="R19" i="4"/>
  <c r="V19" i="4" s="1"/>
  <c r="R20" i="4"/>
  <c r="V20" i="4" s="1"/>
  <c r="R21" i="4"/>
  <c r="V21" i="4" s="1"/>
  <c r="R22" i="4"/>
  <c r="R23" i="4"/>
  <c r="V23" i="4" s="1"/>
  <c r="R6" i="4"/>
  <c r="V6" i="4" s="1"/>
  <c r="R42" i="5"/>
  <c r="V42" i="5" s="1"/>
  <c r="R44" i="5"/>
  <c r="V44" i="5" s="1"/>
  <c r="R45" i="5"/>
  <c r="V45" i="5" s="1"/>
  <c r="R46" i="5"/>
  <c r="V46" i="5" s="1"/>
  <c r="R47" i="5"/>
  <c r="V47" i="5" s="1"/>
  <c r="R48" i="5"/>
  <c r="V48" i="5" s="1"/>
  <c r="R49" i="5"/>
  <c r="V49" i="5" s="1"/>
  <c r="R50" i="5"/>
  <c r="V50" i="5" s="1"/>
  <c r="R51" i="5"/>
  <c r="V51" i="5" s="1"/>
  <c r="R52" i="5"/>
  <c r="V52" i="5" s="1"/>
  <c r="R53" i="5"/>
  <c r="V53" i="5" s="1"/>
  <c r="R54" i="5"/>
  <c r="V54" i="5" s="1"/>
  <c r="R55" i="5"/>
  <c r="V55" i="5" s="1"/>
  <c r="R56" i="5"/>
  <c r="V56" i="5" s="1"/>
  <c r="R58" i="5"/>
  <c r="V58" i="5" s="1"/>
  <c r="R59" i="5"/>
  <c r="V59" i="5" s="1"/>
  <c r="R60" i="5"/>
  <c r="V60" i="5" s="1"/>
  <c r="R61" i="5"/>
  <c r="V61" i="5" s="1"/>
  <c r="R62" i="5"/>
  <c r="V62" i="5" s="1"/>
  <c r="R63" i="5"/>
  <c r="V63" i="5" s="1"/>
  <c r="R64" i="5"/>
  <c r="V64" i="5" s="1"/>
  <c r="R66" i="5"/>
  <c r="V66" i="5" s="1"/>
  <c r="R67" i="5"/>
  <c r="V67" i="5" s="1"/>
  <c r="R68" i="5"/>
  <c r="V68" i="5" s="1"/>
  <c r="R70" i="5"/>
  <c r="V70" i="5" s="1"/>
  <c r="R71" i="5"/>
  <c r="V71" i="5" s="1"/>
  <c r="R72" i="5"/>
  <c r="V72" i="5" s="1"/>
  <c r="R73" i="5"/>
  <c r="V73" i="5" s="1"/>
  <c r="R74" i="5"/>
  <c r="V74" i="5" s="1"/>
  <c r="R75" i="5"/>
  <c r="V75" i="5" s="1"/>
  <c r="R76" i="5"/>
  <c r="V76" i="5" s="1"/>
  <c r="R77" i="5"/>
  <c r="V77" i="5" s="1"/>
  <c r="R79" i="5"/>
  <c r="V79" i="5" s="1"/>
  <c r="R80" i="5"/>
  <c r="V80" i="5" s="1"/>
  <c r="R81" i="5"/>
  <c r="V81" i="5" s="1"/>
  <c r="R82" i="5"/>
  <c r="V82" i="5" s="1"/>
  <c r="R83" i="5"/>
  <c r="V83" i="5" s="1"/>
  <c r="R84" i="5"/>
  <c r="V84" i="5" s="1"/>
  <c r="R85" i="5"/>
  <c r="V85" i="5" s="1"/>
  <c r="R86" i="5"/>
  <c r="V86" i="5" s="1"/>
  <c r="R87" i="5"/>
  <c r="V87" i="5" s="1"/>
  <c r="R88" i="5"/>
  <c r="V88" i="5" s="1"/>
  <c r="R89" i="5"/>
  <c r="V89" i="5" s="1"/>
  <c r="R90" i="5"/>
  <c r="V90" i="5" s="1"/>
  <c r="R91" i="5"/>
  <c r="V91" i="5" s="1"/>
  <c r="R92" i="5"/>
  <c r="V92" i="5" s="1"/>
  <c r="R94" i="5"/>
  <c r="V94" i="5" s="1"/>
  <c r="R95" i="5"/>
  <c r="V95" i="5" s="1"/>
  <c r="R96" i="5"/>
  <c r="V96" i="5" s="1"/>
  <c r="R97" i="5"/>
  <c r="V97" i="5" s="1"/>
  <c r="R101" i="5"/>
  <c r="V101" i="5" s="1"/>
  <c r="R102" i="5"/>
  <c r="V102" i="5" s="1"/>
  <c r="R103" i="5"/>
  <c r="V103" i="5" s="1"/>
  <c r="R104" i="5"/>
  <c r="V104" i="5" s="1"/>
  <c r="R108" i="5"/>
  <c r="V108" i="5" s="1"/>
  <c r="R110" i="5"/>
  <c r="V110" i="5" s="1"/>
  <c r="R111" i="5"/>
  <c r="V111" i="5" s="1"/>
  <c r="R112" i="5"/>
  <c r="V112" i="5" s="1"/>
  <c r="R113" i="5"/>
  <c r="V113" i="5" s="1"/>
  <c r="R115" i="5"/>
  <c r="V115" i="5" s="1"/>
  <c r="R116" i="5"/>
  <c r="V116" i="5" s="1"/>
  <c r="R117" i="5"/>
  <c r="V117" i="5" s="1"/>
  <c r="R118" i="5"/>
  <c r="V118" i="5" s="1"/>
  <c r="R119" i="5"/>
  <c r="V119" i="5" s="1"/>
  <c r="R121" i="5"/>
  <c r="V121" i="5" s="1"/>
  <c r="R122" i="5"/>
  <c r="V122" i="5" s="1"/>
  <c r="R125" i="5"/>
  <c r="V125" i="5" s="1"/>
  <c r="R126" i="5"/>
  <c r="V126" i="5" s="1"/>
  <c r="R127" i="5"/>
  <c r="V127" i="5" s="1"/>
  <c r="R128" i="5"/>
  <c r="V128" i="5" s="1"/>
  <c r="R129" i="5"/>
  <c r="V129" i="5" s="1"/>
  <c r="R130" i="5"/>
  <c r="V130" i="5" s="1"/>
  <c r="R131" i="5"/>
  <c r="V131" i="5" s="1"/>
  <c r="R132" i="5"/>
  <c r="V132" i="5" s="1"/>
  <c r="R134" i="5"/>
  <c r="V134" i="5" s="1"/>
  <c r="R135" i="5"/>
  <c r="V135" i="5" s="1"/>
  <c r="R136" i="5"/>
  <c r="V136" i="5" s="1"/>
  <c r="R137" i="5"/>
  <c r="V137" i="5" s="1"/>
  <c r="R138" i="5"/>
  <c r="V138" i="5" s="1"/>
  <c r="R141" i="5"/>
  <c r="V141" i="5" s="1"/>
  <c r="R142" i="5"/>
  <c r="V142" i="5" s="1"/>
  <c r="R144" i="5"/>
  <c r="V144" i="5" s="1"/>
  <c r="R145" i="5"/>
  <c r="V145" i="5" s="1"/>
  <c r="R146" i="5"/>
  <c r="V146" i="5" s="1"/>
  <c r="R147" i="5"/>
  <c r="V147" i="5" s="1"/>
  <c r="R151" i="5"/>
  <c r="V151" i="5" s="1"/>
  <c r="R153" i="5"/>
  <c r="V153" i="5" s="1"/>
  <c r="R159" i="5"/>
  <c r="V159" i="5" s="1"/>
  <c r="R161" i="5"/>
  <c r="V161" i="5" s="1"/>
  <c r="V22"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W8" i="3"/>
  <c r="W9" i="3"/>
  <c r="W12" i="3"/>
  <c r="W14" i="3"/>
  <c r="W15" i="3"/>
  <c r="W16" i="3"/>
  <c r="W19" i="3"/>
  <c r="W20" i="3"/>
  <c r="W23" i="3"/>
  <c r="W24" i="3"/>
  <c r="R8" i="3"/>
  <c r="V8" i="3" s="1"/>
  <c r="R9" i="3"/>
  <c r="V9" i="3" s="1"/>
  <c r="R12" i="3"/>
  <c r="V12" i="3" s="1"/>
  <c r="R13" i="3"/>
  <c r="V13" i="3" s="1"/>
  <c r="R14" i="3"/>
  <c r="V14" i="3" s="1"/>
  <c r="R15" i="3"/>
  <c r="V15" i="3" s="1"/>
  <c r="R16" i="3"/>
  <c r="V16" i="3" s="1"/>
  <c r="R17" i="3"/>
  <c r="V17" i="3" s="1"/>
  <c r="R19" i="3"/>
  <c r="V19" i="3" s="1"/>
  <c r="R20" i="3"/>
  <c r="V20" i="3" s="1"/>
  <c r="R22" i="3"/>
  <c r="V22" i="3" s="1"/>
  <c r="R23" i="3"/>
  <c r="V23" i="3" s="1"/>
  <c r="R24" i="3"/>
  <c r="V24" i="3" s="1"/>
  <c r="R26" i="3"/>
  <c r="V26" i="3" s="1"/>
  <c r="R27" i="3"/>
  <c r="V27" i="3" s="1"/>
  <c r="R28" i="3"/>
  <c r="V28" i="3" s="1"/>
  <c r="R7" i="3"/>
  <c r="V7" i="3" s="1"/>
  <c r="W11" i="9"/>
  <c r="W15" i="9"/>
  <c r="W24" i="9"/>
  <c r="W26" i="9"/>
  <c r="W27" i="9"/>
  <c r="W28" i="9"/>
  <c r="W29" i="9"/>
  <c r="W30" i="9"/>
  <c r="W32" i="9"/>
  <c r="W34" i="9"/>
  <c r="W39" i="9"/>
  <c r="W42" i="9"/>
  <c r="W43" i="9"/>
  <c r="W44" i="9"/>
  <c r="W45" i="9"/>
  <c r="W47" i="9"/>
  <c r="W48" i="9"/>
  <c r="W49" i="9"/>
  <c r="W51" i="9"/>
  <c r="W52" i="9"/>
  <c r="W53" i="9"/>
  <c r="W54" i="9"/>
  <c r="W58" i="9"/>
  <c r="W61" i="9"/>
  <c r="W63" i="9"/>
  <c r="W64" i="9"/>
  <c r="W67" i="9"/>
  <c r="W68" i="9"/>
  <c r="W69" i="9"/>
  <c r="W71" i="9"/>
  <c r="W72" i="9"/>
  <c r="W74" i="9"/>
  <c r="W76" i="9"/>
  <c r="W77" i="9"/>
  <c r="W80" i="9"/>
  <c r="W81" i="9"/>
  <c r="W82" i="9"/>
  <c r="W83" i="9"/>
  <c r="W84" i="9"/>
  <c r="W86" i="9"/>
  <c r="W89" i="9"/>
  <c r="W90" i="9"/>
  <c r="W91" i="9"/>
  <c r="W93" i="9"/>
  <c r="W94" i="9"/>
  <c r="W95" i="9"/>
  <c r="W98" i="9"/>
  <c r="W101" i="9"/>
  <c r="W103" i="9"/>
  <c r="W106" i="9"/>
  <c r="W107" i="9"/>
  <c r="R7" i="9"/>
  <c r="V7" i="9" s="1"/>
  <c r="R10" i="9"/>
  <c r="V10" i="9" s="1"/>
  <c r="R11" i="9"/>
  <c r="V11" i="9" s="1"/>
  <c r="R12" i="9"/>
  <c r="V12" i="9" s="1"/>
  <c r="R14" i="9"/>
  <c r="V14" i="9" s="1"/>
  <c r="R15" i="9"/>
  <c r="V15" i="9" s="1"/>
  <c r="R16" i="9"/>
  <c r="V16" i="9" s="1"/>
  <c r="R17" i="9"/>
  <c r="V17" i="9" s="1"/>
  <c r="R18" i="9"/>
  <c r="V18" i="9" s="1"/>
  <c r="R19" i="9"/>
  <c r="V19" i="9" s="1"/>
  <c r="R20" i="9"/>
  <c r="V20" i="9" s="1"/>
  <c r="R21" i="9"/>
  <c r="V21" i="9" s="1"/>
  <c r="R24" i="9"/>
  <c r="V24" i="9" s="1"/>
  <c r="R25" i="9"/>
  <c r="V25" i="9" s="1"/>
  <c r="R26" i="9"/>
  <c r="V26" i="9" s="1"/>
  <c r="R27" i="9"/>
  <c r="V27" i="9" s="1"/>
  <c r="R28" i="9"/>
  <c r="V28" i="9" s="1"/>
  <c r="R29" i="9"/>
  <c r="V29" i="9" s="1"/>
  <c r="R30" i="9"/>
  <c r="V30" i="9" s="1"/>
  <c r="R31" i="9"/>
  <c r="V31" i="9" s="1"/>
  <c r="R32" i="9"/>
  <c r="V32" i="9" s="1"/>
  <c r="R33" i="9"/>
  <c r="V33" i="9" s="1"/>
  <c r="R34" i="9"/>
  <c r="V34" i="9" s="1"/>
  <c r="R35" i="9"/>
  <c r="V35" i="9" s="1"/>
  <c r="R36" i="9"/>
  <c r="V36" i="9" s="1"/>
  <c r="R37" i="9"/>
  <c r="V37" i="9" s="1"/>
  <c r="R38" i="9"/>
  <c r="V38" i="9" s="1"/>
  <c r="R39" i="9"/>
  <c r="V39" i="9" s="1"/>
  <c r="R40" i="9"/>
  <c r="V40" i="9" s="1"/>
  <c r="R41" i="9"/>
  <c r="V41" i="9" s="1"/>
  <c r="R42" i="9"/>
  <c r="V42" i="9" s="1"/>
  <c r="R43" i="9"/>
  <c r="V43" i="9" s="1"/>
  <c r="R44" i="9"/>
  <c r="V44" i="9" s="1"/>
  <c r="R45" i="9"/>
  <c r="V45" i="9" s="1"/>
  <c r="R47" i="9"/>
  <c r="V47" i="9" s="1"/>
  <c r="R48" i="9"/>
  <c r="V48" i="9" s="1"/>
  <c r="R49" i="9"/>
  <c r="V49" i="9" s="1"/>
  <c r="R51" i="9"/>
  <c r="V51" i="9" s="1"/>
  <c r="R52" i="9"/>
  <c r="V52" i="9" s="1"/>
  <c r="R53" i="9"/>
  <c r="V53" i="9" s="1"/>
  <c r="R54" i="9"/>
  <c r="V54" i="9" s="1"/>
  <c r="R55" i="9"/>
  <c r="V55" i="9" s="1"/>
  <c r="R56" i="9"/>
  <c r="V56" i="9" s="1"/>
  <c r="R57" i="9"/>
  <c r="V57" i="9" s="1"/>
  <c r="R58" i="9"/>
  <c r="V58" i="9" s="1"/>
  <c r="R60" i="9"/>
  <c r="V60" i="9" s="1"/>
  <c r="R61" i="9"/>
  <c r="V61" i="9" s="1"/>
  <c r="R63" i="9"/>
  <c r="V63" i="9" s="1"/>
  <c r="R64" i="9"/>
  <c r="V64" i="9" s="1"/>
  <c r="R66" i="9"/>
  <c r="V66" i="9" s="1"/>
  <c r="R67" i="9"/>
  <c r="V67" i="9" s="1"/>
  <c r="R68" i="9"/>
  <c r="V68" i="9" s="1"/>
  <c r="R69" i="9"/>
  <c r="V69" i="9" s="1"/>
  <c r="R70" i="9"/>
  <c r="V70" i="9" s="1"/>
  <c r="Q71" i="9"/>
  <c r="U71" i="9" s="1"/>
  <c r="R71" i="9"/>
  <c r="V71" i="9" s="1"/>
  <c r="R72" i="9"/>
  <c r="V72" i="9" s="1"/>
  <c r="R74" i="9"/>
  <c r="V74" i="9" s="1"/>
  <c r="R75" i="9"/>
  <c r="V75" i="9" s="1"/>
  <c r="R76" i="9"/>
  <c r="V76" i="9" s="1"/>
  <c r="R77" i="9"/>
  <c r="V77" i="9" s="1"/>
  <c r="R78" i="9"/>
  <c r="V78" i="9" s="1"/>
  <c r="R79" i="9"/>
  <c r="V79" i="9" s="1"/>
  <c r="R80" i="9"/>
  <c r="V80" i="9" s="1"/>
  <c r="R81" i="9"/>
  <c r="V81" i="9" s="1"/>
  <c r="R82" i="9"/>
  <c r="V82" i="9" s="1"/>
  <c r="R83" i="9"/>
  <c r="V83" i="9" s="1"/>
  <c r="R84" i="9"/>
  <c r="V84" i="9" s="1"/>
  <c r="R86" i="9"/>
  <c r="R87" i="9"/>
  <c r="R88" i="9"/>
  <c r="R89" i="9"/>
  <c r="R90" i="9"/>
  <c r="R91" i="9"/>
  <c r="R92" i="9"/>
  <c r="R93" i="9"/>
  <c r="R94" i="9"/>
  <c r="R95" i="9"/>
  <c r="R98" i="9"/>
  <c r="R101" i="9"/>
  <c r="R103" i="9"/>
  <c r="R106" i="9"/>
  <c r="Q107" i="9"/>
  <c r="R107" i="9"/>
  <c r="S107" i="9"/>
  <c r="R6" i="9"/>
  <c r="V6" i="9" s="1"/>
  <c r="R9" i="5"/>
  <c r="V9" i="5" s="1"/>
  <c r="O9" i="5"/>
  <c r="N9" i="5"/>
  <c r="Y8" i="5"/>
  <c r="O8" i="5" s="1"/>
  <c r="R8" i="5"/>
  <c r="V8" i="5" s="1"/>
  <c r="N8" i="5"/>
  <c r="M160" i="5"/>
  <c r="N160" i="5" s="1"/>
  <c r="Y160" i="5"/>
  <c r="M57" i="5"/>
  <c r="Y58" i="5"/>
  <c r="M58" i="5"/>
  <c r="N58" i="5" s="1"/>
  <c r="M128" i="5"/>
  <c r="N128" i="5" s="1"/>
  <c r="Y128" i="5"/>
  <c r="M84" i="5"/>
  <c r="N84" i="5" s="1"/>
  <c r="Y84" i="5"/>
  <c r="M158" i="5"/>
  <c r="N158" i="5" s="1"/>
  <c r="Y158" i="5"/>
  <c r="M126" i="5"/>
  <c r="Y126" i="5"/>
  <c r="M95" i="5"/>
  <c r="Y95" i="5"/>
  <c r="M15" i="5"/>
  <c r="Y16" i="5"/>
  <c r="O16" i="5" s="1"/>
  <c r="N16" i="5"/>
  <c r="M112" i="5"/>
  <c r="Y113" i="5"/>
  <c r="O113" i="5" s="1"/>
  <c r="Q113" i="5" s="1"/>
  <c r="U113" i="5" s="1"/>
  <c r="N113" i="5"/>
  <c r="Y14" i="5"/>
  <c r="O14" i="5" s="1"/>
  <c r="R14" i="5"/>
  <c r="V14" i="5" s="1"/>
  <c r="N14" i="5"/>
  <c r="M20" i="5"/>
  <c r="N21" i="5"/>
  <c r="R21" i="5"/>
  <c r="V21" i="5" s="1"/>
  <c r="Y21" i="5"/>
  <c r="O21" i="5" s="1"/>
  <c r="M136" i="5"/>
  <c r="Y137" i="5"/>
  <c r="O137" i="5" s="1"/>
  <c r="Q137" i="5" s="1"/>
  <c r="U137" i="5" s="1"/>
  <c r="N137" i="5"/>
  <c r="O95" i="5" l="1"/>
  <c r="O160" i="5"/>
  <c r="N95" i="5"/>
  <c r="O158" i="5"/>
  <c r="O58" i="5"/>
  <c r="Q58" i="5" s="1"/>
  <c r="U58" i="5" s="1"/>
  <c r="O126" i="5"/>
  <c r="O128" i="5"/>
  <c r="O84" i="5"/>
  <c r="N126" i="5"/>
  <c r="Y12" i="5"/>
  <c r="O12" i="5" s="1"/>
  <c r="R12" i="5"/>
  <c r="V12" i="5" s="1"/>
  <c r="N12" i="5"/>
  <c r="Y53" i="5"/>
  <c r="M53" i="5"/>
  <c r="N53" i="5" s="1"/>
  <c r="Y7" i="5"/>
  <c r="O7" i="5" s="1"/>
  <c r="R7" i="5"/>
  <c r="V7" i="5" s="1"/>
  <c r="N7" i="5"/>
  <c r="N26" i="5"/>
  <c r="R26" i="5"/>
  <c r="V26" i="5" s="1"/>
  <c r="Y26" i="5"/>
  <c r="O26" i="5" s="1"/>
  <c r="Y25" i="5"/>
  <c r="O25" i="5" s="1"/>
  <c r="R25" i="5"/>
  <c r="V25" i="5" s="1"/>
  <c r="N25" i="5"/>
  <c r="M46" i="5"/>
  <c r="Y47" i="5"/>
  <c r="N47" i="5"/>
  <c r="M66" i="5"/>
  <c r="M67" i="5"/>
  <c r="N67" i="5" s="1"/>
  <c r="Y67" i="5"/>
  <c r="M81" i="5"/>
  <c r="M82" i="5"/>
  <c r="N82" i="5" s="1"/>
  <c r="Y82" i="5"/>
  <c r="M121" i="5"/>
  <c r="N121" i="5" s="1"/>
  <c r="Y121" i="5"/>
  <c r="M23" i="5"/>
  <c r="Y24" i="5"/>
  <c r="O24" i="5" s="1"/>
  <c r="N24" i="5"/>
  <c r="Y7" i="4"/>
  <c r="O7" i="4" s="1"/>
  <c r="Q7" i="4" s="1"/>
  <c r="U7" i="4" s="1"/>
  <c r="M13" i="4"/>
  <c r="Y14" i="4"/>
  <c r="O14" i="4" s="1"/>
  <c r="Q14" i="4" s="1"/>
  <c r="U14" i="4" s="1"/>
  <c r="O82" i="5" l="1"/>
  <c r="Q82" i="5" s="1"/>
  <c r="U82" i="5" s="1"/>
  <c r="O53" i="5"/>
  <c r="O121" i="5"/>
  <c r="O47" i="5"/>
  <c r="Q47" i="5" s="1"/>
  <c r="U47" i="5" s="1"/>
  <c r="O67" i="5"/>
  <c r="Q67" i="5" s="1"/>
  <c r="U67" i="5" s="1"/>
  <c r="Y14" i="2"/>
  <c r="R14" i="2"/>
  <c r="V14" i="2" s="1"/>
  <c r="O14" i="2"/>
  <c r="K14" i="2"/>
  <c r="S14" i="2" s="1"/>
  <c r="Y10" i="5"/>
  <c r="O10" i="5" s="1"/>
  <c r="R10" i="5"/>
  <c r="V10" i="5" s="1"/>
  <c r="N10" i="5"/>
  <c r="M71" i="5"/>
  <c r="Y71" i="5"/>
  <c r="C6" i="6"/>
  <c r="F4" i="4"/>
  <c r="C5" i="6" s="1"/>
  <c r="D4" i="4"/>
  <c r="F4" i="3"/>
  <c r="C4" i="6" s="1"/>
  <c r="D4" i="3"/>
  <c r="F4" i="9"/>
  <c r="C2" i="6" s="1"/>
  <c r="D4" i="9"/>
  <c r="M84" i="2"/>
  <c r="M85" i="2"/>
  <c r="O71" i="5" l="1"/>
  <c r="Q71" i="5" s="1"/>
  <c r="U71" i="5" s="1"/>
  <c r="W14" i="2"/>
  <c r="N14" i="2"/>
  <c r="Q14" i="2"/>
  <c r="U14" i="2" s="1"/>
  <c r="N71" i="5"/>
  <c r="M71" i="2"/>
  <c r="M66" i="2"/>
  <c r="M65" i="2"/>
  <c r="R50" i="2"/>
  <c r="V50" i="2" s="1"/>
  <c r="W50" i="2"/>
  <c r="Y50" i="2"/>
  <c r="O50" i="2" s="1"/>
  <c r="Q50" i="2" s="1"/>
  <c r="U50" i="2" s="1"/>
  <c r="M51" i="2"/>
  <c r="D4" i="2"/>
  <c r="F4" i="2"/>
  <c r="C3" i="6" s="1"/>
  <c r="C7" i="6" s="1"/>
  <c r="W29" i="2"/>
  <c r="R8" i="2"/>
  <c r="V8" i="2" s="1"/>
  <c r="R9" i="2"/>
  <c r="V9" i="2" s="1"/>
  <c r="R10" i="2"/>
  <c r="V10" i="2" s="1"/>
  <c r="R11" i="2"/>
  <c r="V11" i="2" s="1"/>
  <c r="R12" i="2"/>
  <c r="V12" i="2" s="1"/>
  <c r="R13" i="2"/>
  <c r="V13" i="2" s="1"/>
  <c r="R15" i="2"/>
  <c r="V15" i="2" s="1"/>
  <c r="R16" i="2"/>
  <c r="V16" i="2" s="1"/>
  <c r="R17" i="2"/>
  <c r="V17" i="2" s="1"/>
  <c r="R18" i="2"/>
  <c r="V18" i="2" s="1"/>
  <c r="R19" i="2"/>
  <c r="V19" i="2" s="1"/>
  <c r="R21" i="2"/>
  <c r="V21" i="2" s="1"/>
  <c r="R23" i="2"/>
  <c r="V23" i="2" s="1"/>
  <c r="R24" i="2"/>
  <c r="V24" i="2" s="1"/>
  <c r="R25" i="2"/>
  <c r="V25" i="2" s="1"/>
  <c r="R26" i="2"/>
  <c r="V26" i="2" s="1"/>
  <c r="R27" i="2"/>
  <c r="V27" i="2" s="1"/>
  <c r="R29" i="2"/>
  <c r="V29" i="2" s="1"/>
  <c r="R31" i="2"/>
  <c r="V31" i="2" s="1"/>
  <c r="R32" i="2"/>
  <c r="V32" i="2" s="1"/>
  <c r="R33" i="2"/>
  <c r="V33" i="2" s="1"/>
  <c r="R34" i="2"/>
  <c r="V34" i="2" s="1"/>
  <c r="R35" i="2"/>
  <c r="V35" i="2" s="1"/>
  <c r="R37" i="2"/>
  <c r="V37" i="2" s="1"/>
  <c r="R39" i="2"/>
  <c r="V39" i="2" s="1"/>
  <c r="R40" i="2"/>
  <c r="V40" i="2" s="1"/>
  <c r="R41" i="2"/>
  <c r="V41" i="2" s="1"/>
  <c r="R42" i="2"/>
  <c r="V42" i="2" s="1"/>
  <c r="R43" i="2"/>
  <c r="V43" i="2" s="1"/>
  <c r="R45" i="2"/>
  <c r="V45" i="2" s="1"/>
  <c r="R46" i="2"/>
  <c r="V46" i="2" s="1"/>
  <c r="R47" i="2"/>
  <c r="V47" i="2" s="1"/>
  <c r="R48" i="2"/>
  <c r="V48" i="2" s="1"/>
  <c r="R53" i="2"/>
  <c r="V53" i="2" s="1"/>
  <c r="R54" i="2"/>
  <c r="V54" i="2" s="1"/>
  <c r="R55" i="2"/>
  <c r="V55" i="2" s="1"/>
  <c r="R56" i="2"/>
  <c r="V56" i="2" s="1"/>
  <c r="R58" i="2"/>
  <c r="V58" i="2" s="1"/>
  <c r="R60" i="2"/>
  <c r="V60" i="2" s="1"/>
  <c r="R61" i="2"/>
  <c r="V61" i="2" s="1"/>
  <c r="R62" i="2"/>
  <c r="V62" i="2" s="1"/>
  <c r="R63" i="2"/>
  <c r="V63" i="2" s="1"/>
  <c r="R66" i="2"/>
  <c r="V66" i="2" s="1"/>
  <c r="R64" i="2"/>
  <c r="V64" i="2" s="1"/>
  <c r="R68" i="2"/>
  <c r="V68" i="2" s="1"/>
  <c r="R72" i="2"/>
  <c r="V72" i="2" s="1"/>
  <c r="R70" i="2"/>
  <c r="V70" i="2" s="1"/>
  <c r="R73" i="2"/>
  <c r="V73" i="2" s="1"/>
  <c r="R74" i="2"/>
  <c r="V74" i="2" s="1"/>
  <c r="R75" i="2"/>
  <c r="V75" i="2" s="1"/>
  <c r="R76" i="2"/>
  <c r="V76" i="2" s="1"/>
  <c r="R77" i="2"/>
  <c r="V77" i="2" s="1"/>
  <c r="R78" i="2"/>
  <c r="V78" i="2" s="1"/>
  <c r="R79" i="2"/>
  <c r="V79" i="2" s="1"/>
  <c r="R82" i="2"/>
  <c r="V82" i="2" s="1"/>
  <c r="R83" i="2"/>
  <c r="V83" i="2" s="1"/>
  <c r="R84" i="2"/>
  <c r="V84" i="2" s="1"/>
  <c r="R85" i="2"/>
  <c r="V85" i="2" s="1"/>
  <c r="R86" i="2"/>
  <c r="V86" i="2" s="1"/>
  <c r="R6" i="2"/>
  <c r="V6" i="2" s="1"/>
  <c r="R15" i="5" l="1"/>
  <c r="V15" i="5" s="1"/>
  <c r="R17" i="5"/>
  <c r="V17" i="5" s="1"/>
  <c r="R18" i="5"/>
  <c r="V18" i="5" s="1"/>
  <c r="R19" i="5"/>
  <c r="V19" i="5" s="1"/>
  <c r="R20" i="5"/>
  <c r="V20" i="5" s="1"/>
  <c r="R22" i="5"/>
  <c r="V22" i="5" s="1"/>
  <c r="R27" i="5"/>
  <c r="V27" i="5" s="1"/>
  <c r="R28" i="5"/>
  <c r="V28" i="5" s="1"/>
  <c r="R30" i="5"/>
  <c r="V30" i="5" s="1"/>
  <c r="R31" i="5"/>
  <c r="V31" i="5" s="1"/>
  <c r="R32" i="5"/>
  <c r="V32" i="5" s="1"/>
  <c r="R33" i="5"/>
  <c r="V33" i="5" s="1"/>
  <c r="R34" i="5"/>
  <c r="V34" i="5" s="1"/>
  <c r="R35" i="5"/>
  <c r="V35" i="5" s="1"/>
  <c r="R36" i="5"/>
  <c r="V36" i="5" s="1"/>
  <c r="R37" i="5"/>
  <c r="V37" i="5" s="1"/>
  <c r="R38" i="5"/>
  <c r="V38" i="5" s="1"/>
  <c r="R39" i="5"/>
  <c r="V39" i="5" s="1"/>
  <c r="R13" i="5"/>
  <c r="V13" i="5" s="1"/>
  <c r="M22" i="3"/>
  <c r="Y23" i="3"/>
  <c r="O23" i="3" s="1"/>
  <c r="Q23" i="3" s="1"/>
  <c r="U23" i="3" s="1"/>
  <c r="M13" i="3"/>
  <c r="Y14" i="3"/>
  <c r="O14" i="3" s="1"/>
  <c r="Q14" i="3" s="1"/>
  <c r="U14" i="3" s="1"/>
  <c r="M21" i="3"/>
  <c r="M73" i="2"/>
  <c r="Y74" i="2"/>
  <c r="O74" i="2" s="1"/>
  <c r="Q74" i="2" s="1"/>
  <c r="U74" i="2" s="1"/>
  <c r="M18" i="2"/>
  <c r="Y19" i="2"/>
  <c r="O19" i="2" s="1"/>
  <c r="Q19" i="2" s="1"/>
  <c r="U19" i="2" s="1"/>
  <c r="K19" i="2"/>
  <c r="S19" i="2" s="1"/>
  <c r="Y49" i="2"/>
  <c r="O49" i="2" s="1"/>
  <c r="M20" i="2"/>
  <c r="Y21" i="2"/>
  <c r="O21" i="2" s="1"/>
  <c r="Q21" i="2" s="1"/>
  <c r="U21" i="2" s="1"/>
  <c r="K21" i="2"/>
  <c r="S21" i="2" s="1"/>
  <c r="Y6" i="2"/>
  <c r="O6" i="2" s="1"/>
  <c r="K6" i="2"/>
  <c r="M22" i="2"/>
  <c r="Y23" i="2"/>
  <c r="O23" i="2" s="1"/>
  <c r="Q23" i="2" s="1"/>
  <c r="U23" i="2" s="1"/>
  <c r="K23" i="2"/>
  <c r="S23" i="2" s="1"/>
  <c r="Y62" i="2"/>
  <c r="M62" i="2"/>
  <c r="Y9" i="2"/>
  <c r="O9" i="2" s="1"/>
  <c r="K9" i="2"/>
  <c r="S9" i="2" s="1"/>
  <c r="Y55" i="2"/>
  <c r="O55" i="2" s="1"/>
  <c r="Q55" i="2" s="1"/>
  <c r="U55" i="2" s="1"/>
  <c r="W55" i="2"/>
  <c r="Y10" i="2"/>
  <c r="O10" i="2" s="1"/>
  <c r="K10" i="2"/>
  <c r="S10" i="2" s="1"/>
  <c r="Y8" i="2"/>
  <c r="O8" i="2" s="1"/>
  <c r="K8" i="2"/>
  <c r="S8" i="2" s="1"/>
  <c r="Y85" i="2"/>
  <c r="Y52" i="2"/>
  <c r="O52" i="2" s="1"/>
  <c r="M28" i="2"/>
  <c r="Y29" i="2"/>
  <c r="O29" i="2" s="1"/>
  <c r="Q29" i="2" s="1"/>
  <c r="U29" i="2" s="1"/>
  <c r="K29" i="2"/>
  <c r="S29" i="2" s="1"/>
  <c r="M30" i="2"/>
  <c r="Y31" i="2"/>
  <c r="O31" i="2" s="1"/>
  <c r="Q31" i="2" s="1"/>
  <c r="U31" i="2" s="1"/>
  <c r="W31" i="2"/>
  <c r="K31" i="2"/>
  <c r="S31" i="2" s="1"/>
  <c r="M76" i="2"/>
  <c r="Y77" i="2"/>
  <c r="O77" i="2" s="1"/>
  <c r="Q77" i="2" s="1"/>
  <c r="U77" i="2" s="1"/>
  <c r="M67" i="2"/>
  <c r="Y68" i="2"/>
  <c r="O68" i="2" s="1"/>
  <c r="Q68" i="2" s="1"/>
  <c r="U68" i="2" s="1"/>
  <c r="M44" i="2"/>
  <c r="Y45" i="2"/>
  <c r="M45" i="2"/>
  <c r="M11" i="2"/>
  <c r="Y12" i="2"/>
  <c r="O12" i="2" s="1"/>
  <c r="Q12" i="2" s="1"/>
  <c r="U12" i="2" s="1"/>
  <c r="K12" i="2"/>
  <c r="S12" i="2" s="1"/>
  <c r="O16" i="2"/>
  <c r="M81" i="2"/>
  <c r="Y82" i="2"/>
  <c r="O82" i="2" s="1"/>
  <c r="Q82" i="2" s="1"/>
  <c r="U82" i="2" s="1"/>
  <c r="M78" i="2"/>
  <c r="Y79" i="2"/>
  <c r="O79" i="2" s="1"/>
  <c r="Q79" i="2" s="1"/>
  <c r="U79" i="2" s="1"/>
  <c r="Y58" i="2"/>
  <c r="O58" i="2" s="1"/>
  <c r="Y56" i="2"/>
  <c r="O56" i="2" s="1"/>
  <c r="M102" i="9"/>
  <c r="Y103" i="9"/>
  <c r="O103" i="9" s="1"/>
  <c r="Q103" i="9" s="1"/>
  <c r="K103" i="9"/>
  <c r="S103" i="9" s="1"/>
  <c r="Y101" i="9"/>
  <c r="O101" i="9" s="1"/>
  <c r="Q101" i="9" s="1"/>
  <c r="K101" i="9"/>
  <c r="S101" i="9" s="1"/>
  <c r="Y98" i="9"/>
  <c r="O98" i="9" s="1"/>
  <c r="Q98" i="9" s="1"/>
  <c r="K98" i="9"/>
  <c r="S98" i="9" s="1"/>
  <c r="M50" i="9"/>
  <c r="Y49" i="9"/>
  <c r="M49" i="9"/>
  <c r="K49" i="9"/>
  <c r="S49" i="9" s="1"/>
  <c r="M25" i="9"/>
  <c r="O26" i="9"/>
  <c r="Q26" i="9" s="1"/>
  <c r="U26" i="9" s="1"/>
  <c r="K26" i="9"/>
  <c r="S26" i="9" s="1"/>
  <c r="O24" i="9"/>
  <c r="Q24" i="9" s="1"/>
  <c r="U24" i="9" s="1"/>
  <c r="K24" i="9"/>
  <c r="S24" i="9" s="1"/>
  <c r="O17" i="9"/>
  <c r="K17" i="9"/>
  <c r="M14" i="9"/>
  <c r="O15" i="9"/>
  <c r="Q15" i="9" s="1"/>
  <c r="U15" i="9" s="1"/>
  <c r="K15" i="9"/>
  <c r="S15" i="9" s="1"/>
  <c r="M10" i="9"/>
  <c r="O11" i="9"/>
  <c r="Q11" i="9" s="1"/>
  <c r="U11" i="9" s="1"/>
  <c r="K11" i="9"/>
  <c r="S11" i="9" s="1"/>
  <c r="O7" i="9"/>
  <c r="O6" i="9"/>
  <c r="K7" i="9"/>
  <c r="K6" i="9"/>
  <c r="O49" i="9" l="1"/>
  <c r="Q49" i="9" s="1"/>
  <c r="U49" i="9" s="1"/>
  <c r="W17" i="9"/>
  <c r="S17" i="9"/>
  <c r="Q17" i="9"/>
  <c r="U17" i="9" s="1"/>
  <c r="Q7" i="9"/>
  <c r="U7" i="9" s="1"/>
  <c r="W7" i="9"/>
  <c r="S7" i="9"/>
  <c r="S6" i="9"/>
  <c r="W6" i="9"/>
  <c r="Q6" i="9"/>
  <c r="U6" i="9" s="1"/>
  <c r="N6" i="2"/>
  <c r="W6" i="2"/>
  <c r="N26" i="9"/>
  <c r="Q9" i="2"/>
  <c r="U9" i="2" s="1"/>
  <c r="Q6" i="2"/>
  <c r="U6" i="2" s="1"/>
  <c r="O85" i="2"/>
  <c r="Q85" i="2" s="1"/>
  <c r="U85" i="2" s="1"/>
  <c r="Q8" i="2"/>
  <c r="U8" i="2" s="1"/>
  <c r="Q10" i="2"/>
  <c r="U10" i="2" s="1"/>
  <c r="O45" i="2"/>
  <c r="Q45" i="2" s="1"/>
  <c r="U45" i="2" s="1"/>
  <c r="O62" i="2"/>
  <c r="S6" i="2"/>
  <c r="W19" i="2"/>
  <c r="N19" i="2"/>
  <c r="W21" i="2"/>
  <c r="N21" i="2"/>
  <c r="N9" i="2"/>
  <c r="W9" i="2"/>
  <c r="W23" i="2"/>
  <c r="N23" i="2"/>
  <c r="W10" i="2"/>
  <c r="N10" i="2"/>
  <c r="W8" i="2"/>
  <c r="N8" i="2"/>
  <c r="N29" i="2"/>
  <c r="N31" i="2"/>
  <c r="W12" i="2"/>
  <c r="N12" i="2"/>
  <c r="N103" i="9"/>
  <c r="N17" i="9"/>
  <c r="N24" i="9"/>
  <c r="N101" i="9"/>
  <c r="N98" i="9"/>
  <c r="N49" i="9"/>
  <c r="N15" i="9"/>
  <c r="N11" i="9"/>
  <c r="N6" i="9"/>
  <c r="N7" i="9"/>
  <c r="O18" i="9"/>
  <c r="K18" i="9"/>
  <c r="O16" i="9"/>
  <c r="O14" i="9"/>
  <c r="O12" i="9"/>
  <c r="O10" i="9"/>
  <c r="O9" i="9"/>
  <c r="O8" i="9"/>
  <c r="K16" i="9"/>
  <c r="K14" i="9"/>
  <c r="K12" i="9"/>
  <c r="K10" i="9"/>
  <c r="K9" i="9"/>
  <c r="K8" i="9"/>
  <c r="Q10" i="9" l="1"/>
  <c r="U10" i="9" s="1"/>
  <c r="S10" i="9"/>
  <c r="W10" i="9"/>
  <c r="W12" i="9"/>
  <c r="S12" i="9"/>
  <c r="Q12" i="9"/>
  <c r="U12" i="9" s="1"/>
  <c r="W8" i="9"/>
  <c r="R8" i="9"/>
  <c r="V8" i="9" s="1"/>
  <c r="S8" i="9"/>
  <c r="Q8" i="9"/>
  <c r="U8" i="9" s="1"/>
  <c r="S14" i="9"/>
  <c r="W14" i="9"/>
  <c r="Q14" i="9"/>
  <c r="U14" i="9" s="1"/>
  <c r="S18" i="9"/>
  <c r="W18" i="9"/>
  <c r="Q18" i="9"/>
  <c r="U18" i="9" s="1"/>
  <c r="Q16" i="9"/>
  <c r="U16" i="9" s="1"/>
  <c r="W16" i="9"/>
  <c r="S16" i="9"/>
  <c r="S9" i="9"/>
  <c r="W9" i="9"/>
  <c r="R9" i="9"/>
  <c r="V9" i="9" s="1"/>
  <c r="Q9" i="9"/>
  <c r="U9" i="9" s="1"/>
  <c r="N8" i="9"/>
  <c r="N9" i="9"/>
  <c r="N16" i="9"/>
  <c r="N10" i="9"/>
  <c r="N14" i="9"/>
  <c r="N12" i="9"/>
  <c r="N18" i="9"/>
  <c r="Y111" i="5"/>
  <c r="O111" i="5" s="1"/>
  <c r="Q111" i="5" s="1"/>
  <c r="U111" i="5" s="1"/>
  <c r="N111" i="5"/>
  <c r="M73" i="5"/>
  <c r="N73" i="5" s="1"/>
  <c r="Y73" i="5"/>
  <c r="Y69" i="5"/>
  <c r="M69" i="5"/>
  <c r="N60" i="5"/>
  <c r="Y54" i="5"/>
  <c r="M54" i="5"/>
  <c r="M41" i="5"/>
  <c r="N41" i="5" s="1"/>
  <c r="Y41" i="5"/>
  <c r="M36" i="5"/>
  <c r="N36" i="5" s="1"/>
  <c r="Y36" i="5"/>
  <c r="Y27" i="5"/>
  <c r="O27" i="5" s="1"/>
  <c r="N27" i="5"/>
  <c r="M17" i="5"/>
  <c r="Y17" i="5"/>
  <c r="Y13" i="5"/>
  <c r="O13" i="5" s="1"/>
  <c r="N13" i="5"/>
  <c r="Y67" i="2"/>
  <c r="O67" i="2" s="1"/>
  <c r="Y86" i="2"/>
  <c r="Y84" i="2"/>
  <c r="Y83" i="2"/>
  <c r="Y81" i="2"/>
  <c r="Y78" i="2"/>
  <c r="Y76" i="2"/>
  <c r="Y75" i="2"/>
  <c r="Y73" i="2"/>
  <c r="Y71" i="2"/>
  <c r="Y70" i="2"/>
  <c r="Y72" i="2"/>
  <c r="Y69" i="2"/>
  <c r="Y65" i="2"/>
  <c r="Y64" i="2"/>
  <c r="Y66" i="2"/>
  <c r="Y63" i="2"/>
  <c r="Y61" i="2"/>
  <c r="Y60" i="2"/>
  <c r="Y54" i="2"/>
  <c r="Y53" i="2"/>
  <c r="Y51" i="2"/>
  <c r="Y48" i="2"/>
  <c r="Y47" i="2"/>
  <c r="Y46" i="2"/>
  <c r="Y44" i="2"/>
  <c r="Y43" i="2"/>
  <c r="Y42" i="2"/>
  <c r="Y41" i="2"/>
  <c r="Y40" i="2"/>
  <c r="Y39" i="2"/>
  <c r="Y37" i="2"/>
  <c r="Y36" i="2"/>
  <c r="O36" i="2" s="1"/>
  <c r="Y35" i="2"/>
  <c r="Y33" i="2"/>
  <c r="Y32" i="2"/>
  <c r="Y30" i="2"/>
  <c r="Y28" i="2"/>
  <c r="Y27" i="2"/>
  <c r="Y26" i="2"/>
  <c r="Y25" i="2"/>
  <c r="Y24" i="2"/>
  <c r="Y22" i="2"/>
  <c r="Y20" i="2"/>
  <c r="Y18" i="2"/>
  <c r="Y17" i="2"/>
  <c r="Y15" i="2"/>
  <c r="Y13" i="2"/>
  <c r="O13" i="2" s="1"/>
  <c r="Y11" i="2"/>
  <c r="O11" i="2" s="1"/>
  <c r="K13" i="2"/>
  <c r="S13" i="2" s="1"/>
  <c r="K11" i="2"/>
  <c r="S11" i="2" s="1"/>
  <c r="F8" i="21"/>
  <c r="E8" i="21"/>
  <c r="D8" i="21"/>
  <c r="C8" i="21"/>
  <c r="B8" i="21"/>
  <c r="G7" i="21"/>
  <c r="G6" i="21"/>
  <c r="G5" i="21"/>
  <c r="G4" i="21"/>
  <c r="G3" i="21"/>
  <c r="G2" i="21"/>
  <c r="N7" i="21"/>
  <c r="N6" i="21"/>
  <c r="N5" i="21"/>
  <c r="N4" i="21"/>
  <c r="N3" i="21"/>
  <c r="N2" i="21"/>
  <c r="M8" i="21"/>
  <c r="L8" i="21"/>
  <c r="K8" i="21"/>
  <c r="J8" i="21"/>
  <c r="O36" i="5" l="1"/>
  <c r="O17" i="5"/>
  <c r="O73" i="5"/>
  <c r="O41" i="5"/>
  <c r="O54" i="5"/>
  <c r="Q54" i="5" s="1"/>
  <c r="U54" i="5" s="1"/>
  <c r="O69" i="5"/>
  <c r="Q13" i="2"/>
  <c r="U13" i="2" s="1"/>
  <c r="Q11" i="2"/>
  <c r="U11" i="2" s="1"/>
  <c r="W13" i="2"/>
  <c r="G8" i="21"/>
  <c r="N69" i="5"/>
  <c r="N54" i="5"/>
  <c r="N17" i="5"/>
  <c r="N13" i="2"/>
  <c r="W11" i="2"/>
  <c r="N11" i="2"/>
  <c r="N8" i="21"/>
  <c r="M129" i="5"/>
  <c r="M124" i="5"/>
  <c r="M109" i="5"/>
  <c r="N109" i="5" s="1"/>
  <c r="Y109" i="5"/>
  <c r="M107" i="5"/>
  <c r="N107" i="5" s="1"/>
  <c r="Y107" i="5"/>
  <c r="M85" i="5"/>
  <c r="N85" i="5" s="1"/>
  <c r="Y85" i="5"/>
  <c r="Y81" i="5"/>
  <c r="N81" i="5"/>
  <c r="Y66" i="5"/>
  <c r="O66" i="5" s="1"/>
  <c r="M64" i="5"/>
  <c r="Y64" i="5"/>
  <c r="Y46" i="5"/>
  <c r="M44" i="5"/>
  <c r="N44" i="5" s="1"/>
  <c r="Y44" i="5"/>
  <c r="M30" i="5"/>
  <c r="N30" i="5" s="1"/>
  <c r="Y30" i="5"/>
  <c r="N22" i="5"/>
  <c r="Y22" i="5"/>
  <c r="O22" i="5" s="1"/>
  <c r="Y19" i="5"/>
  <c r="O19" i="5" s="1"/>
  <c r="N19" i="5"/>
  <c r="N15" i="5"/>
  <c r="Y18" i="5"/>
  <c r="O18" i="5" s="1"/>
  <c r="Y15" i="5"/>
  <c r="O15" i="5" s="1"/>
  <c r="Y15" i="4"/>
  <c r="O15" i="4"/>
  <c r="Y104" i="9"/>
  <c r="K104" i="9"/>
  <c r="M88" i="9"/>
  <c r="Y89" i="9"/>
  <c r="O89" i="9" s="1"/>
  <c r="Q89" i="9" s="1"/>
  <c r="K89" i="9"/>
  <c r="S89" i="9" s="1"/>
  <c r="M85" i="9"/>
  <c r="Y85" i="9"/>
  <c r="K85" i="9"/>
  <c r="M62" i="9"/>
  <c r="Y62" i="9"/>
  <c r="K62" i="9"/>
  <c r="M53" i="9"/>
  <c r="Y53" i="9"/>
  <c r="K53" i="9"/>
  <c r="S53" i="9" s="1"/>
  <c r="M46" i="9"/>
  <c r="Y45" i="9"/>
  <c r="M45" i="9"/>
  <c r="K45" i="9"/>
  <c r="S45" i="9" s="1"/>
  <c r="M33" i="9"/>
  <c r="Y33" i="9"/>
  <c r="K33" i="9"/>
  <c r="M31" i="9"/>
  <c r="Y31" i="9"/>
  <c r="K31" i="9"/>
  <c r="O27" i="9"/>
  <c r="Q27" i="9" s="1"/>
  <c r="U27" i="9" s="1"/>
  <c r="O25" i="9"/>
  <c r="O21" i="9"/>
  <c r="O20" i="9"/>
  <c r="O19" i="9"/>
  <c r="K27" i="9"/>
  <c r="S27" i="9" s="1"/>
  <c r="K25" i="9"/>
  <c r="K21" i="9"/>
  <c r="K20" i="9"/>
  <c r="K19" i="9"/>
  <c r="W21" i="9" l="1"/>
  <c r="S21" i="9"/>
  <c r="Q21" i="9"/>
  <c r="U21" i="9" s="1"/>
  <c r="W104" i="9"/>
  <c r="R104" i="9"/>
  <c r="S104" i="9"/>
  <c r="Q20" i="9"/>
  <c r="U20" i="9" s="1"/>
  <c r="W20" i="9"/>
  <c r="S20" i="9"/>
  <c r="W62" i="9"/>
  <c r="R62" i="9"/>
  <c r="V62" i="9" s="1"/>
  <c r="S62" i="9"/>
  <c r="W33" i="9"/>
  <c r="S33" i="9"/>
  <c r="Q19" i="9"/>
  <c r="U19" i="9" s="1"/>
  <c r="S19" i="9"/>
  <c r="W19" i="9"/>
  <c r="Q25" i="9"/>
  <c r="U25" i="9" s="1"/>
  <c r="W25" i="9"/>
  <c r="S25" i="9"/>
  <c r="S31" i="9"/>
  <c r="W31" i="9"/>
  <c r="W85" i="9"/>
  <c r="S85" i="9"/>
  <c r="R85" i="9"/>
  <c r="O85" i="5"/>
  <c r="Q85" i="5" s="1"/>
  <c r="U85" i="5" s="1"/>
  <c r="O109" i="5"/>
  <c r="O30" i="5"/>
  <c r="O44" i="5"/>
  <c r="O46" i="5"/>
  <c r="O81" i="5"/>
  <c r="O107" i="5"/>
  <c r="O62" i="9"/>
  <c r="Q62" i="9" s="1"/>
  <c r="U62" i="9" s="1"/>
  <c r="N46" i="5"/>
  <c r="O85" i="9"/>
  <c r="Q85" i="9" s="1"/>
  <c r="O104" i="9"/>
  <c r="Q104" i="9" s="1"/>
  <c r="O33" i="9"/>
  <c r="Q33" i="9" s="1"/>
  <c r="U33" i="9" s="1"/>
  <c r="O45" i="9"/>
  <c r="Q45" i="9" s="1"/>
  <c r="U45" i="9" s="1"/>
  <c r="O53" i="9"/>
  <c r="Q53" i="9" s="1"/>
  <c r="U53" i="9" s="1"/>
  <c r="O31" i="9"/>
  <c r="Q31" i="9" s="1"/>
  <c r="U31" i="9" s="1"/>
  <c r="N33" i="9"/>
  <c r="N66" i="5"/>
  <c r="O64" i="5"/>
  <c r="Q64" i="5" s="1"/>
  <c r="U64" i="5" s="1"/>
  <c r="N64" i="5"/>
  <c r="N18" i="5"/>
  <c r="N104" i="9"/>
  <c r="N25" i="9"/>
  <c r="N20" i="9"/>
  <c r="N27" i="9"/>
  <c r="N53" i="9"/>
  <c r="N19" i="9"/>
  <c r="N21" i="9"/>
  <c r="N89" i="9"/>
  <c r="N85" i="9"/>
  <c r="N62" i="9"/>
  <c r="N45" i="9"/>
  <c r="N31" i="9"/>
  <c r="M35" i="5"/>
  <c r="Y35" i="5"/>
  <c r="N31" i="5"/>
  <c r="Y31" i="5"/>
  <c r="O31" i="5" s="1"/>
  <c r="M29" i="5"/>
  <c r="Y23" i="5"/>
  <c r="Y20" i="5"/>
  <c r="O20" i="5" s="1"/>
  <c r="N23" i="5"/>
  <c r="N20" i="5"/>
  <c r="M11" i="4"/>
  <c r="Y10" i="4"/>
  <c r="M10" i="4"/>
  <c r="O18" i="3"/>
  <c r="M69" i="2"/>
  <c r="O69" i="2" s="1"/>
  <c r="O22" i="2"/>
  <c r="K22" i="2"/>
  <c r="O17" i="2"/>
  <c r="Q17" i="2" s="1"/>
  <c r="U17" i="2" s="1"/>
  <c r="O15" i="2"/>
  <c r="K17" i="2"/>
  <c r="S17" i="2" s="1"/>
  <c r="K15" i="2"/>
  <c r="S15" i="2" s="1"/>
  <c r="M63" i="9"/>
  <c r="Y63" i="9"/>
  <c r="K63" i="9"/>
  <c r="S63" i="9" s="1"/>
  <c r="Y46" i="9"/>
  <c r="O46" i="9" s="1"/>
  <c r="K46" i="9"/>
  <c r="O28" i="9"/>
  <c r="Q28" i="9" s="1"/>
  <c r="U28" i="9" s="1"/>
  <c r="K28" i="9"/>
  <c r="S28" i="9" s="1"/>
  <c r="O10" i="4" l="1"/>
  <c r="Q10" i="4" s="1"/>
  <c r="U10" i="4" s="1"/>
  <c r="W46" i="9"/>
  <c r="R46" i="9"/>
  <c r="V46" i="9" s="1"/>
  <c r="S46" i="9"/>
  <c r="Q46" i="9"/>
  <c r="U46" i="9" s="1"/>
  <c r="Q22" i="2"/>
  <c r="U22" i="2" s="1"/>
  <c r="Q15" i="2"/>
  <c r="U15" i="2" s="1"/>
  <c r="S22" i="2"/>
  <c r="R22" i="2"/>
  <c r="V22" i="2" s="1"/>
  <c r="O35" i="5"/>
  <c r="W17" i="2"/>
  <c r="W22" i="2"/>
  <c r="N28" i="9"/>
  <c r="O63" i="9"/>
  <c r="Q63" i="9" s="1"/>
  <c r="U63" i="9" s="1"/>
  <c r="O23" i="5"/>
  <c r="N35" i="5"/>
  <c r="O44" i="2"/>
  <c r="N15" i="2"/>
  <c r="W15" i="2"/>
  <c r="N17" i="2"/>
  <c r="N22" i="2"/>
  <c r="N63" i="9"/>
  <c r="N46" i="9"/>
  <c r="Y161" i="5"/>
  <c r="O161" i="5" s="1"/>
  <c r="Q161" i="5" s="1"/>
  <c r="U161" i="5" s="1"/>
  <c r="Y159" i="5"/>
  <c r="O159" i="5" s="1"/>
  <c r="Q159" i="5" s="1"/>
  <c r="U159" i="5" s="1"/>
  <c r="Y157" i="5"/>
  <c r="O157" i="5" s="1"/>
  <c r="Y155" i="5"/>
  <c r="O155" i="5" s="1"/>
  <c r="Y154" i="5"/>
  <c r="O154" i="5" s="1"/>
  <c r="Y153" i="5"/>
  <c r="O153" i="5" s="1"/>
  <c r="Q153" i="5" s="1"/>
  <c r="U153" i="5" s="1"/>
  <c r="Y151" i="5"/>
  <c r="O151" i="5" s="1"/>
  <c r="Q151" i="5" s="1"/>
  <c r="U151" i="5" s="1"/>
  <c r="Y150" i="5"/>
  <c r="O150" i="5" s="1"/>
  <c r="Y149" i="5"/>
  <c r="O149" i="5" s="1"/>
  <c r="Y148" i="5"/>
  <c r="O148" i="5" s="1"/>
  <c r="Y147" i="5"/>
  <c r="O147" i="5" s="1"/>
  <c r="Y146" i="5"/>
  <c r="O146" i="5" s="1"/>
  <c r="Y145" i="5"/>
  <c r="Y144" i="5"/>
  <c r="O144" i="5" s="1"/>
  <c r="Q144" i="5" s="1"/>
  <c r="U144" i="5" s="1"/>
  <c r="Y143" i="5"/>
  <c r="O143" i="5" s="1"/>
  <c r="Y142" i="5"/>
  <c r="O142" i="5" s="1"/>
  <c r="Y141" i="5"/>
  <c r="O141" i="5" s="1"/>
  <c r="Y139" i="5"/>
  <c r="O139" i="5" s="1"/>
  <c r="Y138" i="5"/>
  <c r="O138" i="5" s="1"/>
  <c r="Y136" i="5"/>
  <c r="O136" i="5" s="1"/>
  <c r="Y135" i="5"/>
  <c r="O135" i="5" s="1"/>
  <c r="Y134" i="5"/>
  <c r="O134" i="5" s="1"/>
  <c r="Y133" i="5"/>
  <c r="O133" i="5" s="1"/>
  <c r="Y132" i="5"/>
  <c r="O132" i="5" s="1"/>
  <c r="Y131" i="5"/>
  <c r="O131" i="5" s="1"/>
  <c r="Q131" i="5" s="1"/>
  <c r="U131" i="5" s="1"/>
  <c r="Y130" i="5"/>
  <c r="Y129" i="5"/>
  <c r="O129" i="5" s="1"/>
  <c r="Q129" i="5" s="1"/>
  <c r="U129" i="5" s="1"/>
  <c r="Y127" i="5"/>
  <c r="O127" i="5" s="1"/>
  <c r="Q127" i="5" s="1"/>
  <c r="U127" i="5" s="1"/>
  <c r="Y124" i="5"/>
  <c r="O124" i="5" s="1"/>
  <c r="Y125" i="5"/>
  <c r="O125" i="5" s="1"/>
  <c r="Q125" i="5" s="1"/>
  <c r="U125" i="5" s="1"/>
  <c r="Y122" i="5"/>
  <c r="O122" i="5" s="1"/>
  <c r="Q122" i="5" s="1"/>
  <c r="U122" i="5" s="1"/>
  <c r="Y120" i="5"/>
  <c r="O120" i="5" s="1"/>
  <c r="Y119" i="5"/>
  <c r="O119" i="5" s="1"/>
  <c r="Q119" i="5" s="1"/>
  <c r="U119" i="5" s="1"/>
  <c r="Y118" i="5"/>
  <c r="O118" i="5" s="1"/>
  <c r="Q118" i="5" s="1"/>
  <c r="U118" i="5" s="1"/>
  <c r="Y117" i="5"/>
  <c r="Y116" i="5"/>
  <c r="O116" i="5" s="1"/>
  <c r="Q116" i="5" s="1"/>
  <c r="U116" i="5" s="1"/>
  <c r="Y115" i="5"/>
  <c r="O115" i="5" s="1"/>
  <c r="Y114" i="5"/>
  <c r="O114" i="5" s="1"/>
  <c r="Y112" i="5"/>
  <c r="O112" i="5" s="1"/>
  <c r="Y110" i="5"/>
  <c r="O110" i="5" s="1"/>
  <c r="Q110" i="5" s="1"/>
  <c r="U110" i="5" s="1"/>
  <c r="Y108" i="5"/>
  <c r="O108" i="5" s="1"/>
  <c r="Q108" i="5" s="1"/>
  <c r="U108" i="5" s="1"/>
  <c r="Y106" i="5"/>
  <c r="O106" i="5" s="1"/>
  <c r="Y104" i="5"/>
  <c r="O104" i="5" s="1"/>
  <c r="Q104" i="5" s="1"/>
  <c r="U104" i="5" s="1"/>
  <c r="Y103" i="5"/>
  <c r="O103" i="5" s="1"/>
  <c r="Y102" i="5"/>
  <c r="O102" i="5" s="1"/>
  <c r="Y101" i="5"/>
  <c r="O101" i="5" s="1"/>
  <c r="Q101" i="5" s="1"/>
  <c r="U101" i="5" s="1"/>
  <c r="Y100" i="5"/>
  <c r="O100" i="5" s="1"/>
  <c r="Y99" i="5"/>
  <c r="O99" i="5" s="1"/>
  <c r="Y97" i="5"/>
  <c r="O97" i="5" s="1"/>
  <c r="Y96" i="5"/>
  <c r="O96" i="5" s="1"/>
  <c r="Q96" i="5" s="1"/>
  <c r="U96" i="5" s="1"/>
  <c r="Y94" i="5"/>
  <c r="O94" i="5" s="1"/>
  <c r="Y93" i="5"/>
  <c r="O93" i="5" s="1"/>
  <c r="Y92" i="5"/>
  <c r="O92" i="5" s="1"/>
  <c r="Q92" i="5" s="1"/>
  <c r="U92" i="5" s="1"/>
  <c r="Y91" i="5"/>
  <c r="O91" i="5" s="1"/>
  <c r="Y90" i="5"/>
  <c r="O90" i="5" s="1"/>
  <c r="Y89" i="5"/>
  <c r="O89" i="5" s="1"/>
  <c r="Y88" i="5"/>
  <c r="O88" i="5" s="1"/>
  <c r="Y87" i="5"/>
  <c r="O87" i="5" s="1"/>
  <c r="Y86" i="5"/>
  <c r="O86" i="5" s="1"/>
  <c r="Q86" i="5" s="1"/>
  <c r="U86" i="5" s="1"/>
  <c r="Y83" i="5"/>
  <c r="O83" i="5" s="1"/>
  <c r="Q83" i="5" s="1"/>
  <c r="U83" i="5" s="1"/>
  <c r="Y80" i="5"/>
  <c r="O80" i="5" s="1"/>
  <c r="Y79" i="5"/>
  <c r="Y77" i="5"/>
  <c r="O77" i="5" s="1"/>
  <c r="Q77" i="5" s="1"/>
  <c r="U77" i="5" s="1"/>
  <c r="Y76" i="5"/>
  <c r="O76" i="5" s="1"/>
  <c r="Q76" i="5" s="1"/>
  <c r="U76" i="5" s="1"/>
  <c r="Y75" i="5"/>
  <c r="O75" i="5" s="1"/>
  <c r="Q75" i="5" s="1"/>
  <c r="U75" i="5" s="1"/>
  <c r="Y74" i="5"/>
  <c r="O74" i="5" s="1"/>
  <c r="Q74" i="5" s="1"/>
  <c r="U74" i="5" s="1"/>
  <c r="Y72" i="5"/>
  <c r="O72" i="5" s="1"/>
  <c r="Q72" i="5" s="1"/>
  <c r="U72" i="5" s="1"/>
  <c r="Y70" i="5"/>
  <c r="Y68" i="5"/>
  <c r="Y65" i="5" l="1"/>
  <c r="Y63" i="5"/>
  <c r="Y62" i="5"/>
  <c r="Y61" i="5"/>
  <c r="Y60" i="5"/>
  <c r="Y57" i="5"/>
  <c r="Y59" i="5"/>
  <c r="O59" i="5" s="1"/>
  <c r="Q59" i="5" s="1"/>
  <c r="U59" i="5" s="1"/>
  <c r="Y56" i="5"/>
  <c r="O56" i="5" s="1"/>
  <c r="Q56" i="5" s="1"/>
  <c r="U56" i="5" s="1"/>
  <c r="Y55" i="5"/>
  <c r="M55" i="5"/>
  <c r="O86" i="2"/>
  <c r="Q86" i="2" s="1"/>
  <c r="U86" i="2" s="1"/>
  <c r="O66" i="2"/>
  <c r="Q66" i="2" s="1"/>
  <c r="U66" i="2" s="1"/>
  <c r="W66" i="2"/>
  <c r="O46" i="2"/>
  <c r="Q46" i="2" s="1"/>
  <c r="U46" i="2" s="1"/>
  <c r="O24" i="2"/>
  <c r="Q24" i="2" s="1"/>
  <c r="U24" i="2" s="1"/>
  <c r="O20" i="2"/>
  <c r="O18" i="2"/>
  <c r="N87" i="2"/>
  <c r="N88" i="2"/>
  <c r="N89" i="2"/>
  <c r="N90" i="2"/>
  <c r="N91" i="2"/>
  <c r="N92" i="2"/>
  <c r="N93" i="2"/>
  <c r="N94" i="2"/>
  <c r="N95" i="2"/>
  <c r="N96" i="2"/>
  <c r="N97" i="2"/>
  <c r="N98" i="2"/>
  <c r="N99" i="2"/>
  <c r="N100" i="2"/>
  <c r="N101" i="2"/>
  <c r="K24" i="2"/>
  <c r="S24" i="2" s="1"/>
  <c r="K20" i="2"/>
  <c r="K18" i="2"/>
  <c r="S18" i="2" s="1"/>
  <c r="M106" i="9"/>
  <c r="M69" i="9"/>
  <c r="Y69" i="9"/>
  <c r="K69" i="9"/>
  <c r="S69" i="9" s="1"/>
  <c r="M65" i="9"/>
  <c r="Y65" i="9"/>
  <c r="K65" i="9"/>
  <c r="Y37" i="9"/>
  <c r="Y38" i="9"/>
  <c r="O38" i="9" s="1"/>
  <c r="Y39" i="9"/>
  <c r="Y40" i="9"/>
  <c r="Y41" i="9"/>
  <c r="O41" i="9" s="1"/>
  <c r="Y42" i="9"/>
  <c r="Y43" i="9"/>
  <c r="Y44" i="9"/>
  <c r="Y47" i="9"/>
  <c r="Y48" i="9"/>
  <c r="Y50" i="9"/>
  <c r="Y51" i="9"/>
  <c r="Y52" i="9"/>
  <c r="Y54" i="9"/>
  <c r="Y55" i="9"/>
  <c r="Y56" i="9"/>
  <c r="Y57" i="9"/>
  <c r="Y58" i="9"/>
  <c r="Y60" i="9"/>
  <c r="Y61" i="9"/>
  <c r="Y64" i="9"/>
  <c r="Y66" i="9"/>
  <c r="Y67" i="9"/>
  <c r="Y68" i="9"/>
  <c r="Y70" i="9"/>
  <c r="Y30" i="9"/>
  <c r="O30" i="9" s="1"/>
  <c r="Q30" i="9" s="1"/>
  <c r="U30" i="9" s="1"/>
  <c r="Y32" i="9"/>
  <c r="O32" i="9" s="1"/>
  <c r="Q32" i="9" s="1"/>
  <c r="U32" i="9" s="1"/>
  <c r="Y34" i="9"/>
  <c r="O34" i="9" s="1"/>
  <c r="Q34" i="9" s="1"/>
  <c r="U34" i="9" s="1"/>
  <c r="Y35" i="9"/>
  <c r="Y36" i="9"/>
  <c r="Y29" i="9"/>
  <c r="O29" i="9" s="1"/>
  <c r="Q29" i="9" s="1"/>
  <c r="U29" i="9" s="1"/>
  <c r="K41" i="9"/>
  <c r="K38" i="9"/>
  <c r="K34" i="9"/>
  <c r="S34" i="9" s="1"/>
  <c r="K32" i="9"/>
  <c r="S32" i="9" s="1"/>
  <c r="K30" i="9"/>
  <c r="S30" i="9" s="1"/>
  <c r="K29" i="9"/>
  <c r="S29" i="9" s="1"/>
  <c r="Q41" i="9" l="1"/>
  <c r="U41" i="9" s="1"/>
  <c r="W41" i="9"/>
  <c r="S41" i="9"/>
  <c r="W65" i="9"/>
  <c r="S65" i="9"/>
  <c r="R65" i="9"/>
  <c r="V65" i="9" s="1"/>
  <c r="W38" i="9"/>
  <c r="S38" i="9"/>
  <c r="Q38" i="9"/>
  <c r="U38" i="9" s="1"/>
  <c r="S20" i="2"/>
  <c r="R20" i="2"/>
  <c r="V20" i="2" s="1"/>
  <c r="Q18" i="2"/>
  <c r="U18" i="2" s="1"/>
  <c r="Q20" i="2"/>
  <c r="U20" i="2" s="1"/>
  <c r="O55" i="5"/>
  <c r="Q55" i="5" s="1"/>
  <c r="U55" i="5" s="1"/>
  <c r="O69" i="9"/>
  <c r="Q69" i="9" s="1"/>
  <c r="U69" i="9" s="1"/>
  <c r="N38" i="9"/>
  <c r="N30" i="9"/>
  <c r="N34" i="9"/>
  <c r="W18" i="2"/>
  <c r="W24" i="2"/>
  <c r="O65" i="9"/>
  <c r="Q65" i="9" s="1"/>
  <c r="U65" i="9" s="1"/>
  <c r="N55" i="5"/>
  <c r="N32" i="9"/>
  <c r="N29" i="9"/>
  <c r="N41" i="9"/>
  <c r="N18" i="2"/>
  <c r="N24" i="2"/>
  <c r="W20" i="2"/>
  <c r="N20" i="2"/>
  <c r="N69" i="9"/>
  <c r="N65" i="9"/>
  <c r="M61" i="5" l="1"/>
  <c r="N61" i="5" s="1"/>
  <c r="O57" i="5"/>
  <c r="M39" i="5"/>
  <c r="Y39" i="5"/>
  <c r="M34" i="5"/>
  <c r="Y33" i="5"/>
  <c r="O33" i="5" s="1"/>
  <c r="N33" i="5"/>
  <c r="Y29" i="5"/>
  <c r="O29" i="5" s="1"/>
  <c r="Y11" i="4"/>
  <c r="M17" i="3"/>
  <c r="M16" i="3"/>
  <c r="Y17" i="3"/>
  <c r="Y12" i="3"/>
  <c r="O12" i="3" s="1"/>
  <c r="Q12" i="3" s="1"/>
  <c r="U12" i="3" s="1"/>
  <c r="M9" i="3"/>
  <c r="Y9" i="3"/>
  <c r="M70" i="2"/>
  <c r="W72" i="2"/>
  <c r="O72" i="2"/>
  <c r="Q72" i="2" s="1"/>
  <c r="U72" i="2" s="1"/>
  <c r="M43" i="2"/>
  <c r="K32" i="2"/>
  <c r="S32" i="2" s="1"/>
  <c r="O28" i="2"/>
  <c r="K28" i="2"/>
  <c r="K27" i="2"/>
  <c r="S27" i="2" s="1"/>
  <c r="K26" i="2"/>
  <c r="S26" i="2" s="1"/>
  <c r="K25" i="2"/>
  <c r="S25" i="2" s="1"/>
  <c r="O27" i="2"/>
  <c r="O26" i="2"/>
  <c r="Q26" i="2" s="1"/>
  <c r="U26" i="2" s="1"/>
  <c r="O25" i="2"/>
  <c r="Q25" i="2" s="1"/>
  <c r="U25" i="2" s="1"/>
  <c r="M75" i="9"/>
  <c r="Y75" i="9"/>
  <c r="K75" i="9"/>
  <c r="M73" i="9"/>
  <c r="Y73" i="9"/>
  <c r="K73" i="9"/>
  <c r="M68" i="9"/>
  <c r="O68" i="9" s="1"/>
  <c r="Q68" i="9" s="1"/>
  <c r="U68" i="9" s="1"/>
  <c r="K68" i="9"/>
  <c r="S68" i="9" s="1"/>
  <c r="K50" i="9"/>
  <c r="M44" i="9"/>
  <c r="K44" i="9"/>
  <c r="S44" i="9" s="1"/>
  <c r="M40" i="9"/>
  <c r="K40" i="9"/>
  <c r="O37" i="9"/>
  <c r="O36" i="9"/>
  <c r="O35" i="9"/>
  <c r="K37" i="9"/>
  <c r="K36" i="9"/>
  <c r="K35" i="9"/>
  <c r="S75" i="9" l="1"/>
  <c r="W75" i="9"/>
  <c r="S35" i="9"/>
  <c r="W35" i="9"/>
  <c r="Q35" i="9"/>
  <c r="U35" i="9" s="1"/>
  <c r="Q36" i="9"/>
  <c r="U36" i="9" s="1"/>
  <c r="S36" i="9"/>
  <c r="W36" i="9"/>
  <c r="W73" i="9"/>
  <c r="R73" i="9"/>
  <c r="V73" i="9" s="1"/>
  <c r="S73" i="9"/>
  <c r="Q37" i="9"/>
  <c r="U37" i="9" s="1"/>
  <c r="W37" i="9"/>
  <c r="S37" i="9"/>
  <c r="S40" i="9"/>
  <c r="W40" i="9"/>
  <c r="W50" i="9"/>
  <c r="R50" i="9"/>
  <c r="V50" i="9" s="1"/>
  <c r="S50" i="9"/>
  <c r="Q28" i="2"/>
  <c r="U28" i="2" s="1"/>
  <c r="Q27" i="2"/>
  <c r="U27" i="2" s="1"/>
  <c r="W28" i="2"/>
  <c r="S28" i="2"/>
  <c r="R28" i="2"/>
  <c r="V28" i="2" s="1"/>
  <c r="O39" i="5"/>
  <c r="O9" i="3"/>
  <c r="Q9" i="3" s="1"/>
  <c r="U9" i="3" s="1"/>
  <c r="N63" i="5"/>
  <c r="O63" i="5"/>
  <c r="O61" i="5"/>
  <c r="Q61" i="5" s="1"/>
  <c r="U61" i="5" s="1"/>
  <c r="O75" i="9"/>
  <c r="Q75" i="9" s="1"/>
  <c r="U75" i="9" s="1"/>
  <c r="N40" i="9"/>
  <c r="N44" i="9"/>
  <c r="N50" i="9"/>
  <c r="N35" i="9"/>
  <c r="N37" i="9"/>
  <c r="N68" i="9"/>
  <c r="N75" i="9"/>
  <c r="N36" i="9"/>
  <c r="N73" i="9"/>
  <c r="O11" i="4"/>
  <c r="O40" i="9"/>
  <c r="Q40" i="9" s="1"/>
  <c r="U40" i="9" s="1"/>
  <c r="N26" i="2"/>
  <c r="W32" i="2"/>
  <c r="N32" i="2"/>
  <c r="N25" i="2"/>
  <c r="N27" i="2"/>
  <c r="N28" i="2"/>
  <c r="O32" i="2"/>
  <c r="Q32" i="2" s="1"/>
  <c r="U32" i="2" s="1"/>
  <c r="O54" i="2"/>
  <c r="Q54" i="2" s="1"/>
  <c r="U54" i="2" s="1"/>
  <c r="O43" i="2"/>
  <c r="Q43" i="2" s="1"/>
  <c r="U43" i="2" s="1"/>
  <c r="O65" i="2"/>
  <c r="O44" i="9"/>
  <c r="Q44" i="9" s="1"/>
  <c r="U44" i="9" s="1"/>
  <c r="W25" i="2"/>
  <c r="W27" i="2"/>
  <c r="N39" i="5"/>
  <c r="O17" i="3"/>
  <c r="O73" i="9"/>
  <c r="Q73" i="9" s="1"/>
  <c r="U73" i="9" s="1"/>
  <c r="N57" i="5"/>
  <c r="W26" i="2"/>
  <c r="O50" i="9"/>
  <c r="Q50" i="9" s="1"/>
  <c r="U50" i="9" s="1"/>
  <c r="M62" i="5"/>
  <c r="N153" i="5"/>
  <c r="M145" i="5"/>
  <c r="O145" i="5" s="1"/>
  <c r="Q145" i="5" s="1"/>
  <c r="U145" i="5" s="1"/>
  <c r="N144" i="5"/>
  <c r="O130" i="5"/>
  <c r="Q130" i="5" s="1"/>
  <c r="U130" i="5" s="1"/>
  <c r="N129" i="5"/>
  <c r="M117" i="5"/>
  <c r="O117" i="5" s="1"/>
  <c r="N116" i="5"/>
  <c r="M79" i="5"/>
  <c r="O79" i="5" s="1"/>
  <c r="N77" i="5"/>
  <c r="M70" i="5"/>
  <c r="N70" i="5" s="1"/>
  <c r="M68" i="5"/>
  <c r="N68" i="5" s="1"/>
  <c r="M65" i="5"/>
  <c r="Y32" i="5"/>
  <c r="O32" i="5" s="1"/>
  <c r="N32" i="5"/>
  <c r="M20" i="4"/>
  <c r="Y20" i="4"/>
  <c r="M17" i="4"/>
  <c r="Y16" i="4"/>
  <c r="O16" i="4" s="1"/>
  <c r="Q16" i="4" s="1"/>
  <c r="U16" i="4" s="1"/>
  <c r="M9" i="4"/>
  <c r="Y9" i="4"/>
  <c r="W9" i="4"/>
  <c r="Y20" i="3"/>
  <c r="O20" i="3" s="1"/>
  <c r="Q20" i="3" s="1"/>
  <c r="U20" i="3" s="1"/>
  <c r="Y16" i="3"/>
  <c r="O16" i="3" s="1"/>
  <c r="Q16" i="3" s="1"/>
  <c r="U16" i="3" s="1"/>
  <c r="O71" i="2"/>
  <c r="O65" i="5" l="1"/>
  <c r="N65" i="5"/>
  <c r="O70" i="5"/>
  <c r="O62" i="5"/>
  <c r="Q62" i="5" s="1"/>
  <c r="U62" i="5" s="1"/>
  <c r="O60" i="5"/>
  <c r="Q60" i="5" s="1"/>
  <c r="U60" i="5" s="1"/>
  <c r="O68" i="5"/>
  <c r="Q68" i="5" s="1"/>
  <c r="U68" i="5" s="1"/>
  <c r="O9" i="4"/>
  <c r="Q9" i="4" s="1"/>
  <c r="U9" i="4" s="1"/>
  <c r="N124" i="5"/>
  <c r="N29" i="5"/>
  <c r="O20" i="4"/>
  <c r="W16" i="4"/>
  <c r="O53" i="2" l="1"/>
  <c r="Q53" i="2" s="1"/>
  <c r="U53" i="2" s="1"/>
  <c r="K71" i="9"/>
  <c r="S71" i="9" s="1"/>
  <c r="O54" i="9"/>
  <c r="Q54" i="9" s="1"/>
  <c r="U54" i="9" s="1"/>
  <c r="K54" i="9"/>
  <c r="S54" i="9" s="1"/>
  <c r="N161" i="5"/>
  <c r="N159" i="5"/>
  <c r="N157" i="5"/>
  <c r="N155" i="5"/>
  <c r="N154" i="5"/>
  <c r="N151" i="5"/>
  <c r="N150" i="5"/>
  <c r="N149" i="5"/>
  <c r="N148" i="5"/>
  <c r="N147" i="5"/>
  <c r="N146" i="5"/>
  <c r="N145" i="5"/>
  <c r="N143" i="5"/>
  <c r="N142" i="5"/>
  <c r="N141" i="5"/>
  <c r="N139" i="5"/>
  <c r="N138" i="5"/>
  <c r="N136" i="5"/>
  <c r="N135" i="5"/>
  <c r="N134" i="5"/>
  <c r="N133" i="5"/>
  <c r="N132" i="5"/>
  <c r="N131" i="5"/>
  <c r="N130" i="5"/>
  <c r="N127" i="5"/>
  <c r="N125" i="5"/>
  <c r="N122" i="5"/>
  <c r="N120" i="5"/>
  <c r="N119" i="5"/>
  <c r="N118" i="5"/>
  <c r="N117" i="5"/>
  <c r="N115" i="5"/>
  <c r="N114" i="5"/>
  <c r="N112" i="5"/>
  <c r="N110" i="5"/>
  <c r="N108" i="5"/>
  <c r="N106" i="5"/>
  <c r="N104" i="5"/>
  <c r="N103" i="5"/>
  <c r="N102" i="5"/>
  <c r="N101" i="5"/>
  <c r="N100" i="5"/>
  <c r="N99" i="5"/>
  <c r="N97" i="5"/>
  <c r="N96" i="5"/>
  <c r="N94" i="5"/>
  <c r="N93" i="5"/>
  <c r="N92" i="5"/>
  <c r="N91" i="5"/>
  <c r="N90" i="5"/>
  <c r="N89" i="5"/>
  <c r="N88" i="5"/>
  <c r="N87" i="5"/>
  <c r="N86" i="5"/>
  <c r="N83" i="5"/>
  <c r="N80" i="5"/>
  <c r="N79" i="5"/>
  <c r="N76" i="5"/>
  <c r="N75" i="5"/>
  <c r="N74" i="5"/>
  <c r="N72" i="5"/>
  <c r="N62" i="5"/>
  <c r="N59" i="5"/>
  <c r="N56" i="5"/>
  <c r="N52" i="5"/>
  <c r="N51" i="5"/>
  <c r="N50" i="5"/>
  <c r="N49" i="5"/>
  <c r="N48" i="5"/>
  <c r="N45" i="5"/>
  <c r="N42" i="5"/>
  <c r="N38" i="5"/>
  <c r="N37" i="5"/>
  <c r="N34" i="5"/>
  <c r="N28" i="5"/>
  <c r="O30" i="2"/>
  <c r="O84" i="2"/>
  <c r="O83" i="2"/>
  <c r="O81" i="2"/>
  <c r="O78" i="2"/>
  <c r="O76" i="2"/>
  <c r="O75" i="2"/>
  <c r="O73" i="2"/>
  <c r="O70" i="2"/>
  <c r="Q70" i="2" s="1"/>
  <c r="U70" i="2" s="1"/>
  <c r="O64" i="2"/>
  <c r="Q64" i="2" s="1"/>
  <c r="U64" i="2" s="1"/>
  <c r="O63" i="2"/>
  <c r="Q63" i="2" s="1"/>
  <c r="U63" i="2" s="1"/>
  <c r="O61" i="2"/>
  <c r="Q61" i="2" s="1"/>
  <c r="U61" i="2" s="1"/>
  <c r="O60" i="2"/>
  <c r="Q60" i="2" s="1"/>
  <c r="U60" i="2" s="1"/>
  <c r="O51" i="2"/>
  <c r="O48" i="2"/>
  <c r="Q48" i="2" s="1"/>
  <c r="U48" i="2" s="1"/>
  <c r="O47" i="2"/>
  <c r="Q47" i="2" s="1"/>
  <c r="U47" i="2" s="1"/>
  <c r="O42" i="2"/>
  <c r="Q42" i="2" s="1"/>
  <c r="U42" i="2" s="1"/>
  <c r="O41" i="2"/>
  <c r="Q41" i="2" s="1"/>
  <c r="U41" i="2" s="1"/>
  <c r="O40" i="2"/>
  <c r="Q40" i="2" s="1"/>
  <c r="U40" i="2" s="1"/>
  <c r="O39" i="2"/>
  <c r="O37" i="2"/>
  <c r="Q37" i="2" s="1"/>
  <c r="U37" i="2" s="1"/>
  <c r="O35" i="2"/>
  <c r="Q35" i="2" s="1"/>
  <c r="U35" i="2" s="1"/>
  <c r="O33" i="2"/>
  <c r="Q33" i="2" s="1"/>
  <c r="U33" i="2" s="1"/>
  <c r="Y28" i="5"/>
  <c r="Y8" i="3"/>
  <c r="O8" i="3" s="1"/>
  <c r="Q8" i="3" s="1"/>
  <c r="U8" i="3" s="1"/>
  <c r="Y7" i="3"/>
  <c r="O7" i="3" s="1"/>
  <c r="Q7" i="3" s="1"/>
  <c r="U7" i="3" s="1"/>
  <c r="Y34" i="2"/>
  <c r="O34" i="2" s="1"/>
  <c r="O48" i="9"/>
  <c r="Q48" i="9" s="1"/>
  <c r="U48" i="9" s="1"/>
  <c r="O47" i="9"/>
  <c r="Q47" i="9" s="1"/>
  <c r="U47" i="9" s="1"/>
  <c r="O43" i="9"/>
  <c r="Q43" i="9" s="1"/>
  <c r="U43" i="9" s="1"/>
  <c r="O42" i="9"/>
  <c r="Q42" i="9" s="1"/>
  <c r="U42" i="9" s="1"/>
  <c r="O39" i="9"/>
  <c r="Q39" i="9" s="1"/>
  <c r="U39" i="9" s="1"/>
  <c r="K48" i="9"/>
  <c r="S48" i="9" s="1"/>
  <c r="K47" i="9"/>
  <c r="S47" i="9" s="1"/>
  <c r="K43" i="9"/>
  <c r="S43" i="9" s="1"/>
  <c r="K42" i="9"/>
  <c r="S42" i="9" s="1"/>
  <c r="K39" i="9"/>
  <c r="S39" i="9" s="1"/>
  <c r="O28" i="5" l="1"/>
  <c r="N42" i="9"/>
  <c r="N47" i="9"/>
  <c r="N39" i="9"/>
  <c r="N43" i="9"/>
  <c r="N48" i="9"/>
  <c r="N54" i="9"/>
  <c r="N71" i="9"/>
  <c r="Y52" i="5"/>
  <c r="Y51" i="5"/>
  <c r="Y50" i="5"/>
  <c r="Y49" i="5"/>
  <c r="Y48" i="5"/>
  <c r="Y45" i="5"/>
  <c r="Y42" i="5"/>
  <c r="Y38" i="5"/>
  <c r="Y37" i="5"/>
  <c r="Y34" i="5"/>
  <c r="B6" i="6"/>
  <c r="D2" i="5"/>
  <c r="K43" i="5" s="1"/>
  <c r="Y24" i="4"/>
  <c r="Y23" i="4"/>
  <c r="O23" i="4" s="1"/>
  <c r="Y22" i="4"/>
  <c r="O22" i="4" s="1"/>
  <c r="Q22" i="4" s="1"/>
  <c r="U22" i="4" s="1"/>
  <c r="Y21" i="4"/>
  <c r="O21" i="4" s="1"/>
  <c r="Q21" i="4" s="1"/>
  <c r="U21" i="4" s="1"/>
  <c r="Y19" i="4"/>
  <c r="O19" i="4" s="1"/>
  <c r="Q19" i="4" s="1"/>
  <c r="U19" i="4" s="1"/>
  <c r="Y18" i="4"/>
  <c r="O18" i="4" s="1"/>
  <c r="Q18" i="4" s="1"/>
  <c r="U18" i="4" s="1"/>
  <c r="Y17" i="4"/>
  <c r="O17" i="4" s="1"/>
  <c r="Q17" i="4" s="1"/>
  <c r="U17" i="4" s="1"/>
  <c r="Y13" i="4"/>
  <c r="O13" i="4" s="1"/>
  <c r="Y8" i="4"/>
  <c r="O8" i="4" s="1"/>
  <c r="Q8" i="4" s="1"/>
  <c r="U8" i="4" s="1"/>
  <c r="Y6" i="4"/>
  <c r="O6" i="4" s="1"/>
  <c r="B5" i="6"/>
  <c r="D2" i="4"/>
  <c r="K12" i="4" s="1"/>
  <c r="Y28" i="3"/>
  <c r="Y27" i="3"/>
  <c r="O27" i="3" s="1"/>
  <c r="Y26" i="3"/>
  <c r="Y25" i="3"/>
  <c r="O25" i="3" s="1"/>
  <c r="Y24" i="3"/>
  <c r="O24" i="3" s="1"/>
  <c r="Q24" i="3" s="1"/>
  <c r="U24" i="3" s="1"/>
  <c r="Y22" i="3"/>
  <c r="O22" i="3" s="1"/>
  <c r="Y21" i="3"/>
  <c r="O21" i="3" s="1"/>
  <c r="Y19" i="3"/>
  <c r="O19" i="3" s="1"/>
  <c r="Q19" i="3" s="1"/>
  <c r="U19" i="3" s="1"/>
  <c r="Y15" i="3"/>
  <c r="O15" i="3" s="1"/>
  <c r="Q15" i="3" s="1"/>
  <c r="U15" i="3" s="1"/>
  <c r="Y13" i="3"/>
  <c r="O13" i="3" s="1"/>
  <c r="B4" i="6"/>
  <c r="D2" i="3"/>
  <c r="K30" i="2"/>
  <c r="Q30" i="2" s="1"/>
  <c r="U30" i="2" s="1"/>
  <c r="B3" i="6"/>
  <c r="D2" i="2"/>
  <c r="Y106" i="9"/>
  <c r="O106" i="9" s="1"/>
  <c r="Q106" i="9" s="1"/>
  <c r="K106" i="9"/>
  <c r="S106" i="9" s="1"/>
  <c r="Y102" i="9"/>
  <c r="O102" i="9" s="1"/>
  <c r="K102" i="9"/>
  <c r="Y99" i="9"/>
  <c r="O99" i="9" s="1"/>
  <c r="K99" i="9"/>
  <c r="Y96" i="9"/>
  <c r="O96" i="9" s="1"/>
  <c r="K96" i="9"/>
  <c r="Y95" i="9"/>
  <c r="O95" i="9" s="1"/>
  <c r="Q95" i="9" s="1"/>
  <c r="K95" i="9"/>
  <c r="S95" i="9" s="1"/>
  <c r="Y94" i="9"/>
  <c r="O94" i="9" s="1"/>
  <c r="Q94" i="9" s="1"/>
  <c r="K94" i="9"/>
  <c r="S94" i="9" s="1"/>
  <c r="Y93" i="9"/>
  <c r="O93" i="9" s="1"/>
  <c r="Q93" i="9" s="1"/>
  <c r="K93" i="9"/>
  <c r="S93" i="9" s="1"/>
  <c r="Y92" i="9"/>
  <c r="O92" i="9" s="1"/>
  <c r="K92" i="9"/>
  <c r="Y91" i="9"/>
  <c r="O91" i="9" s="1"/>
  <c r="Q91" i="9" s="1"/>
  <c r="K91" i="9"/>
  <c r="S91" i="9" s="1"/>
  <c r="Y90" i="9"/>
  <c r="O90" i="9" s="1"/>
  <c r="Q90" i="9" s="1"/>
  <c r="K90" i="9"/>
  <c r="S90" i="9" s="1"/>
  <c r="Y88" i="9"/>
  <c r="O88" i="9" s="1"/>
  <c r="K88" i="9"/>
  <c r="Y87" i="9"/>
  <c r="O87" i="9" s="1"/>
  <c r="K87" i="9"/>
  <c r="Y86" i="9"/>
  <c r="O86" i="9" s="1"/>
  <c r="Q86" i="9" s="1"/>
  <c r="K86" i="9"/>
  <c r="S86" i="9" s="1"/>
  <c r="Y84" i="9"/>
  <c r="O84" i="9" s="1"/>
  <c r="Q84" i="9" s="1"/>
  <c r="U84" i="9" s="1"/>
  <c r="K84" i="9"/>
  <c r="S84" i="9" s="1"/>
  <c r="Y83" i="9"/>
  <c r="O83" i="9" s="1"/>
  <c r="Q83" i="9" s="1"/>
  <c r="U83" i="9" s="1"/>
  <c r="K83" i="9"/>
  <c r="S83" i="9" s="1"/>
  <c r="Y82" i="9"/>
  <c r="O82" i="9" s="1"/>
  <c r="Q82" i="9" s="1"/>
  <c r="U82" i="9" s="1"/>
  <c r="K82" i="9"/>
  <c r="S82" i="9" s="1"/>
  <c r="Y81" i="9"/>
  <c r="O81" i="9" s="1"/>
  <c r="Q81" i="9" s="1"/>
  <c r="U81" i="9" s="1"/>
  <c r="K81" i="9"/>
  <c r="S81" i="9" s="1"/>
  <c r="Y80" i="9"/>
  <c r="O80" i="9" s="1"/>
  <c r="Q80" i="9" s="1"/>
  <c r="U80" i="9" s="1"/>
  <c r="K80" i="9"/>
  <c r="S80" i="9" s="1"/>
  <c r="Y79" i="9"/>
  <c r="O79" i="9" s="1"/>
  <c r="K79" i="9"/>
  <c r="Y78" i="9"/>
  <c r="O78" i="9" s="1"/>
  <c r="K78" i="9"/>
  <c r="Y77" i="9"/>
  <c r="O77" i="9" s="1"/>
  <c r="Q77" i="9" s="1"/>
  <c r="U77" i="9" s="1"/>
  <c r="K77" i="9"/>
  <c r="S77" i="9" s="1"/>
  <c r="Y76" i="9"/>
  <c r="O76" i="9" s="1"/>
  <c r="Q76" i="9" s="1"/>
  <c r="U76" i="9" s="1"/>
  <c r="K76" i="9"/>
  <c r="S76" i="9" s="1"/>
  <c r="Y74" i="9"/>
  <c r="O74" i="9" s="1"/>
  <c r="Q74" i="9" s="1"/>
  <c r="U74" i="9" s="1"/>
  <c r="K74" i="9"/>
  <c r="S74" i="9" s="1"/>
  <c r="Y72" i="9"/>
  <c r="O72" i="9" s="1"/>
  <c r="Q72" i="9" s="1"/>
  <c r="U72" i="9" s="1"/>
  <c r="K72" i="9"/>
  <c r="S72" i="9" s="1"/>
  <c r="O70" i="9"/>
  <c r="K70" i="9"/>
  <c r="O67" i="9"/>
  <c r="Q67" i="9" s="1"/>
  <c r="U67" i="9" s="1"/>
  <c r="K67" i="9"/>
  <c r="S67" i="9" s="1"/>
  <c r="O66" i="9"/>
  <c r="K66" i="9"/>
  <c r="O64" i="9"/>
  <c r="Q64" i="9" s="1"/>
  <c r="U64" i="9" s="1"/>
  <c r="K64" i="9"/>
  <c r="S64" i="9" s="1"/>
  <c r="O61" i="9"/>
  <c r="Q61" i="9" s="1"/>
  <c r="U61" i="9" s="1"/>
  <c r="K61" i="9"/>
  <c r="S61" i="9" s="1"/>
  <c r="O60" i="9"/>
  <c r="K60" i="9"/>
  <c r="O58" i="9"/>
  <c r="Q58" i="9" s="1"/>
  <c r="U58" i="9" s="1"/>
  <c r="K58" i="9"/>
  <c r="S58" i="9" s="1"/>
  <c r="O57" i="9"/>
  <c r="K57" i="9"/>
  <c r="O56" i="9"/>
  <c r="K56" i="9"/>
  <c r="O55" i="9"/>
  <c r="K55" i="9"/>
  <c r="O52" i="9"/>
  <c r="Q52" i="9" s="1"/>
  <c r="U52" i="9" s="1"/>
  <c r="K52" i="9"/>
  <c r="S52" i="9" s="1"/>
  <c r="O51" i="9"/>
  <c r="Q51" i="9" s="1"/>
  <c r="U51" i="9" s="1"/>
  <c r="K51" i="9"/>
  <c r="S51" i="9" s="1"/>
  <c r="B2" i="6"/>
  <c r="K11" i="3" l="1"/>
  <c r="Q11" i="3" s="1"/>
  <c r="U11" i="3" s="1"/>
  <c r="S43" i="5"/>
  <c r="W43" i="5"/>
  <c r="Q43" i="5"/>
  <c r="U43" i="5" s="1"/>
  <c r="K40" i="5"/>
  <c r="Q40" i="5" s="1"/>
  <c r="U40" i="5" s="1"/>
  <c r="K152" i="5"/>
  <c r="R40" i="5"/>
  <c r="V40" i="5" s="1"/>
  <c r="K6" i="5"/>
  <c r="W6" i="5" s="1"/>
  <c r="K123" i="5"/>
  <c r="K140" i="5"/>
  <c r="S140" i="5" s="1"/>
  <c r="K105" i="5"/>
  <c r="W140" i="5"/>
  <c r="R140" i="5"/>
  <c r="V140" i="5" s="1"/>
  <c r="Q140" i="5"/>
  <c r="U140" i="5" s="1"/>
  <c r="K98" i="5"/>
  <c r="S98" i="5" s="1"/>
  <c r="K156" i="5"/>
  <c r="W98" i="5"/>
  <c r="Q98" i="5"/>
  <c r="U98" i="5" s="1"/>
  <c r="W12" i="4"/>
  <c r="Q12" i="4"/>
  <c r="U12" i="4" s="1"/>
  <c r="S12" i="4"/>
  <c r="N12" i="4"/>
  <c r="K7" i="4"/>
  <c r="S7" i="4" s="1"/>
  <c r="K29" i="3"/>
  <c r="N29" i="3" s="1"/>
  <c r="K10" i="3"/>
  <c r="N11" i="3"/>
  <c r="W11" i="3"/>
  <c r="K57" i="2"/>
  <c r="S57" i="2" s="1"/>
  <c r="K38" i="2"/>
  <c r="Q29" i="3"/>
  <c r="U29" i="3" s="1"/>
  <c r="W29" i="3"/>
  <c r="K80" i="2"/>
  <c r="W80" i="2" s="1"/>
  <c r="K59" i="2"/>
  <c r="R80" i="2"/>
  <c r="V80" i="2" s="1"/>
  <c r="K11" i="5"/>
  <c r="S11" i="5" s="1"/>
  <c r="K13" i="9"/>
  <c r="W11" i="5"/>
  <c r="S56" i="9"/>
  <c r="Q56" i="9"/>
  <c r="U56" i="9" s="1"/>
  <c r="W56" i="9"/>
  <c r="S60" i="9"/>
  <c r="W60" i="9"/>
  <c r="Q60" i="9"/>
  <c r="U60" i="9" s="1"/>
  <c r="W78" i="9"/>
  <c r="Q78" i="9"/>
  <c r="U78" i="9" s="1"/>
  <c r="S78" i="9"/>
  <c r="S87" i="9"/>
  <c r="W87" i="9"/>
  <c r="Q87" i="9"/>
  <c r="S92" i="9"/>
  <c r="W92" i="9"/>
  <c r="Q92" i="9"/>
  <c r="S96" i="9"/>
  <c r="W96" i="9"/>
  <c r="Q96" i="9"/>
  <c r="R96" i="9"/>
  <c r="S102" i="9"/>
  <c r="Q102" i="9"/>
  <c r="W102" i="9"/>
  <c r="R102" i="9"/>
  <c r="S55" i="9"/>
  <c r="W55" i="9"/>
  <c r="Q55" i="9"/>
  <c r="U55" i="9" s="1"/>
  <c r="Q57" i="9"/>
  <c r="U57" i="9" s="1"/>
  <c r="W57" i="9"/>
  <c r="S57" i="9"/>
  <c r="W66" i="9"/>
  <c r="Q66" i="9"/>
  <c r="U66" i="9" s="1"/>
  <c r="S66" i="9"/>
  <c r="W70" i="9"/>
  <c r="Q70" i="9"/>
  <c r="U70" i="9" s="1"/>
  <c r="S70" i="9"/>
  <c r="S79" i="9"/>
  <c r="W79" i="9"/>
  <c r="Q79" i="9"/>
  <c r="U79" i="9" s="1"/>
  <c r="S88" i="9"/>
  <c r="Q88" i="9"/>
  <c r="W88" i="9"/>
  <c r="W99" i="9"/>
  <c r="R99" i="9"/>
  <c r="Q99" i="9"/>
  <c r="S99" i="9"/>
  <c r="N7" i="4"/>
  <c r="K8" i="5"/>
  <c r="W8" i="5" s="1"/>
  <c r="K9" i="5"/>
  <c r="W9" i="5" s="1"/>
  <c r="K58" i="5"/>
  <c r="S58" i="5" s="1"/>
  <c r="K160" i="5"/>
  <c r="W160" i="5" s="1"/>
  <c r="K84" i="5"/>
  <c r="W84" i="5" s="1"/>
  <c r="K128" i="5"/>
  <c r="W128" i="5" s="1"/>
  <c r="K126" i="5"/>
  <c r="W126" i="5" s="1"/>
  <c r="K158" i="5"/>
  <c r="W158" i="5" s="1"/>
  <c r="K16" i="5"/>
  <c r="R16" i="5" s="1"/>
  <c r="V16" i="5" s="1"/>
  <c r="K95" i="5"/>
  <c r="W95" i="5" s="1"/>
  <c r="K113" i="5"/>
  <c r="S113" i="5" s="1"/>
  <c r="K14" i="5"/>
  <c r="W14" i="5" s="1"/>
  <c r="K137" i="5"/>
  <c r="S137" i="5" s="1"/>
  <c r="K21" i="5"/>
  <c r="K12" i="5"/>
  <c r="W12" i="5" s="1"/>
  <c r="K53" i="5"/>
  <c r="W53" i="5" s="1"/>
  <c r="K7" i="5"/>
  <c r="W7" i="5" s="1"/>
  <c r="K10" i="5"/>
  <c r="K25" i="5"/>
  <c r="W25" i="5" s="1"/>
  <c r="K26" i="5"/>
  <c r="W26" i="5" s="1"/>
  <c r="K67" i="5"/>
  <c r="S67" i="5" s="1"/>
  <c r="K47" i="5"/>
  <c r="S47" i="5" s="1"/>
  <c r="K121" i="5"/>
  <c r="W121" i="5" s="1"/>
  <c r="K82" i="5"/>
  <c r="S82" i="5" s="1"/>
  <c r="K24" i="5"/>
  <c r="W7" i="4"/>
  <c r="K15" i="4"/>
  <c r="W15" i="4" s="1"/>
  <c r="K14" i="4"/>
  <c r="S14" i="4" s="1"/>
  <c r="K111" i="5"/>
  <c r="S111" i="5" s="1"/>
  <c r="K71" i="5"/>
  <c r="S71" i="5" s="1"/>
  <c r="K74" i="2"/>
  <c r="S74" i="2" s="1"/>
  <c r="K50" i="2"/>
  <c r="S30" i="2"/>
  <c r="R30" i="2"/>
  <c r="V30" i="2" s="1"/>
  <c r="K14" i="3"/>
  <c r="K23" i="3"/>
  <c r="W74" i="2"/>
  <c r="K49" i="2"/>
  <c r="K55" i="2"/>
  <c r="K62" i="2"/>
  <c r="K52" i="2"/>
  <c r="K85" i="2"/>
  <c r="S85" i="2" s="1"/>
  <c r="K68" i="2"/>
  <c r="K77" i="2"/>
  <c r="S77" i="2" s="1"/>
  <c r="W68" i="2"/>
  <c r="K16" i="2"/>
  <c r="W16" i="2" s="1"/>
  <c r="K45" i="2"/>
  <c r="S45" i="2" s="1"/>
  <c r="K79" i="2"/>
  <c r="S79" i="2" s="1"/>
  <c r="K82" i="2"/>
  <c r="S82" i="2" s="1"/>
  <c r="W79" i="2"/>
  <c r="K56" i="2"/>
  <c r="K58" i="2"/>
  <c r="N57" i="9"/>
  <c r="N58" i="9"/>
  <c r="N60" i="9"/>
  <c r="N61" i="9"/>
  <c r="N64" i="9"/>
  <c r="N66" i="9"/>
  <c r="N67" i="9"/>
  <c r="N70" i="9"/>
  <c r="N72" i="9"/>
  <c r="N74" i="9"/>
  <c r="N76" i="9"/>
  <c r="N77" i="9"/>
  <c r="N78" i="9"/>
  <c r="N79" i="9"/>
  <c r="N80" i="9"/>
  <c r="N82" i="9"/>
  <c r="N83" i="9"/>
  <c r="N84" i="9"/>
  <c r="N86" i="9"/>
  <c r="N87" i="9"/>
  <c r="N88" i="9"/>
  <c r="N90" i="9"/>
  <c r="N91" i="9"/>
  <c r="N92" i="9"/>
  <c r="N93" i="9"/>
  <c r="N94" i="9"/>
  <c r="N95" i="9"/>
  <c r="N96" i="9"/>
  <c r="N99" i="9"/>
  <c r="N102" i="9"/>
  <c r="N106" i="9"/>
  <c r="N30" i="2"/>
  <c r="K69" i="5"/>
  <c r="W69" i="5" s="1"/>
  <c r="K73" i="5"/>
  <c r="W73" i="5" s="1"/>
  <c r="K41" i="5"/>
  <c r="W41" i="5" s="1"/>
  <c r="K54" i="5"/>
  <c r="S54" i="5" s="1"/>
  <c r="K36" i="5"/>
  <c r="W36" i="5" s="1"/>
  <c r="K27" i="5"/>
  <c r="W27" i="5" s="1"/>
  <c r="K109" i="5"/>
  <c r="W109" i="5" s="1"/>
  <c r="K17" i="5"/>
  <c r="W17" i="5" s="1"/>
  <c r="K13" i="5"/>
  <c r="K36" i="2"/>
  <c r="K67" i="2"/>
  <c r="K85" i="5"/>
  <c r="S85" i="5" s="1"/>
  <c r="K107" i="5"/>
  <c r="W107" i="5" s="1"/>
  <c r="K66" i="5"/>
  <c r="W66" i="5" s="1"/>
  <c r="K81" i="5"/>
  <c r="W81" i="5" s="1"/>
  <c r="K46" i="5"/>
  <c r="W46" i="5" s="1"/>
  <c r="K64" i="5"/>
  <c r="S64" i="5" s="1"/>
  <c r="K30" i="5"/>
  <c r="W30" i="5" s="1"/>
  <c r="K44" i="5"/>
  <c r="W44" i="5" s="1"/>
  <c r="K22" i="5"/>
  <c r="W22" i="5" s="1"/>
  <c r="K19" i="5"/>
  <c r="W19" i="5" s="1"/>
  <c r="K18" i="5"/>
  <c r="K15" i="5"/>
  <c r="W15" i="5" s="1"/>
  <c r="K18" i="3"/>
  <c r="W18" i="3" s="1"/>
  <c r="O37" i="5"/>
  <c r="O42" i="5"/>
  <c r="Q42" i="5" s="1"/>
  <c r="U42" i="5" s="1"/>
  <c r="O50" i="5"/>
  <c r="O34" i="5"/>
  <c r="O38" i="5"/>
  <c r="O45" i="5"/>
  <c r="Q45" i="5" s="1"/>
  <c r="U45" i="5" s="1"/>
  <c r="O49" i="5"/>
  <c r="Q49" i="5" s="1"/>
  <c r="U49" i="5" s="1"/>
  <c r="O51" i="5"/>
  <c r="O48" i="5"/>
  <c r="Q48" i="5" s="1"/>
  <c r="U48" i="5" s="1"/>
  <c r="O52" i="5"/>
  <c r="K31" i="5"/>
  <c r="K35" i="5"/>
  <c r="W35" i="5" s="1"/>
  <c r="K23" i="5"/>
  <c r="W23" i="5" s="1"/>
  <c r="K20" i="5"/>
  <c r="W20" i="5" s="1"/>
  <c r="K11" i="4"/>
  <c r="K10" i="4"/>
  <c r="S10" i="4" s="1"/>
  <c r="K69" i="2"/>
  <c r="K44" i="2"/>
  <c r="W44" i="2" s="1"/>
  <c r="N51" i="9"/>
  <c r="N52" i="9"/>
  <c r="N55" i="9"/>
  <c r="N56" i="9"/>
  <c r="N81" i="9"/>
  <c r="K66" i="2"/>
  <c r="S66" i="2" s="1"/>
  <c r="K86" i="2"/>
  <c r="S86" i="2" s="1"/>
  <c r="K63" i="5"/>
  <c r="W63" i="5" s="1"/>
  <c r="K55" i="5"/>
  <c r="S55" i="5" s="1"/>
  <c r="N66" i="2"/>
  <c r="K46" i="2"/>
  <c r="S46" i="2" s="1"/>
  <c r="K57" i="5"/>
  <c r="W57" i="5" s="1"/>
  <c r="K61" i="5"/>
  <c r="S61" i="5" s="1"/>
  <c r="K33" i="5"/>
  <c r="K39" i="5"/>
  <c r="K153" i="5"/>
  <c r="S153" i="5" s="1"/>
  <c r="K29" i="5"/>
  <c r="K9" i="3"/>
  <c r="K17" i="3"/>
  <c r="W17" i="3" s="1"/>
  <c r="K12" i="3"/>
  <c r="K72" i="2"/>
  <c r="S72" i="2" s="1"/>
  <c r="K54" i="2"/>
  <c r="S54" i="2" s="1"/>
  <c r="K65" i="2"/>
  <c r="W54" i="2"/>
  <c r="K71" i="2"/>
  <c r="K43" i="2"/>
  <c r="S43" i="2" s="1"/>
  <c r="K129" i="5"/>
  <c r="S129" i="5" s="1"/>
  <c r="K144" i="5"/>
  <c r="S144" i="5" s="1"/>
  <c r="K124" i="5"/>
  <c r="W124" i="5" s="1"/>
  <c r="K116" i="5"/>
  <c r="S116" i="5" s="1"/>
  <c r="K70" i="5"/>
  <c r="W70" i="5" s="1"/>
  <c r="K77" i="5"/>
  <c r="S77" i="5" s="1"/>
  <c r="K65" i="5"/>
  <c r="W65" i="5" s="1"/>
  <c r="K68" i="5"/>
  <c r="S68" i="5" s="1"/>
  <c r="K32" i="5"/>
  <c r="K60" i="5"/>
  <c r="S60" i="5" s="1"/>
  <c r="K16" i="3"/>
  <c r="K20" i="3"/>
  <c r="K20" i="4"/>
  <c r="K16" i="4"/>
  <c r="S16" i="4" s="1"/>
  <c r="K22" i="4"/>
  <c r="S22" i="4" s="1"/>
  <c r="K9" i="4"/>
  <c r="S9" i="4" s="1"/>
  <c r="K53" i="2"/>
  <c r="S53" i="2" s="1"/>
  <c r="K28" i="3"/>
  <c r="W28" i="3" s="1"/>
  <c r="K8" i="3"/>
  <c r="K7" i="3"/>
  <c r="K151" i="5"/>
  <c r="S151" i="5" s="1"/>
  <c r="K28" i="5"/>
  <c r="S28" i="5" s="1"/>
  <c r="K83" i="2"/>
  <c r="K34" i="2"/>
  <c r="K19" i="3"/>
  <c r="K8" i="4"/>
  <c r="S8" i="4" s="1"/>
  <c r="K23" i="4"/>
  <c r="K22" i="3"/>
  <c r="W22" i="3" s="1"/>
  <c r="K33" i="2"/>
  <c r="S33" i="2" s="1"/>
  <c r="K35" i="2"/>
  <c r="S35" i="2" s="1"/>
  <c r="K37" i="2"/>
  <c r="S37" i="2" s="1"/>
  <c r="K40" i="2"/>
  <c r="S40" i="2" s="1"/>
  <c r="K42" i="2"/>
  <c r="S42" i="2" s="1"/>
  <c r="K48" i="2"/>
  <c r="S48" i="2" s="1"/>
  <c r="K60" i="2"/>
  <c r="S60" i="2" s="1"/>
  <c r="K64" i="2"/>
  <c r="S64" i="2" s="1"/>
  <c r="K70" i="2"/>
  <c r="S70" i="2" s="1"/>
  <c r="K81" i="2"/>
  <c r="K13" i="3"/>
  <c r="W13" i="3" s="1"/>
  <c r="K25" i="3"/>
  <c r="W25" i="3" s="1"/>
  <c r="K6" i="4"/>
  <c r="K18" i="4"/>
  <c r="S18" i="4" s="1"/>
  <c r="K19" i="4"/>
  <c r="S19" i="4" s="1"/>
  <c r="K50" i="5"/>
  <c r="W50" i="5" s="1"/>
  <c r="K52" i="5"/>
  <c r="W52" i="5" s="1"/>
  <c r="K76" i="5"/>
  <c r="S76" i="5" s="1"/>
  <c r="K143" i="5"/>
  <c r="W143" i="5" s="1"/>
  <c r="K147" i="5"/>
  <c r="W147" i="5" s="1"/>
  <c r="K148" i="5"/>
  <c r="W148" i="5" s="1"/>
  <c r="K39" i="2"/>
  <c r="K41" i="2"/>
  <c r="S41" i="2" s="1"/>
  <c r="K47" i="2"/>
  <c r="S47" i="2" s="1"/>
  <c r="K51" i="2"/>
  <c r="W51" i="2" s="1"/>
  <c r="K61" i="2"/>
  <c r="S61" i="2" s="1"/>
  <c r="K63" i="2"/>
  <c r="S63" i="2" s="1"/>
  <c r="K73" i="2"/>
  <c r="K76" i="2"/>
  <c r="K84" i="2"/>
  <c r="K27" i="3"/>
  <c r="W27" i="3" s="1"/>
  <c r="B7" i="6"/>
  <c r="W64" i="2"/>
  <c r="W30" i="2"/>
  <c r="K157" i="5"/>
  <c r="W157" i="5" s="1"/>
  <c r="K150" i="5"/>
  <c r="W150" i="5" s="1"/>
  <c r="K146" i="5"/>
  <c r="W146" i="5" s="1"/>
  <c r="K141" i="5"/>
  <c r="W141" i="5" s="1"/>
  <c r="K135" i="5"/>
  <c r="W135" i="5" s="1"/>
  <c r="K131" i="5"/>
  <c r="S131" i="5" s="1"/>
  <c r="K122" i="5"/>
  <c r="S122" i="5" s="1"/>
  <c r="K117" i="5"/>
  <c r="W117" i="5" s="1"/>
  <c r="K110" i="5"/>
  <c r="S110" i="5" s="1"/>
  <c r="K103" i="5"/>
  <c r="W103" i="5" s="1"/>
  <c r="K99" i="5"/>
  <c r="W99" i="5" s="1"/>
  <c r="K93" i="5"/>
  <c r="W93" i="5" s="1"/>
  <c r="K89" i="5"/>
  <c r="W89" i="5" s="1"/>
  <c r="K83" i="5"/>
  <c r="S83" i="5" s="1"/>
  <c r="K75" i="5"/>
  <c r="S75" i="5" s="1"/>
  <c r="K59" i="5"/>
  <c r="S59" i="5" s="1"/>
  <c r="K155" i="5"/>
  <c r="W155" i="5" s="1"/>
  <c r="K149" i="5"/>
  <c r="W149" i="5" s="1"/>
  <c r="K145" i="5"/>
  <c r="S145" i="5" s="1"/>
  <c r="K139" i="5"/>
  <c r="W139" i="5" s="1"/>
  <c r="K134" i="5"/>
  <c r="W134" i="5" s="1"/>
  <c r="K130" i="5"/>
  <c r="S130" i="5" s="1"/>
  <c r="K120" i="5"/>
  <c r="W120" i="5" s="1"/>
  <c r="K115" i="5"/>
  <c r="W115" i="5" s="1"/>
  <c r="K108" i="5"/>
  <c r="S108" i="5" s="1"/>
  <c r="K102" i="5"/>
  <c r="W102" i="5" s="1"/>
  <c r="K97" i="5"/>
  <c r="W97" i="5" s="1"/>
  <c r="K92" i="5"/>
  <c r="S92" i="5" s="1"/>
  <c r="K88" i="5"/>
  <c r="W88" i="5" s="1"/>
  <c r="K80" i="5"/>
  <c r="W80" i="5" s="1"/>
  <c r="K74" i="5"/>
  <c r="S74" i="5" s="1"/>
  <c r="K56" i="5"/>
  <c r="S56" i="5" s="1"/>
  <c r="K51" i="5"/>
  <c r="W51" i="5" s="1"/>
  <c r="K49" i="5"/>
  <c r="S49" i="5" s="1"/>
  <c r="K45" i="5"/>
  <c r="S45" i="5" s="1"/>
  <c r="K38" i="5"/>
  <c r="S38" i="5" s="1"/>
  <c r="K34" i="5"/>
  <c r="S34" i="5" s="1"/>
  <c r="K48" i="5"/>
  <c r="S48" i="5" s="1"/>
  <c r="K62" i="5"/>
  <c r="S62" i="5" s="1"/>
  <c r="K72" i="5"/>
  <c r="S72" i="5" s="1"/>
  <c r="K119" i="5"/>
  <c r="S119" i="5" s="1"/>
  <c r="K125" i="5"/>
  <c r="S125" i="5" s="1"/>
  <c r="K127" i="5"/>
  <c r="S127" i="5" s="1"/>
  <c r="K132" i="5"/>
  <c r="W132" i="5" s="1"/>
  <c r="K133" i="5"/>
  <c r="W133" i="5" s="1"/>
  <c r="K136" i="5"/>
  <c r="W136" i="5" s="1"/>
  <c r="K138" i="5"/>
  <c r="W138" i="5" s="1"/>
  <c r="K142" i="5"/>
  <c r="W142" i="5" s="1"/>
  <c r="K75" i="2"/>
  <c r="K78" i="2"/>
  <c r="K15" i="3"/>
  <c r="K21" i="3"/>
  <c r="W21" i="3" s="1"/>
  <c r="K24" i="3"/>
  <c r="K26" i="3"/>
  <c r="W26" i="3" s="1"/>
  <c r="K13" i="4"/>
  <c r="K21" i="4"/>
  <c r="S21" i="4" s="1"/>
  <c r="K37" i="5"/>
  <c r="S37" i="5" s="1"/>
  <c r="K42" i="5"/>
  <c r="S42" i="5" s="1"/>
  <c r="K87" i="5"/>
  <c r="W87" i="5" s="1"/>
  <c r="K90" i="5"/>
  <c r="W90" i="5" s="1"/>
  <c r="K91" i="5"/>
  <c r="W91" i="5" s="1"/>
  <c r="K94" i="5"/>
  <c r="W94" i="5" s="1"/>
  <c r="K96" i="5"/>
  <c r="S96" i="5" s="1"/>
  <c r="K100" i="5"/>
  <c r="W100" i="5" s="1"/>
  <c r="K101" i="5"/>
  <c r="S101" i="5" s="1"/>
  <c r="K104" i="5"/>
  <c r="S104" i="5" s="1"/>
  <c r="K106" i="5"/>
  <c r="W106" i="5" s="1"/>
  <c r="K112" i="5"/>
  <c r="W112" i="5" s="1"/>
  <c r="K114" i="5"/>
  <c r="W114" i="5" s="1"/>
  <c r="K118" i="5"/>
  <c r="S118" i="5" s="1"/>
  <c r="K17" i="4"/>
  <c r="S17" i="4" s="1"/>
  <c r="K79" i="5"/>
  <c r="W79" i="5" s="1"/>
  <c r="K86" i="5"/>
  <c r="S86" i="5" s="1"/>
  <c r="K154" i="5"/>
  <c r="W154" i="5" s="1"/>
  <c r="K159" i="5"/>
  <c r="S159" i="5" s="1"/>
  <c r="K161" i="5"/>
  <c r="S161" i="5" s="1"/>
  <c r="W40" i="5" l="1"/>
  <c r="S11" i="3"/>
  <c r="S40" i="5"/>
  <c r="S152" i="5"/>
  <c r="W152" i="5"/>
  <c r="Q152" i="5"/>
  <c r="U152" i="5" s="1"/>
  <c r="Q6" i="5"/>
  <c r="U6" i="5" s="1"/>
  <c r="S6" i="5"/>
  <c r="W123" i="5"/>
  <c r="R123" i="5"/>
  <c r="V123" i="5" s="1"/>
  <c r="Q123" i="5"/>
  <c r="U123" i="5" s="1"/>
  <c r="S123" i="5"/>
  <c r="W105" i="5"/>
  <c r="R105" i="5"/>
  <c r="V105" i="5" s="1"/>
  <c r="Q105" i="5"/>
  <c r="U105" i="5" s="1"/>
  <c r="S105" i="5"/>
  <c r="W156" i="5"/>
  <c r="R156" i="5"/>
  <c r="V156" i="5" s="1"/>
  <c r="S156" i="5"/>
  <c r="Q156" i="5"/>
  <c r="U156" i="5" s="1"/>
  <c r="Q11" i="5"/>
  <c r="U11" i="5" s="1"/>
  <c r="S29" i="3"/>
  <c r="N57" i="2"/>
  <c r="N10" i="3"/>
  <c r="S10" i="3"/>
  <c r="W10" i="3"/>
  <c r="Q10" i="3"/>
  <c r="U10" i="3" s="1"/>
  <c r="S38" i="2"/>
  <c r="N38" i="2"/>
  <c r="W38" i="2"/>
  <c r="Q38" i="2"/>
  <c r="U38" i="2" s="1"/>
  <c r="S56" i="2"/>
  <c r="Q56" i="2"/>
  <c r="U56" i="2" s="1"/>
  <c r="W56" i="2"/>
  <c r="S80" i="2"/>
  <c r="Q80" i="2"/>
  <c r="U80" i="2" s="1"/>
  <c r="N80" i="2"/>
  <c r="S59" i="2"/>
  <c r="N59" i="2"/>
  <c r="Q59" i="2"/>
  <c r="U59" i="2" s="1"/>
  <c r="W59" i="2"/>
  <c r="S13" i="9"/>
  <c r="W13" i="9"/>
  <c r="Q13" i="9"/>
  <c r="U13" i="9" s="1"/>
  <c r="S16" i="5"/>
  <c r="S25" i="5"/>
  <c r="Q16" i="5"/>
  <c r="U16" i="5" s="1"/>
  <c r="S20" i="4"/>
  <c r="Q20" i="4"/>
  <c r="U20" i="4" s="1"/>
  <c r="Q13" i="4"/>
  <c r="U13" i="4" s="1"/>
  <c r="S13" i="4"/>
  <c r="S23" i="4"/>
  <c r="Q23" i="4"/>
  <c r="U23" i="4" s="1"/>
  <c r="S11" i="4"/>
  <c r="Q11" i="4"/>
  <c r="S15" i="4"/>
  <c r="Q15" i="4"/>
  <c r="U15" i="4" s="1"/>
  <c r="Q8" i="5"/>
  <c r="U8" i="5" s="1"/>
  <c r="Q6" i="4"/>
  <c r="U6" i="4" s="1"/>
  <c r="W6" i="4"/>
  <c r="S6" i="4"/>
  <c r="S8" i="5"/>
  <c r="R154" i="5"/>
  <c r="V154" i="5" s="1"/>
  <c r="Q154" i="5"/>
  <c r="U154" i="5" s="1"/>
  <c r="S154" i="5"/>
  <c r="Q79" i="5"/>
  <c r="U79" i="5" s="1"/>
  <c r="S79" i="5"/>
  <c r="Q112" i="5"/>
  <c r="U112" i="5" s="1"/>
  <c r="S112" i="5"/>
  <c r="R100" i="5"/>
  <c r="V100" i="5" s="1"/>
  <c r="Q100" i="5"/>
  <c r="U100" i="5" s="1"/>
  <c r="S100" i="5"/>
  <c r="Q51" i="5"/>
  <c r="U51" i="5" s="1"/>
  <c r="S51" i="5"/>
  <c r="Q99" i="5"/>
  <c r="U99" i="5" s="1"/>
  <c r="S99" i="5"/>
  <c r="R99" i="5"/>
  <c r="V99" i="5" s="1"/>
  <c r="Q114" i="5"/>
  <c r="U114" i="5" s="1"/>
  <c r="S114" i="5"/>
  <c r="R114" i="5"/>
  <c r="V114" i="5" s="1"/>
  <c r="Q106" i="5"/>
  <c r="U106" i="5" s="1"/>
  <c r="S106" i="5"/>
  <c r="R106" i="5"/>
  <c r="V106" i="5" s="1"/>
  <c r="Q91" i="5"/>
  <c r="U91" i="5" s="1"/>
  <c r="S91" i="5"/>
  <c r="Q87" i="5"/>
  <c r="U87" i="5" s="1"/>
  <c r="S87" i="5"/>
  <c r="Q142" i="5"/>
  <c r="U142" i="5" s="1"/>
  <c r="S142" i="5"/>
  <c r="Q136" i="5"/>
  <c r="U136" i="5" s="1"/>
  <c r="S136" i="5"/>
  <c r="Q132" i="5"/>
  <c r="U132" i="5" s="1"/>
  <c r="S132" i="5"/>
  <c r="Q80" i="5"/>
  <c r="U80" i="5" s="1"/>
  <c r="S80" i="5"/>
  <c r="Q102" i="5"/>
  <c r="U102" i="5" s="1"/>
  <c r="S102" i="5"/>
  <c r="Q115" i="5"/>
  <c r="U115" i="5" s="1"/>
  <c r="S115" i="5"/>
  <c r="Q139" i="5"/>
  <c r="U139" i="5" s="1"/>
  <c r="S139" i="5"/>
  <c r="R139" i="5"/>
  <c r="V139" i="5" s="1"/>
  <c r="R149" i="5"/>
  <c r="V149" i="5" s="1"/>
  <c r="Q149" i="5"/>
  <c r="U149" i="5" s="1"/>
  <c r="S149" i="5"/>
  <c r="R93" i="5"/>
  <c r="V93" i="5" s="1"/>
  <c r="Q93" i="5"/>
  <c r="U93" i="5" s="1"/>
  <c r="S93" i="5"/>
  <c r="Q103" i="5"/>
  <c r="U103" i="5" s="1"/>
  <c r="S103" i="5"/>
  <c r="Q117" i="5"/>
  <c r="U117" i="5" s="1"/>
  <c r="S117" i="5"/>
  <c r="Q141" i="5"/>
  <c r="U141" i="5" s="1"/>
  <c r="S141" i="5"/>
  <c r="Q150" i="5"/>
  <c r="U150" i="5" s="1"/>
  <c r="S150" i="5"/>
  <c r="R150" i="5"/>
  <c r="V150" i="5" s="1"/>
  <c r="Q148" i="5"/>
  <c r="U148" i="5" s="1"/>
  <c r="S148" i="5"/>
  <c r="R148" i="5"/>
  <c r="V148" i="5" s="1"/>
  <c r="R143" i="5"/>
  <c r="V143" i="5" s="1"/>
  <c r="Q143" i="5"/>
  <c r="U143" i="5" s="1"/>
  <c r="S143" i="5"/>
  <c r="Q52" i="5"/>
  <c r="U52" i="5" s="1"/>
  <c r="S52" i="5"/>
  <c r="Q57" i="5"/>
  <c r="U57" i="5" s="1"/>
  <c r="S57" i="5"/>
  <c r="R57" i="5"/>
  <c r="V57" i="5" s="1"/>
  <c r="Q63" i="5"/>
  <c r="U63" i="5" s="1"/>
  <c r="S63" i="5"/>
  <c r="Q46" i="5"/>
  <c r="U46" i="5" s="1"/>
  <c r="S46" i="5"/>
  <c r="Q66" i="5"/>
  <c r="U66" i="5" s="1"/>
  <c r="S66" i="5"/>
  <c r="R109" i="5"/>
  <c r="V109" i="5" s="1"/>
  <c r="Q109" i="5"/>
  <c r="U109" i="5" s="1"/>
  <c r="S109" i="5"/>
  <c r="S41" i="5"/>
  <c r="Q41" i="5"/>
  <c r="U41" i="5" s="1"/>
  <c r="R41" i="5"/>
  <c r="V41" i="5" s="1"/>
  <c r="Q69" i="5"/>
  <c r="U69" i="5" s="1"/>
  <c r="S69" i="5"/>
  <c r="R69" i="5"/>
  <c r="V69" i="5" s="1"/>
  <c r="Q53" i="5"/>
  <c r="U53" i="5" s="1"/>
  <c r="S53" i="5"/>
  <c r="Q95" i="5"/>
  <c r="U95" i="5" s="1"/>
  <c r="S95" i="5"/>
  <c r="Q158" i="5"/>
  <c r="U158" i="5" s="1"/>
  <c r="S158" i="5"/>
  <c r="R158" i="5"/>
  <c r="V158" i="5" s="1"/>
  <c r="Q128" i="5"/>
  <c r="U128" i="5" s="1"/>
  <c r="S128" i="5"/>
  <c r="Q94" i="5"/>
  <c r="U94" i="5" s="1"/>
  <c r="S94" i="5"/>
  <c r="Q90" i="5"/>
  <c r="U90" i="5" s="1"/>
  <c r="S90" i="5"/>
  <c r="Q138" i="5"/>
  <c r="U138" i="5" s="1"/>
  <c r="S138" i="5"/>
  <c r="Q133" i="5"/>
  <c r="U133" i="5" s="1"/>
  <c r="S133" i="5"/>
  <c r="R133" i="5"/>
  <c r="V133" i="5" s="1"/>
  <c r="Q88" i="5"/>
  <c r="U88" i="5" s="1"/>
  <c r="S88" i="5"/>
  <c r="Q97" i="5"/>
  <c r="U97" i="5" s="1"/>
  <c r="S97" i="5"/>
  <c r="Q120" i="5"/>
  <c r="U120" i="5" s="1"/>
  <c r="S120" i="5"/>
  <c r="R120" i="5"/>
  <c r="V120" i="5" s="1"/>
  <c r="Q134" i="5"/>
  <c r="U134" i="5" s="1"/>
  <c r="S134" i="5"/>
  <c r="Q155" i="5"/>
  <c r="U155" i="5" s="1"/>
  <c r="S155" i="5"/>
  <c r="R155" i="5"/>
  <c r="V155" i="5" s="1"/>
  <c r="Q89" i="5"/>
  <c r="U89" i="5" s="1"/>
  <c r="S89" i="5"/>
  <c r="Q135" i="5"/>
  <c r="U135" i="5" s="1"/>
  <c r="S135" i="5"/>
  <c r="Q146" i="5"/>
  <c r="U146" i="5" s="1"/>
  <c r="S146" i="5"/>
  <c r="R157" i="5"/>
  <c r="V157" i="5" s="1"/>
  <c r="Q157" i="5"/>
  <c r="U157" i="5" s="1"/>
  <c r="S157" i="5"/>
  <c r="Q147" i="5"/>
  <c r="U147" i="5" s="1"/>
  <c r="S147" i="5"/>
  <c r="Q50" i="5"/>
  <c r="U50" i="5" s="1"/>
  <c r="S50" i="5"/>
  <c r="Q65" i="5"/>
  <c r="U65" i="5" s="1"/>
  <c r="S65" i="5"/>
  <c r="R65" i="5"/>
  <c r="V65" i="5" s="1"/>
  <c r="Q70" i="5"/>
  <c r="U70" i="5" s="1"/>
  <c r="S70" i="5"/>
  <c r="Q124" i="5"/>
  <c r="U124" i="5" s="1"/>
  <c r="S124" i="5"/>
  <c r="R124" i="5"/>
  <c r="V124" i="5" s="1"/>
  <c r="Q44" i="5"/>
  <c r="U44" i="5" s="1"/>
  <c r="S44" i="5"/>
  <c r="Q81" i="5"/>
  <c r="U81" i="5" s="1"/>
  <c r="S81" i="5"/>
  <c r="R107" i="5"/>
  <c r="V107" i="5" s="1"/>
  <c r="Q107" i="5"/>
  <c r="U107" i="5" s="1"/>
  <c r="S107" i="5"/>
  <c r="Q73" i="5"/>
  <c r="U73" i="5" s="1"/>
  <c r="S73" i="5"/>
  <c r="Q121" i="5"/>
  <c r="U121" i="5" s="1"/>
  <c r="S121" i="5"/>
  <c r="Q126" i="5"/>
  <c r="U126" i="5" s="1"/>
  <c r="S126" i="5"/>
  <c r="Q84" i="5"/>
  <c r="U84" i="5" s="1"/>
  <c r="S84" i="5"/>
  <c r="Q160" i="5"/>
  <c r="U160" i="5" s="1"/>
  <c r="S160" i="5"/>
  <c r="R160" i="5"/>
  <c r="V160" i="5" s="1"/>
  <c r="N21" i="4"/>
  <c r="N17" i="4"/>
  <c r="N13" i="4"/>
  <c r="N19" i="4"/>
  <c r="N6" i="4"/>
  <c r="N23" i="4"/>
  <c r="N22" i="4"/>
  <c r="N20" i="4"/>
  <c r="N10" i="4"/>
  <c r="N14" i="4"/>
  <c r="N18" i="4"/>
  <c r="N8" i="4"/>
  <c r="N9" i="4"/>
  <c r="N16" i="4"/>
  <c r="U11" i="4"/>
  <c r="N11" i="4"/>
  <c r="N15" i="4"/>
  <c r="S15" i="3"/>
  <c r="N15" i="3"/>
  <c r="Q13" i="3"/>
  <c r="U13" i="3" s="1"/>
  <c r="S13" i="3"/>
  <c r="N13" i="3"/>
  <c r="S19" i="3"/>
  <c r="N19" i="3"/>
  <c r="S16" i="3"/>
  <c r="N16" i="3"/>
  <c r="Q17" i="3"/>
  <c r="U17" i="3" s="1"/>
  <c r="S17" i="3"/>
  <c r="N17" i="3"/>
  <c r="Q26" i="3"/>
  <c r="U26" i="3" s="1"/>
  <c r="S26" i="3"/>
  <c r="N26" i="3"/>
  <c r="Q21" i="3"/>
  <c r="U21" i="3" s="1"/>
  <c r="S21" i="3"/>
  <c r="N21" i="3"/>
  <c r="R21" i="3"/>
  <c r="V21" i="3" s="1"/>
  <c r="Q27" i="3"/>
  <c r="U27" i="3" s="1"/>
  <c r="S27" i="3"/>
  <c r="N27" i="3"/>
  <c r="Q25" i="3"/>
  <c r="U25" i="3" s="1"/>
  <c r="S25" i="3"/>
  <c r="N25" i="3"/>
  <c r="R25" i="3"/>
  <c r="V25" i="3" s="1"/>
  <c r="Q22" i="3"/>
  <c r="U22" i="3" s="1"/>
  <c r="S22" i="3"/>
  <c r="N22" i="3"/>
  <c r="S7" i="3"/>
  <c r="N7" i="3"/>
  <c r="Q28" i="3"/>
  <c r="U28" i="3" s="1"/>
  <c r="S28" i="3"/>
  <c r="N28" i="3"/>
  <c r="S20" i="3"/>
  <c r="N20" i="3"/>
  <c r="S12" i="3"/>
  <c r="N12" i="3"/>
  <c r="S9" i="3"/>
  <c r="N9" i="3"/>
  <c r="S23" i="3"/>
  <c r="N23" i="3"/>
  <c r="S24" i="3"/>
  <c r="N24" i="3"/>
  <c r="S8" i="3"/>
  <c r="N8" i="3"/>
  <c r="R18" i="3"/>
  <c r="V18" i="3" s="1"/>
  <c r="Q18" i="3"/>
  <c r="U18" i="3" s="1"/>
  <c r="S18" i="3"/>
  <c r="N18" i="3"/>
  <c r="S14" i="3"/>
  <c r="N14" i="3"/>
  <c r="S9" i="5"/>
  <c r="Q9" i="5"/>
  <c r="U9" i="5" s="1"/>
  <c r="S14" i="5"/>
  <c r="Q14" i="5"/>
  <c r="U14" i="5" s="1"/>
  <c r="Q12" i="5"/>
  <c r="U12" i="5" s="1"/>
  <c r="S21" i="5"/>
  <c r="Q21" i="5"/>
  <c r="U21" i="5" s="1"/>
  <c r="S12" i="5"/>
  <c r="Q25" i="5"/>
  <c r="U25" i="5" s="1"/>
  <c r="S7" i="5"/>
  <c r="Q7" i="5"/>
  <c r="U7" i="5" s="1"/>
  <c r="S26" i="5"/>
  <c r="Q26" i="5"/>
  <c r="U26" i="5" s="1"/>
  <c r="S10" i="5"/>
  <c r="Q10" i="5"/>
  <c r="U10" i="5" s="1"/>
  <c r="S24" i="5"/>
  <c r="R24" i="5"/>
  <c r="V24" i="5" s="1"/>
  <c r="Q24" i="5"/>
  <c r="U24" i="5" s="1"/>
  <c r="W14" i="4"/>
  <c r="S32" i="5"/>
  <c r="Q32" i="5"/>
  <c r="U32" i="5" s="1"/>
  <c r="S39" i="5"/>
  <c r="Q39" i="5"/>
  <c r="U39" i="5" s="1"/>
  <c r="R23" i="5"/>
  <c r="V23" i="5" s="1"/>
  <c r="S23" i="5"/>
  <c r="Q23" i="5"/>
  <c r="U23" i="5" s="1"/>
  <c r="S35" i="5"/>
  <c r="Q35" i="5"/>
  <c r="U35" i="5" s="1"/>
  <c r="Q34" i="5"/>
  <c r="U34" i="5" s="1"/>
  <c r="S18" i="5"/>
  <c r="Q18" i="5"/>
  <c r="U18" i="5" s="1"/>
  <c r="S22" i="5"/>
  <c r="Q22" i="5"/>
  <c r="U22" i="5" s="1"/>
  <c r="S17" i="5"/>
  <c r="Q17" i="5"/>
  <c r="U17" i="5" s="1"/>
  <c r="S27" i="5"/>
  <c r="Q27" i="5"/>
  <c r="U27" i="5" s="1"/>
  <c r="R29" i="5"/>
  <c r="V29" i="5" s="1"/>
  <c r="S29" i="5"/>
  <c r="Q29" i="5"/>
  <c r="U29" i="5" s="1"/>
  <c r="S33" i="5"/>
  <c r="Q33" i="5"/>
  <c r="U33" i="5" s="1"/>
  <c r="S20" i="5"/>
  <c r="Q20" i="5"/>
  <c r="U20" i="5" s="1"/>
  <c r="S31" i="5"/>
  <c r="Q31" i="5"/>
  <c r="U31" i="5" s="1"/>
  <c r="Q38" i="5"/>
  <c r="U38" i="5" s="1"/>
  <c r="Q37" i="5"/>
  <c r="U37" i="5" s="1"/>
  <c r="S15" i="5"/>
  <c r="Q15" i="5"/>
  <c r="U15" i="5" s="1"/>
  <c r="S19" i="5"/>
  <c r="Q19" i="5"/>
  <c r="U19" i="5" s="1"/>
  <c r="S30" i="5"/>
  <c r="Q30" i="5"/>
  <c r="U30" i="5" s="1"/>
  <c r="S13" i="5"/>
  <c r="Q13" i="5"/>
  <c r="U13" i="5" s="1"/>
  <c r="S36" i="5"/>
  <c r="Q36" i="5"/>
  <c r="U36" i="5" s="1"/>
  <c r="Q28" i="5"/>
  <c r="U28" i="5" s="1"/>
  <c r="S62" i="2"/>
  <c r="Q62" i="2"/>
  <c r="U62" i="2" s="1"/>
  <c r="N74" i="2"/>
  <c r="N50" i="2"/>
  <c r="S50" i="2"/>
  <c r="S78" i="2"/>
  <c r="Q78" i="2"/>
  <c r="U78" i="2" s="1"/>
  <c r="S76" i="2"/>
  <c r="Q76" i="2"/>
  <c r="U76" i="2" s="1"/>
  <c r="S51" i="2"/>
  <c r="R51" i="2"/>
  <c r="V51" i="2" s="1"/>
  <c r="Q51" i="2"/>
  <c r="U51" i="2" s="1"/>
  <c r="S81" i="2"/>
  <c r="R81" i="2"/>
  <c r="V81" i="2" s="1"/>
  <c r="Q81" i="2"/>
  <c r="U81" i="2" s="1"/>
  <c r="S83" i="2"/>
  <c r="Q83" i="2"/>
  <c r="U83" i="2" s="1"/>
  <c r="S71" i="2"/>
  <c r="R71" i="2"/>
  <c r="V71" i="2" s="1"/>
  <c r="Q71" i="2"/>
  <c r="U71" i="2" s="1"/>
  <c r="S65" i="2"/>
  <c r="R65" i="2"/>
  <c r="V65" i="2" s="1"/>
  <c r="Q65" i="2"/>
  <c r="U65" i="2" s="1"/>
  <c r="S36" i="2"/>
  <c r="R36" i="2"/>
  <c r="V36" i="2" s="1"/>
  <c r="Q36" i="2"/>
  <c r="U36" i="2" s="1"/>
  <c r="N56" i="2"/>
  <c r="S58" i="2"/>
  <c r="Q58" i="2"/>
  <c r="U58" i="2" s="1"/>
  <c r="N68" i="2"/>
  <c r="S68" i="2"/>
  <c r="S52" i="2"/>
  <c r="R52" i="2"/>
  <c r="V52" i="2" s="1"/>
  <c r="Q52" i="2"/>
  <c r="U52" i="2" s="1"/>
  <c r="N55" i="2"/>
  <c r="S55" i="2"/>
  <c r="S75" i="2"/>
  <c r="Q75" i="2"/>
  <c r="U75" i="2" s="1"/>
  <c r="S84" i="2"/>
  <c r="Q84" i="2"/>
  <c r="U84" i="2" s="1"/>
  <c r="S73" i="2"/>
  <c r="Q73" i="2"/>
  <c r="U73" i="2" s="1"/>
  <c r="S39" i="2"/>
  <c r="Q39" i="2"/>
  <c r="U39" i="2" s="1"/>
  <c r="S34" i="2"/>
  <c r="Q34" i="2"/>
  <c r="U34" i="2" s="1"/>
  <c r="S44" i="2"/>
  <c r="R44" i="2"/>
  <c r="V44" i="2" s="1"/>
  <c r="Q44" i="2"/>
  <c r="U44" i="2" s="1"/>
  <c r="S69" i="2"/>
  <c r="R69" i="2"/>
  <c r="V69" i="2" s="1"/>
  <c r="Q69" i="2"/>
  <c r="U69" i="2" s="1"/>
  <c r="S67" i="2"/>
  <c r="R67" i="2"/>
  <c r="V67" i="2" s="1"/>
  <c r="Q67" i="2"/>
  <c r="U67" i="2" s="1"/>
  <c r="S16" i="2"/>
  <c r="Q16" i="2"/>
  <c r="U16" i="2" s="1"/>
  <c r="S49" i="2"/>
  <c r="R49" i="2"/>
  <c r="V49" i="2" s="1"/>
  <c r="Q49" i="2"/>
  <c r="U49" i="2" s="1"/>
  <c r="W52" i="2"/>
  <c r="W49" i="2"/>
  <c r="N49" i="2"/>
  <c r="N52" i="2"/>
  <c r="W62" i="2"/>
  <c r="N62" i="2"/>
  <c r="N85" i="2"/>
  <c r="W85" i="2"/>
  <c r="N77" i="2"/>
  <c r="W77" i="2"/>
  <c r="N16" i="2"/>
  <c r="N79" i="2"/>
  <c r="W45" i="2"/>
  <c r="N45" i="2"/>
  <c r="N82" i="2"/>
  <c r="W82" i="2"/>
  <c r="N58" i="2"/>
  <c r="W58" i="2"/>
  <c r="N36" i="2"/>
  <c r="N78" i="2"/>
  <c r="N75" i="2"/>
  <c r="N84" i="2"/>
  <c r="N73" i="2"/>
  <c r="N61" i="2"/>
  <c r="N47" i="2"/>
  <c r="N81" i="2"/>
  <c r="N64" i="2"/>
  <c r="N33" i="2"/>
  <c r="N83" i="2"/>
  <c r="N53" i="2"/>
  <c r="N71" i="2"/>
  <c r="N65" i="2"/>
  <c r="N72" i="2"/>
  <c r="W46" i="2"/>
  <c r="N44" i="2"/>
  <c r="W69" i="2"/>
  <c r="N76" i="2"/>
  <c r="N63" i="2"/>
  <c r="N51" i="2"/>
  <c r="N41" i="2"/>
  <c r="N70" i="2"/>
  <c r="N48" i="2"/>
  <c r="N43" i="2"/>
  <c r="W11" i="4"/>
  <c r="W36" i="2"/>
  <c r="W67" i="2"/>
  <c r="N67" i="2"/>
  <c r="W10" i="4"/>
  <c r="N69" i="2"/>
  <c r="N46" i="2"/>
  <c r="W86" i="2"/>
  <c r="N86" i="2"/>
  <c r="W39" i="2"/>
  <c r="N39" i="2"/>
  <c r="N42" i="2"/>
  <c r="W37" i="2"/>
  <c r="N37" i="2"/>
  <c r="W60" i="2"/>
  <c r="N60" i="2"/>
  <c r="N40" i="2"/>
  <c r="N35" i="2"/>
  <c r="W34" i="2"/>
  <c r="N34" i="2"/>
  <c r="N54" i="2"/>
  <c r="W71" i="2"/>
  <c r="W47" i="2"/>
  <c r="W83" i="2"/>
  <c r="W65" i="2"/>
  <c r="W43" i="2"/>
  <c r="W18" i="4"/>
  <c r="W23" i="4"/>
  <c r="W22" i="4"/>
  <c r="W33" i="2"/>
  <c r="W81" i="2"/>
  <c r="W70" i="2"/>
  <c r="W20" i="4"/>
  <c r="W53" i="2"/>
  <c r="W63" i="2"/>
  <c r="W41" i="2"/>
  <c r="W40" i="2"/>
  <c r="W84" i="2"/>
  <c r="W42" i="2"/>
  <c r="W76" i="2"/>
  <c r="W48" i="2"/>
  <c r="W35" i="2"/>
  <c r="W73" i="2"/>
  <c r="W61" i="2"/>
  <c r="W8" i="4"/>
  <c r="W19" i="4"/>
  <c r="W78" i="2"/>
  <c r="W17" i="4"/>
  <c r="W75" i="2"/>
  <c r="W21" i="4"/>
  <c r="W13" i="4"/>
</calcChain>
</file>

<file path=xl/comments1.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15" authorId="0" shapeId="0">
      <text>
        <r>
          <rPr>
            <b/>
            <sz val="9"/>
            <color indexed="81"/>
            <rFont val="Tahoma"/>
            <family val="2"/>
          </rPr>
          <t>Francisco Javier Hernández Valadez:</t>
        </r>
        <r>
          <rPr>
            <sz val="9"/>
            <color indexed="81"/>
            <rFont val="Tahoma"/>
            <family val="2"/>
          </rPr>
          <t xml:space="preserve">
Cambio entre gente de TAS 2</t>
        </r>
      </text>
    </comment>
    <comment ref="J22" authorId="0" shapeId="0">
      <text>
        <r>
          <rPr>
            <b/>
            <sz val="9"/>
            <color indexed="81"/>
            <rFont val="Tahoma"/>
            <family val="2"/>
          </rPr>
          <t>Francisco Javier Hernández Valadez:</t>
        </r>
        <r>
          <rPr>
            <sz val="9"/>
            <color indexed="81"/>
            <rFont val="Tahoma"/>
            <family val="2"/>
          </rPr>
          <t xml:space="preserve">
Cambio entre Ever y Carmen 2</t>
        </r>
      </text>
    </comment>
    <comment ref="J23" authorId="0" shape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0" authorId="0" shapeId="0">
      <text>
        <r>
          <rPr>
            <b/>
            <sz val="9"/>
            <color indexed="81"/>
            <rFont val="Tahoma"/>
            <family val="2"/>
          </rPr>
          <t>Francisco Javier Hernández Valadez:</t>
        </r>
        <r>
          <rPr>
            <sz val="9"/>
            <color indexed="81"/>
            <rFont val="Tahoma"/>
            <family val="2"/>
          </rPr>
          <t xml:space="preserve">
Cambia 2 veces
</t>
        </r>
      </text>
    </comment>
    <comment ref="J29" authorId="0" shape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<sst xmlns="http://schemas.openxmlformats.org/spreadsheetml/2006/main" count="4440" uniqueCount="968">
  <si>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</si>
  <si>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</si>
  <si>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</si>
  <si>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</si>
  <si>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</si>
  <si>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</si>
  <si>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</si>
  <si>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</si>
  <si>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</si>
  <si>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</si>
  <si>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</si>
  <si>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</si>
  <si>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</si>
  <si>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</si>
  <si>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</si>
  <si>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</si>
  <si>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</si>
  <si>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</si>
  <si>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</si>
  <si>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</si>
  <si>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</si>
  <si>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</si>
  <si>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</si>
  <si>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</si>
  <si>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</si>
  <si>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</si>
  <si>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</si>
  <si>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</si>
  <si>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</si>
  <si>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</si>
  <si>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</si>
  <si>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</si>
  <si>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</si>
  <si>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</si>
  <si>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</si>
  <si>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</si>
  <si>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</si>
  <si>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</si>
  <si>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</si>
  <si>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</si>
  <si>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</si>
  <si>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</si>
  <si>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</si>
  <si>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</si>
  <si>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</si>
  <si>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</si>
  <si>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</si>
  <si>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</si>
  <si>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</si>
  <si>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</si>
  <si>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</si>
  <si>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</si>
  <si>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</si>
  <si>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</si>
  <si>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</si>
  <si>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</si>
  <si>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</si>
  <si>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</si>
  <si>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</si>
  <si>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</si>
  <si>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</si>
  <si>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</si>
  <si>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</si>
  <si>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</si>
  <si>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</si>
  <si>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</si>
  <si>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</si>
  <si>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</si>
  <si>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</si>
  <si>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</si>
  <si>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</si>
  <si>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</si>
  <si>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</si>
  <si>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</si>
  <si>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</si>
  <si>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</si>
  <si>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</si>
  <si>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</si>
  <si>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</si>
  <si>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</si>
  <si>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</si>
  <si>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</si>
  <si>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</si>
  <si>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</si>
  <si>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</si>
  <si>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</si>
  <si>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</si>
  <si>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</si>
  <si>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</si>
  <si>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</si>
  <si>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</si>
  <si>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</si>
  <si>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</si>
  <si>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</si>
  <si>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</si>
  <si>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</si>
  <si>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</si>
  <si>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</si>
  <si>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</si>
  <si>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</si>
  <si>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</si>
  <si>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</si>
  <si>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</si>
  <si>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</si>
  <si>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</si>
  <si>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</si>
  <si>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</si>
  <si>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</si>
  <si>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</si>
  <si>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</si>
  <si>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</si>
  <si>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</si>
  <si>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</si>
  <si>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</si>
  <si>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</si>
  <si>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</si>
  <si>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</si>
  <si>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</si>
  <si>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</si>
  <si>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</si>
  <si>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</si>
  <si>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</si>
  <si>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</si>
  <si>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</si>
  <si>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</si>
  <si>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</si>
  <si>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</si>
  <si>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</si>
  <si>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</si>
  <si>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</si>
  <si>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</si>
  <si>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</si>
  <si>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</si>
  <si>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</si>
  <si>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</si>
  <si>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</si>
  <si>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</si>
  <si>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</si>
  <si>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</si>
  <si>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</si>
  <si>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</si>
  <si>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</si>
  <si>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</si>
  <si>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</si>
  <si>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</si>
  <si>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</si>
  <si>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</si>
  <si>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</si>
  <si>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</si>
  <si>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</si>
  <si>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</si>
  <si>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</si>
  <si>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</si>
  <si>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</si>
  <si>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</si>
  <si>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</si>
  <si>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</si>
  <si>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</si>
  <si>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</si>
  <si>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</si>
  <si>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</si>
  <si>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</si>
  <si>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</si>
  <si>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</si>
  <si>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</si>
  <si>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</si>
  <si>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</si>
  <si>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</si>
  <si>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</si>
  <si>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</si>
  <si>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</si>
  <si>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</si>
  <si>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</si>
  <si>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</si>
  <si>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</si>
  <si>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</si>
  <si>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</si>
  <si>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</si>
  <si>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</si>
  <si>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</si>
  <si>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</si>
  <si>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</si>
  <si>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</si>
  <si>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</si>
  <si>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</si>
  <si>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</si>
  <si>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</si>
  <si>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</si>
  <si>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</si>
  <si>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</si>
  <si>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</si>
  <si>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</si>
  <si>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</si>
  <si>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</si>
  <si>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</si>
  <si>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</si>
  <si>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</si>
  <si>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</si>
  <si>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</si>
  <si>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</si>
  <si>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</si>
  <si>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</si>
  <si>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</si>
  <si>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</si>
  <si>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</si>
  <si>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</si>
  <si>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</si>
  <si>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</si>
  <si>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</si>
  <si>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</si>
  <si>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</si>
  <si>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</si>
  <si>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</si>
  <si>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</si>
  <si>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</si>
  <si>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</si>
  <si>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</si>
  <si>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</si>
  <si>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</si>
  <si>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</si>
  <si>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</si>
  <si>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</si>
  <si>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</si>
  <si>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</si>
  <si>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</si>
  <si>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</si>
  <si>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</si>
  <si>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</si>
  <si>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</si>
  <si>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</si>
  <si>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</si>
  <si>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</si>
  <si>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</si>
  <si>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</si>
  <si>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</si>
  <si>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</si>
  <si>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</si>
  <si>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</si>
  <si>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</si>
  <si>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</si>
  <si>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</si>
  <si>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</si>
  <si>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</si>
  <si>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</si>
  <si>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</si>
  <si>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</si>
  <si>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</si>
  <si>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</si>
  <si>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</si>
  <si>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</si>
  <si>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</si>
  <si>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</si>
  <si>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</si>
  <si>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</si>
  <si>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</si>
  <si>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</si>
  <si>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</si>
  <si>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</si>
  <si>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</si>
  <si>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</si>
  <si>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</si>
  <si>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</si>
  <si>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</si>
  <si>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</si>
  <si>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</si>
  <si>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</si>
  <si>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</si>
  <si>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</si>
  <si>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</si>
  <si>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</si>
  <si>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</si>
  <si>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</si>
  <si>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</si>
  <si>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</si>
  <si>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</si>
  <si>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</si>
  <si>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</si>
  <si>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</si>
  <si>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</si>
  <si>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</si>
  <si>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</si>
  <si>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</si>
  <si>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</si>
  <si>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</si>
  <si>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</si>
  <si>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</si>
  <si>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</si>
  <si>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</si>
  <si>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</si>
  <si>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</si>
  <si>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</si>
  <si>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</si>
  <si>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</si>
  <si>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</si>
  <si>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</si>
  <si>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</si>
  <si>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</si>
  <si>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</si>
  <si>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</si>
  <si>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</si>
  <si>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</si>
  <si>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</si>
  <si>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</si>
  <si>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</si>
  <si>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</si>
  <si>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</si>
  <si>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</si>
  <si>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</si>
  <si>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</si>
  <si>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</si>
  <si>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</si>
  <si>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</si>
  <si>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</si>
  <si>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</si>
  <si>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</si>
  <si>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</si>
  <si>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</si>
  <si>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</si>
  <si>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</si>
  <si>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</si>
  <si>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</si>
  <si>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</si>
  <si>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</si>
  <si>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</si>
  <si>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</si>
  <si>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</si>
  <si>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</si>
  <si>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</si>
  <si>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</si>
  <si>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</si>
  <si>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</si>
  <si>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</si>
  <si>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</si>
  <si>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</si>
  <si>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</si>
  <si>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</si>
  <si>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</si>
  <si>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</si>
  <si>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</si>
  <si>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</si>
  <si>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</si>
  <si>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</si>
  <si>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</si>
  <si>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</si>
  <si>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</si>
  <si>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</si>
  <si>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</si>
  <si>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</si>
  <si>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</si>
  <si>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</si>
  <si>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</si>
  <si>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</si>
  <si>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</si>
  <si>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</si>
  <si>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</si>
  <si>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</si>
  <si>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</si>
  <si>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</si>
  <si>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</si>
  <si>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</si>
  <si>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</si>
  <si>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</si>
  <si>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</si>
  <si>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</si>
  <si>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</si>
  <si>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</si>
  <si>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</si>
  <si>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</si>
  <si>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</si>
  <si>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</si>
  <si>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</si>
  <si>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</si>
  <si>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</si>
  <si>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</si>
  <si>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</si>
  <si>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</si>
  <si>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</si>
  <si>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</si>
  <si>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</si>
  <si>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</si>
  <si>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</si>
  <si>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</si>
  <si>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</si>
  <si>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</si>
  <si>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</si>
  <si>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</si>
  <si>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</si>
  <si>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</si>
  <si>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</si>
  <si>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</si>
  <si>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</si>
  <si>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</si>
  <si>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</si>
  <si>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</si>
  <si>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</si>
  <si>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</si>
  <si>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</si>
  <si>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</si>
  <si>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</si>
  <si>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</si>
  <si>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</si>
  <si>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</si>
  <si>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</si>
  <si>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</si>
  <si>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</si>
  <si>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</si>
  <si>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</si>
  <si>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</si>
  <si>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</si>
  <si>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</si>
  <si>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</si>
  <si>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</si>
  <si>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</si>
  <si>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</si>
  <si>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</si>
  <si>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</si>
  <si>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</si>
  <si>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</si>
  <si>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</si>
  <si>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</si>
  <si>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</si>
  <si>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</si>
  <si>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</si>
  <si>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</si>
  <si>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</si>
  <si>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</si>
  <si>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</si>
  <si>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</si>
  <si>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</si>
  <si>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</si>
  <si>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</si>
  <si>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</si>
  <si>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</si>
  <si>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</si>
  <si>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</si>
  <si>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</si>
  <si>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</si>
  <si>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</si>
  <si>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</si>
  <si>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</si>
  <si>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</si>
  <si>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</si>
  <si>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</si>
  <si>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</si>
  <si>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</si>
  <si>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</si>
  <si>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</si>
  <si>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</si>
  <si>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</si>
  <si>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</si>
  <si>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</si>
  <si>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</si>
  <si>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</si>
  <si>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</si>
  <si>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</si>
  <si>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</si>
  <si>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</si>
  <si>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</si>
  <si>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</si>
  <si>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</si>
  <si>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</si>
  <si>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</si>
  <si>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</si>
  <si>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</si>
  <si>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</si>
  <si>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</si>
  <si>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</si>
  <si>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</si>
  <si>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</si>
  <si>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</si>
  <si>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</si>
  <si>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</si>
  <si>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</si>
  <si>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</si>
  <si>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</si>
  <si>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</si>
  <si>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</si>
  <si>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</si>
  <si>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</si>
  <si>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</si>
  <si>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</si>
  <si>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</si>
  <si>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</si>
  <si>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</si>
  <si>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</si>
  <si>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</si>
  <si>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</si>
  <si>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</si>
  <si>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</si>
  <si>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</si>
  <si>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</si>
  <si>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</si>
  <si>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</si>
  <si>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</si>
  <si>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</si>
  <si>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</si>
  <si>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</si>
  <si>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</si>
  <si>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</si>
  <si>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</si>
  <si>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</si>
  <si>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</si>
  <si>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</si>
  <si>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</si>
  <si>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</si>
  <si>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</si>
  <si>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</si>
  <si>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</si>
  <si>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</si>
  <si>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</si>
  <si>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</si>
  <si>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</si>
  <si>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</si>
  <si>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</si>
  <si>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</si>
  <si>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</si>
  <si>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</si>
  <si>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</si>
  <si>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</si>
  <si>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</si>
  <si>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</si>
  <si>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</si>
  <si>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</si>
  <si>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</si>
  <si>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</si>
  <si>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</si>
  <si>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</si>
  <si>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</si>
  <si>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</si>
  <si>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</si>
  <si>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</si>
  <si>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</si>
  <si>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</si>
  <si>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</si>
  <si>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</si>
  <si>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</si>
  <si>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</si>
  <si>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</si>
  <si>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</si>
  <si>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</si>
  <si>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</si>
  <si>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</si>
  <si>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</si>
  <si>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</si>
  <si>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</si>
  <si>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</si>
  <si>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</si>
  <si>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</si>
  <si>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</si>
  <si>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</si>
  <si>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</si>
  <si>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</si>
  <si>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</si>
  <si>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</si>
  <si>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</si>
  <si>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</si>
  <si>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</si>
  <si>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</si>
  <si>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</si>
  <si>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</si>
  <si>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</si>
  <si>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</si>
  <si>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</si>
  <si>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</si>
  <si>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</si>
  <si>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</si>
  <si>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</si>
  <si>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</si>
  <si>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</si>
  <si>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</si>
  <si>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</si>
  <si>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</si>
  <si>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</si>
  <si>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</si>
  <si>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</si>
  <si>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</si>
  <si>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</si>
  <si>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</si>
  <si>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</si>
  <si>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</si>
  <si>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</si>
  <si>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</si>
  <si>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</si>
  <si>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</si>
  <si>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</si>
  <si>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</si>
  <si>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</si>
  <si>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</si>
  <si>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</si>
  <si>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</si>
  <si>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</si>
  <si>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</si>
  <si>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</si>
  <si>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</si>
  <si>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</si>
  <si>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</si>
  <si>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</si>
  <si>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</si>
  <si>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</si>
  <si>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</si>
  <si>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</si>
  <si>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</si>
  <si>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</si>
  <si>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</si>
  <si>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</si>
  <si>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</si>
  <si>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</si>
  <si>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</si>
  <si>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</si>
  <si>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</si>
  <si>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</si>
  <si>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</si>
  <si>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</si>
  <si>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</si>
  <si>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</si>
  <si>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</si>
  <si>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</si>
  <si>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</si>
  <si>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</si>
  <si>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</si>
  <si>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</si>
  <si>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</si>
  <si>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</si>
  <si>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</si>
  <si>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</si>
  <si>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</si>
  <si>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</si>
  <si>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</si>
  <si>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</si>
  <si>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</si>
  <si>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</si>
  <si>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</si>
  <si>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</si>
  <si>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</si>
  <si>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</si>
  <si>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</si>
  <si>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</si>
  <si>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</si>
  <si>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</si>
  <si>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</si>
  <si>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</si>
  <si>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</si>
  <si>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</si>
  <si>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</si>
  <si>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</si>
  <si>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</si>
  <si>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</si>
  <si>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</si>
  <si>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</si>
  <si>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</si>
  <si>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</si>
  <si>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</si>
  <si>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</si>
  <si>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</si>
  <si>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</si>
  <si>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</si>
  <si>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</si>
  <si>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</si>
  <si>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</si>
  <si>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</si>
  <si>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</si>
  <si>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</si>
  <si>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</si>
  <si>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</si>
  <si>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</si>
  <si>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</si>
  <si>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</si>
  <si>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</si>
  <si>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</si>
  <si>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</si>
  <si>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</si>
  <si>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</si>
  <si>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</si>
  <si>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</si>
  <si>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</si>
  <si>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</si>
  <si>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</si>
  <si>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</si>
  <si>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</si>
  <si>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</si>
  <si>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</si>
  <si>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</si>
  <si>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</si>
  <si>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</si>
  <si>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</si>
  <si>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</si>
  <si>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</si>
  <si>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</si>
  <si>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</si>
  <si>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</si>
  <si>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</si>
  <si>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</si>
  <si>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</si>
  <si>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</si>
  <si>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</si>
  <si>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</si>
  <si>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</si>
  <si>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</si>
  <si>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</si>
  <si>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</si>
  <si>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</si>
  <si>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</si>
  <si>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</si>
  <si>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</si>
  <si>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</si>
  <si>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</si>
  <si>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</si>
  <si>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</si>
  <si>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</si>
  <si>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</si>
  <si>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</si>
  <si>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</si>
  <si>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</si>
  <si>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</si>
  <si>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</si>
  <si>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</si>
  <si>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</si>
  <si>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</si>
  <si>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</si>
  <si>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</si>
  <si>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</si>
  <si>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</si>
  <si>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</si>
  <si>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</si>
  <si>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</si>
  <si>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</si>
  <si>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</si>
  <si>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</si>
  <si>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</si>
  <si>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</si>
  <si>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</si>
  <si>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</si>
  <si>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</si>
  <si>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</si>
  <si>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</si>
  <si>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</si>
  <si>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</si>
  <si>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</si>
  <si>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</si>
  <si>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</si>
  <si>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</si>
  <si>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</si>
  <si>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</si>
  <si>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</si>
  <si>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</si>
  <si>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</si>
  <si>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</si>
  <si>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</si>
  <si>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</si>
  <si>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</si>
  <si>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</si>
  <si>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</si>
  <si>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</si>
  <si>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</si>
  <si>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</si>
  <si>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</si>
  <si>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</si>
  <si>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</si>
  <si>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Ever Hernández</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</si>
  <si>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</si>
  <si>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</si>
  <si>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</si>
  <si>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</si>
  <si>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</si>
  <si>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</si>
  <si>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</si>
  <si>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</si>
  <si>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</si>
  <si>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</si>
  <si>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</si>
  <si>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</si>
  <si>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</si>
  <si>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</si>
  <si>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</si>
  <si>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</si>
  <si>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</si>
  <si>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</si>
  <si>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</si>
  <si>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</si>
  <si>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</si>
  <si>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FSP580, InScope,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</si>
  <si>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</si>
  <si>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</si>
  <si>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</si>
  <si>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</si>
  <si>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</si>
  <si>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</si>
  <si>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</si>
  <si>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</si>
  <si>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</si>
  <si>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</si>
  <si>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</si>
  <si>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</si>
  <si>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</si>
  <si>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</si>
  <si>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</si>
  <si>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</si>
  <si>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</si>
  <si>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</si>
  <si>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</si>
  <si>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</si>
  <si>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</si>
  <si>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</si>
  <si>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</si>
  <si>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</si>
  <si>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</si>
  <si>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</si>
  <si>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</si>
  <si>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</si>
  <si>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</si>
  <si>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</si>
  <si>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</si>
  <si>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</si>
  <si>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</si>
  <si>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</si>
  <si>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</si>
  <si>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</si>
  <si>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</si>
  <si>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</si>
  <si>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</si>
  <si>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</si>
  <si>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</si>
  <si>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</si>
  <si>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</si>
  <si>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</si>
  <si>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</si>
  <si>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</si>
  <si>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</si>
  <si>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</si>
  <si>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</si>
  <si>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</si>
  <si>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</si>
  <si>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</si>
  <si>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</si>
  <si>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</si>
  <si>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</si>
  <si>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</si>
  <si>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</si>
  <si>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</si>
  <si>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</si>
  <si>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</si>
  <si>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</si>
  <si>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</si>
  <si>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</si>
  <si>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</si>
  <si>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</si>
  <si>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</si>
  <si>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</si>
  <si>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</si>
  <si>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</si>
  <si>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</si>
  <si>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</si>
  <si>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</si>
  <si>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</si>
  <si>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</si>
  <si>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</si>
  <si>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</si>
  <si>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</si>
  <si>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</si>
  <si>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</si>
  <si>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</si>
  <si>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</si>
  <si>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</si>
  <si>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</si>
  <si>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</si>
  <si>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</si>
  <si>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</si>
  <si>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</si>
  <si>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</si>
  <si>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</si>
  <si>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</si>
  <si>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</si>
  <si>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</si>
  <si>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</si>
  <si>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</si>
  <si>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</si>
  <si>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</si>
  <si>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</si>
  <si>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</si>
  <si>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</si>
  <si>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</si>
  <si>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</si>
  <si>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</si>
  <si>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</si>
  <si>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</si>
  <si>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</si>
  <si>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</si>
  <si>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</si>
  <si>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</si>
  <si>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</si>
  <si>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</si>
  <si>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</si>
  <si>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</si>
  <si>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</si>
  <si>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</si>
  <si>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</si>
  <si>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</si>
  <si>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</si>
  <si>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</si>
  <si>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</si>
  <si>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</si>
  <si>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</si>
  <si>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</si>
  <si>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</si>
  <si>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</si>
  <si>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</si>
  <si>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</si>
  <si>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</si>
  <si>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</si>
  <si>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</si>
  <si>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</si>
  <si>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</si>
  <si>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</si>
  <si>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</si>
  <si>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</si>
  <si>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</si>
  <si>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</si>
  <si>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</si>
  <si>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</si>
  <si>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</si>
  <si>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</si>
  <si>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</si>
  <si>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</si>
  <si>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</si>
  <si>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</si>
  <si>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</si>
  <si>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</si>
  <si>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</si>
  <si>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</si>
  <si>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</si>
  <si>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</si>
  <si>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</si>
  <si>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</si>
  <si>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</si>
  <si>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</si>
  <si>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</si>
  <si>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</si>
  <si>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</si>
  <si>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</si>
  <si>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(en blanco)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</si>
  <si>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</si>
  <si>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</si>
  <si>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</si>
  <si>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</si>
  <si>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</si>
  <si>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</si>
  <si>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</si>
  <si>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</si>
  <si>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</si>
  <si>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</si>
  <si>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</si>
  <si>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</si>
  <si>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</si>
  <si>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</si>
  <si>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</si>
  <si>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</si>
  <si>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</si>
  <si>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</si>
  <si>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</si>
  <si>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</si>
  <si>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</si>
  <si>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</si>
  <si>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</si>
  <si>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</si>
  <si>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Iñigo Aguilar</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</si>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</sst>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9"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4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3" fontId="30" fillId="0" borderId="0" applyFont="0" applyFill="0" applyBorder="0" applyAlignment="0" applyProtection="0"/>
    <xf numFmtId="0" fontId="8" fillId="0" borderId="0"/>
    <xf numFmtId="0" fontId="34" fillId="0" borderId="0" applyNumberFormat="0" applyFill="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81">
    <xf numFmtId="0" fontId="0" fillId="0" borderId="0" xfId="0"/>
    <xf numFmtId="0" fontId="32" fillId="0" borderId="0" xfId="0" applyFont="1" applyFill="1" applyAlignment="1">
      <alignment vertical="center"/>
    </xf>
    <xf numFmtId="0" fontId="28" fillId="0" borderId="0" xfId="0" applyFont="1" applyFill="1" applyAlignment="1">
      <alignment vertical="center"/>
    </xf>
    <xf numFmtId="22" fontId="28" fillId="0" borderId="0" xfId="0" applyNumberFormat="1" applyFont="1" applyFill="1" applyAlignment="1">
      <alignment vertical="center"/>
    </xf>
    <xf numFmtId="0" fontId="28" fillId="0" borderId="0" xfId="0" applyFont="1" applyAlignment="1">
      <alignment vertical="center"/>
    </xf>
    <xf numFmtId="0" fontId="28" fillId="33" borderId="0" xfId="0" applyFont="1" applyFill="1" applyAlignment="1">
      <alignment vertical="center"/>
    </xf>
    <xf numFmtId="0" fontId="33" fillId="35" borderId="11" xfId="0" applyFont="1" applyFill="1" applyBorder="1" applyAlignment="1">
      <alignment horizontal="center" vertical="center" wrapText="1"/>
    </xf>
    <xf numFmtId="0" fontId="33" fillId="35" borderId="12" xfId="0" applyFont="1" applyFill="1" applyBorder="1" applyAlignment="1">
      <alignment horizontal="center" vertical="center" wrapText="1"/>
    </xf>
    <xf numFmtId="14" fontId="33" fillId="35" borderId="12" xfId="0" applyNumberFormat="1" applyFont="1" applyFill="1" applyBorder="1" applyAlignment="1">
      <alignment horizontal="center" vertical="center" wrapText="1"/>
    </xf>
    <xf numFmtId="0" fontId="33" fillId="35" borderId="12" xfId="0" applyNumberFormat="1" applyFont="1" applyFill="1" applyBorder="1" applyAlignment="1">
      <alignment horizontal="center" vertical="center" wrapText="1"/>
    </xf>
    <xf numFmtId="0" fontId="26" fillId="33" borderId="10" xfId="42" applyFill="1" applyBorder="1" applyAlignment="1">
      <alignment vertical="center" wrapText="1"/>
    </xf>
    <xf numFmtId="0" fontId="29" fillId="33" borderId="10" xfId="0" applyFont="1" applyFill="1" applyBorder="1" applyAlignment="1">
      <alignment vertical="center" wrapText="1"/>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NumberFormat="1" applyFont="1" applyFill="1" applyAlignment="1">
      <alignment horizontal="center" vertical="center"/>
    </xf>
    <xf numFmtId="14" fontId="29" fillId="0" borderId="10" xfId="0" applyNumberFormat="1" applyFont="1" applyBorder="1" applyAlignment="1">
      <alignment horizontal="center" vertical="center" wrapText="1"/>
    </xf>
    <xf numFmtId="14" fontId="29" fillId="33" borderId="10" xfId="0" applyNumberFormat="1" applyFont="1" applyFill="1" applyBorder="1" applyAlignment="1">
      <alignment horizontal="center" vertical="center" wrapText="1"/>
    </xf>
    <xf numFmtId="164" fontId="29" fillId="34" borderId="10" xfId="44" applyNumberFormat="1" applyFont="1" applyFill="1" applyBorder="1" applyAlignment="1">
      <alignment horizontal="center" vertical="center" wrapText="1"/>
    </xf>
    <xf numFmtId="1" fontId="29" fillId="34" borderId="10" xfId="44" applyNumberFormat="1" applyFont="1" applyFill="1" applyBorder="1" applyAlignment="1">
      <alignment horizontal="center" vertical="center" wrapText="1"/>
    </xf>
    <xf numFmtId="1" fontId="29" fillId="34" borderId="10" xfId="0" applyNumberFormat="1" applyFont="1" applyFill="1" applyBorder="1" applyAlignment="1">
      <alignment horizontal="center" vertical="center" wrapText="1"/>
    </xf>
    <xf numFmtId="0" fontId="28" fillId="0" borderId="0" xfId="0" applyFont="1" applyAlignment="1">
      <alignment horizontal="center" vertical="center"/>
    </xf>
    <xf numFmtId="14" fontId="28" fillId="33" borderId="0" xfId="0" applyNumberFormat="1" applyFont="1" applyFill="1" applyAlignment="1">
      <alignment horizontal="center" vertical="center"/>
    </xf>
    <xf numFmtId="0" fontId="28" fillId="34" borderId="0" xfId="0" applyNumberFormat="1" applyFont="1" applyFill="1" applyAlignment="1">
      <alignment horizontal="center" vertical="center"/>
    </xf>
    <xf numFmtId="14" fontId="28" fillId="34" borderId="0" xfId="0" applyNumberFormat="1" applyFont="1" applyFill="1" applyAlignment="1">
      <alignment horizontal="center" vertical="center"/>
    </xf>
    <xf numFmtId="14" fontId="28" fillId="0" borderId="0" xfId="0" applyNumberFormat="1" applyFont="1" applyAlignment="1">
      <alignment horizontal="center" vertical="center"/>
    </xf>
    <xf numFmtId="0" fontId="28" fillId="0" borderId="10" xfId="0" applyNumberFormat="1" applyFont="1" applyFill="1" applyBorder="1" applyAlignment="1">
      <alignment horizontal="center" vertical="center"/>
    </xf>
    <xf numFmtId="0" fontId="28" fillId="0" borderId="10" xfId="0" applyFont="1" applyFill="1" applyBorder="1" applyAlignment="1">
      <alignment horizontal="center" vertical="center"/>
    </xf>
    <xf numFmtId="0" fontId="28" fillId="0" borderId="0" xfId="0" applyFont="1" applyFill="1" applyAlignment="1">
      <alignment horizontal="right" vertical="center"/>
    </xf>
    <xf numFmtId="0" fontId="31" fillId="0" borderId="0" xfId="0" applyFont="1" applyFill="1" applyAlignment="1">
      <alignment horizontal="right" vertical="center"/>
    </xf>
    <xf numFmtId="14" fontId="29" fillId="0" borderId="10" xfId="0" applyNumberFormat="1" applyFont="1" applyBorder="1" applyAlignment="1" applyProtection="1">
      <alignment horizontal="center" vertical="center" wrapText="1"/>
    </xf>
    <xf numFmtId="0" fontId="28"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28" fillId="0" borderId="10" xfId="0" applyFont="1" applyBorder="1" applyAlignment="1">
      <alignment horizontal="center" vertical="center"/>
    </xf>
    <xf numFmtId="0" fontId="28" fillId="0" borderId="10" xfId="0" applyFont="1" applyBorder="1" applyAlignment="1">
      <alignment vertical="center"/>
    </xf>
    <xf numFmtId="14" fontId="28" fillId="0" borderId="10" xfId="0" applyNumberFormat="1" applyFont="1" applyBorder="1" applyAlignment="1">
      <alignment horizontal="center" vertical="center"/>
    </xf>
    <xf numFmtId="0" fontId="29" fillId="33" borderId="10" xfId="0" applyFont="1" applyFill="1" applyBorder="1" applyAlignment="1">
      <alignment vertical="center"/>
    </xf>
    <xf numFmtId="14" fontId="29" fillId="33" borderId="10" xfId="0" applyNumberFormat="1" applyFont="1" applyFill="1" applyBorder="1" applyAlignment="1">
      <alignment horizontal="center" vertical="center"/>
    </xf>
    <xf numFmtId="0" fontId="35" fillId="0" borderId="0" xfId="0" applyFont="1"/>
    <xf numFmtId="0" fontId="0" fillId="0" borderId="0" xfId="0" applyAlignment="1">
      <alignment horizontal="center"/>
    </xf>
    <xf numFmtId="0" fontId="0" fillId="0" borderId="0" xfId="0" pivotButton="1"/>
    <xf numFmtId="0" fontId="0" fillId="0" borderId="10" xfId="0" applyBorder="1"/>
    <xf numFmtId="0" fontId="0" fillId="36" borderId="10" xfId="0" applyFill="1" applyBorder="1"/>
    <xf numFmtId="0" fontId="36"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29"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28"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1" fontId="0" fillId="0" borderId="0" xfId="0" applyNumberFormat="1" applyAlignment="1">
      <alignment horizontal="left" indent="1"/>
    </xf>
    <xf numFmtId="0" fontId="0" fillId="0" borderId="10" xfId="0" applyBorder="1" applyAlignment="1">
      <alignment horizontal="left"/>
    </xf>
    <xf numFmtId="0" fontId="0" fillId="0" borderId="10" xfId="0" applyNumberFormat="1" applyBorder="1" applyAlignment="1">
      <alignment horizontal="center"/>
    </xf>
    <xf numFmtId="0" fontId="26" fillId="0" borderId="0" xfId="42"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0" fontId="0" fillId="0" borderId="10" xfId="0" applyBorder="1" applyAlignment="1">
      <alignment horizontal="center"/>
    </xf>
    <xf numFmtId="0" fontId="36" fillId="39" borderId="10" xfId="0" applyFont="1" applyFill="1" applyBorder="1"/>
    <xf numFmtId="0" fontId="36" fillId="39" borderId="10" xfId="0" applyFont="1" applyFill="1" applyBorder="1" applyAlignment="1">
      <alignment horizontal="center" vertical="center" wrapText="1"/>
    </xf>
    <xf numFmtId="14" fontId="29" fillId="0" borderId="16" xfId="89" applyNumberFormat="1" applyFont="1" applyBorder="1" applyAlignment="1">
      <alignment vertical="top" wrapText="1"/>
    </xf>
    <xf numFmtId="22" fontId="29" fillId="0" borderId="16" xfId="103" applyNumberFormat="1" applyFont="1" applyBorder="1" applyAlignment="1">
      <alignment vertical="top" wrapText="1"/>
    </xf>
    <xf numFmtId="22" fontId="28" fillId="0" borderId="10" xfId="0" applyNumberFormat="1" applyFont="1" applyFill="1" applyBorder="1" applyAlignment="1">
      <alignment horizontal="center" vertical="center"/>
    </xf>
    <xf numFmtId="0" fontId="0" fillId="0" borderId="0" xfId="0" applyAlignment="1">
      <alignment horizontal="left" indent="1"/>
    </xf>
    <xf numFmtId="1" fontId="0" fillId="0" borderId="10" xfId="0" applyNumberFormat="1" applyBorder="1" applyAlignment="1">
      <alignment horizontal="center" vertical="center"/>
    </xf>
    <xf numFmtId="1" fontId="0" fillId="0" borderId="0" xfId="0" applyNumberFormat="1"/>
    <xf numFmtId="22" fontId="29" fillId="0" borderId="16" xfId="0" applyNumberFormat="1" applyFont="1" applyBorder="1" applyAlignment="1">
      <alignment vertical="top" wrapText="1"/>
    </xf>
    <xf numFmtId="14" fontId="29" fillId="0" borderId="16" xfId="0" applyNumberFormat="1" applyFont="1" applyBorder="1" applyAlignment="1">
      <alignment vertical="top" wrapText="1"/>
    </xf>
    <xf numFmtId="0" fontId="0" fillId="0" borderId="10" xfId="0" applyBorder="1" applyAlignment="1">
      <alignment horizontal="left" indent="1"/>
    </xf>
    <xf numFmtId="1" fontId="0" fillId="0" borderId="10" xfId="0" applyNumberFormat="1" applyBorder="1" applyAlignment="1">
      <alignment horizontal="center" vertical="center" wrapText="1"/>
    </xf>
    <xf numFmtId="0" fontId="36" fillId="36" borderId="14" xfId="0" applyFont="1" applyFill="1" applyBorder="1" applyAlignment="1">
      <alignment horizontal="center"/>
    </xf>
    <xf numFmtId="0" fontId="36" fillId="36" borderId="0" xfId="0" applyFont="1" applyFill="1" applyBorder="1" applyAlignment="1">
      <alignment horizontal="center"/>
    </xf>
  </cellXfs>
  <cellStyles count="145">
    <cellStyle name="20% - Énfasis1" xfId="19" builtinId="30" customBuiltin="1"/>
    <cellStyle name="20% - Énfasis1 2" xfId="49"/>
    <cellStyle name="20% - Énfasis1 3" xfId="63"/>
    <cellStyle name="20% - Énfasis1 4" xfId="77"/>
    <cellStyle name="20% - Énfasis1 5" xfId="91"/>
    <cellStyle name="20% - Énfasis1 6" xfId="105"/>
    <cellStyle name="20% - Énfasis1 7" xfId="119"/>
    <cellStyle name="20% - Énfasis1 8" xfId="133"/>
    <cellStyle name="20% - Énfasis2" xfId="23" builtinId="34" customBuiltin="1"/>
    <cellStyle name="20% - Énfasis2 2" xfId="51"/>
    <cellStyle name="20% - Énfasis2 3" xfId="65"/>
    <cellStyle name="20% - Énfasis2 4" xfId="79"/>
    <cellStyle name="20% - Énfasis2 5" xfId="93"/>
    <cellStyle name="20% - Énfasis2 6" xfId="107"/>
    <cellStyle name="20% - Énfasis2 7" xfId="121"/>
    <cellStyle name="20% - Énfasis2 8" xfId="135"/>
    <cellStyle name="20% - Énfasis3" xfId="27" builtinId="38" customBuiltin="1"/>
    <cellStyle name="20% - Énfasis3 2" xfId="53"/>
    <cellStyle name="20% - Énfasis3 3" xfId="67"/>
    <cellStyle name="20% - Énfasis3 4" xfId="81"/>
    <cellStyle name="20% - Énfasis3 5" xfId="95"/>
    <cellStyle name="20% - Énfasis3 6" xfId="109"/>
    <cellStyle name="20% - Énfasis3 7" xfId="123"/>
    <cellStyle name="20% - Énfasis3 8" xfId="137"/>
    <cellStyle name="20% - Énfasis4" xfId="31" builtinId="42" customBuiltin="1"/>
    <cellStyle name="20% - Énfasis4 2" xfId="55"/>
    <cellStyle name="20% - Énfasis4 3" xfId="69"/>
    <cellStyle name="20% - Énfasis4 4" xfId="83"/>
    <cellStyle name="20% - Énfasis4 5" xfId="97"/>
    <cellStyle name="20% - Énfasis4 6" xfId="111"/>
    <cellStyle name="20% - Énfasis4 7" xfId="125"/>
    <cellStyle name="20% - Énfasis4 8" xfId="139"/>
    <cellStyle name="20% - Énfasis5" xfId="35" builtinId="46" customBuiltin="1"/>
    <cellStyle name="20% - Énfasis5 2" xfId="57"/>
    <cellStyle name="20% - Énfasis5 3" xfId="71"/>
    <cellStyle name="20% - Énfasis5 4" xfId="85"/>
    <cellStyle name="20% - Énfasis5 5" xfId="99"/>
    <cellStyle name="20% - Énfasis5 6" xfId="113"/>
    <cellStyle name="20% - Énfasis5 7" xfId="127"/>
    <cellStyle name="20% - Énfasis5 8" xfId="141"/>
    <cellStyle name="20% - Énfasis6" xfId="39" builtinId="50" customBuiltin="1"/>
    <cellStyle name="20% - Énfasis6 2" xfId="59"/>
    <cellStyle name="20% - Énfasis6 3" xfId="73"/>
    <cellStyle name="20% - Énfasis6 4" xfId="87"/>
    <cellStyle name="20% - Énfasis6 5" xfId="101"/>
    <cellStyle name="20% - Énfasis6 6" xfId="115"/>
    <cellStyle name="20% - Énfasis6 7" xfId="129"/>
    <cellStyle name="20% - Énfasis6 8" xfId="143"/>
    <cellStyle name="40% - Énfasis1" xfId="20" builtinId="31" customBuiltin="1"/>
    <cellStyle name="40% - Énfasis1 2" xfId="50"/>
    <cellStyle name="40% - Énfasis1 3" xfId="64"/>
    <cellStyle name="40% - Énfasis1 4" xfId="78"/>
    <cellStyle name="40% - Énfasis1 5" xfId="92"/>
    <cellStyle name="40% - Énfasis1 6" xfId="106"/>
    <cellStyle name="40% - Énfasis1 7" xfId="120"/>
    <cellStyle name="40% - Énfasis1 8" xfId="134"/>
    <cellStyle name="40% - Énfasis2" xfId="24" builtinId="35" customBuiltin="1"/>
    <cellStyle name="40% - Énfasis2 2" xfId="52"/>
    <cellStyle name="40% - Énfasis2 3" xfId="66"/>
    <cellStyle name="40% - Énfasis2 4" xfId="80"/>
    <cellStyle name="40% - Énfasis2 5" xfId="94"/>
    <cellStyle name="40% - Énfasis2 6" xfId="108"/>
    <cellStyle name="40% - Énfasis2 7" xfId="122"/>
    <cellStyle name="40% - Énfasis2 8" xfId="136"/>
    <cellStyle name="40% - Énfasis3" xfId="28" builtinId="39" customBuiltin="1"/>
    <cellStyle name="40% - Énfasis3 2" xfId="54"/>
    <cellStyle name="40% - Énfasis3 3" xfId="68"/>
    <cellStyle name="40% - Énfasis3 4" xfId="82"/>
    <cellStyle name="40% - Énfasis3 5" xfId="96"/>
    <cellStyle name="40% - Énfasis3 6" xfId="110"/>
    <cellStyle name="40% - Énfasis3 7" xfId="124"/>
    <cellStyle name="40% - Énfasis3 8" xfId="138"/>
    <cellStyle name="40% - Énfasis4" xfId="32" builtinId="43" customBuiltin="1"/>
    <cellStyle name="40% - Énfasis4 2" xfId="56"/>
    <cellStyle name="40% - Énfasis4 3" xfId="70"/>
    <cellStyle name="40% - Énfasis4 4" xfId="84"/>
    <cellStyle name="40% - Énfasis4 5" xfId="98"/>
    <cellStyle name="40% - Énfasis4 6" xfId="112"/>
    <cellStyle name="40% - Énfasis4 7" xfId="126"/>
    <cellStyle name="40% - Énfasis4 8" xfId="140"/>
    <cellStyle name="40% - Énfasis5" xfId="36" builtinId="47" customBuiltin="1"/>
    <cellStyle name="40% - Énfasis5 2" xfId="58"/>
    <cellStyle name="40% - Énfasis5 3" xfId="72"/>
    <cellStyle name="40% - Énfasis5 4" xfId="86"/>
    <cellStyle name="40% - Énfasis5 5" xfId="100"/>
    <cellStyle name="40% - Énfasis5 6" xfId="114"/>
    <cellStyle name="40% - Énfasis5 7" xfId="128"/>
    <cellStyle name="40% - Énfasis5 8" xfId="142"/>
    <cellStyle name="40% - Énfasis6" xfId="40" builtinId="51" customBuiltin="1"/>
    <cellStyle name="40% - Énfasis6 2" xfId="60"/>
    <cellStyle name="40% - Énfasis6 3" xfId="74"/>
    <cellStyle name="40% - Énfasis6 4" xfId="88"/>
    <cellStyle name="40% - Énfasis6 5" xfId="102"/>
    <cellStyle name="40% - Énfasis6 6" xfId="116"/>
    <cellStyle name="40% - Énfasis6 7" xfId="130"/>
    <cellStyle name="40% - Énfasis6 8" xfId="144"/>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2" xfId="45"/>
    <cellStyle name="Normal 3" xfId="47"/>
    <cellStyle name="Normal 4" xfId="61"/>
    <cellStyle name="Normal 5" xfId="75"/>
    <cellStyle name="Normal 6" xfId="89"/>
    <cellStyle name="Normal 7" xfId="103"/>
    <cellStyle name="Normal 8" xfId="117"/>
    <cellStyle name="Normal 9" xfId="131"/>
    <cellStyle name="Notas" xfId="15" builtinId="10" customBuiltin="1"/>
    <cellStyle name="Notas 2" xfId="48"/>
    <cellStyle name="Notas 3" xfId="62"/>
    <cellStyle name="Notas 4" xfId="76"/>
    <cellStyle name="Notas 5" xfId="90"/>
    <cellStyle name="Notas 6" xfId="104"/>
    <cellStyle name="Notas 7" xfId="118"/>
    <cellStyle name="Notas 8" xfId="132"/>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3">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1" Type="http://schemas.openxmlformats.org/officeDocument/2006/relationships/hyperlink" Target="#Resumen!A1"/></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3</xdr:row>
      <xdr:rowOff>66675</xdr:rowOff>
    </xdr:from>
    <xdr:to>
      <xdr:col>10</xdr:col>
      <xdr:colOff>723900</xdr:colOff>
      <xdr:row>6</xdr:row>
      <xdr:rowOff>9525</xdr:rowOff>
    </xdr:to>
    <xdr:sp macro="" textlink="">
      <xdr:nvSpPr>
        <xdr:cNvPr id="2" name="1 Flecha circular">
          <a:hlinkClick xmlns:r="http://schemas.openxmlformats.org/officeDocument/2006/relationships" r:id="rId1"/>
        </xdr:cNvPr>
        <xdr:cNvSpPr/>
      </xdr:nvSpPr>
      <xdr:spPr>
        <a:xfrm>
          <a:off x="8658225" y="63817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666750</xdr:colOff>
      <xdr:row>7</xdr:row>
      <xdr:rowOff>180975</xdr:rowOff>
    </xdr:to>
    <xdr:sp macro="" textlink="">
      <xdr:nvSpPr>
        <xdr:cNvPr id="2" name="1 Flecha circular">
          <a:hlinkClick xmlns:r="http://schemas.openxmlformats.org/officeDocument/2006/relationships" r:id="rId1"/>
        </xdr:cNvPr>
        <xdr:cNvSpPr/>
      </xdr:nvSpPr>
      <xdr:spPr>
        <a:xfrm>
          <a:off x="7134225"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666750</xdr:colOff>
      <xdr:row>7</xdr:row>
      <xdr:rowOff>180975</xdr:rowOff>
    </xdr:to>
    <xdr:sp macro="" textlink="">
      <xdr:nvSpPr>
        <xdr:cNvPr id="2" name="1 Flecha circular">
          <a:hlinkClick xmlns:r="http://schemas.openxmlformats.org/officeDocument/2006/relationships" r:id="rId1"/>
        </xdr:cNvPr>
        <xdr:cNvSpPr/>
      </xdr:nvSpPr>
      <xdr:spPr>
        <a:xfrm>
          <a:off x="5353050"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0</xdr:row>
      <xdr:rowOff>114300</xdr:rowOff>
    </xdr:from>
    <xdr:to>
      <xdr:col>6</xdr:col>
      <xdr:colOff>0</xdr:colOff>
      <xdr:row>2</xdr:row>
      <xdr:rowOff>104775</xdr:rowOff>
    </xdr:to>
    <xdr:sp macro="" textlink="">
      <xdr:nvSpPr>
        <xdr:cNvPr id="2" name="1 Flecha circular">
          <a:hlinkClick xmlns:r="http://schemas.openxmlformats.org/officeDocument/2006/relationships" r:id="rId1"/>
        </xdr:cNvPr>
        <xdr:cNvSpPr/>
      </xdr:nvSpPr>
      <xdr:spPr>
        <a:xfrm>
          <a:off x="2562225" y="114300"/>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46.036726851853" createdVersion="4" refreshedVersion="4" minRefreshableVersion="3" recordCount="15">
  <cacheSource type="worksheet">
    <worksheetSource ref="A5:AC23" sheet="Parametrización"/>
  </cacheSource>
  <cacheFields count="26">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1">
        <s v="Document"/>
      </sharedItems>
    </cacheField>
    <cacheField name="Status" numFmtId="0">
      <sharedItems count="4">
        <s v="Delivered"/>
        <s v="Failed Test"/>
        <s v="Closed"/>
        <s v="In Progress"/>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2">
        <s v="Martin Cruz"/>
        <s v="Cesar Guzmán"/>
        <s v="Ivan Torres"/>
        <s v="German Gomez"/>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10T20:00:00" maxDate="2015-02-10T20: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09T13:41:00"/>
    </cacheField>
    <cacheField name="Días Transcurridos al día" numFmtId="164">
      <sharedItems containsSemiMixedTypes="0" containsString="0" containsNumber="1" minValue="2.2958333333299379" maxValue="195.16597222222481"/>
    </cacheField>
    <cacheField name="Fecha prometida  vs NS" numFmtId="14">
      <sharedItems containsSemiMixedTypes="0" containsNonDate="0" containsDate="1" containsString="0" minDate="2015-02-03T00:00:00" maxDate="2015-02-10T13:41:00"/>
    </cacheField>
    <cacheField name="Fecha prometida   (Due Date)" numFmtId="14">
      <sharedItems containsNonDate="0" containsString="0" containsBlank="1"/>
    </cacheField>
    <cacheField name="días de retraso vs Fecha prometida" numFmtId="1">
      <sharedItems containsSemiMixedTypes="0" containsString="0" containsNumber="1" minValue="-1" maxValue="7.8333333333357587" count="14">
        <n v="7.8333333333357587"/>
        <n v="6.8333333333357587"/>
        <n v="3.3652777777824667"/>
        <n v="0.26319444444379769"/>
        <n v="6.3451388888934162"/>
        <n v="1.7291666666642413" u="1"/>
        <n v="-0.71736111110658385" u="1"/>
        <n v="0.24236111110803904" u="1"/>
        <n v="-0.22916666666424135" u="1"/>
        <n v="0.72916666666424135" u="1"/>
        <n v="-1" u="1"/>
        <n v="-0.71597222222044365" u="1"/>
        <n v="0.77083333333575865" u="1"/>
        <n v="0.24097222222189885" u="1"/>
      </sharedItems>
    </cacheField>
    <cacheField name="Días en Migración" numFmtId="1">
      <sharedItems containsSemiMixedTypes="0" containsString="0" containsNumber="1" minValue="11.129166666665697" maxValue="203.99930555556057"/>
    </cacheField>
    <cacheField name="Fecha de cierre (Resolved)" numFmtId="14">
      <sharedItems containsNonDate="0" containsDate="1" containsString="0" containsBlank="1" minDate="2015-02-03T00:00:00" maxDate="2015-02-09T14:49:00"/>
    </cacheField>
    <cacheField name="Días efectivos" numFmtId="1">
      <sharedItems containsSemiMixedTypes="0" containsString="0" containsNumber="1" minValue="11.129166666665697" maxValue="203.99930555556057"/>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04T00:00:00" count="2">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1.819537152776" createdVersion="4" refreshedVersion="4" minRefreshableVersion="3" recordCount="96">
  <cacheSource type="worksheet">
    <worksheetSource ref="A9:AC9" sheet="Abiertos"/>
  </cacheSource>
  <cacheFields count="27">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2">
        <s v="Question"/>
        <s v="Bug"/>
      </sharedItems>
    </cacheField>
    <cacheField name="Status" numFmtId="0">
      <sharedItems count="7">
        <s v="Open"/>
        <s v="Delivered"/>
        <s v="In Progress"/>
        <s v="Client Response Provided"/>
        <s v="Investigating"/>
        <s v="Failed Test"/>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6">
        <s v="Jacqueline Barradas"/>
        <s v="German Gomez"/>
        <s v="Francisco Morales López"/>
        <s v="Ana hernandez"/>
        <s v="Antonio Laija Olmedo"/>
        <s v="Gabriela Cedillo"/>
        <s v="Mary Carmen Bonilla Limón"/>
        <s v="Cesar Guzmán"/>
        <s v="Gerardo Gomez"/>
        <s v="Agustin Gutierrez"/>
        <s v="Martin Cruz"/>
        <s v="Ivan Torres"/>
        <s v="Sergio Rangel"/>
        <s v="Edgar Richter"/>
        <s v="Jocelyn Vazquez"/>
        <s v="Giordy Palacios"/>
        <s v="Carmen Méndez"/>
        <s v="Arturo Saldivar"/>
        <s v="Francisco Morales"/>
        <s v="Jesús Villaseñor"/>
        <s v="Ever Hernandez"/>
        <s v="Christian Ramirez"/>
        <s v="Gerardo Tenopala"/>
        <s v="Ximena Roldan"/>
        <s v="Alejandra Ivonne González Venancio"/>
        <s v="Juan Carlos F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6-04T00:43:00" maxDate="2015-02-13T20:21:00"/>
    </cacheField>
    <cacheField name="Fecha de inicio" numFmtId="14">
      <sharedItems containsSemiMixedTypes="0" containsNonDate="0" containsDate="1" containsString="0" minDate="2015-01-30T18:23:00" maxDate="2015-02-16T18:15:00"/>
    </cacheField>
    <cacheField name="Días Transcurridos al día" numFmtId="164">
      <sharedItems containsSemiMixedTypes="0" containsString="0" containsNumber="1" minValue="-1.0416666664241347E-2" maxValue="16.984027777776646"/>
    </cacheField>
    <cacheField name="Fecha prometida  vs NS" numFmtId="14">
      <sharedItems containsSemiMixedTypes="0" containsNonDate="0" containsDate="1" containsString="0" minDate="2015-01-16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104166666642413" maxValue="31.75" count="52">
        <n v="1.9020833333343035"/>
        <n v="2.125"/>
        <n v="3.9791666666642413"/>
        <n v="4.8465277777795563"/>
        <n v="-0.98541666667006211"/>
        <n v="4.8493055555591127"/>
        <n v="4.8506944444452529"/>
        <n v="-0.72152777777955635"/>
        <n v="5.0111111111109494"/>
        <n v="5.0534722222218988"/>
        <n v="-0.98124999999708962"/>
        <n v="5.8625000000029104"/>
        <n v="6.0090277777781012"/>
        <n v="6.0250000000014552"/>
        <n v="6.328472222223354"/>
        <n v="-0.96041666666860692"/>
        <n v="6.3423611111138598"/>
        <n v="-1.0104166666642413"/>
        <n v="6.3548611111109494"/>
        <n v="8.6888888888861402"/>
        <n v="9.7826388888861402"/>
        <n v="10.079861111109494"/>
        <n v="10.081944444442343"/>
        <n v="6.3034722222218988"/>
        <n v="10.099999999998545"/>
        <n v="6.1965277777781012"/>
        <n v="10.124305555553292"/>
        <n v="11.020833333335759"/>
        <n v="11.022916666668607"/>
        <n v="11.025694444440887"/>
        <n v="11.951388888890506"/>
        <n v="12.75"/>
        <n v="11.75"/>
        <n v="12.021527777775191"/>
        <n v="11.12361111111386"/>
        <n v="6.0374999999985448"/>
        <n v="9.21875"/>
        <n v="2.2291666666642413"/>
        <n v="6.2493055555532919"/>
        <n v="15.984027777776646"/>
        <n v="6.2201388888861402"/>
        <n v="8.953472222223354"/>
        <n v="11.163888888891961"/>
        <n v="10.197916666664241"/>
        <n v="31.75"/>
        <n v="11.245138888887595"/>
        <n v="6.75"/>
        <n v="6.2604166666642413"/>
        <n v="2.3027777777751908"/>
        <n v="-0.89236111110949423"/>
        <n v="6.2520833333328483"/>
        <n v="10.183333333334303"/>
      </sharedItems>
    </cacheField>
    <cacheField name="Días retraso vs Fecha prometida (Due Date)" numFmtId="1">
      <sharedItems containsMixedTypes="1" containsNumber="1" minValue="-0.25" maxValue="12.75"/>
    </cacheField>
    <cacheField name="Días en Diagnóstico" numFmtId="1">
      <sharedItems containsSemiMixedTypes="0" containsString="0" containsNumber="1" minValue="2.9020833333343035" maxValue="257.72013888888614"/>
    </cacheField>
    <cacheField name="Fecha de cierre (Resolved)" numFmtId="14">
      <sharedItems containsNonDate="0" containsDate="1" containsString="0" containsBlank="1" minDate="2015-01-30T00:00:00" maxDate="2015-02-16T18:15:00"/>
    </cacheField>
    <cacheField name="Días efectivos" numFmtId="1">
      <sharedItems containsSemiMixedTypes="0" containsString="0" containsNumber="1" minValue="4.9999999995634425E-2" maxValue="257.72013888888614"/>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Date="1" containsString="0" containsBlank="1" minDate="2015-02-03T00:00:00" maxDate="2015-02-16T15:25:00" count="4">
        <m/>
        <d v="2015-02-16T11:19:00"/>
        <d v="2015-02-03T00:00: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2.021587962961" createdVersion="4" refreshedVersion="4" minRefreshableVersion="3" recordCount="19">
  <cacheSource type="worksheet">
    <worksheetSource ref="A5:AD27" sheet="Migración"/>
  </cacheSource>
  <cacheFields count="27">
    <cacheField name="C" numFmtId="0">
      <sharedItems containsString="0" containsBlank="1" containsNumber="1" containsInteger="1" minValue="1" maxValue="1" count="2">
        <m/>
        <n v="1"/>
      </sharedItems>
    </cacheField>
    <cacheField name="Paso" numFmtId="0">
      <sharedItems containsBlank="1"/>
    </cacheField>
    <cacheField name="Key" numFmtId="0">
      <sharedItems/>
    </cacheField>
    <cacheField name="Issue Type" numFmtId="0">
      <sharedItems count="1">
        <s v="Task"/>
      </sharedItems>
    </cacheField>
    <cacheField name="Status" numFmtId="0">
      <sharedItems count="5">
        <s v="Open"/>
        <s v="Investigating"/>
        <s v="Delivered"/>
        <s v="In Progress"/>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Gerardo Gomez"/>
        <s v="Sergio Rangel"/>
        <s v="Agustin Gutierrez"/>
        <s v="Ivan Torres"/>
        <s v="German Gómez"/>
        <s v="Martín Cruz"/>
        <s v="Francisco Morales"/>
        <s v="Giordy Palacios"/>
        <s v="Edgar Rangel"/>
        <s v="Mary Carmen Bonilla Limón"/>
        <s v="Alejandra Ivonne González Venancio"/>
        <s v="Erick Vázquez"/>
        <s v="Margarita Arellano"/>
        <s v="Leonado H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8-18T13:55:00" maxDate="2015-02-03T17:34:00"/>
    </cacheField>
    <cacheField name="Fecha de inicio" numFmtId="14">
      <sharedItems containsNonDate="0" containsDate="1" containsString="0" containsBlank="1" minDate="2015-01-30T21:16:00" maxDate="2015-02-16T12:06:00"/>
    </cacheField>
    <cacheField name="Días Transcurridos al día" numFmtId="164">
      <sharedItems containsSemiMixedTypes="0" containsString="0" containsNumber="1" minValue="0" maxValue="181.21597222222044"/>
    </cacheField>
    <cacheField name="Fecha prometida  vs NS" numFmtId="14">
      <sharedItems containsSemiMixedTypes="0" containsNonDate="0" containsDate="1" containsString="0" minDate="2014-12-15T00:00:00" maxDate="2015-02-17T12:06:00"/>
    </cacheField>
    <cacheField name="Fecha prometida   (Due Date)" numFmtId="14">
      <sharedItems containsNonDate="0" containsDate="1" containsString="0" containsBlank="1" minDate="2014-12-30T00:00:00" maxDate="2015-02-24T00:00:00"/>
    </cacheField>
    <cacheField name="días de retraso vs Fecha prometida" numFmtId="1">
      <sharedItems containsSemiMixedTypes="0" containsString="0" containsNumber="1" minValue="-41988" maxValue="51.729166666664241" count="21">
        <n v="-1"/>
        <n v="35"/>
        <n v="-6.4958333333343035"/>
        <n v="-2"/>
        <n v="-41988"/>
        <n v="1.7291666666642413" u="1"/>
        <n v="-0.632638888884685" u="1"/>
        <n v="-0.72569444444525288" u="1"/>
        <n v="0.32569444444379769" u="1"/>
        <n v="-0.22916666666424135" u="1"/>
        <n v="2.8847222222248092" u="1"/>
        <n v="51.729166666664241" u="1"/>
        <n v="50.770833333335759" u="1"/>
        <n v="3.8430555555532919" u="1"/>
        <n v="-2.7777777795563452E-3" u="1"/>
        <n v="-0.96111111110803904" u="1"/>
        <n v="0.77083333333575865" u="1"/>
        <n v="0.23680555555620231" u="1"/>
        <n v="-0.72152777777228039" u="1"/>
        <n v="0.72916666666424135" u="1"/>
        <n v="-0.66041666666569654" u="1"/>
      </sharedItems>
    </cacheField>
    <cacheField name="Días en Migración" numFmtId="1">
      <sharedItems containsSemiMixedTypes="0" containsString="0" containsNumber="1" minValue="13.018055555556202" maxValue="182.17013888889051"/>
    </cacheField>
    <cacheField name="Fecha de cierre (Resolved)" numFmtId="14">
      <sharedItems containsNonDate="0" containsDate="1" containsString="0" containsBlank="1" minDate="2015-02-03T11:49:00" maxDate="2015-02-16T12:06:00"/>
    </cacheField>
    <cacheField name="Días efectivos" numFmtId="1">
      <sharedItems containsSemiMixedTypes="0" containsString="0" containsNumber="1" minValue="0.26805555555620231" maxValue="182.1701388888905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2.024720949077" createdVersion="4" refreshedVersion="4" minRefreshableVersion="3" recordCount="122">
  <cacheSource type="worksheet">
    <worksheetSource ref="A13:AF13" sheet="Brecha"/>
  </cacheSource>
  <cacheFields count="30">
    <cacheField name="C" numFmtId="0">
      <sharedItems containsString="0" containsBlank="1" containsNumber="1" containsInteger="1" minValue="1" maxValue="1" count="2">
        <m/>
        <n v="1"/>
      </sharedItems>
    </cacheField>
    <cacheField name="Paso" numFmtId="0">
      <sharedItems/>
    </cacheField>
    <cacheField name="Key" numFmtId="0">
      <sharedItems/>
    </cacheField>
    <cacheField name="Issue Type" numFmtId="0">
      <sharedItems count="2">
        <s v="Enhancement"/>
        <s v="Question" u="1"/>
      </sharedItems>
    </cacheField>
    <cacheField name="Status" numFmtId="0">
      <sharedItems count="7">
        <s v="Investigating"/>
        <s v="Open"/>
        <s v="In Progress"/>
        <s v="Closed"/>
        <s v="Delivered"/>
        <s v="Client Response Provided"/>
        <s v="Failed Test"/>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3">
        <s v="Antonio Laija Olmedo"/>
        <s v="Jacqueline Barradas"/>
        <s v="Edgar Richter"/>
        <s v="Gerardo Gomez"/>
        <s v="Gabriela Cedillo"/>
        <s v="Ever Hernandez"/>
        <s v="Salvador García"/>
        <s v="Ivan Torres"/>
        <s v="German Gomez"/>
        <s v="Roberto de la Rosa"/>
        <s v="Juan Vargas"/>
        <s v="Margarita Arellano"/>
        <s v="Carmen Méndez"/>
        <s v="Martin Cruz"/>
        <s v="Agustin Gutierrez"/>
        <s v="Isela Martínez"/>
        <s v="Cesar Guzmán"/>
        <s v="Jocelyn Vazquez"/>
        <s v="Francisco Morales López"/>
        <s v="Christian Ramirez"/>
        <s v="Erick Vázquez"/>
        <s v="Arturo Saldivar"/>
        <s v="Giordy Palacios"/>
        <s v="Ana Mayte Topete"/>
        <s v="Jesús Villaseñor"/>
        <s v="Jose Daniel Garces Quiroz"/>
        <s v="Juan Carlos Fernández"/>
        <s v="Edgar Rangel"/>
        <s v="Ana hernandez"/>
        <s v="Gerardo Tenopala"/>
        <s v="Unassigned"/>
        <s v="Alejandra Ivonne González Venancio"/>
        <s v="Ximena Roldan"/>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3-10-17T13:36:00" maxDate="2015-02-10T20:00:00"/>
    </cacheField>
    <cacheField name="Fecha de inicio" numFmtId="14">
      <sharedItems containsSemiMixedTypes="0" containsNonDate="0" containsDate="1" containsString="0" minDate="2015-01-30T00:00:00" maxDate="2015-02-10T20:13:00"/>
    </cacheField>
    <cacheField name="Días Transcurridos al día" numFmtId="1">
      <sharedItems containsSemiMixedTypes="0" containsString="0" containsNumber="1" minValue="-0.40347222222044365" maxValue="472.4333333333343"/>
    </cacheField>
    <cacheField name="Fecha prometida  vs NS" numFmtId="14">
      <sharedItems containsSemiMixedTypes="0" containsNonDate="0" containsDate="1" containsString="0" minDate="2015-02-04T00:00:00" maxDate="2015-02-15T20:13:00"/>
    </cacheField>
    <cacheField name="Fecha prometida   (Due Date)" numFmtId="14">
      <sharedItems containsNonDate="0" containsDate="1" containsString="0" containsBlank="1" minDate="2015-01-15T00:00:00" maxDate="2015-02-20T00:00:00"/>
    </cacheField>
    <cacheField name="Días retraso vs Fecha prometida NS" numFmtId="1">
      <sharedItems containsSemiMixedTypes="0" containsString="0" containsNumber="1" minValue="0.90763888888614019" maxValue="12.75" count="40">
        <n v="2.2631944444437977"/>
        <n v="1.242361111108039"/>
        <n v="2.2784722222204437"/>
        <n v="2.28125"/>
        <n v="4.9472222222248092"/>
        <n v="5.2194444444467081"/>
        <n v="6.1243055555532919"/>
        <n v="7.2520833333328483"/>
        <n v="5.75"/>
        <n v="8.3604166666700621"/>
        <n v="9.75"/>
        <n v="5.0041666666656965"/>
        <n v="2.2527777777795563"/>
        <n v="5.1791666666686069"/>
        <n v="7.0368055555591127"/>
        <n v="4.9909722222218988"/>
        <n v="1.1104166666700621"/>
        <n v="7.2506944444467081"/>
        <n v="1.1493055555547471"/>
        <n v="1.9951388888875954"/>
        <n v="6.2715277777751908"/>
        <n v="1.1840277777810115"/>
        <n v="8.75"/>
        <n v="7.2256944444452529"/>
        <n v="12.75"/>
        <n v="6.75"/>
        <n v="2.2194444444467081"/>
        <n v="8.2687500000029104"/>
        <n v="2.2159722222204437"/>
        <n v="8.21875"/>
        <n v="8.1854166666671517"/>
        <n v="0.90763888888614019"/>
        <n v="2.0562500000014552"/>
        <n v="1.9756944444452529"/>
        <n v="2.2548611111124046"/>
        <n v="2.0479166666700621"/>
        <n v="0.91666666666424135"/>
        <n v="8.2937499999970896"/>
        <n v="8.3430555555532919"/>
        <n v="7.9756944444452529"/>
      </sharedItems>
    </cacheField>
    <cacheField name="Días retraso vs Fecha prometida (Due Date)" numFmtId="1">
      <sharedItems containsMixedTypes="1" containsNumber="1" minValue="-2.25" maxValue="32.75" count="11">
        <s v="Sin Fecha"/>
        <n v="6.75"/>
        <n v="5.75"/>
        <n v="-2.25"/>
        <n v="11.75"/>
        <n v="10.75"/>
        <n v="7.2194444444467081"/>
        <n v="7.75"/>
        <n v="32.75"/>
        <n v="12.75"/>
        <n v="3.75"/>
      </sharedItems>
    </cacheField>
    <cacheField name="Días en Brecha" numFmtId="1">
      <sharedItems containsSemiMixedTypes="0" containsString="0" containsNumber="1" minValue="5.9166666666642413" maxValue="487.1833333333343"/>
    </cacheField>
    <cacheField name="Fecha de cierre (Resolved)" numFmtId="0">
      <sharedItems containsNonDate="0" containsDate="1" containsString="0" containsBlank="1" minDate="2015-01-28T18:05:00" maxDate="2015-02-10T20:13:00"/>
    </cacheField>
    <cacheField name="Días efectivos" numFmtId="1">
      <sharedItems containsSemiMixedTypes="0" containsString="0" containsNumber="1" minValue="-13.07986111111677" maxValue="487.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0">
      <sharedItems containsNonDate="0" containsDate="1" containsString="0" containsBlank="1" minDate="2015-01-31T00:00:00" maxDate="2015-02-04T00:00:00" count="3">
        <m/>
        <d v="2015-01-31T00:00:00"/>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3.758304513889" createdVersion="4" refreshedVersion="4" minRefreshableVersion="3" recordCount="75">
  <cacheSource type="worksheet">
    <worksheetSource ref="A10:AC10"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ount="6">
        <s v="In Progress"/>
        <s v="Open"/>
        <s v="Delivered"/>
        <s v="Closed"/>
        <s v="Failed Test"/>
        <s v="Investigating" u="1"/>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2">
        <s v="Gabriela Cedillo"/>
        <s v="Arturo Saldivar"/>
        <s v="Edgar Richter"/>
        <s v="Carmen Méndez"/>
        <s v="Maricarmen Mendez Álvarez"/>
        <s v="Ever Hernandez"/>
        <s v="Martin Cruz"/>
        <s v="Ever Hernández"/>
        <s v="German Gomez"/>
        <s v="Salvador García"/>
        <s v="Cesar Guzmán"/>
        <s v="Jacqueline Barradas"/>
        <s v="Agustin Gutierrez"/>
        <s v="Jose Daniel Garces Quiroz"/>
        <s v="Ivan Torres"/>
        <s v="Ximena Roldan"/>
        <s v="Gerardo Gomez"/>
        <s v="Sergio Rangel"/>
        <s v="Jocelyn Vazquez"/>
        <s v="Isela Martínez"/>
        <s v="Gerardo Tenopala"/>
        <s v="Gaby Ledesma"/>
        <s v="Giordy Palacios"/>
        <s v="Antonio Laija Olmedo"/>
        <s v="Mary Carmen Bonilla Limón"/>
        <s v="Roberto de la Rosa"/>
        <s v="Alejandra Ivonne González Venancio"/>
        <s v="Rafael Cedillo"/>
        <s v="Margarita Arellano"/>
        <s v="Ana hernandez" u="1"/>
        <s v="German Gómez" u="1"/>
        <s v="Christian González Flores" u="1"/>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2-18T13:00:00" maxDate="2015-02-13T13:04:00"/>
    </cacheField>
    <cacheField name="Fecha de inicio" numFmtId="14">
      <sharedItems containsSemiMixedTypes="0" containsNonDate="0" containsDate="1" containsString="0" minDate="2015-02-01T00:00:00" maxDate="2015-02-16T18:15:00"/>
    </cacheField>
    <cacheField name="Días Transcurridos al día" numFmtId="164">
      <sharedItems containsSemiMixedTypes="0" containsString="0" containsNumber="1" minValue="-1.0416666664241347E-2" maxValue="15.75"/>
    </cacheField>
    <cacheField name="Fecha prometida  vs NS" numFmtId="14">
      <sharedItems containsSemiMixedTypes="0" containsNonDate="0" containsDate="1" containsString="0" minDate="2015-02-02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 maxValue="42050.75" count="73">
        <n v="2"/>
        <n v="3"/>
        <n v="4"/>
        <n v="6"/>
        <n v="0"/>
        <n v="9"/>
        <n v="7"/>
        <n v="1"/>
        <n v="11"/>
        <n v="13"/>
        <n v="-1"/>
        <n v="-3"/>
        <n v="12"/>
        <n v="10"/>
        <n v="-10"/>
        <n v="-4"/>
        <n v="-8"/>
        <n v="14"/>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0.8555555555576575" u="1"/>
        <n v="10.079861111109494" u="1"/>
        <n v="11.319444444445253" u="1"/>
        <n v="1.9902777777751908" u="1"/>
        <n v="22.860416666670062" u="1"/>
        <n v="2.2979166666700621" u="1"/>
        <n v="13.75" u="1"/>
        <n v="11.287499999998545" u="1"/>
        <n v="3.2611111111109494" u="1"/>
        <n v="-0.75694444444525288" u="1"/>
        <n v="15.865972222221899" u="1"/>
        <n v="5"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8"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2"/>
    </cacheField>
    <cacheField name="Días en Diagnóstico" numFmtId="1">
      <sharedItems containsSemiMixedTypes="0" containsString="0" containsNumber="1" minValue="3.2055555555562023" maxValue="363.20833333333576"/>
    </cacheField>
    <cacheField name="Fecha de cierre actividad/responsable" numFmtId="14">
      <sharedItems containsNonDate="0" containsDate="1" containsString="0" containsBlank="1" minDate="2015-01-31T00:00:00" maxDate="2015-02-16T18:15:00"/>
    </cacheField>
    <cacheField name="Cumplió NS" numFmtId="14">
      <sharedItems/>
    </cacheField>
    <cacheField name="Cumplió FP" numFmtId="14">
      <sharedItems/>
    </cacheField>
    <cacheField name="Días efectivos" numFmtId="1">
      <sharedItems containsSemiMixedTypes="0" containsString="0" containsNumber="1" minValue="1.3159722222189885" maxValue="363.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s v="M4"/>
    <s v="BXMPRJ-1198"/>
    <x v="0"/>
    <x v="0"/>
    <s v="High"/>
    <s v="LINEAS CONTRAPARTE EN DINERO"/>
    <s v="Al capturar varias operaciones, empezó a enviar alertamientos por sobregiro en las líneas, por lo que se documenta el dato estimado y el dato que envía TAS."/>
    <s v="Martin Cruz"/>
    <x v="0"/>
    <d v="2015-02-10T20:00:00"/>
    <d v="2015-01-30T16:54:00"/>
    <d v="2015-02-02T00:00:00"/>
    <n v="2.2958333333299379"/>
    <d v="2015-02-03T00:00:00"/>
    <m/>
    <x v="0"/>
    <n v="11.129166666665697"/>
    <m/>
    <n v="11.129166666665697"/>
    <s v="CICLO4, PruebasD2"/>
    <n v="1"/>
    <x v="0"/>
    <m/>
    <m/>
    <m/>
  </r>
  <r>
    <x v="1"/>
    <s v="M4"/>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2T00:00:00"/>
    <n v="18.245138888887595"/>
    <d v="2015-02-03T00:00:00"/>
    <m/>
    <x v="0"/>
    <n v="27.078472222223354"/>
    <d v="2015-02-03T00:00:00"/>
    <n v="19.245138888887595"/>
    <s v="CICLO4, PruebasD2"/>
    <n v="1"/>
    <x v="1"/>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10T20:00:00"/>
    <d v="2015-01-14T18:07:00"/>
    <d v="2015-02-03T00:00:00"/>
    <n v="19.245138888887595"/>
    <d v="2015-02-04T00:00:00"/>
    <m/>
    <x v="1"/>
    <n v="27.078472222223354"/>
    <d v="2015-02-03T00:00:00"/>
    <n v="19.245138888887595"/>
    <s v="CICLO4, PruebasD2"/>
    <n v="1"/>
    <x v="0"/>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10T20:00:00"/>
    <d v="2015-01-14T18:07:00"/>
    <d v="2015-02-03T00:00:00"/>
    <n v="19.245138888887595"/>
    <d v="2015-02-04T00:00:00"/>
    <m/>
    <x v="1"/>
    <n v="27.078472222223354"/>
    <d v="2015-02-06T11:14:00"/>
    <n v="22.713194444440887"/>
    <s v="CICLO4, PruebasD2"/>
    <n v="1"/>
    <x v="0"/>
    <m/>
    <m/>
    <m/>
  </r>
  <r>
    <x v="0"/>
    <s v="M5"/>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6T11:14:00"/>
    <n v="22.713194444440887"/>
    <d v="2015-02-07T11:14:00"/>
    <m/>
    <x v="2"/>
    <n v="27.078472222223354"/>
    <m/>
    <n v="27.078472222223354"/>
    <s v="CICLO4, PruebasD2"/>
    <n v="1"/>
    <x v="0"/>
    <m/>
    <m/>
    <m/>
  </r>
  <r>
    <x v="0"/>
    <s v="M4"/>
    <s v="BXMPRJ-1072"/>
    <x v="0"/>
    <x v="0"/>
    <s v="High"/>
    <s v="Requiero me sea asignado la consulta para obtener el reporte de dividendos en efectivo"/>
    <s v="Requiero esta consulta para poder validar los cálculos que realiza el sistema cuando paga dividendos en efectivo"/>
    <s v="Rafael Cedillo"/>
    <x v="4"/>
    <d v="2015-02-10T20:00:00"/>
    <d v="2015-01-09T13:18:00"/>
    <d v="2015-02-02T00:00:00"/>
    <n v="23.445833333331393"/>
    <d v="2015-02-03T00:00:00"/>
    <m/>
    <x v="0"/>
    <n v="32.279166666667152"/>
    <m/>
    <n v="32.279166666667152"/>
    <m/>
    <n v="1"/>
    <x v="0"/>
    <m/>
    <m/>
    <m/>
  </r>
  <r>
    <x v="0"/>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2T00:00:00"/>
    <n v="25.386805555557657"/>
    <d v="2015-02-03T00:00:00"/>
    <m/>
    <x v="0"/>
    <n v="34.220138888893416"/>
    <m/>
    <n v="34.220138888893416"/>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6"/>
    <d v="2015-02-10T20:00:00"/>
    <d v="2015-01-07T14:43:00"/>
    <d v="2015-02-02T00:00:00"/>
    <n v="25.386805555557657"/>
    <d v="2015-02-03T00:00:00"/>
    <m/>
    <x v="0"/>
    <n v="34.220138888893416"/>
    <d v="2015-02-09T13:41:00"/>
    <n v="32.956944444449618"/>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9T13:41:00"/>
    <n v="32.956944444449618"/>
    <d v="2015-02-10T13:41:00"/>
    <m/>
    <x v="3"/>
    <n v="34.220138888893416"/>
    <d v="2015-02-03T11:41:00"/>
    <n v="26.87361111111386"/>
    <s v="Ciclo_5"/>
    <n v="1"/>
    <x v="0"/>
    <m/>
    <m/>
    <m/>
  </r>
  <r>
    <x v="1"/>
    <s v="M3"/>
    <s v="BXMPRJ-980"/>
    <x v="0"/>
    <x v="2"/>
    <s v="Medium"/>
    <s v="NO TENEMOS UNA OPCION PARA PODER CONSULTAR LAS ORDENES CANCELADAS, AUTORIZADAS O DENEGADAS"/>
    <s v="No existe una consulta donde podamos ver si las operaciones estan dadas de baja, autorizadas o denegadas."/>
    <s v="Ximena Roldan"/>
    <x v="7"/>
    <d v="2015-02-10T20:00:00"/>
    <d v="2014-11-27T14:06:00"/>
    <d v="2015-02-02T00:00:00"/>
    <n v="66.412499999998545"/>
    <d v="2015-02-03T00:00:00"/>
    <m/>
    <x v="0"/>
    <n v="75.245833333334303"/>
    <d v="2015-02-06T10:02:00"/>
    <n v="70.830555555556202"/>
    <s v="PruebasD2, ciclo4"/>
    <n v="1"/>
    <x v="0"/>
    <m/>
    <m/>
    <m/>
  </r>
  <r>
    <x v="0"/>
    <s v="M4"/>
    <s v="BXMPRJ-875"/>
    <x v="0"/>
    <x v="3"/>
    <s v="Medium"/>
    <s v="DEPOSITOS PROMOCION"/>
    <s v="Los depositos a contatos solicitados por promotores, no se pueden capturar, por que los contratos no tienen formas de liquidación"/>
    <s v="Isela Martínez"/>
    <x v="8"/>
    <d v="2015-02-10T20:00:00"/>
    <d v="2014-11-05T15:09:00"/>
    <d v="2015-02-02T00:00:00"/>
    <n v="88.368750000001455"/>
    <d v="2015-02-03T00:00:00"/>
    <m/>
    <x v="0"/>
    <n v="97.202083333337214"/>
    <d v="2015-02-03T11:43:00"/>
    <n v="89.856944444443798"/>
    <s v="Ciclo_5"/>
    <n v="1"/>
    <x v="0"/>
    <m/>
    <m/>
    <m/>
  </r>
  <r>
    <x v="1"/>
    <s v="M4"/>
    <s v="BXMPRJ-875"/>
    <x v="0"/>
    <x v="0"/>
    <s v="Medium"/>
    <s v="DEPOSITOS PROMOCION"/>
    <s v="Los depositos a contatos solicitados por promotores, no se pueden capturar, por que los contratos no tienen formas de liquidación"/>
    <s v="Isela Martínez"/>
    <x v="9"/>
    <d v="2015-02-10T20:00:00"/>
    <d v="2014-11-05T15:09:00"/>
    <d v="2015-02-03T11:43:00"/>
    <n v="89.856944444443798"/>
    <d v="2015-02-04T11:43:00"/>
    <m/>
    <x v="4"/>
    <n v="97.202083333337214"/>
    <m/>
    <n v="97.202083333337214"/>
    <s v="Ciclo_5"/>
    <n v="1"/>
    <x v="0"/>
    <m/>
    <m/>
    <m/>
  </r>
  <r>
    <x v="1"/>
    <s v="M4"/>
    <s v="BXMPRJ-865"/>
    <x v="0"/>
    <x v="2"/>
    <s v="Medium"/>
    <s v="PERMITE CAPTURAS DE REPORTOS SIN VALIDAR SALDOS EN CLIENTES QUE NO SON INSTITUCIONALES NI ESPECIALES"/>
    <s v="ME PERMITIO CAPTURAR DOS REPORTOS DEL CONTRATO 366026, EL CLIENTE NO TENIA SALDO DISPONIBLE Y NO ES UN CLIENTE ESPECIAL NI INSTITUCIONAL."/>
    <s v="Ximena Roldan"/>
    <x v="7"/>
    <d v="2015-02-10T20:00:00"/>
    <d v="2014-11-05T13:00:00"/>
    <d v="2015-02-02T00:00:00"/>
    <n v="88.458333333335759"/>
    <d v="2015-02-03T00:00:00"/>
    <m/>
    <x v="0"/>
    <n v="97.291666666671517"/>
    <d v="2015-02-06T10:02:00"/>
    <n v="92.876388888893416"/>
    <s v="CICLO4, PruebasD3"/>
    <n v="1"/>
    <x v="0"/>
    <m/>
    <m/>
    <m/>
  </r>
  <r>
    <x v="1"/>
    <s v="M4"/>
    <s v="BXMPRJ-838"/>
    <x v="0"/>
    <x v="2"/>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0"/>
    <d v="2015-02-10T20:00:00"/>
    <d v="2014-10-24T19:19:00"/>
    <d v="2015-02-02T00:00:00"/>
    <n v="100.19513888889196"/>
    <d v="2015-02-03T00:00:00"/>
    <m/>
    <x v="0"/>
    <n v="109.02847222222772"/>
    <d v="2015-02-09T14:49:00"/>
    <n v="107.8125"/>
    <s v="PruebasD2, ciclo4"/>
    <n v="1"/>
    <x v="0"/>
    <m/>
    <m/>
    <m/>
  </r>
  <r>
    <x v="0"/>
    <s v="M4"/>
    <s v="BXMPRJ-375"/>
    <x v="0"/>
    <x v="0"/>
    <s v="Medium"/>
    <s v="Reoprte de posición en corto de los mercados bursátiles &lt;MCRPOSCO&gt;"/>
    <s v="MCRPOSCO ( posición en corto de los mercados bursátiles) _x000a__x000a_Se solicita la creación de un reporte de posición en corto para todos los mercados bursátiles."/>
    <s v="Ivan Torres"/>
    <x v="1"/>
    <d v="2015-02-10T20:00:00"/>
    <d v="2014-07-21T20:01:00"/>
    <d v="2015-02-02T00:00:00"/>
    <n v="195.16597222222481"/>
    <d v="2015-02-03T00:00:00"/>
    <m/>
    <x v="0"/>
    <n v="203.99930555556057"/>
    <m/>
    <n v="203.99930555556057"/>
    <s v="Broker, Gap, InFSD, Pool, PruebasD3"/>
    <n v="1"/>
    <x v="0"/>
    <m/>
    <m/>
    <m/>
  </r>
</pivotCacheRecords>
</file>

<file path=xl/pivotCache/pivotCacheRecords2.xml><?xml version="1.0" encoding="utf-8"?>
<pivotCacheRecords xmlns="http://schemas.openxmlformats.org/spreadsheetml/2006/main" xmlns:r="http://schemas.openxmlformats.org/officeDocument/2006/relationships" count="96">
  <r>
    <x v="0"/>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0"/>
    <d v="2015-02-16T18:00:00"/>
    <d v="2015-02-13T20:21:00"/>
    <d v="2015-02-13T20:21:00"/>
    <n v="2.9020833333343035"/>
    <d v="2015-02-14T20:21:00"/>
    <m/>
    <x v="0"/>
    <s v="Sin Fecha"/>
    <n v="2.9020833333343035"/>
    <m/>
    <n v="2.9020833333343035"/>
    <s v="CICLO4, D5"/>
    <n v="1"/>
    <x v="0"/>
    <m/>
    <m/>
    <m/>
  </r>
  <r>
    <x v="0"/>
    <s v="Q4"/>
    <s v="BXMPRJ-1296"/>
    <x v="0"/>
    <x v="1"/>
    <s v="Medium"/>
    <s v="Diferencia en Precio DOCUFOR 12"/>
    <s v="El precio no esta calculado correctamente conforme al valor nominal vigente"/>
    <s v="Agustin Gutierrez"/>
    <x v="1"/>
    <d v="2015-02-16T18:00:00"/>
    <d v="2015-02-13T15:00:00"/>
    <d v="2015-02-13T15:00:00"/>
    <n v="3.125"/>
    <d v="2015-02-14T15:00:00"/>
    <m/>
    <x v="1"/>
    <s v="Sin Fecha"/>
    <n v="3.125"/>
    <m/>
    <n v="3.125"/>
    <s v="CICLO4"/>
    <n v="1"/>
    <x v="0"/>
    <m/>
    <m/>
    <m/>
  </r>
  <r>
    <x v="0"/>
    <s v="Q4"/>
    <s v="BXMPRJ-1279"/>
    <x v="0"/>
    <x v="1"/>
    <s v="Medium"/>
    <s v="Bloqueo al ingrear a TAS"/>
    <s v="El accesso al sistema TAS presenta bloqueo de registros al ingresar, esto ocurre generalmente despues de mantenimientos al usuario, por ejemplo permisos o reseteo de password. _x000a_"/>
    <s v="Francisco Morales López"/>
    <x v="2"/>
    <d v="2015-02-16T18:00:00"/>
    <d v="2015-02-11T10:04:00"/>
    <d v="2015-02-11T18:30:00"/>
    <n v="4.9791666666642413"/>
    <d v="2015-02-12T18:30:00"/>
    <d v="2015-02-12T00:00:00"/>
    <x v="2"/>
    <n v="4.75"/>
    <n v="5.3305555555562023"/>
    <m/>
    <n v="5.3305555555562023"/>
    <m/>
    <n v="1"/>
    <x v="0"/>
    <m/>
    <m/>
    <m/>
  </r>
  <r>
    <x v="0"/>
    <s v="Q4"/>
    <s v="BXMPRJ-1278"/>
    <x v="0"/>
    <x v="1"/>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3"/>
    <d v="2015-02-16T18:00:00"/>
    <d v="2015-02-10T21:41:00"/>
    <d v="2015-02-10T21:41:00"/>
    <n v="5.8465277777795563"/>
    <d v="2015-02-11T21:41:00"/>
    <d v="2015-02-13T00:00:00"/>
    <x v="3"/>
    <n v="3.75"/>
    <n v="5.8465277777795563"/>
    <m/>
    <n v="5.8465277777795563"/>
    <m/>
    <n v="1"/>
    <x v="0"/>
    <m/>
    <m/>
    <m/>
  </r>
  <r>
    <x v="0"/>
    <s v="Q4"/>
    <s v="BXMPRJ-1277"/>
    <x v="0"/>
    <x v="1"/>
    <s v="Medium"/>
    <s v="reporte de operación moneda extranjera (UMS) para complementar ACLME"/>
    <s v="Requiero el archivo por la operación de instrumentos en moneda extranjera para complementar el formulario ACLME."/>
    <s v="Ana hernandez"/>
    <x v="4"/>
    <d v="2015-02-16T18:00:00"/>
    <d v="2015-02-10T21:37:00"/>
    <d v="2015-02-16T17:39:00"/>
    <n v="1.4583333329937886E-2"/>
    <d v="2015-02-17T17:39:00"/>
    <m/>
    <x v="4"/>
    <s v="Sin Fecha"/>
    <n v="5.8493055555591127"/>
    <m/>
    <n v="5.8493055555591127"/>
    <m/>
    <n v="1"/>
    <x v="0"/>
    <m/>
    <m/>
    <m/>
  </r>
  <r>
    <x v="1"/>
    <s v="Q4"/>
    <s v="BXMPRJ-1277"/>
    <x v="0"/>
    <x v="1"/>
    <s v="Medium"/>
    <s v="reporte de operación moneda extranjera (UMS) para complementar ACLME"/>
    <s v="Requiero el archivo por la operación de instrumentos en moneda extranjera para complementar el formulario ACLME."/>
    <s v="Ana hernandez"/>
    <x v="3"/>
    <d v="2015-02-16T18:00:00"/>
    <d v="2015-02-10T21:37:00"/>
    <d v="2015-02-10T21:37:00"/>
    <n v="5.8493055555591127"/>
    <d v="2015-02-11T21:37:00"/>
    <m/>
    <x v="5"/>
    <s v="Sin Fecha"/>
    <n v="5.8493055555591127"/>
    <d v="2015-02-16T17:39:00"/>
    <n v="5.8347222222291748"/>
    <m/>
    <n v="1"/>
    <x v="0"/>
    <m/>
    <m/>
    <m/>
  </r>
  <r>
    <x v="0"/>
    <s v="Q4"/>
    <s v="BXMPRJ-1276"/>
    <x v="0"/>
    <x v="1"/>
    <s v="Medium"/>
    <s v="Generación de promotores"/>
    <s v="Requiero los reportes de generación de los promotores por mercado de capitales, mercado de dinero y sociedades de inversión para su revisión."/>
    <s v="Ana hernandez"/>
    <x v="3"/>
    <d v="2015-02-16T18:00:00"/>
    <d v="2015-02-10T21:35:00"/>
    <d v="2015-02-10T21:35:00"/>
    <n v="5.8506944444452529"/>
    <d v="2015-02-11T21:35:00"/>
    <m/>
    <x v="6"/>
    <s v="Sin Fecha"/>
    <n v="5.8506944444452529"/>
    <m/>
    <n v="5.8506944444452529"/>
    <s v="PruebasD6"/>
    <n v="1"/>
    <x v="0"/>
    <m/>
    <m/>
    <m/>
  </r>
  <r>
    <x v="0"/>
    <s v="Q4"/>
    <s v="BXMPRJ-1271"/>
    <x v="0"/>
    <x v="2"/>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5"/>
    <d v="2015-02-16T18:00:00"/>
    <d v="2015-02-10T17:44:00"/>
    <d v="2015-02-16T11:19:00"/>
    <n v="0.27847222222044365"/>
    <d v="2015-02-17T11:19:00"/>
    <m/>
    <x v="7"/>
    <s v="Sin Fecha"/>
    <n v="6.0111111111109494"/>
    <m/>
    <n v="6.0111111111109494"/>
    <s v="CICLO4, Pruebas, PruebasD5, Reincidencia 1"/>
    <n v="1"/>
    <x v="1"/>
    <m/>
    <m/>
    <m/>
  </r>
  <r>
    <x v="1"/>
    <s v="Q4"/>
    <s v="BXMPRJ-127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6"/>
    <d v="2015-02-16T18:00:00"/>
    <d v="2015-02-10T17:44:00"/>
    <d v="2015-02-10T17:44:00"/>
    <n v="6.0111111111109494"/>
    <d v="2015-02-11T17:44:00"/>
    <m/>
    <x v="8"/>
    <s v="Sin Fecha"/>
    <n v="6.0111111111109494"/>
    <d v="2015-02-16T11:19:00"/>
    <n v="5.7326388888905058"/>
    <s v="CICLO4, Pruebas, PruebasD5"/>
    <n v="1"/>
    <x v="1"/>
    <m/>
    <m/>
    <m/>
  </r>
  <r>
    <x v="0"/>
    <s v="Q4"/>
    <s v="BXMPRJ-1270"/>
    <x v="0"/>
    <x v="1"/>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6"/>
    <d v="2015-02-16T18:00:00"/>
    <d v="2015-02-10T16:43:00"/>
    <d v="2015-02-10T16:43:00"/>
    <n v="6.0534722222218988"/>
    <d v="2015-02-11T16:43:00"/>
    <m/>
    <x v="9"/>
    <s v="Sin Fecha"/>
    <n v="6.0534722222218988"/>
    <m/>
    <n v="6.0534722222218988"/>
    <s v="CICLO4, PruebasD5"/>
    <n v="1"/>
    <x v="0"/>
    <m/>
    <m/>
    <m/>
  </r>
  <r>
    <x v="0"/>
    <s v="Q4"/>
    <s v="BXMPRJ-1267"/>
    <x v="0"/>
    <x v="1"/>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16T18:00:00"/>
    <d v="2015-02-09T21:28:00"/>
    <d v="2015-02-16T17:33:00"/>
    <n v="1.8750000002910383E-2"/>
    <d v="2015-02-17T17:33:00"/>
    <m/>
    <x v="10"/>
    <s v="Sin Fecha"/>
    <n v="6.8555555555576575"/>
    <m/>
    <n v="6.8555555555576575"/>
    <s v="CICLO4"/>
    <n v="1"/>
    <x v="0"/>
    <m/>
    <m/>
    <m/>
  </r>
  <r>
    <x v="0"/>
    <s v="Q4"/>
    <s v="BXMPRJ-1265"/>
    <x v="0"/>
    <x v="1"/>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7"/>
    <d v="2015-02-16T18:00:00"/>
    <d v="2015-02-09T21:18:00"/>
    <d v="2015-02-09T21:18:00"/>
    <n v="6.8625000000029104"/>
    <d v="2015-02-10T21:18:00"/>
    <m/>
    <x v="11"/>
    <s v="Sin Fecha"/>
    <n v="6.8625000000029104"/>
    <m/>
    <n v="6.8625000000029104"/>
    <s v="CICLO4"/>
    <n v="1"/>
    <x v="0"/>
    <m/>
    <m/>
    <m/>
  </r>
  <r>
    <x v="0"/>
    <s v="Q2"/>
    <s v="BXMPRJ-1260"/>
    <x v="0"/>
    <x v="2"/>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16T18:00:00"/>
    <d v="2015-02-09T17:47:00"/>
    <d v="2015-02-09T17:47:00"/>
    <n v="7.0090277777781012"/>
    <d v="2015-02-10T17:47:00"/>
    <m/>
    <x v="12"/>
    <s v="Sin Fecha"/>
    <n v="7.0090277777781012"/>
    <m/>
    <n v="7.0090277777781012"/>
    <m/>
    <n v="1"/>
    <x v="0"/>
    <m/>
    <m/>
    <m/>
  </r>
  <r>
    <x v="0"/>
    <s v="Q1"/>
    <s v="BXMPRJ-1259"/>
    <x v="0"/>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8"/>
    <d v="2015-02-16T18:00:00"/>
    <d v="2015-02-09T17:24:00"/>
    <d v="2015-02-09T17:24:00"/>
    <n v="7.0250000000014552"/>
    <d v="2015-02-10T17:24:00"/>
    <m/>
    <x v="13"/>
    <s v="Sin Fecha"/>
    <n v="7.0250000000014552"/>
    <m/>
    <n v="7.0250000000014552"/>
    <s v="CICLO4"/>
    <n v="1"/>
    <x v="0"/>
    <m/>
    <m/>
    <m/>
  </r>
  <r>
    <x v="0"/>
    <s v="Q1"/>
    <s v="BXMPRJ-1254"/>
    <x v="0"/>
    <x v="0"/>
    <s v="Medium"/>
    <s v="Dividendo en Efectivo_Movimiento Fiable"/>
    <s v="Se aplico dividendo en efectivo para GPH y ALFA. A pesa de que Fiable refleja la salida - entrada de títulos para actualizar el precio, no se mostró el movimiento de efectivo"/>
    <s v="Agustin Gutierrez"/>
    <x v="9"/>
    <d v="2015-02-16T18:00:00"/>
    <d v="2015-02-09T10:07:00"/>
    <d v="2015-02-09T10:07:00"/>
    <n v="7.328472222223354"/>
    <d v="2015-02-10T10:07:00"/>
    <m/>
    <x v="14"/>
    <s v="Sin Fecha"/>
    <n v="7.328472222223354"/>
    <m/>
    <n v="7.328472222223354"/>
    <s v="CICLO4"/>
    <n v="1"/>
    <x v="0"/>
    <m/>
    <m/>
    <m/>
  </r>
  <r>
    <x v="0"/>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16T18:00:00"/>
    <d v="2015-02-09T09:47:00"/>
    <d v="2015-02-16T17:03:00"/>
    <n v="3.9583333331393078E-2"/>
    <d v="2015-02-17T17:03:00"/>
    <m/>
    <x v="15"/>
    <s v="Sin Fecha"/>
    <n v="7.3423611111138598"/>
    <m/>
    <n v="7.3423611111138598"/>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4"/>
    <d v="2015-02-16T18:00:00"/>
    <d v="2015-02-09T09:47:00"/>
    <d v="2015-02-09T09:47:00"/>
    <n v="7.3423611111138598"/>
    <d v="2015-02-10T09:47:00"/>
    <m/>
    <x v="16"/>
    <s v="Sin Fecha"/>
    <n v="7.3423611111138598"/>
    <d v="2015-02-16T17:03:00"/>
    <n v="7.3027777777824667"/>
    <s v="CICLO4"/>
    <n v="1"/>
    <x v="0"/>
    <m/>
    <m/>
    <m/>
  </r>
  <r>
    <x v="0"/>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9"/>
    <d v="2015-02-16T18:00:00"/>
    <d v="2015-02-09T09:29:00"/>
    <d v="2015-02-16T18:15:00"/>
    <n v="-1.0416666664241347E-2"/>
    <d v="2015-02-17T18:15:00"/>
    <m/>
    <x v="17"/>
    <s v="Sin Fecha"/>
    <n v="7.3548611111109494"/>
    <m/>
    <n v="7.3548611111109494"/>
    <s v="CICLO4"/>
    <n v="1"/>
    <x v="0"/>
    <m/>
    <m/>
    <m/>
  </r>
  <r>
    <x v="1"/>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8"/>
    <d v="2015-02-16T18:00:00"/>
    <d v="2015-02-09T09:29:00"/>
    <d v="2015-02-09T09:29:00"/>
    <n v="7.3548611111109494"/>
    <d v="2015-02-10T09:29:00"/>
    <m/>
    <x v="18"/>
    <s v="Sin Fecha"/>
    <n v="7.3548611111109494"/>
    <d v="2015-02-16T18:15:00"/>
    <n v="7.3652777777751908"/>
    <s v="CICLO4"/>
    <n v="1"/>
    <x v="0"/>
    <m/>
    <m/>
    <m/>
  </r>
  <r>
    <x v="0"/>
    <s v="Q1"/>
    <s v="BXMPRJ-1251"/>
    <x v="0"/>
    <x v="0"/>
    <s v="High"/>
    <s v="Bloqueo en la tabla de ffolio en la apertura de día"/>
    <s v="Al momento de la apertura de día de mando mensajes de bloqueo. _x000a__x000a_"/>
    <s v="Antonio Laija Olmedo"/>
    <x v="0"/>
    <d v="2015-02-16T18:00:00"/>
    <d v="2015-02-07T01:28:00"/>
    <d v="2015-02-07T01:28:00"/>
    <n v="9.6888888888861402"/>
    <d v="2015-02-08T01:28:00"/>
    <m/>
    <x v="19"/>
    <s v="Sin Fecha"/>
    <n v="9.6888888888861402"/>
    <m/>
    <n v="9.6888888888861402"/>
    <m/>
    <n v="1"/>
    <x v="0"/>
    <m/>
    <m/>
    <m/>
  </r>
  <r>
    <x v="0"/>
    <s v="Q1"/>
    <s v="BXMPRJ-1239"/>
    <x v="0"/>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0"/>
    <d v="2015-02-16T18:00:00"/>
    <d v="2015-02-05T23:13:00"/>
    <d v="2015-02-05T23:13:00"/>
    <n v="10.78263888888614"/>
    <d v="2015-02-06T23:13:00"/>
    <m/>
    <x v="20"/>
    <s v="Sin Fecha"/>
    <n v="10.78263888888614"/>
    <m/>
    <n v="10.78263888888614"/>
    <s v="CICLO4, D3"/>
    <n v="1"/>
    <x v="0"/>
    <m/>
    <m/>
    <m/>
  </r>
  <r>
    <x v="1"/>
    <s v="Q1"/>
    <s v="BXMPRJ-1234"/>
    <x v="1"/>
    <x v="2"/>
    <s v="Medium"/>
    <s v="No se excede tasa"/>
    <s v="solicitud de autorizacion cuando no excede parametros"/>
    <s v="Azucena Gudiño"/>
    <x v="8"/>
    <d v="2015-02-16T18:00:00"/>
    <d v="2015-02-05T16:05:00"/>
    <d v="2015-02-05T16:05:00"/>
    <n v="11.079861111109494"/>
    <d v="2015-02-06T16:05:00"/>
    <m/>
    <x v="21"/>
    <s v="Sin Fecha"/>
    <n v="11.079861111109494"/>
    <d v="2015-02-09T11:34:00"/>
    <n v="3.8118055555532919"/>
    <s v="CICLO4"/>
    <n v="1"/>
    <x v="0"/>
    <m/>
    <m/>
    <m/>
  </r>
  <r>
    <x v="1"/>
    <s v="Q1"/>
    <s v="BXMPRJ-1233"/>
    <x v="0"/>
    <x v="0"/>
    <s v="Medium"/>
    <s v="clientes institucionales"/>
    <s v="Tas no reconoce los clientes que estan marcados como institucionales en fiable"/>
    <s v="Gaby Ledesma"/>
    <x v="4"/>
    <d v="2015-02-16T18:00:00"/>
    <d v="2015-02-05T16:02:00"/>
    <d v="2015-02-05T16:02:00"/>
    <n v="11.081944444442343"/>
    <d v="2015-02-06T16:02:00"/>
    <m/>
    <x v="22"/>
    <s v="Sin Fecha"/>
    <n v="11.081944444442343"/>
    <d v="2015-02-09T10:43:00"/>
    <n v="3.7784722222204437"/>
    <m/>
    <n v="1"/>
    <x v="0"/>
    <m/>
    <m/>
    <m/>
  </r>
  <r>
    <x v="0"/>
    <s v="Q1"/>
    <s v="BXMPRJ-1233"/>
    <x v="0"/>
    <x v="0"/>
    <s v="Medium"/>
    <s v="clientes institucionales"/>
    <s v="Tas no reconoce los clientes que estan marcados como institucionales en fiable"/>
    <s v="Gaby Ledesma"/>
    <x v="4"/>
    <d v="2015-02-16T18:00:00"/>
    <d v="2015-02-05T16:02:00"/>
    <d v="2015-02-09T10:43:00"/>
    <n v="7.3034722222218988"/>
    <d v="2015-02-10T10:43:00"/>
    <m/>
    <x v="23"/>
    <s v="Sin Fecha"/>
    <n v="11.081944444442343"/>
    <m/>
    <n v="11.081944444442343"/>
    <m/>
    <n v="1"/>
    <x v="0"/>
    <m/>
    <m/>
    <m/>
  </r>
  <r>
    <x v="1"/>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7"/>
    <d v="2015-02-16T18:00:00"/>
    <d v="2015-02-05T15:36:00"/>
    <d v="2015-02-05T15:36:00"/>
    <n v="11.099999999998545"/>
    <d v="2015-02-06T15:36:00"/>
    <m/>
    <x v="24"/>
    <s v="Sin Fecha"/>
    <n v="11.099999999998545"/>
    <d v="2015-02-09T13:17:00"/>
    <n v="3.9034722222204437"/>
    <s v="CICLO4"/>
    <n v="1"/>
    <x v="0"/>
    <m/>
    <m/>
    <m/>
  </r>
  <r>
    <x v="0"/>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1"/>
    <d v="2015-02-16T18:00:00"/>
    <d v="2015-02-05T15:36:00"/>
    <d v="2015-02-09T13:17:00"/>
    <n v="7.1965277777781012"/>
    <d v="2015-02-10T13:17:00"/>
    <m/>
    <x v="25"/>
    <s v="Sin Fecha"/>
    <n v="11.099999999998545"/>
    <m/>
    <n v="11.099999999998545"/>
    <s v="CICLO4"/>
    <n v="1"/>
    <x v="0"/>
    <m/>
    <m/>
    <m/>
  </r>
  <r>
    <x v="1"/>
    <s v="Q1"/>
    <s v="BXMPRJ-1231"/>
    <x v="0"/>
    <x v="0"/>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8"/>
    <d v="2015-02-16T18:00:00"/>
    <d v="2015-02-05T15:01:00"/>
    <d v="2015-02-05T15:01:00"/>
    <n v="11.124305555553292"/>
    <d v="2015-02-06T15:01:00"/>
    <m/>
    <x v="26"/>
    <s v="Sin Fecha"/>
    <n v="11.124305555553292"/>
    <d v="2015-02-06T19:08:00"/>
    <n v="1.171527777776646"/>
    <s v="CICLO4"/>
    <n v="1"/>
    <x v="0"/>
    <m/>
    <m/>
    <m/>
  </r>
  <r>
    <x v="0"/>
    <s v="Q1"/>
    <s v="BXMPRJ-1223"/>
    <x v="0"/>
    <x v="0"/>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11"/>
    <d v="2015-02-16T18:00:00"/>
    <d v="2015-02-04T17:30:00"/>
    <d v="2015-02-04T17:30:00"/>
    <n v="12.020833333335759"/>
    <d v="2015-02-05T17:30:00"/>
    <m/>
    <x v="27"/>
    <s v="Sin Fecha"/>
    <n v="12.020833333335759"/>
    <m/>
    <n v="12.020833333335759"/>
    <m/>
    <n v="1"/>
    <x v="0"/>
    <m/>
    <m/>
    <m/>
  </r>
  <r>
    <x v="0"/>
    <s v="Q1"/>
    <s v="BXMPRJ-1222"/>
    <x v="0"/>
    <x v="0"/>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11"/>
    <d v="2015-02-16T18:00:00"/>
    <d v="2015-02-04T17:27:00"/>
    <d v="2015-02-04T17:27:00"/>
    <n v="12.022916666668607"/>
    <d v="2015-02-05T17:27:00"/>
    <m/>
    <x v="28"/>
    <s v="Sin Fecha"/>
    <n v="12.022916666668607"/>
    <m/>
    <n v="12.022916666668607"/>
    <m/>
    <n v="1"/>
    <x v="0"/>
    <m/>
    <m/>
    <m/>
  </r>
  <r>
    <x v="0"/>
    <s v="Q1"/>
    <s v="BXMPRJ-1221"/>
    <x v="0"/>
    <x v="0"/>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11"/>
    <d v="2015-02-16T18:00:00"/>
    <d v="2015-02-04T17:23:00"/>
    <d v="2015-02-04T17:23:00"/>
    <n v="12.025694444440887"/>
    <d v="2015-02-05T17:23:00"/>
    <m/>
    <x v="29"/>
    <s v="Sin Fecha"/>
    <n v="12.025694444440887"/>
    <m/>
    <n v="12.025694444440887"/>
    <m/>
    <n v="1"/>
    <x v="0"/>
    <m/>
    <m/>
    <m/>
  </r>
  <r>
    <x v="0"/>
    <s v="Q6"/>
    <s v="BXMPRJ-1214"/>
    <x v="0"/>
    <x v="3"/>
    <s v="High"/>
    <s v="Estado de cuenta"/>
    <s v="toda la informcion que presenta el estado de cuenta esta en ceros"/>
    <s v="Azucena Gudiño"/>
    <x v="8"/>
    <d v="2015-02-16T18:00:00"/>
    <d v="2015-02-03T19:10:00"/>
    <d v="2015-02-03T19:10:00"/>
    <n v="12.951388888890506"/>
    <d v="2015-02-04T19:10:00"/>
    <m/>
    <x v="30"/>
    <s v="Sin Fecha"/>
    <n v="12.951388888890506"/>
    <m/>
    <n v="12.951388888890506"/>
    <s v="PruebasD4, ciclo4"/>
    <n v="1"/>
    <x v="0"/>
    <m/>
    <m/>
    <m/>
  </r>
  <r>
    <x v="0"/>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7"/>
    <d v="2015-02-16T18:00:00"/>
    <d v="2015-02-03T17:32:00"/>
    <d v="2015-02-03T00:00:00"/>
    <n v="13.75"/>
    <d v="2015-02-04T00:00:00"/>
    <m/>
    <x v="31"/>
    <s v="Sin Fecha"/>
    <n v="13.019444444442343"/>
    <d v="2015-02-04T00:00:00"/>
    <n v="0.2694444444423425"/>
    <s v="CICLO4"/>
    <n v="1"/>
    <x v="0"/>
    <m/>
    <m/>
    <m/>
  </r>
  <r>
    <x v="1"/>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12"/>
    <d v="2015-02-16T18:00:00"/>
    <d v="2015-02-03T17:32:00"/>
    <d v="2015-02-04T00:00:00"/>
    <n v="12.75"/>
    <d v="2015-02-05T00:00:00"/>
    <m/>
    <x v="32"/>
    <s v="Sin Fecha"/>
    <n v="13.019444444442343"/>
    <m/>
    <n v="13.019444444442343"/>
    <s v="CICLO4"/>
    <n v="1"/>
    <x v="0"/>
    <m/>
    <m/>
    <m/>
  </r>
  <r>
    <x v="0"/>
    <s v="Q6"/>
    <s v="BXMPRJ-1210"/>
    <x v="0"/>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4"/>
    <d v="2015-02-16T18:00:00"/>
    <d v="2015-02-03T17:29:00"/>
    <d v="2015-02-03T17:29:00"/>
    <n v="13.021527777775191"/>
    <d v="2015-02-04T17:29:00"/>
    <m/>
    <x v="33"/>
    <s v="Sin Fecha"/>
    <n v="13.021527777775191"/>
    <m/>
    <n v="13.021527777775191"/>
    <m/>
    <n v="1"/>
    <x v="0"/>
    <m/>
    <m/>
    <m/>
  </r>
  <r>
    <x v="0"/>
    <s v="Q1"/>
    <s v="BXMPRJ-1209"/>
    <x v="0"/>
    <x v="0"/>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2"/>
    <d v="2015-02-16T18:00:00"/>
    <d v="2015-02-03T17:24:00"/>
    <d v="2015-02-03T00:00:00"/>
    <n v="13.75"/>
    <d v="2015-02-04T00:00:00"/>
    <m/>
    <x v="31"/>
    <s v="Sin Fecha"/>
    <n v="13.025000000001455"/>
    <m/>
    <n v="13.025000000001455"/>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3T00:00:00"/>
    <n v="13.75"/>
    <d v="2015-02-04T00:00:00"/>
    <m/>
    <x v="31"/>
    <s v="Sin Fecha"/>
    <n v="13.029166666667152"/>
    <d v="2015-02-04T15:02:00"/>
    <n v="0.90555555555329192"/>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3"/>
    <d v="2015-02-16T18:00:00"/>
    <d v="2015-02-03T17:18:00"/>
    <d v="2015-02-04T15:02:00"/>
    <n v="12.12361111111386"/>
    <d v="2015-02-05T15:02:00"/>
    <m/>
    <x v="34"/>
    <s v="Sin Fecha"/>
    <n v="13.029166666667152"/>
    <d v="2015-02-06T11:53:00"/>
    <n v="2.7743055555547471"/>
    <s v="CICLO4"/>
    <n v="1"/>
    <x v="0"/>
    <m/>
    <m/>
    <m/>
  </r>
  <r>
    <x v="1"/>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4T15:02:00"/>
    <n v="12.12361111111386"/>
    <d v="2015-02-05T15:02:00"/>
    <d v="2015-02-05T00:00:00"/>
    <x v="34"/>
    <n v="11.75"/>
    <n v="13.029166666667152"/>
    <d v="2015-02-09T17:06:00"/>
    <n v="5.9916666666686069"/>
    <s v="CICLO4"/>
    <n v="1"/>
    <x v="0"/>
    <m/>
    <m/>
    <m/>
  </r>
  <r>
    <x v="0"/>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9T17:06:00"/>
    <n v="7.0374999999985448"/>
    <d v="2015-02-10T17:06:00"/>
    <d v="2015-02-05T00:00:00"/>
    <x v="35"/>
    <n v="11.75"/>
    <n v="13.029166666667152"/>
    <m/>
    <n v="13.029166666667152"/>
    <s v="CICLO4"/>
    <n v="1"/>
    <x v="0"/>
    <m/>
    <m/>
    <m/>
  </r>
  <r>
    <x v="1"/>
    <s v="Q1"/>
    <s v="BXMPRJ-1207"/>
    <x v="0"/>
    <x v="0"/>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1"/>
    <d v="2015-02-16T18:00:00"/>
    <d v="2015-02-03T15:12:00"/>
    <d v="2015-02-03T00:00:00"/>
    <n v="13.75"/>
    <d v="2015-02-04T00:00:00"/>
    <m/>
    <x v="31"/>
    <s v="Sin Fecha"/>
    <n v="13.116666666668607"/>
    <d v="2015-02-06T12:45:00"/>
    <n v="2.8979166666686069"/>
    <s v="CICLO4"/>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03T00:00:00"/>
    <n v="13.75"/>
    <d v="2015-02-04T00:00:00"/>
    <m/>
    <x v="31"/>
    <s v="Sin Fecha"/>
    <n v="13.360416666670062"/>
    <d v="2015-02-04T13:32:00"/>
    <n v="1.1743055555562023"/>
    <m/>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13"/>
    <d v="2015-02-16T18:00:00"/>
    <d v="2015-02-03T09:21:00"/>
    <d v="2015-02-06T12:45:00"/>
    <n v="10.21875"/>
    <d v="2015-02-07T12:45:00"/>
    <m/>
    <x v="36"/>
    <s v="Sin Fecha"/>
    <n v="13.360416666670062"/>
    <d v="2015-02-13T12:30:00"/>
    <n v="10.131250000005821"/>
    <m/>
    <n v="1"/>
    <x v="0"/>
    <m/>
    <m/>
    <m/>
  </r>
  <r>
    <x v="0"/>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13T12:30:00"/>
    <n v="3.2291666666642413"/>
    <d v="2015-02-14T12:30:00"/>
    <d v="2015-02-17T00:00:00"/>
    <x v="37"/>
    <n v="-0.25"/>
    <n v="13.360416666670062"/>
    <m/>
    <n v="13.360416666670062"/>
    <m/>
    <n v="1"/>
    <x v="0"/>
    <m/>
    <m/>
    <m/>
  </r>
  <r>
    <x v="1"/>
    <s v="Q1"/>
    <s v="BXMPRJ-1203"/>
    <x v="0"/>
    <x v="0"/>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1"/>
    <d v="2015-02-16T18:00:00"/>
    <d v="2015-01-31T09:17:00"/>
    <d v="2015-02-03T00:00:00"/>
    <n v="13.75"/>
    <d v="2015-02-04T00:00:00"/>
    <m/>
    <x v="31"/>
    <s v="Sin Fecha"/>
    <n v="16.363194444442343"/>
    <d v="2015-02-03T00:00:00"/>
    <n v="2.6131944444423425"/>
    <s v="CICLO4"/>
    <n v="1"/>
    <x v="0"/>
    <m/>
    <m/>
    <m/>
  </r>
  <r>
    <x v="1"/>
    <s v="Q1"/>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8"/>
    <d v="2015-02-16T18:00:00"/>
    <d v="2015-01-30T20:00:00"/>
    <d v="2015-02-03T00:00:00"/>
    <n v="13.75"/>
    <d v="2015-02-04T00:00:00"/>
    <m/>
    <x v="31"/>
    <s v="Sin Fecha"/>
    <n v="16.916666666664241"/>
    <d v="2015-02-06T13:42:00"/>
    <n v="6.7374999999956344"/>
    <s v="CICLO4"/>
    <n v="1"/>
    <x v="0"/>
    <m/>
    <m/>
    <m/>
  </r>
  <r>
    <x v="0"/>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2-09T12:01:00"/>
    <n v="7.2493055555532919"/>
    <d v="2015-02-10T12:01:00"/>
    <m/>
    <x v="38"/>
    <s v="Sin Fecha"/>
    <n v="16.984027777776646"/>
    <d v="2015-01-30T19:35:00"/>
    <n v="4.9999999995634425E-2"/>
    <s v="CICLO4"/>
    <n v="1"/>
    <x v="0"/>
    <m/>
    <m/>
    <m/>
  </r>
  <r>
    <x v="1"/>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1-30T18:23:00"/>
    <n v="16.984027777776646"/>
    <d v="2015-01-31T18:23:00"/>
    <m/>
    <x v="39"/>
    <s v="Sin Fecha"/>
    <n v="16.984027777776646"/>
    <d v="2015-02-09T12:01:00"/>
    <n v="9.734722222223354"/>
    <s v="CICLO4"/>
    <n v="1"/>
    <x v="0"/>
    <m/>
    <m/>
    <m/>
  </r>
  <r>
    <x v="1"/>
    <s v="Q2"/>
    <s v="BXMPRJ-1200"/>
    <x v="0"/>
    <x v="4"/>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4"/>
    <d v="2015-02-16T18:00:00"/>
    <d v="2015-01-30T18:23:00"/>
    <d v="2015-02-03T00:00:00"/>
    <n v="13.75"/>
    <d v="2015-02-04T00:00:00"/>
    <m/>
    <x v="31"/>
    <s v="Sin Fecha"/>
    <n v="16.984027777776646"/>
    <m/>
    <n v="16.984027777776646"/>
    <s v="CICLO4"/>
    <n v="1"/>
    <x v="0"/>
    <m/>
    <m/>
    <m/>
  </r>
  <r>
    <x v="0"/>
    <s v="Q2"/>
    <s v="BXMPRJ-1199"/>
    <x v="0"/>
    <x v="4"/>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5"/>
    <d v="2015-02-16T18:00:00"/>
    <d v="2015-01-30T18:20:00"/>
    <d v="2015-02-03T00:00:00"/>
    <n v="13.75"/>
    <d v="2015-02-04T00:00:00"/>
    <m/>
    <x v="31"/>
    <s v="Sin Fecha"/>
    <n v="16.986111111109494"/>
    <m/>
    <n v="16.986111111109494"/>
    <s v="CICLO4, D2"/>
    <n v="1"/>
    <x v="0"/>
    <m/>
    <m/>
    <m/>
  </r>
  <r>
    <x v="0"/>
    <s v="Q1"/>
    <s v="BXMPRJ-1197"/>
    <x v="0"/>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8"/>
    <d v="2015-02-16T18:00:00"/>
    <d v="2015-01-30T16:40:00"/>
    <d v="2015-02-03T00:00:00"/>
    <n v="13.75"/>
    <d v="2015-02-04T00:00:00"/>
    <m/>
    <x v="31"/>
    <s v="Sin Fecha"/>
    <n v="17.055555555554747"/>
    <m/>
    <n v="17.055555555554747"/>
    <m/>
    <n v="1"/>
    <x v="0"/>
    <m/>
    <m/>
    <m/>
  </r>
  <r>
    <x v="0"/>
    <s v="Q1"/>
    <s v="BXMPRJ-1196"/>
    <x v="0"/>
    <x v="0"/>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0"/>
    <d v="2015-02-16T18:00:00"/>
    <d v="2015-01-30T16:35:00"/>
    <d v="2015-02-03T00:00:00"/>
    <n v="13.75"/>
    <d v="2015-02-04T00:00:00"/>
    <m/>
    <x v="31"/>
    <s v="Sin Fecha"/>
    <n v="17.059027777781012"/>
    <m/>
    <n v="17.059027777781012"/>
    <s v="CICLO4"/>
    <n v="1"/>
    <x v="0"/>
    <m/>
    <m/>
    <m/>
  </r>
  <r>
    <x v="0"/>
    <s v="Q1"/>
    <s v="BXMPRJ-1195"/>
    <x v="0"/>
    <x v="0"/>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8"/>
    <d v="2015-02-16T18:00:00"/>
    <d v="2015-01-30T16:23:00"/>
    <d v="2015-02-03T00:00:00"/>
    <n v="13.75"/>
    <d v="2015-02-04T00:00:00"/>
    <m/>
    <x v="31"/>
    <s v="Sin Fecha"/>
    <n v="17.067361111112405"/>
    <m/>
    <n v="17.067361111112405"/>
    <m/>
    <n v="1"/>
    <x v="0"/>
    <m/>
    <m/>
    <m/>
  </r>
  <r>
    <x v="1"/>
    <s v="Q1"/>
    <s v="BXMPRJ-1193"/>
    <x v="0"/>
    <x v="0"/>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8"/>
    <d v="2015-02-16T18:00:00"/>
    <d v="2015-01-30T15:11:00"/>
    <d v="2015-02-03T00:00:00"/>
    <n v="13.75"/>
    <d v="2015-02-04T00:00:00"/>
    <m/>
    <x v="31"/>
    <s v="Sin Fecha"/>
    <n v="17.117361111108039"/>
    <m/>
    <n v="17.117361111108039"/>
    <s v="CICLO4"/>
    <n v="1"/>
    <x v="0"/>
    <m/>
    <m/>
    <m/>
  </r>
  <r>
    <x v="0"/>
    <s v="Q1"/>
    <s v="BXMPRJ-1190"/>
    <x v="0"/>
    <x v="2"/>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6"/>
    <d v="2015-02-16T18:00:00"/>
    <d v="2015-01-30T12:19:00"/>
    <d v="2015-02-03T00:00:00"/>
    <n v="13.75"/>
    <d v="2015-02-04T00:00:00"/>
    <d v="2015-02-09T00:00:00"/>
    <x v="31"/>
    <n v="7.75"/>
    <n v="17.236805555556202"/>
    <m/>
    <n v="17.236805555556202"/>
    <s v="CICLO4"/>
    <n v="1"/>
    <x v="0"/>
    <m/>
    <m/>
    <m/>
  </r>
  <r>
    <x v="0"/>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9T12:43:00"/>
    <n v="7.2201388888861402"/>
    <d v="2015-02-10T12:43:00"/>
    <d v="2015-02-05T00:00:00"/>
    <x v="40"/>
    <n v="11.75"/>
    <n v="23.860416666670062"/>
    <m/>
    <n v="23.86041666667006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8"/>
    <d v="2015-02-16T18:00:00"/>
    <d v="2015-01-23T21:21:00"/>
    <d v="2015-02-06T19:07:00"/>
    <n v="9.953472222223354"/>
    <d v="2015-02-07T19:07:00"/>
    <d v="2015-02-05T00:00:00"/>
    <x v="41"/>
    <n v="11.75"/>
    <n v="23.860416666670062"/>
    <d v="2015-02-09T12:43:00"/>
    <n v="16.64027777778392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3T00:00:00"/>
    <n v="13.75"/>
    <d v="2015-02-04T00:00:00"/>
    <d v="2015-02-05T00:00:00"/>
    <x v="31"/>
    <n v="11.75"/>
    <n v="23.860416666670062"/>
    <d v="2015-02-06T19:07:00"/>
    <n v="13.906944444446708"/>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6"/>
    <d v="2015-02-16T18:00:00"/>
    <d v="2015-01-23T21:21:00"/>
    <d v="2015-02-06T19:07:00"/>
    <n v="9.953472222223354"/>
    <d v="2015-02-07T19:07:00"/>
    <d v="2015-02-05T00:00:00"/>
    <x v="41"/>
    <n v="11.75"/>
    <n v="23.860416666670062"/>
    <m/>
    <n v="23.860416666670062"/>
    <s v="CICLO4"/>
    <n v="1"/>
    <x v="0"/>
    <m/>
    <m/>
    <m/>
  </r>
  <r>
    <x v="0"/>
    <s v="Q3"/>
    <s v="BXMPRJ-1163"/>
    <x v="0"/>
    <x v="2"/>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19"/>
    <d v="2015-02-16T18:00:00"/>
    <d v="2015-01-23T17:06:00"/>
    <d v="2015-02-03T00:00:00"/>
    <n v="13.75"/>
    <d v="2015-02-04T00:00:00"/>
    <m/>
    <x v="31"/>
    <s v="Sin Fecha"/>
    <n v="24.037499999998545"/>
    <m/>
    <n v="24.037499999998545"/>
    <s v="MIGRACION_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6"/>
    <d v="2015-02-16T18:00:00"/>
    <d v="2015-01-22T22:19:00"/>
    <d v="2015-02-03T00:00:00"/>
    <n v="13.75"/>
    <d v="2015-02-04T00:00:00"/>
    <m/>
    <x v="31"/>
    <s v="Sin Fecha"/>
    <n v="24.820138888891961"/>
    <d v="2015-02-04T14:04:00"/>
    <n v="12.65625"/>
    <s v="CICLO4"/>
    <n v="1"/>
    <x v="0"/>
    <m/>
    <m/>
    <m/>
  </r>
  <r>
    <x v="1"/>
    <s v="Q1"/>
    <s v="BXMPRJ-1158"/>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4T14:04:00"/>
    <n v="12.163888888891961"/>
    <d v="2015-02-05T14:04:00"/>
    <m/>
    <x v="42"/>
    <s v="Sin Fecha"/>
    <n v="24.820138888891961"/>
    <d v="2015-02-05T13:15:00"/>
    <n v="13.62222222222772"/>
    <s v="CICLO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5T13:15:00"/>
    <n v="11.197916666664241"/>
    <d v="2015-02-06T13:15:00"/>
    <m/>
    <x v="43"/>
    <s v="Sin Fecha"/>
    <n v="24.820138888891961"/>
    <d v="2015-02-09T13:02:00"/>
    <n v="17.613194444449618"/>
    <s v="CICLO4"/>
    <n v="1"/>
    <x v="0"/>
    <m/>
    <m/>
    <m/>
  </r>
  <r>
    <x v="0"/>
    <s v="Q4"/>
    <s v="BXMPRJ-1143"/>
    <x v="0"/>
    <x v="1"/>
    <s v="Medium"/>
    <s v="No viajan las ordenes H2H de reportos con clientes"/>
    <s v="Conforme a las pruebas realizadas en H2H, No viajan las ordenes de reporto con intermediarios financieros."/>
    <s v="Agustin Gutierrez"/>
    <x v="4"/>
    <d v="2015-02-16T18:00:00"/>
    <d v="2015-01-21T10:31:00"/>
    <d v="2015-02-03T00:00:00"/>
    <n v="13.75"/>
    <d v="2015-02-04T00:00:00"/>
    <m/>
    <x v="31"/>
    <s v="Sin Fecha"/>
    <n v="26.311805555553292"/>
    <m/>
    <n v="26.311805555553292"/>
    <s v="CICLO4"/>
    <n v="1"/>
    <x v="0"/>
    <m/>
    <m/>
    <m/>
  </r>
  <r>
    <x v="1"/>
    <s v="Q4"/>
    <s v="BXMPRJ-1123"/>
    <x v="0"/>
    <x v="1"/>
    <s v="Medium"/>
    <s v="Depósitos Físicos realizado en TAS no reflejados en FIABLE"/>
    <s v="Se observan 8 depósitos físicos realizados en TAS, que no se reflejaron en Fiable. _x000a__x000a_Favor de vaidar y explicar la razón de las diferencias"/>
    <s v="Cesar Guzmán"/>
    <x v="7"/>
    <d v="2015-02-16T18:00:00"/>
    <d v="2015-01-15T21:22:00"/>
    <d v="2015-02-03T00:00:00"/>
    <n v="13.75"/>
    <d v="2015-01-16T00:00:00"/>
    <m/>
    <x v="44"/>
    <s v="Sin Fecha"/>
    <n v="31.859722222223354"/>
    <d v="2015-02-03T00:00:00"/>
    <n v="18.109722222223354"/>
    <s v="CICLO4, PruebasD2"/>
    <m/>
    <x v="0"/>
    <m/>
    <m/>
    <m/>
  </r>
  <r>
    <x v="1"/>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2"/>
    <d v="2015-02-16T18:00:00"/>
    <d v="2015-01-15T21:22:00"/>
    <d v="2015-02-03T00:00:00"/>
    <n v="13.75"/>
    <d v="2015-02-04T00:00:00"/>
    <m/>
    <x v="31"/>
    <s v="Sin Fecha"/>
    <n v="31.859722222223354"/>
    <d v="2015-02-04T17:23:00"/>
    <n v="19.834027777782467"/>
    <s v="CICLO4, PruebasD2"/>
    <n v="1"/>
    <x v="2"/>
    <m/>
    <m/>
    <m/>
  </r>
  <r>
    <x v="0"/>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3"/>
    <d v="2015-02-16T18:00:00"/>
    <d v="2015-01-15T21:22:00"/>
    <d v="2015-02-04T17:23:00"/>
    <n v="12.025694444440887"/>
    <d v="2015-02-05T17:23:00"/>
    <d v="2015-02-04T00:00:00"/>
    <x v="29"/>
    <n v="12.75"/>
    <n v="31.859722222223354"/>
    <m/>
    <n v="31.859722222223354"/>
    <s v="CICLO4, PruebasD2"/>
    <n v="1"/>
    <x v="2"/>
    <m/>
    <m/>
    <m/>
  </r>
  <r>
    <x v="1"/>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0"/>
    <d v="2015-02-16T18:00:00"/>
    <d v="2015-01-15T18:09:00"/>
    <d v="2015-02-03T00:00:00"/>
    <n v="13.75"/>
    <d v="2015-02-04T00:00:00"/>
    <m/>
    <x v="31"/>
    <s v="Sin Fecha"/>
    <n v="31.993750000001455"/>
    <d v="2015-02-04T12:07:00"/>
    <n v="19.74861111111386"/>
    <s v="CICLO4"/>
    <n v="1"/>
    <x v="0"/>
    <m/>
    <m/>
    <m/>
  </r>
  <r>
    <x v="0"/>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0"/>
    <d v="2015-02-16T18:00:00"/>
    <d v="2015-01-15T18:09:00"/>
    <d v="2015-02-04T12:07:00"/>
    <n v="12.245138888887595"/>
    <d v="2015-02-05T12:07:00"/>
    <m/>
    <x v="45"/>
    <s v="Sin Fecha"/>
    <n v="31.993750000001455"/>
    <m/>
    <n v="31.993750000001455"/>
    <s v="CICLO4"/>
    <n v="1"/>
    <x v="0"/>
    <m/>
    <m/>
    <m/>
  </r>
  <r>
    <x v="1"/>
    <s v="Q1"/>
    <s v="BXMPRJ-1120"/>
    <x v="0"/>
    <x v="6"/>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1"/>
    <d v="2015-02-16T18:00:00"/>
    <d v="2015-01-15T17:12:00"/>
    <d v="2015-02-03T00:00:00"/>
    <n v="13.75"/>
    <d v="2015-02-04T00:00:00"/>
    <d v="2015-02-05T00:00:00"/>
    <x v="31"/>
    <n v="11.75"/>
    <n v="32.033333333332848"/>
    <d v="2015-02-10T18:54:00"/>
    <n v="26.070833333331393"/>
    <s v="CICLO4, PruebasD3"/>
    <n v="1"/>
    <x v="0"/>
    <m/>
    <m/>
    <m/>
  </r>
  <r>
    <x v="1"/>
    <s v="Q4"/>
    <s v="BXMPRJ-1115"/>
    <x v="0"/>
    <x v="6"/>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2"/>
    <d v="2015-02-16T18:00:00"/>
    <d v="2015-01-14T18:14:00"/>
    <d v="2015-02-03T00:00:00"/>
    <n v="13.75"/>
    <d v="2015-02-04T00:00:00"/>
    <m/>
    <x v="31"/>
    <s v="Sin Fecha"/>
    <n v="32.990277777775191"/>
    <d v="2015-02-03T00:00:00"/>
    <n v="19.240277777775191"/>
    <m/>
    <n v="1"/>
    <x v="0"/>
    <m/>
    <m/>
    <m/>
  </r>
  <r>
    <x v="1"/>
    <s v="Q2"/>
    <s v="BXMPRJ-1113"/>
    <x v="0"/>
    <x v="4"/>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8"/>
    <d v="2015-02-16T18:00:00"/>
    <d v="2015-01-14T17:09:00"/>
    <d v="2015-02-03T00:00:00"/>
    <n v="13.75"/>
    <d v="2015-02-04T00:00:00"/>
    <m/>
    <x v="31"/>
    <s v="Sin Fecha"/>
    <n v="33.035416666665697"/>
    <m/>
    <n v="33.035416666665697"/>
    <s v="CICLO4"/>
    <n v="1"/>
    <x v="0"/>
    <m/>
    <m/>
    <m/>
  </r>
  <r>
    <x v="1"/>
    <s v="Q2"/>
    <s v="BXMPRJ-1112"/>
    <x v="0"/>
    <x v="4"/>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8:00"/>
    <d v="2015-02-03T00:00:00"/>
    <n v="13.75"/>
    <d v="2015-02-04T00:00:00"/>
    <m/>
    <x v="31"/>
    <s v="Sin Fecha"/>
    <n v="33.036111111112405"/>
    <m/>
    <n v="33.036111111112405"/>
    <s v="CICLO4"/>
    <n v="1"/>
    <x v="0"/>
    <m/>
    <m/>
    <m/>
  </r>
  <r>
    <x v="1"/>
    <s v="Q2"/>
    <s v="BXMPRJ-1111"/>
    <x v="0"/>
    <x v="4"/>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5:00"/>
    <d v="2015-02-03T00:00:00"/>
    <n v="13.75"/>
    <d v="2015-02-04T00:00:00"/>
    <m/>
    <x v="31"/>
    <s v="Sin Fecha"/>
    <n v="33.038194444445253"/>
    <d v="2015-02-02T11:42:00"/>
    <n v="18.775694444448163"/>
    <s v="CICLO4"/>
    <n v="1"/>
    <x v="0"/>
    <m/>
    <m/>
    <m/>
  </r>
  <r>
    <x v="1"/>
    <s v="Q2"/>
    <s v="BXMPRJ-1110"/>
    <x v="0"/>
    <x v="4"/>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4:00"/>
    <d v="2015-02-03T00:00:00"/>
    <n v="13.75"/>
    <d v="2015-02-04T00:00:00"/>
    <m/>
    <x v="31"/>
    <s v="Sin Fecha"/>
    <n v="33.038888888891961"/>
    <d v="2015-01-30T00:00:00"/>
    <n v="15.288888888891961"/>
    <s v="CICLO4"/>
    <n v="1"/>
    <x v="0"/>
    <m/>
    <m/>
    <m/>
  </r>
  <r>
    <x v="1"/>
    <s v="Q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3:00"/>
    <d v="2015-02-03T00:00:00"/>
    <n v="13.75"/>
    <d v="2015-02-04T00:00:00"/>
    <m/>
    <x v="31"/>
    <s v="Sin Fecha"/>
    <n v="33.039583333331393"/>
    <d v="2015-02-03T11:33:00"/>
    <n v="19.770833333328483"/>
    <s v="CICLO4"/>
    <n v="1"/>
    <x v="0"/>
    <m/>
    <m/>
    <m/>
  </r>
  <r>
    <x v="1"/>
    <s v="Q2"/>
    <s v="BXMPRJ-1108"/>
    <x v="0"/>
    <x v="4"/>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1:00"/>
    <d v="2015-02-03T00:00:00"/>
    <n v="13.75"/>
    <d v="2015-02-04T00:00:00"/>
    <m/>
    <x v="31"/>
    <s v="Sin Fecha"/>
    <n v="33.040972222224809"/>
    <d v="2015-02-03T12:45:00"/>
    <n v="19.822222222224809"/>
    <s v="CICLO4"/>
    <n v="1"/>
    <x v="0"/>
    <m/>
    <m/>
    <m/>
  </r>
  <r>
    <x v="1"/>
    <s v="Q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8"/>
    <d v="2015-02-16T18:00:00"/>
    <d v="2015-01-14T16:57:00"/>
    <d v="2015-02-03T00:00:00"/>
    <n v="13.75"/>
    <d v="2015-02-04T00:00:00"/>
    <m/>
    <x v="31"/>
    <s v="Sin Fecha"/>
    <n v="33.04374999999709"/>
    <d v="2015-02-03T13:33:00"/>
    <n v="19.858333333329938"/>
    <s v="CICLO4"/>
    <n v="1"/>
    <x v="0"/>
    <m/>
    <m/>
    <m/>
  </r>
  <r>
    <x v="0"/>
    <s v="Q3"/>
    <s v="BXMPRJ-1102"/>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7"/>
    <d v="2015-02-16T18:00:00"/>
    <d v="2015-01-13T16:16:00"/>
    <d v="2015-02-09T00:00:00"/>
    <n v="7.75"/>
    <d v="2015-02-10T00:00:00"/>
    <d v="2015-02-09T00:00:00"/>
    <x v="46"/>
    <n v="7.75"/>
    <n v="34.072222222224809"/>
    <m/>
    <n v="34.072222222224809"/>
    <s v="CICLO4"/>
    <n v="1"/>
    <x v="0"/>
    <m/>
    <m/>
    <m/>
  </r>
  <r>
    <x v="1"/>
    <s v="Q3"/>
    <s v="BXMPRJ-1102"/>
    <x v="0"/>
    <x v="2"/>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6"/>
    <d v="2015-02-16T18:00:00"/>
    <d v="2015-01-13T16:16:00"/>
    <d v="2015-02-03T00:00:00"/>
    <n v="13.75"/>
    <d v="2015-02-04T00:00:00"/>
    <d v="2015-02-09T00:00:00"/>
    <x v="31"/>
    <n v="7.75"/>
    <n v="34.072222222224809"/>
    <d v="2015-02-09T00:00:00"/>
    <n v="26.322222222224809"/>
    <s v="CICLO4"/>
    <n v="1"/>
    <x v="0"/>
    <m/>
    <m/>
    <m/>
  </r>
  <r>
    <x v="0"/>
    <s v="Q3"/>
    <s v="BXMPRJ-1101"/>
    <x v="0"/>
    <x v="2"/>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4"/>
    <d v="2015-02-16T18:00:00"/>
    <d v="2015-01-13T16:08:00"/>
    <d v="2015-02-03T00:00:00"/>
    <n v="13.75"/>
    <d v="2015-02-04T00:00:00"/>
    <m/>
    <x v="31"/>
    <s v="Sin Fecha"/>
    <n v="34.077777777776646"/>
    <m/>
    <n v="34.077777777776646"/>
    <s v="CICLO4"/>
    <n v="1"/>
    <x v="0"/>
    <m/>
    <m/>
    <m/>
  </r>
  <r>
    <x v="0"/>
    <s v="Q1"/>
    <s v="BXMPRJ-1095"/>
    <x v="0"/>
    <x v="1"/>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9T11:45:00"/>
    <n v="7.2604166666642413"/>
    <d v="2015-02-10T11:45:00"/>
    <m/>
    <x v="47"/>
    <s v="Sin Fecha"/>
    <n v="34.363194444442343"/>
    <m/>
    <n v="34.363194444442343"/>
    <s v="MIGRACION_4"/>
    <n v="1"/>
    <x v="0"/>
    <m/>
    <m/>
    <m/>
  </r>
  <r>
    <x v="1"/>
    <s v="Q1"/>
    <s v="BXMPRJ-1095"/>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3T00:00:00"/>
    <n v="13.75"/>
    <d v="2015-02-04T00:00:00"/>
    <m/>
    <x v="31"/>
    <s v="Sin Fecha"/>
    <n v="34.363194444442343"/>
    <d v="2015-02-09T11:45:00"/>
    <n v="27.102777777778101"/>
    <s v="MIGRACION_4"/>
    <n v="1"/>
    <x v="0"/>
    <m/>
    <m/>
    <m/>
  </r>
  <r>
    <x v="0"/>
    <s v="Q1"/>
    <s v="BXMPRJ-1086"/>
    <x v="0"/>
    <x v="0"/>
    <s v="Medium"/>
    <s v="Apertura de Mercado de Dinero, conexion host to host, como parte del ciclo 5 de cargas"/>
    <s v="En la apertura de mercado envia mensaje de error al intentar conectarse a Host to Host. _x000a_"/>
    <s v="Francisco Morales López"/>
    <x v="22"/>
    <d v="2015-02-16T18:00:00"/>
    <d v="2015-01-10T22:41:00"/>
    <d v="2015-02-03T00:00:00"/>
    <n v="13.75"/>
    <d v="2015-02-04T00:00:00"/>
    <d v="2015-02-09T00:00:00"/>
    <x v="31"/>
    <n v="7.75"/>
    <n v="36.804861111108039"/>
    <m/>
    <n v="36.804861111108039"/>
    <s v="ciclo_5"/>
    <n v="1"/>
    <x v="0"/>
    <m/>
    <m/>
    <m/>
  </r>
  <r>
    <x v="0"/>
    <s v="Q6"/>
    <s v="BXMPRJ-1020"/>
    <x v="0"/>
    <x v="3"/>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8"/>
    <d v="2015-02-16T18:00:00"/>
    <d v="2014-12-09T17:46:00"/>
    <d v="2015-02-03T00:00:00"/>
    <n v="13.75"/>
    <d v="2015-02-04T00:00:00"/>
    <d v="2015-02-05T00:00:00"/>
    <x v="31"/>
    <n v="11.75"/>
    <n v="69.009722222224809"/>
    <m/>
    <n v="69.009722222224809"/>
    <s v="PruebasD3"/>
    <n v="1"/>
    <x v="0"/>
    <m/>
    <m/>
    <m/>
  </r>
  <r>
    <x v="0"/>
    <s v="Q1"/>
    <s v="BXMPRJ-1006"/>
    <x v="0"/>
    <x v="0"/>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7"/>
    <d v="2015-02-16T18:00:00"/>
    <d v="2014-12-04T20:48:00"/>
    <d v="2015-02-03T00:00:00"/>
    <n v="13.75"/>
    <d v="2015-02-04T00:00:00"/>
    <m/>
    <x v="31"/>
    <s v="Sin Fecha"/>
    <n v="73.883333333331393"/>
    <m/>
    <n v="73.883333333331393"/>
    <s v="PruebasD1"/>
    <n v="1"/>
    <x v="0"/>
    <m/>
    <m/>
    <m/>
  </r>
  <r>
    <x v="1"/>
    <s v="Q4"/>
    <s v="BXMPRJ-928"/>
    <x v="0"/>
    <x v="6"/>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3"/>
    <d v="2015-02-16T18:00:00"/>
    <d v="2014-11-13T14:42:00"/>
    <d v="2015-02-03T00:00:00"/>
    <n v="13.75"/>
    <d v="2015-02-04T00:00:00"/>
    <m/>
    <x v="31"/>
    <s v="Sin Fecha"/>
    <n v="95.13749999999709"/>
    <d v="2015-02-06T00:00:00"/>
    <n v="84.38749999999709"/>
    <s v="CICLO4, PruebasD4"/>
    <n v="1"/>
    <x v="0"/>
    <m/>
    <m/>
    <m/>
  </r>
  <r>
    <x v="0"/>
    <s v="Q5"/>
    <s v="BXMPRJ-894"/>
    <x v="0"/>
    <x v="5"/>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16T18:00:00"/>
    <d v="2014-11-06T14:35:00"/>
    <d v="2015-02-03T00:00:00"/>
    <n v="13.75"/>
    <d v="2015-02-04T00:00:00"/>
    <m/>
    <x v="31"/>
    <s v="Sin Fecha"/>
    <n v="102.14236111110949"/>
    <m/>
    <n v="102.14236111110949"/>
    <s v="CICLO4"/>
    <n v="1"/>
    <x v="0"/>
    <m/>
    <m/>
    <m/>
  </r>
  <r>
    <x v="0"/>
    <s v="Q5"/>
    <s v="BXMPRJ-889"/>
    <x v="0"/>
    <x v="5"/>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16T18:00:00"/>
    <d v="2014-11-06T14:21:00"/>
    <d v="2015-02-03T00:00:00"/>
    <n v="13.75"/>
    <d v="2015-02-04T00:00:00"/>
    <m/>
    <x v="31"/>
    <s v="Sin Fecha"/>
    <n v="102.1520833333343"/>
    <m/>
    <n v="102.1520833333343"/>
    <s v="CICLO4"/>
    <n v="1"/>
    <x v="0"/>
    <m/>
    <m/>
    <m/>
  </r>
  <r>
    <x v="0"/>
    <s v="Q4"/>
    <s v="BXMPRJ-833"/>
    <x v="0"/>
    <x v="1"/>
    <s v="Medium"/>
    <s v="Layout Signar FECHAS VALOR"/>
    <s v="LAS COMPRAS Y VENTAS FECHA VALOR NO CUADRAN EN TAS CON RESPECTO A PRODUCCION"/>
    <s v="Javier Hernández"/>
    <x v="1"/>
    <d v="2015-02-16T18:00:00"/>
    <d v="2014-10-23T19:33:00"/>
    <d v="2015-02-13T10:44:00"/>
    <n v="3.3027777777751908"/>
    <d v="2015-02-14T10:44:00"/>
    <d v="2015-02-11T00:00:00"/>
    <x v="48"/>
    <n v="5.75"/>
    <n v="115.93541666666715"/>
    <m/>
    <n v="115.93541666666715"/>
    <s v="PruebasD4, ciclo4"/>
    <n v="1"/>
    <x v="0"/>
    <m/>
    <m/>
    <m/>
  </r>
  <r>
    <x v="1"/>
    <s v="Q4"/>
    <s v="BXMPRJ-833"/>
    <x v="0"/>
    <x v="2"/>
    <s v="Medium"/>
    <s v="Layout Signar FECHAS VALOR"/>
    <s v="LAS COMPRAS Y VENTAS FECHA VALOR NO CUADRAN EN TAS CON RESPECTO A PRODUCCION"/>
    <s v="Javier Hernández"/>
    <x v="24"/>
    <d v="2015-02-16T18:00:00"/>
    <d v="2014-10-23T19:33:00"/>
    <d v="2015-02-03T00:00:00"/>
    <n v="13.75"/>
    <d v="2015-02-04T00:00:00"/>
    <d v="2015-02-11T00:00:00"/>
    <x v="31"/>
    <n v="5.75"/>
    <n v="115.93541666666715"/>
    <d v="2015-02-13T10:44:00"/>
    <n v="112.63263888889196"/>
    <s v="PruebasD2, ciclo4"/>
    <n v="1"/>
    <x v="0"/>
    <m/>
    <m/>
    <m/>
  </r>
  <r>
    <x v="0"/>
    <s v="Q4"/>
    <s v="BXMPRJ-832"/>
    <x v="0"/>
    <x v="1"/>
    <s v="Medium"/>
    <s v="layout SIGNAR cambios"/>
    <s v="la posicion de las divisas que son mismo dia en el layout de Signar estan regsitradas como 24 horas."/>
    <s v="Javier Hernández"/>
    <x v="1"/>
    <d v="2015-02-16T18:00:00"/>
    <d v="2014-10-23T19:29:00"/>
    <d v="2015-02-13T10:44:00"/>
    <n v="3.3027777777751908"/>
    <d v="2015-02-14T10:44:00"/>
    <d v="2015-02-11T00:00:00"/>
    <x v="48"/>
    <n v="5.75"/>
    <n v="115.93819444444671"/>
    <m/>
    <n v="115.93819444444671"/>
    <s v="CICLO4, PruebasD2"/>
    <n v="1"/>
    <x v="0"/>
    <m/>
    <m/>
    <m/>
  </r>
  <r>
    <x v="1"/>
    <s v="Q4"/>
    <s v="BXMPRJ-832"/>
    <x v="0"/>
    <x v="1"/>
    <s v="Medium"/>
    <s v="layout SIGNAR cambios"/>
    <s v="la posicion de las divisas que son mismo dia en el layout de Signar estan regsitradas como 24 horas."/>
    <s v="Javier Hernández"/>
    <x v="24"/>
    <d v="2015-02-16T18:00:00"/>
    <d v="2014-10-23T19:29:00"/>
    <d v="2015-02-03T00:00:00"/>
    <n v="13.75"/>
    <d v="2015-02-04T00:00:00"/>
    <d v="2015-02-11T00:00:00"/>
    <x v="31"/>
    <n v="5.75"/>
    <n v="115.93819444444671"/>
    <d v="2015-02-13T10:44:00"/>
    <n v="112.63541666667152"/>
    <s v="CICLO4, PruebasD2"/>
    <n v="1"/>
    <x v="0"/>
    <m/>
    <m/>
    <m/>
  </r>
  <r>
    <x v="0"/>
    <s v="Q4"/>
    <s v="BXMPRJ-793"/>
    <x v="0"/>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16T15:25:00"/>
    <n v="0.10763888889050577"/>
    <d v="2015-02-17T15:25:00"/>
    <d v="2015-02-05T00:00:00"/>
    <x v="49"/>
    <n v="11.75"/>
    <n v="119.00972222222481"/>
    <m/>
    <n v="119.00972222222481"/>
    <s v="MIGRACION_4, PruebasD3"/>
    <n v="1"/>
    <x v="3"/>
    <m/>
    <m/>
    <m/>
  </r>
  <r>
    <x v="1"/>
    <s v="Q4"/>
    <s v="BXMPRJ-793"/>
    <x v="0"/>
    <x v="1"/>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03T00:00:00"/>
    <n v="13.75"/>
    <d v="2015-02-04T00:00:00"/>
    <d v="2015-02-05T00:00:00"/>
    <x v="31"/>
    <n v="11.75"/>
    <n v="119.00972222222481"/>
    <d v="2015-02-16T15:25:00"/>
    <n v="118.9020833333343"/>
    <s v="MIGRACION_4, PruebasD3"/>
    <n v="1"/>
    <x v="3"/>
    <m/>
    <m/>
    <m/>
  </r>
  <r>
    <x v="0"/>
    <s v="Q4"/>
    <s v="BXMPRJ-231"/>
    <x v="0"/>
    <x v="2"/>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9T11:57:00"/>
    <n v="7.2520833333328483"/>
    <d v="2015-02-10T11:57:00"/>
    <d v="2015-02-05T00:00:00"/>
    <x v="50"/>
    <n v="11.75"/>
    <n v="257.72013888888614"/>
    <m/>
    <n v="257.72013888888614"/>
    <s v="Gap, PruebasD3"/>
    <n v="1"/>
    <x v="0"/>
    <m/>
    <m/>
    <m/>
  </r>
  <r>
    <x v="1"/>
    <s v="Q4"/>
    <s v="BXMPRJ-231"/>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5T13:36:00"/>
    <n v="11.183333333334303"/>
    <d v="2015-02-06T13:36:00"/>
    <d v="2015-02-05T00:00:00"/>
    <x v="51"/>
    <n v="11.75"/>
    <n v="257.72013888888614"/>
    <d v="2015-02-09T11:57:00"/>
    <n v="250.46805555555329"/>
    <s v="Gap, PruebasD3"/>
    <n v="1"/>
    <x v="0"/>
    <m/>
    <m/>
    <m/>
  </r>
</pivotCacheRecords>
</file>

<file path=xl/pivotCache/pivotCacheRecords3.xml><?xml version="1.0" encoding="utf-8"?>
<pivotCacheRecords xmlns="http://schemas.openxmlformats.org/spreadsheetml/2006/main" xmlns:r="http://schemas.openxmlformats.org/officeDocument/2006/relationships" count="19">
  <r>
    <x v="0"/>
    <s v="M1"/>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0"/>
    <d v="2015-02-16T18:00:00"/>
    <d v="2015-02-03T17:34:00"/>
    <d v="2015-02-03T17:34:00"/>
    <n v="0"/>
    <d v="2015-02-04T17:34:00"/>
    <m/>
    <x v="0"/>
    <n v="13.018055555556202"/>
    <d v="2015-02-04T00:00:00"/>
    <n v="0.26805555555620231"/>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0"/>
    <d v="2015-02-16T18:00:00"/>
    <d v="2015-02-03T17:29:00"/>
    <d v="2015-02-03T17:34:00"/>
    <n v="3.4722222189884633E-3"/>
    <d v="2015-02-04T17:34:00"/>
    <m/>
    <x v="0"/>
    <n v="13.021527777775191"/>
    <d v="2015-02-04T09:21:00"/>
    <n v="0.66111111110512866"/>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
    <d v="2015-02-16T18:00:00"/>
    <d v="2015-02-03T17:29:00"/>
    <d v="2015-02-04T09:21:00"/>
    <n v="0.66111111110512866"/>
    <d v="2015-02-05T09:21:00"/>
    <m/>
    <x v="0"/>
    <n v="13.021527777775191"/>
    <d v="2015-02-04T00:00:00"/>
    <n v="0.27152777777519077"/>
    <m/>
    <n v="1"/>
    <x v="0"/>
    <m/>
    <m/>
    <m/>
    <m/>
  </r>
  <r>
    <x v="0"/>
    <s v="M2"/>
    <s v="BXMPRJ-1089"/>
    <x v="0"/>
    <x v="1"/>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0"/>
    <d v="2015-02-16T18:00:00"/>
    <d v="2015-01-12T19:00:00"/>
    <d v="2015-02-02T00:00:00"/>
    <n v="20.208333333335759"/>
    <d v="2015-02-03T00:00:00"/>
    <m/>
    <x v="0"/>
    <n v="34.958333333335759"/>
    <d v="2015-02-06T00:00:00"/>
    <n v="24.208333333335759"/>
    <m/>
    <n v="1"/>
    <x v="0"/>
    <m/>
    <m/>
    <m/>
    <m/>
  </r>
  <r>
    <x v="1"/>
    <s v="M3"/>
    <s v="BXMPRJ-1078"/>
    <x v="0"/>
    <x v="2"/>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13T17:57:00"/>
    <n v="35.027777777781012"/>
    <d v="2015-02-14T17:57:00"/>
    <m/>
    <x v="0"/>
    <n v="38.02986111111386"/>
    <m/>
    <n v="38.02986111111386"/>
    <s v="PruebasD4, ciclo4"/>
    <n v="1"/>
    <x v="0"/>
    <m/>
    <m/>
    <m/>
    <m/>
  </r>
  <r>
    <x v="0"/>
    <s v="M3"/>
    <s v="BXMPRJ-1078"/>
    <x v="0"/>
    <x v="3"/>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02T00:00:00"/>
    <n v="23.27986111111386"/>
    <d v="2015-02-03T00:00:00"/>
    <m/>
    <x v="0"/>
    <n v="38.02986111111386"/>
    <d v="2015-02-13T17:57:00"/>
    <n v="35.027777777781012"/>
    <s v="PruebasD4, ciclo4"/>
    <n v="1"/>
    <x v="0"/>
    <m/>
    <m/>
    <m/>
    <m/>
  </r>
  <r>
    <x v="0"/>
    <s v="M2"/>
    <s v="BXMPRJ-959"/>
    <x v="0"/>
    <x v="3"/>
    <s v="Medium"/>
    <s v="ORDEN PENDIENTE NO APARECE"/>
    <s v="Orden con estatus de &quot;pendiente&quot; no aparece en el módulo de &quot;autorización&quot; de ordenes."/>
    <s v="Martin Cruz"/>
    <x v="3"/>
    <d v="2015-02-16T18:00:00"/>
    <d v="2014-11-19T14:18:00"/>
    <d v="2015-01-30T21:16:00"/>
    <n v="72.290277777778101"/>
    <d v="2015-01-31T21:16:00"/>
    <m/>
    <x v="0"/>
    <n v="89.154166666667152"/>
    <d v="2015-02-03T11:49:00"/>
    <n v="75.896527777775191"/>
    <s v="ciclo4"/>
    <n v="1"/>
    <x v="0"/>
    <m/>
    <m/>
    <m/>
    <m/>
  </r>
  <r>
    <x v="0"/>
    <s v="M2"/>
    <s v="BXMPRJ-959"/>
    <x v="0"/>
    <x v="3"/>
    <s v="Medium"/>
    <s v="ORDEN PENDIENTE NO APARECE"/>
    <s v="Orden con estatus de &quot;pendiente&quot; no aparece en el módulo de &quot;autorización&quot; de ordenes."/>
    <s v="Martin Cruz"/>
    <x v="4"/>
    <d v="2015-02-16T18:00:00"/>
    <d v="2014-11-19T14:18:00"/>
    <d v="2015-02-03T11:49:00"/>
    <n v="75.896527777775191"/>
    <d v="2015-02-04T11:49:00"/>
    <m/>
    <x v="0"/>
    <n v="89.154166666667152"/>
    <d v="2015-02-04T10:55:00"/>
    <n v="76.859027777776646"/>
    <s v="ciclo4"/>
    <n v="1"/>
    <x v="0"/>
    <m/>
    <m/>
    <m/>
    <m/>
  </r>
  <r>
    <x v="1"/>
    <s v="M2"/>
    <s v="BXMPRJ-959"/>
    <x v="0"/>
    <x v="3"/>
    <s v="Medium"/>
    <s v="ORDEN PENDIENTE NO APARECE"/>
    <s v="Orden con estatus de &quot;pendiente&quot; no aparece en el módulo de &quot;autorización&quot; de ordenes."/>
    <s v="Martin Cruz"/>
    <x v="5"/>
    <d v="2015-02-16T18:00:00"/>
    <d v="2014-11-19T14:18:00"/>
    <d v="2015-02-04T10:55:00"/>
    <n v="76.859027777776646"/>
    <d v="2015-02-05T10:55:00"/>
    <m/>
    <x v="0"/>
    <n v="89.154166666667152"/>
    <m/>
    <n v="89.154166666667152"/>
    <s v="ciclo4"/>
    <n v="1"/>
    <x v="0"/>
    <m/>
    <m/>
    <m/>
    <m/>
  </r>
  <r>
    <x v="1"/>
    <s v="M2"/>
    <s v="BXMPRJ-896"/>
    <x v="0"/>
    <x v="0"/>
    <s v="Medium"/>
    <s v="Discrepancias en calendarios con respecto al detalle de emisoras MD"/>
    <s v="A pesar de que las emisoras se encuentran bien capturadas, los calendarios no son acordes."/>
    <s v="Maricarmen Mendez Álvarez"/>
    <x v="0"/>
    <d v="2015-02-16T18:00:00"/>
    <d v="2014-11-06T16:57:00"/>
    <d v="2015-02-03T00:00:00"/>
    <n v="88.29374999999709"/>
    <d v="2015-02-04T00:00:00"/>
    <d v="2014-12-30T00:00:00"/>
    <x v="1"/>
    <n v="102.04374999999709"/>
    <m/>
    <n v="102.04374999999709"/>
    <s v="parametrosiniciales"/>
    <n v="1"/>
    <x v="0"/>
    <m/>
    <m/>
    <m/>
    <m/>
  </r>
  <r>
    <x v="0"/>
    <s v="M4"/>
    <s v="BXMPRJ-884"/>
    <x v="0"/>
    <x v="4"/>
    <s v="High"/>
    <s v="Permitir modificar detalle de emisoras"/>
    <s v="Se requiere abrir la funcionalidad de Detalle de Emisoras (DEMIE001) para que esta permita modificar datos aún cuando se tengan posiciones vigentes y/o transacciones asignadas."/>
    <s v="German Gomez"/>
    <x v="2"/>
    <d v="2015-02-16T18:00:00"/>
    <d v="2014-11-05T19:07:00"/>
    <d v="2015-02-02T00:00:00"/>
    <n v="88.203472222223354"/>
    <d v="2015-02-03T00:00:00"/>
    <m/>
    <x v="0"/>
    <n v="102.95347222222335"/>
    <d v="2015-02-09T00:00:00"/>
    <n v="95.203472222223354"/>
    <s v="PruebasD4"/>
    <n v="1"/>
    <x v="0"/>
    <m/>
    <m/>
    <m/>
    <m/>
  </r>
  <r>
    <x v="0"/>
    <s v="M4"/>
    <s v="BXMPRJ-756"/>
    <x v="0"/>
    <x v="2"/>
    <s v="Medium"/>
    <s v="Carga Inicial Ciclo 5"/>
    <s v="Se abre este JIRA para seguimiento a la carga del ciclo 5."/>
    <s v="Francisco Morales López"/>
    <x v="6"/>
    <d v="2015-02-16T18:00:00"/>
    <d v="2014-10-17T11:53:00"/>
    <d v="2015-02-03T00:00:00"/>
    <n v="108.5048611111124"/>
    <d v="2015-02-04T00:00:00"/>
    <m/>
    <x v="0"/>
    <n v="122.2548611111124"/>
    <d v="2015-02-16T12:06:00"/>
    <n v="122.0090277777781"/>
    <s v="Ciclo_5"/>
    <n v="1"/>
    <x v="0"/>
    <m/>
    <m/>
    <m/>
    <m/>
  </r>
  <r>
    <x v="1"/>
    <s v="M4"/>
    <s v="BXMPRJ-756"/>
    <x v="0"/>
    <x v="2"/>
    <s v="Medium"/>
    <s v="Carga Inicial Ciclo 5"/>
    <s v="Se abre este JIRA para seguimiento a la carga del ciclo 5."/>
    <s v="Francisco Morales López"/>
    <x v="7"/>
    <d v="2015-02-16T18:00:00"/>
    <d v="2014-10-17T11:53:00"/>
    <d v="2015-02-16T12:06:00"/>
    <n v="122.0090277777781"/>
    <d v="2015-02-17T12:06:00"/>
    <d v="2015-02-23T00:00:00"/>
    <x v="2"/>
    <n v="122.2548611111124"/>
    <m/>
    <n v="122.2548611111124"/>
    <s v="Ciclo_5"/>
    <n v="1"/>
    <x v="0"/>
    <m/>
    <m/>
    <m/>
    <m/>
  </r>
  <r>
    <x v="1"/>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8"/>
    <d v="2015-02-16T18:00:00"/>
    <d v="2014-09-05T13:23:00"/>
    <d v="2015-02-13T12:42:00"/>
    <n v="160.97152777777956"/>
    <d v="2015-02-14T12:42:00"/>
    <m/>
    <x v="0"/>
    <n v="164.1923611111124"/>
    <m/>
    <n v="164.1923611111124"/>
    <m/>
    <n v="1"/>
    <x v="0"/>
    <m/>
    <m/>
    <m/>
    <m/>
  </r>
  <r>
    <x v="0"/>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9"/>
    <d v="2015-02-16T18:00:00"/>
    <d v="2014-09-05T13:23:00"/>
    <d v="2015-02-02T00:00:00"/>
    <n v="149.4423611111124"/>
    <d v="2015-02-03T00:00:00"/>
    <m/>
    <x v="0"/>
    <n v="164.1923611111124"/>
    <d v="2015-02-13T12:42:00"/>
    <n v="160.97152777777956"/>
    <m/>
    <n v="1"/>
    <x v="0"/>
    <m/>
    <m/>
    <m/>
    <m/>
  </r>
  <r>
    <x v="1"/>
    <s v="M4"/>
    <s v="BXMPRJ-495"/>
    <x v="0"/>
    <x v="2"/>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0"/>
    <d v="2015-02-16T18:00:00"/>
    <d v="2014-08-20T20:27:00"/>
    <d v="2015-02-02T00:00:00"/>
    <n v="165.14791666666861"/>
    <d v="2015-02-03T00:00:00"/>
    <d v="2015-02-04T00:00:00"/>
    <x v="3"/>
    <n v="179.89791666666861"/>
    <m/>
    <n v="179.89791666666861"/>
    <s v="PruebasD2"/>
    <n v="1"/>
    <x v="0"/>
    <m/>
    <m/>
    <m/>
    <m/>
  </r>
  <r>
    <x v="1"/>
    <s v="M4"/>
    <s v="BXMPRJ-482"/>
    <x v="0"/>
    <x v="2"/>
    <s v="Medium"/>
    <s v="Revisar Configuración de CVT, Reportos y Transferencias"/>
    <s v="Revisar configuración de: _x000a__x000a_- CVT _x000a_- Reportos _x000a_- Transferencias _x000a__x000a_Validar contra ambiente QA Conta"/>
    <s v="Ivan Torres"/>
    <x v="11"/>
    <d v="2015-02-16T18:00:00"/>
    <d v="2014-08-19T21:08:00"/>
    <d v="2015-02-02T00:00:00"/>
    <n v="166.11944444444089"/>
    <d v="2015-02-03T00:00:00"/>
    <d v="2015-02-04T00:00:00"/>
    <x v="3"/>
    <n v="180.86944444444089"/>
    <m/>
    <n v="180.86944444444089"/>
    <s v="PruebasD2"/>
    <n v="1"/>
    <x v="0"/>
    <m/>
    <m/>
    <m/>
    <m/>
  </r>
  <r>
    <x v="0"/>
    <m/>
    <s v="BXMPRJ-434"/>
    <x v="0"/>
    <x v="0"/>
    <s v="High"/>
    <s v="No. 53 - Modificación de CIB"/>
    <s v="Modificaciones en CIB desde FIABLE que no se reflejan en TAS _x000a__x000a_Se realizan modificaciones varias en CIB desde FIABLE, las cuales no se reflejan en TAS _x000a__x000a_"/>
    <s v="Victor Arellanes"/>
    <x v="12"/>
    <d v="2015-02-16T18:00:00"/>
    <d v="2014-08-19T12:49:00"/>
    <m/>
    <n v="181.21597222222044"/>
    <d v="2014-12-15T00:00:00"/>
    <m/>
    <x v="4"/>
    <n v="181.21597222222044"/>
    <m/>
    <n v="181.21597222222044"/>
    <m/>
    <n v="1"/>
    <x v="0"/>
    <m/>
    <m/>
    <m/>
    <m/>
  </r>
  <r>
    <x v="1"/>
    <s v="M2"/>
    <s v="BXMPRJ-426"/>
    <x v="0"/>
    <x v="1"/>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13"/>
    <d v="2015-02-16T18:00:00"/>
    <d v="2014-08-18T13:55:00"/>
    <d v="2015-02-02T00:00:00"/>
    <n v="167.42013888889051"/>
    <d v="2015-02-03T00:00:00"/>
    <m/>
    <x v="0"/>
    <n v="182.17013888889051"/>
    <m/>
    <n v="182.17013888889051"/>
    <m/>
    <n v="1"/>
    <x v="0"/>
    <m/>
    <m/>
    <m/>
    <m/>
  </r>
</pivotCacheRecords>
</file>

<file path=xl/pivotCache/pivotCacheRecords4.xml><?xml version="1.0" encoding="utf-8"?>
<pivotCacheRecords xmlns="http://schemas.openxmlformats.org/spreadsheetml/2006/main" xmlns:r="http://schemas.openxmlformats.org/officeDocument/2006/relationships" count="122">
  <r>
    <x v="0"/>
    <s v="Br2"/>
    <s v="BXMPRJ-1266"/>
    <x v="0"/>
    <x v="0"/>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0"/>
    <d v="2015-02-16T18:00:00"/>
    <d v="2015-02-09T21:22:00"/>
    <d v="2015-02-09T11:41:00"/>
    <n v="-0.40347222222044365"/>
    <d v="2015-02-14T11:41:00"/>
    <m/>
    <x v="0"/>
    <x v="0"/>
    <n v="6.859722222223354"/>
    <m/>
    <n v="6.859722222223354"/>
    <s v="CICLO4, PruebasDX, SCPC_x000a_"/>
    <n v="5"/>
    <x v="0"/>
    <m/>
    <m/>
    <m/>
    <m/>
    <m/>
    <m/>
  </r>
  <r>
    <x v="1"/>
    <s v="Br1"/>
    <s v="BXMPRJ-1256"/>
    <x v="0"/>
    <x v="1"/>
    <s v="Medium"/>
    <s v="Realizar interfaz de posiciones con sistema de alertamineto"/>
    <s v="Actualmente Fiable genera un archivo de posición por tipo de servicio que alimenta al sistema de alertamientos. Se requiere que sistemas proporcione el requerimiento."/>
    <s v="Gerardo Gomez"/>
    <x v="0"/>
    <d v="2015-02-16T18:00:00"/>
    <d v="2015-02-09T11:41:00"/>
    <d v="2015-02-09T11:41:00"/>
    <n v="0"/>
    <d v="2015-02-14T11:41:00"/>
    <m/>
    <x v="0"/>
    <x v="0"/>
    <n v="7.2631944444437977"/>
    <m/>
    <n v="7.2631944444437977"/>
    <s v="PruebasDX_x000a_"/>
    <n v="5"/>
    <x v="0"/>
    <m/>
    <m/>
    <m/>
    <m/>
    <m/>
    <m/>
  </r>
  <r>
    <x v="1"/>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10T12:11:00"/>
    <n v="1.0361111111124046"/>
    <d v="2015-02-15T12:11:00"/>
    <m/>
    <x v="1"/>
    <x v="0"/>
    <n v="7.2784722222204437"/>
    <m/>
    <n v="7.2784722222204437"/>
    <m/>
    <n v="5"/>
    <x v="0"/>
    <m/>
    <m/>
    <m/>
    <m/>
    <m/>
    <m/>
  </r>
  <r>
    <x v="0"/>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09T11:19:00"/>
    <n v="0"/>
    <d v="2015-02-14T11:19:00"/>
    <m/>
    <x v="2"/>
    <x v="0"/>
    <n v="7.2784722222204437"/>
    <d v="2015-02-10T12:11:00"/>
    <n v="1.0361111111124046"/>
    <m/>
    <n v="5"/>
    <x v="0"/>
    <m/>
    <m/>
    <m/>
    <m/>
    <m/>
    <m/>
  </r>
  <r>
    <x v="1"/>
    <s v="Br2"/>
    <s v="BXMPRJ-1250"/>
    <x v="0"/>
    <x v="1"/>
    <s v="Medium"/>
    <s v="Cierre de fondos cuando caja este cerrada"/>
    <s v="Se requiere que se permita hacer el cierre de fondos cuando la caja se encuentre cerrada"/>
    <s v="Javier Hernández"/>
    <x v="1"/>
    <d v="2015-02-16T18:00:00"/>
    <d v="2015-02-09T18:35:00"/>
    <d v="2015-02-09T11:19:00"/>
    <n v="-0.30277777777519077"/>
    <d v="2015-02-14T11:19:00"/>
    <m/>
    <x v="2"/>
    <x v="0"/>
    <n v="6.9756944444452529"/>
    <m/>
    <n v="6.9756944444452529"/>
    <m/>
    <n v="5"/>
    <x v="0"/>
    <m/>
    <m/>
    <m/>
    <m/>
    <m/>
    <m/>
  </r>
  <r>
    <x v="1"/>
    <s v="Br1"/>
    <s v="BXMPRJ-1247"/>
    <x v="0"/>
    <x v="1"/>
    <s v="Medium"/>
    <s v="Se requiere carga de ordenes con vigencia pendientes de vencer"/>
    <s v="Se requiere carga de ordenes con vigencia pendientes de vencer, ya que estas no habían sido consideradas, este JIRA sustituye al JIRA BXMPRJ-1136."/>
    <s v="Sergio Rangel"/>
    <x v="2"/>
    <d v="2015-02-16T18:00:00"/>
    <d v="2015-02-06T19:16:00"/>
    <d v="2015-02-09T11:15:00"/>
    <n v="2.6659722222248092"/>
    <d v="2015-02-14T11:15:00"/>
    <m/>
    <x v="3"/>
    <x v="0"/>
    <n v="9.9472222222248092"/>
    <m/>
    <n v="9.9472222222248092"/>
    <m/>
    <n v="5"/>
    <x v="0"/>
    <m/>
    <m/>
    <m/>
    <m/>
    <m/>
    <m/>
  </r>
  <r>
    <x v="0"/>
    <s v="Br1"/>
    <s v="BXMPRJ-1247"/>
    <x v="0"/>
    <x v="1"/>
    <s v="Medium"/>
    <s v="Se requiere carga de ordenes con vigencia pendientes de vencer"/>
    <s v="Se requiere carga de ordenes con vigencia pendientes de vencer, ya que estas no habían sido consideradas, este JIRA sustituye al JIRA BXMPRJ-1136."/>
    <s v="Sergio Rangel"/>
    <x v="3"/>
    <d v="2015-02-16T18:00:00"/>
    <d v="2015-02-06T19:16:00"/>
    <d v="2015-02-06T19:16:00"/>
    <n v="0"/>
    <d v="2015-02-11T19:16:00"/>
    <m/>
    <x v="4"/>
    <x v="0"/>
    <n v="9.9472222222248092"/>
    <d v="2015-02-09T11:15:00"/>
    <n v="2.6659722222248092"/>
    <m/>
    <n v="5"/>
    <x v="0"/>
    <m/>
    <m/>
    <m/>
    <m/>
    <m/>
    <m/>
  </r>
  <r>
    <x v="1"/>
    <s v="Br2"/>
    <s v="BXMPRJ-1242"/>
    <x v="0"/>
    <x v="2"/>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4"/>
    <d v="2015-02-16T18:00:00"/>
    <d v="2015-02-06T12:44:00"/>
    <d v="2015-02-06T12:44:00"/>
    <n v="0"/>
    <d v="2015-02-11T12:44:00"/>
    <m/>
    <x v="5"/>
    <x v="0"/>
    <n v="10.219444444446708"/>
    <m/>
    <n v="10.219444444446708"/>
    <m/>
    <n v="5"/>
    <x v="0"/>
    <m/>
    <m/>
    <m/>
    <m/>
    <m/>
    <m/>
  </r>
  <r>
    <x v="1"/>
    <s v="Br2"/>
    <s v="BXMPRJ-1231"/>
    <x v="0"/>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5"/>
    <d v="2015-02-16T18:00:00"/>
    <d v="2015-02-05T15:01:00"/>
    <d v="2015-02-05T15:01:00"/>
    <n v="0"/>
    <d v="2015-02-10T15:01:00"/>
    <d v="2015-02-10T00:00:00"/>
    <x v="6"/>
    <x v="1"/>
    <n v="11.124305555553292"/>
    <m/>
    <n v="11.124305555553292"/>
    <m/>
    <n v="5"/>
    <x v="0"/>
    <m/>
    <m/>
    <m/>
    <m/>
    <m/>
    <m/>
  </r>
  <r>
    <x v="1"/>
    <s v="Br2"/>
    <s v="BXMPRJ-1219"/>
    <x v="0"/>
    <x v="0"/>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1"/>
    <d v="2015-02-16T18:00:00"/>
    <d v="2015-02-04T11:57:00"/>
    <d v="2015-02-04T11:57:00"/>
    <n v="0"/>
    <d v="2015-02-09T11:57:00"/>
    <m/>
    <x v="7"/>
    <x v="0"/>
    <n v="12.252083333332848"/>
    <m/>
    <n v="12.252083333332848"/>
    <m/>
    <n v="5"/>
    <x v="0"/>
    <m/>
    <m/>
    <m/>
    <m/>
    <m/>
    <m/>
  </r>
  <r>
    <x v="1"/>
    <s v="Br1"/>
    <s v="BXMPRJ-1207"/>
    <x v="0"/>
    <x v="1"/>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
    <d v="2015-02-16T18:00:00"/>
    <d v="2015-02-03T15:12:00"/>
    <d v="2015-02-06T00:00:00"/>
    <n v="2.3666666666686069"/>
    <d v="2015-02-11T00:00:00"/>
    <m/>
    <x v="8"/>
    <x v="0"/>
    <n v="13.116666666668607"/>
    <m/>
    <n v="13.116666666668607"/>
    <s v="CICLO4"/>
    <n v="5"/>
    <x v="0"/>
    <m/>
    <m/>
    <m/>
    <m/>
    <m/>
    <m/>
  </r>
  <r>
    <x v="1"/>
    <s v="Br1"/>
    <s v="BXMPRJ-1205"/>
    <x v="0"/>
    <x v="2"/>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16T18:00:00"/>
    <d v="2015-02-03T09:21:00"/>
    <d v="2015-02-03T09:21:00"/>
    <n v="0"/>
    <d v="2015-02-08T09:21:00"/>
    <m/>
    <x v="9"/>
    <x v="0"/>
    <n v="13.360416666670062"/>
    <m/>
    <n v="13.360416666670062"/>
    <m/>
    <n v="5"/>
    <x v="0"/>
    <m/>
    <m/>
    <m/>
    <m/>
    <m/>
    <m/>
  </r>
  <r>
    <x v="0"/>
    <s v="Br1"/>
    <s v="BXMPRJ-1203"/>
    <x v="0"/>
    <x v="1"/>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2T00:00:00"/>
    <n v="1.6131944444423425"/>
    <d v="2015-02-07T00:00:00"/>
    <m/>
    <x v="10"/>
    <x v="0"/>
    <n v="16.363194444442343"/>
    <d v="2015-02-06T17:54:00"/>
    <n v="6.359027777776646"/>
    <s v="CICLO4"/>
    <n v="5"/>
    <x v="0"/>
    <m/>
    <m/>
    <m/>
    <m/>
    <m/>
    <m/>
  </r>
  <r>
    <x v="1"/>
    <s v="Br1"/>
    <s v="BXMPRJ-1203"/>
    <x v="0"/>
    <x v="2"/>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6T17:54:00"/>
    <n v="6.359027777776646"/>
    <d v="2015-02-11T17:54:00"/>
    <d v="2015-02-11T00:00:00"/>
    <x v="11"/>
    <x v="2"/>
    <n v="16.363194444442343"/>
    <m/>
    <n v="16.363194444442343"/>
    <s v="CICLO4"/>
    <n v="5"/>
    <x v="0"/>
    <m/>
    <m/>
    <m/>
    <m/>
    <m/>
    <m/>
  </r>
  <r>
    <x v="1"/>
    <s v="Br2"/>
    <s v="BXMPRJ-1202"/>
    <x v="0"/>
    <x v="2"/>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9T11:56:00"/>
    <n v="9.663888888884685"/>
    <d v="2015-02-14T11:56:00"/>
    <m/>
    <x v="12"/>
    <x v="0"/>
    <n v="16.916666666664241"/>
    <m/>
    <n v="16.916666666664241"/>
    <s v="CICLO4"/>
    <n v="5"/>
    <x v="0"/>
    <m/>
    <m/>
    <m/>
    <m/>
    <m/>
    <m/>
  </r>
  <r>
    <x v="0"/>
    <s v="Br2"/>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6T13:42:00"/>
    <n v="6.7374999999956344"/>
    <d v="2015-02-11T13:42:00"/>
    <m/>
    <x v="13"/>
    <x v="0"/>
    <n v="16.916666666664241"/>
    <d v="2015-02-09T11:56:00"/>
    <n v="9.663888888884685"/>
    <s v="CICLO4"/>
    <n v="5"/>
    <x v="0"/>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7"/>
    <d v="2015-02-16T18:00:00"/>
    <d v="2015-01-30T18:36:00"/>
    <d v="2015-02-02T00:00:00"/>
    <n v="2.2249999999985448"/>
    <d v="2015-02-07T00:00:00"/>
    <m/>
    <x v="10"/>
    <x v="0"/>
    <n v="16.974999999998545"/>
    <d v="2015-01-31T10:33:00"/>
    <n v="0.66458333333139308"/>
    <m/>
    <n v="5"/>
    <x v="1"/>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d v="2015-02-16T18:00:00"/>
    <d v="2015-01-30T18:36:00"/>
    <d v="2015-02-02T00:00:00"/>
    <n v="2.2249999999985448"/>
    <d v="2015-02-07T00:00:00"/>
    <m/>
    <x v="10"/>
    <x v="0"/>
    <n v="16.974999999998545"/>
    <d v="2015-02-04T17:07:00"/>
    <n v="4.9381944444394321"/>
    <m/>
    <n v="5"/>
    <x v="1"/>
    <m/>
    <m/>
    <m/>
    <m/>
    <m/>
    <m/>
  </r>
  <r>
    <x v="0"/>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9"/>
    <d v="2015-02-16T18:00:00"/>
    <d v="2015-01-30T18:36:00"/>
    <d v="2015-02-04T17:07:00"/>
    <n v="4.9381944444394321"/>
    <d v="2015-02-09T17:07:00"/>
    <m/>
    <x v="14"/>
    <x v="0"/>
    <n v="16.974999999998545"/>
    <d v="2015-02-06T18:13:00"/>
    <n v="6.984027777776646"/>
    <s v="SCPC"/>
    <n v="5"/>
    <x v="1"/>
    <m/>
    <m/>
    <m/>
    <m/>
    <m/>
    <m/>
  </r>
  <r>
    <x v="1"/>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0"/>
    <d v="2015-02-16T18:00:00"/>
    <d v="2015-01-30T18:36:00"/>
    <d v="2015-02-06T18:13:00"/>
    <n v="6.984027777776646"/>
    <d v="2015-02-11T18:13:00"/>
    <m/>
    <x v="15"/>
    <x v="0"/>
    <n v="16.974999999998545"/>
    <m/>
    <n v="16.974999999998545"/>
    <s v="SCPC"/>
    <n v="5"/>
    <x v="1"/>
    <m/>
    <m/>
    <m/>
    <m/>
    <m/>
    <m/>
  </r>
  <r>
    <x v="1"/>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0"/>
    <d v="2015-02-16T18:00:00"/>
    <d v="2015-01-30T15:11:00"/>
    <d v="2015-02-10T15:21:00"/>
    <n v="11.006944444437977"/>
    <d v="2015-02-15T15:21:00"/>
    <m/>
    <x v="16"/>
    <x v="0"/>
    <n v="17.117361111108039"/>
    <m/>
    <n v="17.117361111108039"/>
    <s v="CICLO4"/>
    <n v="5"/>
    <x v="0"/>
    <m/>
    <m/>
    <m/>
    <m/>
    <m/>
    <m/>
  </r>
  <r>
    <x v="0"/>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
    <d v="2015-02-16T18:00:00"/>
    <d v="2015-01-30T15:11:00"/>
    <d v="2015-02-02T00:00:00"/>
    <n v="2.367361111108039"/>
    <d v="2015-02-07T00:00:00"/>
    <m/>
    <x v="10"/>
    <x v="0"/>
    <n v="17.117361111108039"/>
    <d v="2015-02-10T15:21:00"/>
    <n v="11.006944444437977"/>
    <s v="CICLO4"/>
    <n v="5"/>
    <x v="0"/>
    <m/>
    <m/>
    <m/>
    <m/>
    <m/>
    <m/>
  </r>
  <r>
    <x v="0"/>
    <s v="Br1"/>
    <s v="BXMPRJ-1187"/>
    <x v="0"/>
    <x v="1"/>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2"/>
    <d v="2015-02-16T18:00:00"/>
    <d v="2015-01-29T19:06:00"/>
    <d v="2015-02-02T00:00:00"/>
    <n v="3.2041666666700621"/>
    <d v="2015-02-07T00:00:00"/>
    <m/>
    <x v="10"/>
    <x v="0"/>
    <n v="17.954166666670062"/>
    <d v="2015-02-04T11:59:00"/>
    <n v="5.703472222223354"/>
    <s v="SCPC"/>
    <n v="5"/>
    <x v="0"/>
    <m/>
    <m/>
    <m/>
    <m/>
    <m/>
    <m/>
  </r>
  <r>
    <x v="0"/>
    <s v="Br1"/>
    <s v="BXMPRJ-1187"/>
    <x v="0"/>
    <x v="3"/>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3"/>
    <d v="2015-02-16T18:00:00"/>
    <d v="2015-01-29T19:06:00"/>
    <d v="2015-02-04T11:59:00"/>
    <n v="5.703472222223354"/>
    <d v="2015-02-09T11:59:00"/>
    <m/>
    <x v="17"/>
    <x v="0"/>
    <n v="17.954166666670062"/>
    <d v="2015-02-06T13:46:00"/>
    <n v="7.7777777777810115"/>
    <s v="SCPC"/>
    <n v="5"/>
    <x v="0"/>
    <m/>
    <m/>
    <m/>
    <m/>
    <m/>
    <m/>
  </r>
  <r>
    <x v="1"/>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1"/>
    <d v="2015-02-16T18:00:00"/>
    <d v="2015-01-23T13:20:00"/>
    <d v="2015-02-10T14:25:00"/>
    <n v="18.045138888890506"/>
    <d v="2015-02-15T14:25:00"/>
    <d v="2015-02-19T00:00:00"/>
    <x v="18"/>
    <x v="3"/>
    <n v="24.194444444445253"/>
    <m/>
    <n v="24.194444444445253"/>
    <m/>
    <n v="5"/>
    <x v="0"/>
    <m/>
    <m/>
    <m/>
    <m/>
    <m/>
    <m/>
  </r>
  <r>
    <x v="0"/>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4"/>
    <d v="2015-02-16T18:00:00"/>
    <d v="2015-01-23T13:20:00"/>
    <d v="2015-02-02T00:00:00"/>
    <n v="9.4444444444452529"/>
    <d v="2015-02-07T00:00:00"/>
    <d v="2015-02-19T00:00:00"/>
    <x v="10"/>
    <x v="3"/>
    <n v="24.194444444445253"/>
    <d v="2015-02-10T14:25:00"/>
    <n v="18.045138888890506"/>
    <m/>
    <n v="5"/>
    <x v="0"/>
    <m/>
    <m/>
    <m/>
    <m/>
    <m/>
    <m/>
  </r>
  <r>
    <x v="1"/>
    <s v="Br1"/>
    <s v="BXMPRJ-1159"/>
    <x v="0"/>
    <x v="1"/>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9T18:07:00"/>
    <n v="17.291666666671517"/>
    <d v="2015-02-14T18:07:00"/>
    <m/>
    <x v="19"/>
    <x v="0"/>
    <n v="24.286805555559113"/>
    <m/>
    <n v="24.286805555559113"/>
    <s v="SCPC"/>
    <n v="5"/>
    <x v="0"/>
    <m/>
    <m/>
    <m/>
    <m/>
    <m/>
    <m/>
  </r>
  <r>
    <x v="0"/>
    <s v="Br1"/>
    <s v="BXMPRJ-1159"/>
    <x v="0"/>
    <x v="1"/>
    <s v="Medium"/>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2T00:00:00"/>
    <n v="9.5368055555591127"/>
    <d v="2015-02-07T00:00:00"/>
    <m/>
    <x v="10"/>
    <x v="0"/>
    <n v="24.286805555559113"/>
    <d v="2015-02-09T18:07:00"/>
    <n v="17.291666666671517"/>
    <s v="SCPC"/>
    <n v="5"/>
    <x v="0"/>
    <m/>
    <m/>
    <m/>
    <m/>
    <m/>
    <m/>
  </r>
  <r>
    <x v="1"/>
    <s v="Br4"/>
    <s v="BXMPRJ-1158"/>
    <x v="0"/>
    <x v="4"/>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3"/>
    <d v="2015-02-16T18:00:00"/>
    <d v="2015-01-22T22:19:00"/>
    <d v="2015-02-09T18:07:00"/>
    <n v="17.825000000004366"/>
    <d v="2015-02-14T18:07:00"/>
    <m/>
    <x v="19"/>
    <x v="0"/>
    <n v="24.820138888891961"/>
    <m/>
    <n v="24.820138888891961"/>
    <s v="CICLO4"/>
    <n v="5"/>
    <x v="0"/>
    <m/>
    <m/>
    <m/>
    <m/>
    <m/>
    <m/>
  </r>
  <r>
    <x v="1"/>
    <s v="Br3"/>
    <s v="BXMPRJ-1148"/>
    <x v="0"/>
    <x v="2"/>
    <s v="Medium"/>
    <s v="HEREDAR TASAS NORMATIVAS DE UN DIA AL SIGUIENTE"/>
    <s v="Se requiere que las tasas normativas (cotización a promoción)se trasladen de un día a otro o se hereden, tanto de la 9060, 9065, 11332, 11322 y 11255. _x000a__x000a_Se adjunta documento."/>
    <s v="Martin Cruz"/>
    <x v="4"/>
    <d v="2015-02-16T18:00:00"/>
    <d v="2015-01-21T12:22:00"/>
    <d v="2015-02-02T00:00:00"/>
    <n v="11.484722222223354"/>
    <d v="2015-02-07T00:00:00"/>
    <m/>
    <x v="10"/>
    <x v="0"/>
    <n v="26.234722222223354"/>
    <d v="2015-02-05T00:00:00"/>
    <n v="14.484722222223354"/>
    <s v="CICLO4, SCPC"/>
    <n v="5"/>
    <x v="0"/>
    <m/>
    <m/>
    <m/>
    <m/>
    <m/>
    <m/>
  </r>
  <r>
    <x v="0"/>
    <s v="Br4"/>
    <s v="BXMPRJ-1142"/>
    <x v="0"/>
    <x v="3"/>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4"/>
    <d v="2015-02-16T18:00:00"/>
    <d v="2015-01-21T10:27:00"/>
    <d v="2015-02-02T00:00:00"/>
    <n v="11.564583333332848"/>
    <d v="2015-02-07T00:00:00"/>
    <m/>
    <x v="10"/>
    <x v="0"/>
    <n v="26.314583333332848"/>
    <d v="2015-02-09T00:00:00"/>
    <n v="18.564583333332848"/>
    <s v="PruebasD4, ciclo4"/>
    <n v="5"/>
    <x v="0"/>
    <m/>
    <m/>
    <m/>
    <m/>
    <m/>
    <m/>
  </r>
  <r>
    <x v="1"/>
    <s v="Br3"/>
    <s v="BXMPRJ-1137"/>
    <x v="0"/>
    <x v="2"/>
    <s v="Medium"/>
    <s v="Error al tratar cargar el vector aforado"/>
    <s v="Al tratar de ejecutar la carga del vector promedio aforado dfevw400 el sistema marca que el programa no existe se anexa evidencia"/>
    <s v="Antonio Laija Olmedo"/>
    <x v="4"/>
    <d v="2015-02-16T18:00:00"/>
    <d v="2015-01-20T09:53:00"/>
    <d v="2015-02-02T00:00:00"/>
    <n v="12.588194444440887"/>
    <d v="2015-02-07T00:00:00"/>
    <m/>
    <x v="10"/>
    <x v="0"/>
    <n v="27.338194444440887"/>
    <m/>
    <n v="27.338194444440887"/>
    <m/>
    <n v="5"/>
    <x v="0"/>
    <m/>
    <m/>
    <m/>
    <m/>
    <m/>
    <m/>
  </r>
  <r>
    <x v="1"/>
    <s v="Br3"/>
    <s v="BXMPRJ-1127"/>
    <x v="0"/>
    <x v="2"/>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2"/>
    <d v="2015-02-16T18:00:00"/>
    <d v="2015-01-16T17:47:00"/>
    <d v="2015-02-02T00:00:00"/>
    <n v="16.259027777778101"/>
    <d v="2015-02-07T00:00:00"/>
    <m/>
    <x v="10"/>
    <x v="0"/>
    <n v="31.009027777778101"/>
    <m/>
    <n v="31.009027777778101"/>
    <s v="CICLO4"/>
    <n v="5"/>
    <x v="0"/>
    <m/>
    <m/>
    <m/>
    <m/>
    <m/>
    <m/>
  </r>
  <r>
    <x v="1"/>
    <s v="Br3"/>
    <s v="BXMPRJ-1117"/>
    <x v="0"/>
    <x v="2"/>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7"/>
    <d v="2015-02-16T18:00:00"/>
    <d v="2015-01-14T18:32:00"/>
    <d v="2015-02-02T00:00:00"/>
    <n v="18.227777777778101"/>
    <d v="2015-02-07T00:00:00"/>
    <m/>
    <x v="10"/>
    <x v="0"/>
    <n v="32.977777777778101"/>
    <m/>
    <n v="32.977777777778101"/>
    <s v="CICLO4"/>
    <n v="5"/>
    <x v="0"/>
    <m/>
    <m/>
    <m/>
    <m/>
    <m/>
    <m/>
  </r>
  <r>
    <x v="1"/>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5"/>
    <d v="2015-02-16T18:00:00"/>
    <d v="2015-01-14T17:09:00"/>
    <d v="2015-02-10T14:25:00"/>
    <n v="26.886111111110949"/>
    <d v="2015-02-15T14:25:00"/>
    <m/>
    <x v="18"/>
    <x v="0"/>
    <n v="33.035416666665697"/>
    <m/>
    <n v="33.035416666665697"/>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6"/>
    <d v="2015-02-16T18:00:00"/>
    <d v="2015-01-14T17:09:00"/>
    <d v="2015-02-05T11:29:00"/>
    <n v="21.763888888890506"/>
    <d v="2015-02-10T11:29:00"/>
    <m/>
    <x v="20"/>
    <x v="0"/>
    <n v="33.035416666665697"/>
    <d v="2015-02-10T14:25:00"/>
    <n v="26.886111111110949"/>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6"/>
    <d v="2015-02-16T18:00:00"/>
    <d v="2015-01-14T17:09:00"/>
    <d v="2015-02-02T00:00:00"/>
    <n v="18.285416666665697"/>
    <d v="2015-02-07T00:00:00"/>
    <m/>
    <x v="10"/>
    <x v="0"/>
    <n v="33.035416666665697"/>
    <d v="2015-02-05T11:29:00"/>
    <n v="21.763888888890506"/>
    <s v="CICLO4"/>
    <n v="5"/>
    <x v="0"/>
    <m/>
    <m/>
    <m/>
    <m/>
    <m/>
    <m/>
  </r>
  <r>
    <x v="0"/>
    <s v="Br2"/>
    <s v="BXMPRJ-1112"/>
    <x v="0"/>
    <x v="0"/>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8:00"/>
    <d v="2015-02-02T00:00:00"/>
    <n v="18.286111111112405"/>
    <d v="2015-02-07T00:00:00"/>
    <d v="2015-02-05T00:00:00"/>
    <x v="10"/>
    <x v="4"/>
    <n v="33.036111111112405"/>
    <d v="2015-02-10T13:35:00"/>
    <n v="26.852083333331393"/>
    <s v="CICLO4"/>
    <n v="5"/>
    <x v="0"/>
    <m/>
    <m/>
    <m/>
    <m/>
    <m/>
    <m/>
  </r>
  <r>
    <x v="1"/>
    <s v="Br2"/>
    <s v="BXMPRJ-1112"/>
    <x v="0"/>
    <x v="2"/>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8:00"/>
    <d v="2015-02-10T13:35:00"/>
    <n v="26.852083333331393"/>
    <d v="2015-02-15T13:35:00"/>
    <d v="2015-02-05T00:00:00"/>
    <x v="21"/>
    <x v="4"/>
    <n v="33.036111111112405"/>
    <m/>
    <n v="33.036111111112405"/>
    <s v="CICLO4"/>
    <n v="5"/>
    <x v="0"/>
    <m/>
    <m/>
    <m/>
    <m/>
    <m/>
    <m/>
  </r>
  <r>
    <x v="0"/>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5:00"/>
    <d v="2015-02-03T00:00:00"/>
    <n v="19.288194444445253"/>
    <d v="2015-02-08T00:00:00"/>
    <m/>
    <x v="22"/>
    <x v="0"/>
    <n v="33.038194444445253"/>
    <d v="2015-02-04T12:35:00"/>
    <n v="20.8125"/>
    <s v="CICLO4"/>
    <n v="5"/>
    <x v="0"/>
    <m/>
    <m/>
    <m/>
    <m/>
    <m/>
    <m/>
  </r>
  <r>
    <x v="1"/>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5:00"/>
    <d v="2015-02-04T12:35:00"/>
    <n v="20.8125"/>
    <d v="2015-02-09T12:35:00"/>
    <m/>
    <x v="23"/>
    <x v="0"/>
    <n v="33.038194444445253"/>
    <m/>
    <n v="33.038194444445253"/>
    <s v="CICLO4"/>
    <n v="5"/>
    <x v="0"/>
    <m/>
    <m/>
    <m/>
    <m/>
    <m/>
    <m/>
  </r>
  <r>
    <x v="0"/>
    <s v="Br2"/>
    <s v="BXMPRJ-1110"/>
    <x v="0"/>
    <x v="0"/>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4:00"/>
    <d v="2015-01-30T00:00:00"/>
    <n v="15.288888888891961"/>
    <d v="2015-02-04T00:00:00"/>
    <m/>
    <x v="24"/>
    <x v="0"/>
    <n v="33.038888888891961"/>
    <d v="2015-02-04T12:35:00"/>
    <n v="20.813194444446708"/>
    <s v="CICLO4"/>
    <n v="5"/>
    <x v="0"/>
    <m/>
    <m/>
    <m/>
    <m/>
    <m/>
    <m/>
  </r>
  <r>
    <x v="1"/>
    <s v="Br2"/>
    <s v="BXMPRJ-1110"/>
    <x v="0"/>
    <x v="2"/>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4:00"/>
    <d v="2015-02-05T00:00:00"/>
    <n v="21.288888888891961"/>
    <d v="2015-02-10T00:00:00"/>
    <m/>
    <x v="25"/>
    <x v="0"/>
    <n v="33.038888888891961"/>
    <m/>
    <n v="33.038888888891961"/>
    <s v="CICLO4, PruebasD4"/>
    <n v="5"/>
    <x v="0"/>
    <m/>
    <m/>
    <m/>
    <m/>
    <m/>
    <m/>
  </r>
  <r>
    <x v="1"/>
    <s v="Br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3:00"/>
    <d v="2015-02-09T12:44:00"/>
    <n v="25.820138888884685"/>
    <d v="2015-02-14T12:44:00"/>
    <d v="2015-02-06T00:00:00"/>
    <x v="26"/>
    <x v="5"/>
    <n v="33.039583333331393"/>
    <m/>
    <n v="33.039583333331393"/>
    <s v="CICLO4"/>
    <n v="5"/>
    <x v="0"/>
    <m/>
    <m/>
    <m/>
    <m/>
    <m/>
    <m/>
  </r>
  <r>
    <x v="0"/>
    <s v="Br2"/>
    <s v="BXMPRJ-1109"/>
    <x v="0"/>
    <x v="0"/>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3:00"/>
    <d v="2015-02-03T11:33:00"/>
    <n v="19.770833333328483"/>
    <d v="2015-02-08T11:33:00"/>
    <d v="2015-02-09T12:44:00"/>
    <x v="27"/>
    <x v="6"/>
    <n v="33.039583333331393"/>
    <m/>
    <n v="33.039583333331393"/>
    <s v="CICLO4"/>
    <n v="5"/>
    <x v="0"/>
    <m/>
    <m/>
    <m/>
    <m/>
    <m/>
    <m/>
  </r>
  <r>
    <x v="1"/>
    <s v="Br2"/>
    <s v="BXMPRJ-1108"/>
    <x v="0"/>
    <x v="2"/>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9T12:49:00"/>
    <n v="25.825000000004366"/>
    <d v="2015-02-14T12:49:00"/>
    <m/>
    <x v="28"/>
    <x v="0"/>
    <n v="33.040972222224809"/>
    <m/>
    <n v="33.040972222224809"/>
    <s v="CICLO4"/>
    <n v="5"/>
    <x v="0"/>
    <m/>
    <m/>
    <m/>
    <m/>
    <m/>
    <m/>
  </r>
  <r>
    <x v="0"/>
    <s v="Br2"/>
    <s v="BXMPRJ-1108"/>
    <x v="0"/>
    <x v="0"/>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3T12:45:00"/>
    <n v="19.822222222224809"/>
    <d v="2015-02-08T12:45:00"/>
    <m/>
    <x v="29"/>
    <x v="0"/>
    <n v="33.040972222224809"/>
    <d v="2015-02-09T12:49:00"/>
    <n v="25.825000000004366"/>
    <s v="CICLO4"/>
    <n v="5"/>
    <x v="0"/>
    <m/>
    <m/>
    <m/>
    <m/>
    <m/>
    <m/>
  </r>
  <r>
    <x v="1"/>
    <s v="Br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6"/>
    <d v="2015-02-16T18:00:00"/>
    <d v="2015-01-14T16:57:00"/>
    <d v="2015-02-03T12:45:00"/>
    <n v="19.82499999999709"/>
    <d v="2015-02-08T12:45:00"/>
    <d v="2015-02-09T00:00:00"/>
    <x v="29"/>
    <x v="7"/>
    <n v="33.04374999999709"/>
    <m/>
    <n v="33.04374999999709"/>
    <s v="CICLO4"/>
    <n v="5"/>
    <x v="0"/>
    <m/>
    <m/>
    <m/>
    <m/>
    <m/>
    <m/>
  </r>
  <r>
    <x v="0"/>
    <s v="Br2"/>
    <s v="BXMPRJ-1107"/>
    <x v="0"/>
    <x v="0"/>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3"/>
    <d v="2015-02-16T18:00:00"/>
    <d v="2015-01-14T16:57:00"/>
    <d v="2015-02-03T13:33:00"/>
    <n v="19.858333333329938"/>
    <d v="2015-02-08T13:33:00"/>
    <m/>
    <x v="30"/>
    <x v="0"/>
    <n v="33.04374999999709"/>
    <m/>
    <n v="33.04374999999709"/>
    <s v="CICLO4"/>
    <n v="5"/>
    <x v="0"/>
    <m/>
    <m/>
    <m/>
    <m/>
    <m/>
    <m/>
  </r>
  <r>
    <x v="0"/>
    <s v="Br3"/>
    <s v="BXMPRJ-1098"/>
    <x v="0"/>
    <x v="3"/>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0"/>
    <d v="2015-02-16T18:00:00"/>
    <d v="2015-01-13T12:21:00"/>
    <d v="2015-02-02T00:00:00"/>
    <n v="19.485416666670062"/>
    <d v="2015-02-07T00:00:00"/>
    <m/>
    <x v="10"/>
    <x v="0"/>
    <n v="34.235416666670062"/>
    <d v="2015-02-04T09:25:00"/>
    <n v="21.877777777779556"/>
    <s v="CICLO4"/>
    <n v="5"/>
    <x v="0"/>
    <m/>
    <m/>
    <m/>
    <m/>
    <m/>
    <m/>
  </r>
  <r>
    <x v="1"/>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3"/>
    <d v="2015-02-16T18:00:00"/>
    <d v="2015-01-12T19:00:00"/>
    <d v="2015-02-10T20:13:00"/>
    <n v="29.050694444449618"/>
    <d v="2015-02-15T20:13:00"/>
    <m/>
    <x v="31"/>
    <x v="0"/>
    <n v="34.958333333335759"/>
    <m/>
    <n v="34.958333333335759"/>
    <s v="CICLO4"/>
    <n v="5"/>
    <x v="0"/>
    <m/>
    <m/>
    <m/>
    <m/>
    <m/>
    <m/>
  </r>
  <r>
    <x v="0"/>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7"/>
    <d v="2015-02-16T18:00:00"/>
    <d v="2015-01-12T19:00:00"/>
    <d v="2015-02-02T00:00:00"/>
    <n v="20.208333333335759"/>
    <d v="2015-02-07T00:00:00"/>
    <m/>
    <x v="10"/>
    <x v="0"/>
    <n v="34.958333333335759"/>
    <d v="2015-02-10T20:13:00"/>
    <n v="29.050694444449618"/>
    <s v="CICLO4"/>
    <n v="5"/>
    <x v="0"/>
    <m/>
    <m/>
    <m/>
    <m/>
    <m/>
    <m/>
  </r>
  <r>
    <x v="1"/>
    <s v="Br4"/>
    <s v="BXMPRJ-1065"/>
    <x v="0"/>
    <x v="4"/>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3"/>
    <d v="2015-02-16T18:00:00"/>
    <d v="2015-01-08T17:55:00"/>
    <d v="2015-02-02T00:00:00"/>
    <n v="24.253472222218988"/>
    <d v="2015-02-07T00:00:00"/>
    <d v="2015-01-15T00:00:00"/>
    <x v="10"/>
    <x v="8"/>
    <n v="39.003472222218988"/>
    <m/>
    <n v="39.003472222218988"/>
    <s v="PruebasD1"/>
    <n v="5"/>
    <x v="0"/>
    <m/>
    <m/>
    <m/>
    <m/>
    <m/>
    <m/>
  </r>
  <r>
    <x v="0"/>
    <s v="Br4"/>
    <s v="BXMPRJ-1064"/>
    <x v="0"/>
    <x v="4"/>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7"/>
    <d v="2015-02-16T18:00:00"/>
    <d v="2015-01-08T17:21:00"/>
    <d v="2015-02-02T00:00:00"/>
    <n v="24.277083333334303"/>
    <d v="2015-02-07T00:00:00"/>
    <d v="2015-02-05T00:00:00"/>
    <x v="10"/>
    <x v="4"/>
    <n v="39.027083333334303"/>
    <d v="2015-02-03T11:22:00"/>
    <n v="25.750694444446708"/>
    <s v="CICLO4, PruebasD3"/>
    <n v="5"/>
    <x v="0"/>
    <m/>
    <m/>
    <m/>
    <m/>
    <m/>
    <m/>
  </r>
  <r>
    <x v="0"/>
    <s v="Br4"/>
    <s v="BXMPRJ-1064"/>
    <x v="0"/>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15"/>
    <d v="2015-02-16T18:00:00"/>
    <d v="2015-01-08T17:21:00"/>
    <d v="2015-02-02T00:00:00"/>
    <n v="24.277083333334303"/>
    <d v="2015-02-07T00:00:00"/>
    <d v="2015-02-05T00:00:00"/>
    <x v="10"/>
    <x v="4"/>
    <n v="39.027083333334303"/>
    <d v="2015-02-06T00:00:00"/>
    <n v="28.277083333334303"/>
    <s v="CICLO4, PruebasD3"/>
    <n v="5"/>
    <x v="0"/>
    <m/>
    <m/>
    <m/>
    <m/>
    <m/>
    <m/>
  </r>
  <r>
    <x v="1"/>
    <s v="Br3"/>
    <s v="BXMPRJ-1004"/>
    <x v="0"/>
    <x v="2"/>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5"/>
    <d v="2015-02-16T18:00:00"/>
    <d v="2014-12-04T17:18:00"/>
    <d v="2015-02-06T00:00:00"/>
    <n v="63.279166666667152"/>
    <d v="2015-02-11T00:00:00"/>
    <m/>
    <x v="8"/>
    <x v="0"/>
    <n v="74.029166666667152"/>
    <m/>
    <n v="74.029166666667152"/>
    <s v="CICLO4"/>
    <n v="5"/>
    <x v="0"/>
    <m/>
    <m/>
    <m/>
    <m/>
    <m/>
    <m/>
  </r>
  <r>
    <x v="1"/>
    <s v="Br4"/>
    <s v="BXMPRJ-983"/>
    <x v="0"/>
    <x v="4"/>
    <s v="Medium"/>
    <s v="Carga de posición por tipo de servicio (Layout) PV"/>
    <s v="Layout para cargar la posición de mercado de dinero, capitales y sociedades de inversión por tipo de servicio para prácticas de venta."/>
    <s v="Mercedes Malfavon"/>
    <x v="18"/>
    <d v="2015-02-16T18:00:00"/>
    <d v="2014-11-27T18:15:00"/>
    <d v="2015-02-02T00:00:00"/>
    <n v="66.239583333335759"/>
    <d v="2015-02-07T00:00:00"/>
    <m/>
    <x v="10"/>
    <x v="0"/>
    <n v="80.989583333335759"/>
    <m/>
    <n v="80.989583333335759"/>
    <s v="SCPC"/>
    <n v="5"/>
    <x v="0"/>
    <m/>
    <m/>
    <m/>
    <m/>
    <m/>
    <m/>
  </r>
  <r>
    <x v="1"/>
    <s v="Br4"/>
    <s v="BXMPRJ-950"/>
    <x v="0"/>
    <x v="5"/>
    <s v="Medium"/>
    <s v="cliente conservador por comercializacion reporto privado"/>
    <s v="permite compra cliente conservador por comercializacion en reporto privado"/>
    <s v="Azucena Gudiño"/>
    <x v="3"/>
    <d v="2015-02-16T18:00:00"/>
    <d v="2014-11-18T18:37:00"/>
    <d v="2015-02-09T16:39:00"/>
    <n v="82.918055555557657"/>
    <d v="2015-02-14T16:39:00"/>
    <d v="2015-02-05T00:00:00"/>
    <x v="32"/>
    <x v="4"/>
    <n v="89.974305555559113"/>
    <m/>
    <n v="89.974305555559113"/>
    <s v="Broker, CICLO4, Gap, OutScope, PruebasD3"/>
    <n v="5"/>
    <x v="0"/>
    <m/>
    <m/>
    <m/>
    <m/>
    <m/>
    <m/>
  </r>
  <r>
    <x v="0"/>
    <s v="Br4"/>
    <s v="BXMPRJ-950"/>
    <x v="0"/>
    <x v="4"/>
    <s v="Medium"/>
    <s v="cliente conservador por comercializacion reporto privado"/>
    <s v="permite compra cliente conservador por comercializacion en reporto privado"/>
    <s v="Azucena Gudiño"/>
    <x v="19"/>
    <d v="2015-02-16T18:00:00"/>
    <d v="2014-11-18T18:37:00"/>
    <d v="2015-02-02T00:00:00"/>
    <n v="75.224305555559113"/>
    <d v="2015-02-07T00:00:00"/>
    <d v="2015-02-05T00:00:00"/>
    <x v="10"/>
    <x v="4"/>
    <n v="89.974305555559113"/>
    <d v="2015-02-09T16:39:00"/>
    <n v="82.918055555557657"/>
    <s v="Broker, CICLO4, Gap, OutScope, PruebasD3"/>
    <n v="5"/>
    <x v="0"/>
    <m/>
    <m/>
    <m/>
    <m/>
    <m/>
    <m/>
  </r>
  <r>
    <x v="1"/>
    <s v="Br3"/>
    <s v="BXMPRJ-907"/>
    <x v="0"/>
    <x v="4"/>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16T18:00:00"/>
    <d v="2014-11-07T12:07:00"/>
    <d v="2015-02-09T18:35:00"/>
    <n v="94.269444444442343"/>
    <d v="2015-02-14T18:35:00"/>
    <m/>
    <x v="33"/>
    <x v="0"/>
    <n v="101.2451388888876"/>
    <m/>
    <n v="101.2451388888876"/>
    <s v="CICLO4"/>
    <n v="5"/>
    <x v="0"/>
    <m/>
    <m/>
    <m/>
    <m/>
    <m/>
    <m/>
  </r>
  <r>
    <x v="0"/>
    <s v="Br3"/>
    <s v="BXMPRJ-907"/>
    <x v="0"/>
    <x v="2"/>
    <s v="Medium"/>
    <s v="Desarrollar la Convalidación de Futuros"/>
    <s v="Se requiere el desarrollo de la Convalidación de acuerdo a los requerimientos mensuales de Banco de México _x000a__x000a_El layout se conforma de la columna A a la K de la pestaña &quot;OFF&quot;"/>
    <s v="Veronica Angeles"/>
    <x v="8"/>
    <d v="2015-02-16T18:00:00"/>
    <d v="2014-11-07T12:07:00"/>
    <d v="2015-02-02T00:00:00"/>
    <n v="86.495138888887595"/>
    <d v="2015-02-07T00:00:00"/>
    <m/>
    <x v="10"/>
    <x v="0"/>
    <n v="101.2451388888876"/>
    <d v="2015-02-09T18:35:00"/>
    <n v="94.269444444442343"/>
    <s v="CICLO4"/>
    <n v="5"/>
    <x v="0"/>
    <m/>
    <m/>
    <m/>
    <m/>
    <m/>
    <m/>
  </r>
  <r>
    <x v="1"/>
    <s v="Br3"/>
    <s v="BXMPRJ-895"/>
    <x v="0"/>
    <x v="2"/>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3"/>
    <d v="2015-02-16T18:00:00"/>
    <d v="2014-11-06T14:39:00"/>
    <d v="2015-02-02T00:00:00"/>
    <n v="87.389583333329938"/>
    <d v="2015-02-07T00:00:00"/>
    <m/>
    <x v="10"/>
    <x v="0"/>
    <n v="102.13958333332994"/>
    <m/>
    <n v="102.13958333332994"/>
    <s v="CICLO4"/>
    <n v="5"/>
    <x v="0"/>
    <m/>
    <m/>
    <m/>
    <m/>
    <m/>
    <m/>
  </r>
  <r>
    <x v="1"/>
    <s v="Br3"/>
    <s v="BXMPRJ-892"/>
    <x v="0"/>
    <x v="2"/>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8"/>
    <d v="2015-02-16T18:00:00"/>
    <d v="2014-11-06T14:32:00"/>
    <d v="2015-02-02T00:00:00"/>
    <n v="87.394444444442343"/>
    <d v="2015-02-07T00:00:00"/>
    <m/>
    <x v="10"/>
    <x v="0"/>
    <n v="102.14444444444234"/>
    <m/>
    <n v="102.14444444444234"/>
    <s v="CICLO4"/>
    <n v="5"/>
    <x v="0"/>
    <m/>
    <m/>
    <m/>
    <m/>
    <m/>
    <m/>
  </r>
  <r>
    <x v="1"/>
    <s v="Br3"/>
    <s v="BXMPRJ-891"/>
    <x v="0"/>
    <x v="2"/>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8"/>
    <d v="2015-02-16T18:00:00"/>
    <d v="2014-11-06T14:27:00"/>
    <d v="2015-02-02T00:00:00"/>
    <n v="87.397916666668607"/>
    <d v="2015-02-07T00:00:00"/>
    <m/>
    <x v="10"/>
    <x v="0"/>
    <n v="102.14791666666861"/>
    <m/>
    <n v="102.14791666666861"/>
    <s v="CICLO4"/>
    <n v="5"/>
    <x v="0"/>
    <m/>
    <m/>
    <m/>
    <m/>
    <m/>
    <m/>
  </r>
  <r>
    <x v="1"/>
    <s v="Br3"/>
    <s v="BXMPRJ-890"/>
    <x v="0"/>
    <x v="2"/>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3"/>
    <d v="2015-02-16T18:00:00"/>
    <d v="2014-11-06T14:24:00"/>
    <d v="2015-02-02T00:00:00"/>
    <n v="87.400000000001455"/>
    <d v="2015-02-07T00:00:00"/>
    <m/>
    <x v="10"/>
    <x v="0"/>
    <n v="102.15000000000146"/>
    <m/>
    <n v="102.15000000000146"/>
    <s v="CICLO4"/>
    <n v="5"/>
    <x v="0"/>
    <m/>
    <m/>
    <m/>
    <m/>
    <m/>
    <m/>
  </r>
  <r>
    <x v="1"/>
    <s v="Br3"/>
    <s v="BXMPRJ-888"/>
    <x v="0"/>
    <x v="2"/>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8"/>
    <d v="2015-02-16T18:00:00"/>
    <d v="2014-11-06T14:18:00"/>
    <d v="2015-02-02T00:00:00"/>
    <n v="87.404166666667152"/>
    <d v="2015-02-07T00:00:00"/>
    <m/>
    <x v="10"/>
    <x v="0"/>
    <n v="102.15416666666715"/>
    <m/>
    <n v="102.15416666666715"/>
    <s v="CICLO4"/>
    <n v="5"/>
    <x v="0"/>
    <m/>
    <m/>
    <m/>
    <m/>
    <m/>
    <m/>
  </r>
  <r>
    <x v="1"/>
    <s v="Br3"/>
    <s v="BXMPRJ-887"/>
    <x v="0"/>
    <x v="2"/>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8"/>
    <d v="2015-02-16T18:00:00"/>
    <d v="2014-11-06T14:04:00"/>
    <d v="2015-02-02T00:00:00"/>
    <n v="87.413888888891961"/>
    <d v="2015-02-07T00:00:00"/>
    <m/>
    <x v="10"/>
    <x v="0"/>
    <n v="102.16388888889196"/>
    <m/>
    <n v="102.16388888889196"/>
    <s v="CICLO4"/>
    <n v="5"/>
    <x v="0"/>
    <m/>
    <m/>
    <m/>
    <m/>
    <m/>
    <m/>
  </r>
  <r>
    <x v="1"/>
    <s v="Br3"/>
    <s v="BXMPRJ-853"/>
    <x v="0"/>
    <x v="4"/>
    <s v="Medium"/>
    <s v="Solicitud de Cambio para la Interfaz Investor-Zeus"/>
    <s v="Se anexa documento de Solicitud de Cambio para el archivo de posición del módulo Zeus"/>
    <s v="Cintia Ochoa"/>
    <x v="11"/>
    <d v="2015-02-16T18:00:00"/>
    <d v="2014-10-30T12:18:00"/>
    <d v="2015-02-02T00:00:00"/>
    <n v="94.48750000000291"/>
    <d v="2015-02-07T00:00:00"/>
    <d v="2015-02-05T00:00:00"/>
    <x v="10"/>
    <x v="4"/>
    <n v="109.23750000000291"/>
    <m/>
    <n v="109.23750000000291"/>
    <s v="PruebasD3"/>
    <n v="5"/>
    <x v="0"/>
    <m/>
    <m/>
    <m/>
    <m/>
    <m/>
    <m/>
  </r>
  <r>
    <x v="1"/>
    <s v="Br5"/>
    <s v="BXMPRJ-847"/>
    <x v="0"/>
    <x v="6"/>
    <s v="Medium"/>
    <s v="Brecha Contabilidad: Póliza de Provisión de Comisiones pos Distribución de Fondos de Inversión)"/>
    <s v="Brecha Contabilidad: Póliza de Provisión de Comisiones pos Distribución de Fondos de Inversión) _x000a__x000a_Se sube especificación"/>
    <s v="Juan Martinez"/>
    <x v="21"/>
    <d v="2015-02-16T18:00:00"/>
    <d v="2014-10-28T19:43:00"/>
    <d v="2015-02-02T00:00:00"/>
    <n v="96.178472222221899"/>
    <d v="2015-02-07T00:00:00"/>
    <m/>
    <x v="10"/>
    <x v="0"/>
    <n v="110.9284722222219"/>
    <m/>
    <n v="110.9284722222219"/>
    <s v="Broker, Ciclo4, Gap, OutScope"/>
    <n v="5"/>
    <x v="0"/>
    <m/>
    <m/>
    <m/>
    <m/>
    <m/>
    <m/>
  </r>
  <r>
    <x v="1"/>
    <s v="Br3"/>
    <s v="BXMPRJ-836"/>
    <x v="0"/>
    <x v="2"/>
    <s v="Medium"/>
    <s v="carga layout semaforo de tasas"/>
    <s v="interfaz para cargar el semaforo de tasas a TAS"/>
    <s v="Cony Padilla"/>
    <x v="22"/>
    <d v="2015-02-16T18:00:00"/>
    <d v="2014-10-24T14:14:00"/>
    <d v="2015-02-02T00:00:00"/>
    <n v="100.40694444444671"/>
    <d v="2015-02-07T00:00:00"/>
    <m/>
    <x v="10"/>
    <x v="0"/>
    <n v="115.15694444444671"/>
    <m/>
    <n v="115.15694444444671"/>
    <s v="CICLO4"/>
    <n v="5"/>
    <x v="0"/>
    <m/>
    <m/>
    <m/>
    <m/>
    <m/>
    <m/>
  </r>
  <r>
    <x v="1"/>
    <s v="Br2"/>
    <s v="BXMPRJ-807"/>
    <x v="0"/>
    <x v="0"/>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3"/>
    <d v="2015-02-16T18:00:00"/>
    <d v="2014-10-22T12:05:00"/>
    <d v="2015-02-02T00:00:00"/>
    <n v="102.49652777778101"/>
    <d v="2015-02-07T00:00:00"/>
    <m/>
    <x v="10"/>
    <x v="0"/>
    <n v="117.24652777778101"/>
    <m/>
    <n v="117.24652777778101"/>
    <s v="CICLO4"/>
    <n v="5"/>
    <x v="0"/>
    <m/>
    <m/>
    <m/>
    <m/>
    <m/>
    <m/>
  </r>
  <r>
    <x v="1"/>
    <s v="Br6"/>
    <s v="BXMPRJ-792"/>
    <x v="0"/>
    <x v="5"/>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0"/>
    <d v="2015-02-16T18:00:00"/>
    <d v="2014-10-20T17:41:00"/>
    <d v="2015-02-02T00:00:00"/>
    <n v="104.2631944444438"/>
    <d v="2015-02-07T00:00:00"/>
    <d v="2015-02-04T00:00:00"/>
    <x v="10"/>
    <x v="9"/>
    <n v="119.0131944444438"/>
    <m/>
    <n v="119.0131944444438"/>
    <s v="MIGRACION_4"/>
    <n v="5"/>
    <x v="0"/>
    <m/>
    <m/>
    <m/>
    <m/>
    <m/>
    <m/>
  </r>
  <r>
    <x v="1"/>
    <s v="Br4"/>
    <s v="BXMPRJ-754"/>
    <x v="0"/>
    <x v="4"/>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0"/>
    <d v="2015-02-16T18:00:00"/>
    <d v="2014-10-17T09:51:00"/>
    <d v="2015-02-02T00:00:00"/>
    <n v="107.5895833333343"/>
    <d v="2015-02-07T00:00:00"/>
    <d v="2015-02-05T00:00:00"/>
    <x v="10"/>
    <x v="4"/>
    <n v="122.3395833333343"/>
    <m/>
    <n v="122.3395833333343"/>
    <s v="PruebasD3, SCPC"/>
    <n v="5"/>
    <x v="0"/>
    <m/>
    <m/>
    <m/>
    <m/>
    <m/>
    <m/>
  </r>
  <r>
    <x v="0"/>
    <s v="Br4"/>
    <s v="BXMPRJ-742"/>
    <x v="0"/>
    <x v="3"/>
    <s v="Medium"/>
    <s v="Web Services (Prácticas de Venta)"/>
    <s v="Crear un web service para envío de rompimientos de perfil, ésta información se deberá enviar después de que se calcule el rompimiento de perfil histórico del día que se está cerrando."/>
    <s v="Jesús Villaseñor"/>
    <x v="24"/>
    <d v="2015-02-16T18:00:00"/>
    <d v="2014-10-07T18:25:00"/>
    <d v="2015-02-02T00:00:00"/>
    <n v="117.23263888889051"/>
    <d v="2015-02-07T00:00:00"/>
    <d v="2015-02-05T00:00:00"/>
    <x v="10"/>
    <x v="4"/>
    <n v="131.98263888889051"/>
    <d v="2015-02-10T19:41:00"/>
    <n v="126.05277777778247"/>
    <s v="FSP1307, Broker, Gap, Pool, PruebasD3"/>
    <n v="5"/>
    <x v="0"/>
    <m/>
    <m/>
    <m/>
    <m/>
    <m/>
    <m/>
  </r>
  <r>
    <x v="1"/>
    <s v="Br4"/>
    <s v="BXMPRJ-738"/>
    <x v="0"/>
    <x v="4"/>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2"/>
    <d v="2015-02-16T18:00:00"/>
    <d v="2014-10-02T17:49:00"/>
    <d v="2015-02-02T00:00:00"/>
    <n v="122.25763888889196"/>
    <d v="2015-02-07T00:00:00"/>
    <m/>
    <x v="10"/>
    <x v="0"/>
    <n v="137.00763888889196"/>
    <m/>
    <n v="137.00763888889196"/>
    <s v="Broker, Gap, SCPC"/>
    <n v="5"/>
    <x v="0"/>
    <m/>
    <m/>
    <m/>
    <m/>
    <m/>
    <m/>
  </r>
  <r>
    <x v="1"/>
    <s v="Br3"/>
    <s v="BXMPRJ-708"/>
    <x v="0"/>
    <x v="2"/>
    <s v="Medium"/>
    <s v="En la revisión de Perfiles se identifico que No existe en TAS (Factor de ISR en la Consulta de Precios)"/>
    <s v="En la revisión de Perfiles se identifico que No existe en TAS _x000a__x000a_No se tiene evidencia del incidente"/>
    <s v="Juan Martinez"/>
    <x v="18"/>
    <d v="2015-02-16T18:00:00"/>
    <d v="2014-09-29T19:37:00"/>
    <d v="2015-02-02T00:00:00"/>
    <n v="125.1826388888876"/>
    <d v="2015-02-07T00:00:00"/>
    <m/>
    <x v="10"/>
    <x v="0"/>
    <n v="139.9326388888876"/>
    <m/>
    <n v="139.9326388888876"/>
    <s v="Broker, FSP1307, Gap, ciclo3"/>
    <n v="5"/>
    <x v="0"/>
    <m/>
    <m/>
    <m/>
    <m/>
    <m/>
    <m/>
  </r>
  <r>
    <x v="0"/>
    <s v="Br4"/>
    <s v="BXMPRJ-594"/>
    <x v="0"/>
    <x v="3"/>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25"/>
    <d v="2015-02-16T18:00:00"/>
    <d v="2014-09-25T19:52:00"/>
    <d v="2015-02-02T00:00:00"/>
    <n v="129.17222222222335"/>
    <d v="2015-02-07T00:00:00"/>
    <d v="2015-02-05T00:00:00"/>
    <x v="10"/>
    <x v="4"/>
    <n v="143.92222222222335"/>
    <d v="2015-02-10T09:50:00"/>
    <n v="137.58194444444234"/>
    <s v="Broker, FSP1307, Gap, PruebasD3"/>
    <n v="5"/>
    <x v="0"/>
    <m/>
    <m/>
    <m/>
    <m/>
    <m/>
    <m/>
  </r>
  <r>
    <x v="1"/>
    <s v="Br4"/>
    <s v="BXMPRJ-578"/>
    <x v="0"/>
    <x v="4"/>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7"/>
    <d v="2015-02-16T18:00:00"/>
    <d v="2014-09-17T10:23:00"/>
    <d v="2015-02-02T00:00:00"/>
    <n v="137.5673611111124"/>
    <d v="2015-02-07T00:00:00"/>
    <d v="2015-02-04T00:00:00"/>
    <x v="10"/>
    <x v="9"/>
    <n v="152.3173611111124"/>
    <m/>
    <n v="152.3173611111124"/>
    <s v="Broker, FSP1307, Gap, PruebasD2"/>
    <n v="5"/>
    <x v="0"/>
    <m/>
    <m/>
    <m/>
    <m/>
    <m/>
    <m/>
  </r>
  <r>
    <x v="1"/>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3"/>
    <d v="2015-02-16T18:00:00"/>
    <d v="2014-09-11T17:00:00"/>
    <d v="2015-02-09T11:53:00"/>
    <n v="150.78680555555184"/>
    <d v="2015-02-14T11:53:00"/>
    <d v="2015-02-04T00:00:00"/>
    <x v="34"/>
    <x v="9"/>
    <n v="158.04166666666424"/>
    <m/>
    <n v="158.04166666666424"/>
    <s v="Broker, FSP1307, Gap, PruebasD2"/>
    <n v="5"/>
    <x v="0"/>
    <m/>
    <m/>
    <m/>
    <m/>
    <m/>
    <m/>
  </r>
  <r>
    <x v="0"/>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26"/>
    <d v="2015-02-16T18:00:00"/>
    <d v="2014-09-11T17:00:00"/>
    <d v="2015-02-02T00:00:00"/>
    <n v="143.29166666666424"/>
    <d v="2015-02-07T00:00:00"/>
    <d v="2015-02-04T00:00:00"/>
    <x v="10"/>
    <x v="9"/>
    <n v="158.04166666666424"/>
    <d v="2015-02-09T11:53:00"/>
    <n v="150.78680555555184"/>
    <s v="Broker, FSP1307, Gap, PruebasD2"/>
    <n v="5"/>
    <x v="0"/>
    <m/>
    <m/>
    <m/>
    <m/>
    <m/>
    <m/>
  </r>
  <r>
    <x v="1"/>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3"/>
    <d v="2015-02-16T18:00:00"/>
    <d v="2014-09-09T11:25:00"/>
    <d v="2015-02-09T16:51:00"/>
    <n v="153.22638888888469"/>
    <d v="2015-02-14T16:51:00"/>
    <d v="2015-02-05T00:00:00"/>
    <x v="35"/>
    <x v="4"/>
    <n v="160.27430555555475"/>
    <m/>
    <n v="160.27430555555475"/>
    <s v="Broker, FSP1307, Gap, PruebasD3"/>
    <n v="5"/>
    <x v="0"/>
    <m/>
    <m/>
    <m/>
    <m/>
    <m/>
    <m/>
  </r>
  <r>
    <x v="0"/>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6"/>
    <d v="2015-02-16T18:00:00"/>
    <d v="2014-09-09T11:25:00"/>
    <d v="2015-02-02T00:00:00"/>
    <n v="145.52430555555475"/>
    <d v="2015-02-07T00:00:00"/>
    <d v="2015-02-05T00:00:00"/>
    <x v="10"/>
    <x v="4"/>
    <n v="160.27430555555475"/>
    <d v="2015-02-09T16:51:00"/>
    <n v="153.22638888888469"/>
    <s v="Broker, FSP1307, Gap, PruebasD3"/>
    <n v="5"/>
    <x v="0"/>
    <m/>
    <m/>
    <m/>
    <m/>
    <m/>
    <m/>
  </r>
  <r>
    <x v="0"/>
    <s v="Br4"/>
    <s v="BXMPRJ-542"/>
    <x v="0"/>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8"/>
    <d v="2015-02-16T18:00:00"/>
    <d v="2015-02-10T20:00:00"/>
    <d v="2015-02-10T20:00:00"/>
    <n v="0"/>
    <d v="2015-02-15T20:00:00"/>
    <m/>
    <x v="36"/>
    <x v="0"/>
    <n v="5.9166666666642413"/>
    <d v="2015-01-28T18:05:00"/>
    <n v="-13.07986111111677"/>
    <s v="Broker, Gap, PruebasD3, SCPC"/>
    <n v="5"/>
    <x v="0"/>
    <m/>
    <m/>
    <m/>
    <m/>
    <m/>
    <m/>
  </r>
  <r>
    <x v="1"/>
    <s v="Br4"/>
    <s v="BXMPRJ-515"/>
    <x v="0"/>
    <x v="4"/>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7"/>
    <d v="2015-02-16T18:00:00"/>
    <d v="2014-08-25T13:32:00"/>
    <d v="2015-02-02T00:00:00"/>
    <n v="160.43611111111386"/>
    <d v="2015-02-07T00:00:00"/>
    <d v="2015-02-04T00:00:00"/>
    <x v="10"/>
    <x v="9"/>
    <n v="175.18611111111386"/>
    <m/>
    <n v="175.18611111111386"/>
    <s v="FSP1307, PruebasD2"/>
    <n v="5"/>
    <x v="0"/>
    <m/>
    <m/>
    <m/>
    <m/>
    <m/>
    <m/>
  </r>
  <r>
    <x v="1"/>
    <s v="Br4"/>
    <s v="BXMPRJ-504"/>
    <x v="0"/>
    <x v="2"/>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7"/>
    <d v="2015-02-16T18:00:00"/>
    <d v="2014-08-21T20:37:00"/>
    <d v="2015-02-02T00:00:00"/>
    <n v="164.14097222222335"/>
    <d v="2015-02-07T00:00:00"/>
    <d v="2015-02-05T00:00:00"/>
    <x v="10"/>
    <x v="4"/>
    <n v="178.89097222222335"/>
    <m/>
    <n v="178.89097222222335"/>
    <s v="Broker, Gap, OutScope, PruebasD3"/>
    <n v="5"/>
    <x v="0"/>
    <m/>
    <m/>
    <m/>
    <m/>
    <m/>
    <m/>
  </r>
  <r>
    <x v="1"/>
    <s v="Br4"/>
    <s v="BXMPRJ-501"/>
    <x v="0"/>
    <x v="4"/>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0"/>
    <d v="2015-02-16T18:00:00"/>
    <d v="2014-08-21T14:45:00"/>
    <d v="2015-02-02T00:00:00"/>
    <n v="164.38541666666424"/>
    <d v="2015-02-07T00:00:00"/>
    <m/>
    <x v="10"/>
    <x v="0"/>
    <n v="179.13541666666424"/>
    <m/>
    <n v="179.13541666666424"/>
    <s v="Broker, FSP1307, Gap"/>
    <n v="5"/>
    <x v="0"/>
    <m/>
    <m/>
    <m/>
    <m/>
    <m/>
    <m/>
  </r>
  <r>
    <x v="1"/>
    <s v="Br3"/>
    <s v="BXMPRJ-461"/>
    <x v="0"/>
    <x v="2"/>
    <s v="Medium"/>
    <s v="No. 86 - Cartas Confirmación"/>
    <s v="No se han hecho las modificaciones a la Carta Confirmación, pendiente de validar en envío de carta por mail _x000a_"/>
    <s v="Victor Arellanes"/>
    <x v="18"/>
    <d v="2015-02-16T18:00:00"/>
    <d v="2014-08-19T14:12:00"/>
    <d v="2015-02-02T00:00:00"/>
    <n v="166.40833333333285"/>
    <d v="2015-02-07T00:00:00"/>
    <m/>
    <x v="10"/>
    <x v="0"/>
    <n v="181.15833333333285"/>
    <d v="2015-02-03T10:57:00"/>
    <n v="167.86458333333576"/>
    <s v="Broker, FSP1307, Gap"/>
    <n v="5"/>
    <x v="0"/>
    <m/>
    <m/>
    <m/>
    <m/>
    <m/>
    <m/>
  </r>
  <r>
    <x v="0"/>
    <s v="Br3"/>
    <s v="BXMPRJ-461"/>
    <x v="0"/>
    <x v="2"/>
    <s v="Medium"/>
    <s v="No. 86 - Cartas Confirmación"/>
    <s v="No se han hecho las modificaciones a la Carta Confirmación, pendiente de validar en envío de carta por mail _x000a_"/>
    <s v="Victor Arellanes"/>
    <x v="1"/>
    <d v="2015-02-16T18:00:00"/>
    <d v="2014-08-19T14:12:00"/>
    <d v="2015-02-03T10:57:00"/>
    <n v="167.86458333333576"/>
    <d v="2015-02-08T10:57:00"/>
    <m/>
    <x v="37"/>
    <x v="0"/>
    <n v="181.15833333333285"/>
    <m/>
    <n v="181.15833333333285"/>
    <s v="Broker, FSP1307, Gap"/>
    <n v="5"/>
    <x v="0"/>
    <m/>
    <m/>
    <m/>
    <m/>
    <m/>
    <m/>
  </r>
  <r>
    <x v="1"/>
    <s v="Br4"/>
    <s v="BXMPRJ-396"/>
    <x v="0"/>
    <x v="4"/>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0"/>
    <d v="2015-02-16T18:00:00"/>
    <d v="2014-07-31T18:25:00"/>
    <d v="2015-02-02T00:00:00"/>
    <n v="185.23263888889051"/>
    <d v="2015-02-07T00:00:00"/>
    <m/>
    <x v="10"/>
    <x v="0"/>
    <n v="199.98263888889051"/>
    <m/>
    <n v="199.98263888889051"/>
    <s v="Broker, FSP1307, Gap"/>
    <n v="5"/>
    <x v="0"/>
    <m/>
    <m/>
    <m/>
    <m/>
    <m/>
    <m/>
  </r>
  <r>
    <x v="0"/>
    <s v="Br3"/>
    <s v="BXMPRJ-378"/>
    <x v="0"/>
    <x v="3"/>
    <s v="Medium"/>
    <s v="CARGA DE PRECIOS DE LOS FONDOS QUE DISTRIBUYE CASA DE BOLSA BX+"/>
    <s v="Se acuerda con el formato que envió Margarita Arellano para la carga de precios de los fondos que distribuye la Casa de Bolsa BX+"/>
    <s v="Arturo Saldivar"/>
    <x v="18"/>
    <d v="2015-02-16T18:00:00"/>
    <d v="2014-07-22T16:39:00"/>
    <d v="2015-02-02T00:00:00"/>
    <n v="194.30625000000146"/>
    <d v="2015-02-07T00:00:00"/>
    <m/>
    <x v="10"/>
    <x v="0"/>
    <n v="209.05625000000146"/>
    <d v="2015-02-03T00:00:00"/>
    <n v="195.30625000000146"/>
    <s v="Broker, Gap, OutScope, Pool"/>
    <n v="5"/>
    <x v="0"/>
    <m/>
    <m/>
    <m/>
    <m/>
    <m/>
    <m/>
  </r>
  <r>
    <x v="1"/>
    <s v="Br4"/>
    <s v="BXMPRJ-365"/>
    <x v="0"/>
    <x v="4"/>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28"/>
    <d v="2015-02-16T18:00:00"/>
    <d v="2014-07-17T18:07:00"/>
    <d v="2015-02-02T00:00:00"/>
    <n v="199.2451388888876"/>
    <d v="2015-02-07T00:00:00"/>
    <d v="2015-02-04T00:00:00"/>
    <x v="10"/>
    <x v="9"/>
    <n v="213.9951388888876"/>
    <m/>
    <n v="213.9951388888876"/>
    <s v="Broker, FSP1307, Gap, PruebasD2"/>
    <n v="5"/>
    <x v="0"/>
    <m/>
    <m/>
    <m/>
    <m/>
    <m/>
    <m/>
  </r>
  <r>
    <x v="1"/>
    <s v="Br1"/>
    <s v="BXMPRJ-331"/>
    <x v="0"/>
    <x v="1"/>
    <s v="Medium"/>
    <s v="Ajuste de Costos Automático"/>
    <s v="Ajustes de costos automáticos, para papeles con TASA fija y papeles con sobretasa."/>
    <s v="Ivan Torres"/>
    <x v="5"/>
    <d v="2015-02-16T18:00:00"/>
    <d v="2014-07-09T14:54:00"/>
    <d v="2015-02-02T00:00:00"/>
    <n v="207.3791666666657"/>
    <d v="2015-02-07T00:00:00"/>
    <d v="2015-02-13T00:00:00"/>
    <x v="10"/>
    <x v="10"/>
    <n v="222.1291666666657"/>
    <m/>
    <n v="222.1291666666657"/>
    <s v="Broker, FSP1307, Gap, PruebasD3"/>
    <n v="5"/>
    <x v="0"/>
    <m/>
    <m/>
    <m/>
    <m/>
    <m/>
    <m/>
  </r>
  <r>
    <x v="0"/>
    <s v="Br4"/>
    <s v="BXMPRJ-329"/>
    <x v="0"/>
    <x v="4"/>
    <s v="Medium"/>
    <s v="Reporte de Custodias por Sucursal"/>
    <s v="REPORTE DE CUSTODIAS POR SUCURSAL (Agregar Sucursal) Al reporte de custodias por sucursal se requiere agrupación por sucursal."/>
    <s v="Ivan Torres"/>
    <x v="7"/>
    <d v="2015-02-16T18:00:00"/>
    <d v="2014-07-09T11:50:00"/>
    <d v="2015-02-02T00:00:00"/>
    <n v="207.50694444444525"/>
    <d v="2015-02-07T00:00:00"/>
    <d v="2015-02-04T00:00:00"/>
    <x v="10"/>
    <x v="9"/>
    <n v="222.25694444444525"/>
    <d v="2015-02-03T10:57:00"/>
    <n v="208.96319444444816"/>
    <s v="Broker, FSP1307, Gap, PruebasD2"/>
    <n v="5"/>
    <x v="0"/>
    <m/>
    <m/>
    <m/>
    <m/>
    <m/>
    <m/>
  </r>
  <r>
    <x v="1"/>
    <s v="Br5"/>
    <s v="BXMPRJ-329"/>
    <x v="0"/>
    <x v="6"/>
    <s v="Medium"/>
    <s v="Reporte de Custodias por Sucursal"/>
    <s v="REPORTE DE CUSTODIAS POR SUCURSAL (Agregar Sucursal) Al reporte de custodias por sucursal se requiere agrupación por sucursal."/>
    <s v="Ivan Torres"/>
    <x v="29"/>
    <d v="2015-02-16T18:00:00"/>
    <d v="2014-07-09T11:50:00"/>
    <d v="2015-02-03T10:57:00"/>
    <n v="208.96319444444816"/>
    <d v="2015-02-08T10:57:00"/>
    <d v="2015-02-04T00:00:00"/>
    <x v="37"/>
    <x v="9"/>
    <n v="222.25694444444525"/>
    <m/>
    <n v="222.25694444444525"/>
    <s v="Broker, FSP1307, Gap, PruebasD2"/>
    <n v="5"/>
    <x v="2"/>
    <m/>
    <m/>
    <m/>
    <m/>
    <m/>
    <m/>
  </r>
  <r>
    <x v="1"/>
    <s v="Br3"/>
    <s v="BXMPRJ-316"/>
    <x v="0"/>
    <x v="2"/>
    <s v="Medium"/>
    <s v="Realizar Interfaz Solutrust Fideicomisos (Operaciones)"/>
    <s v="Realizar interfaz"/>
    <s v="Gerardo Gomez"/>
    <x v="3"/>
    <d v="2015-02-16T18:00:00"/>
    <d v="2014-07-03T14:27:00"/>
    <d v="2015-02-02T00:00:00"/>
    <n v="213.39791666666861"/>
    <d v="2015-02-07T00:00:00"/>
    <m/>
    <x v="10"/>
    <x v="0"/>
    <n v="228.14791666666861"/>
    <m/>
    <n v="228.14791666666861"/>
    <s v="Broker, FSP1307, Gap"/>
    <n v="5"/>
    <x v="0"/>
    <m/>
    <m/>
    <m/>
    <m/>
    <m/>
    <m/>
  </r>
  <r>
    <x v="1"/>
    <s v="Br3"/>
    <s v="BXMPRJ-290"/>
    <x v="0"/>
    <x v="4"/>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9:46:00"/>
    <n v="222.68611111111386"/>
    <d v="2015-02-08T09:46:00"/>
    <m/>
    <x v="38"/>
    <x v="0"/>
    <n v="236.02916666666715"/>
    <m/>
    <n v="236.02916666666715"/>
    <s v="Broker, FSP1307, Gap"/>
    <n v="5"/>
    <x v="0"/>
    <m/>
    <m/>
    <m/>
    <m/>
    <m/>
    <m/>
  </r>
  <r>
    <x v="0"/>
    <s v="Br3"/>
    <s v="BXMPRJ-290"/>
    <x v="0"/>
    <x v="2"/>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0:00:00"/>
    <n v="222.27916666666715"/>
    <d v="2015-02-08T00:00:00"/>
    <m/>
    <x v="22"/>
    <x v="0"/>
    <n v="236.02916666666715"/>
    <d v="2015-02-03T09:46:00"/>
    <n v="222.68611111111386"/>
    <s v="Broker, FSP1307, Gap"/>
    <n v="5"/>
    <x v="0"/>
    <m/>
    <m/>
    <m/>
    <m/>
    <m/>
    <m/>
  </r>
  <r>
    <x v="0"/>
    <s v="Br4"/>
    <s v="BXMPRJ-268"/>
    <x v="0"/>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0"/>
    <d v="2015-02-16T18:00:00"/>
    <d v="2014-06-17T19:43:00"/>
    <d v="2015-02-02T00:00:00"/>
    <n v="229.1784722222219"/>
    <d v="2015-02-07T00:00:00"/>
    <d v="2015-02-05T00:00:00"/>
    <x v="10"/>
    <x v="4"/>
    <n v="243.9284722222219"/>
    <d v="2015-02-10T17:51:00"/>
    <n v="237.92222222222335"/>
    <s v="Broker, ChangeReq, FSP1307, Gap, PruebasD3"/>
    <n v="5"/>
    <x v="0"/>
    <m/>
    <m/>
    <m/>
    <m/>
    <m/>
    <m/>
  </r>
  <r>
    <x v="1"/>
    <s v="Br5"/>
    <s v="BXMPRJ-250"/>
    <x v="0"/>
    <x v="6"/>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10"/>
    <d v="2015-02-16T18:00:00"/>
    <d v="2014-06-11T18:39:00"/>
    <d v="2015-02-02T00:00:00"/>
    <n v="235.2229166666657"/>
    <d v="2015-02-07T00:00:00"/>
    <m/>
    <x v="10"/>
    <x v="0"/>
    <n v="249.9729166666657"/>
    <m/>
    <n v="249.9729166666657"/>
    <s v="Broker, FSP1307, Gap"/>
    <n v="5"/>
    <x v="0"/>
    <m/>
    <m/>
    <m/>
    <m/>
    <m/>
    <m/>
  </r>
  <r>
    <x v="1"/>
    <s v="Br5"/>
    <s v="BXMPRJ-135"/>
    <x v="0"/>
    <x v="6"/>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19"/>
    <d v="2015-02-16T18:00:00"/>
    <d v="2014-03-27T21:20:00"/>
    <d v="2015-02-02T00:00:00"/>
    <n v="311.11111111110949"/>
    <d v="2015-02-07T00:00:00"/>
    <d v="2015-02-05T00:00:00"/>
    <x v="10"/>
    <x v="4"/>
    <n v="325.86111111110949"/>
    <m/>
    <n v="325.86111111110949"/>
    <s v="BXM_LiqVal, Broker, Gap, Licencia, PruebasD3, TAS-MM"/>
    <n v="5"/>
    <x v="0"/>
    <m/>
    <m/>
    <m/>
    <m/>
    <m/>
    <m/>
  </r>
  <r>
    <x v="1"/>
    <s v="Br6"/>
    <s v="BXMPRJ-96"/>
    <x v="0"/>
    <x v="5"/>
    <s v="Low"/>
    <s v="Pantalla con el calculo de VAR (metodo Historico)."/>
    <s v="Realizar pantalla para los operadores con cálculo de VAR usando método histórico _x000a_Corresponde al ID 100 de Brechas e Interfaces."/>
    <s v="Myrna Ocana"/>
    <x v="30"/>
    <d v="2015-02-16T18:00:00"/>
    <d v="2014-01-24T14:21:00"/>
    <d v="2015-02-02T00:00:00"/>
    <n v="373.4020833333343"/>
    <d v="2015-02-07T00:00:00"/>
    <m/>
    <x v="10"/>
    <x v="0"/>
    <n v="388.1520833333343"/>
    <m/>
    <n v="388.1520833333343"/>
    <s v="Bank, FSP578, Gap, InScope, TAS-DR"/>
    <n v="5"/>
    <x v="0"/>
    <m/>
    <m/>
    <m/>
    <m/>
    <m/>
    <m/>
  </r>
  <r>
    <x v="1"/>
    <s v="Br2"/>
    <s v="BXMPRJ-93"/>
    <x v="0"/>
    <x v="0"/>
    <s v="Medium"/>
    <s v="Administrar títulos y efectivo por inclumplimiento."/>
    <s v="Administrar títulos y efectivo cuando se incumpla la entrega o recepción de los valores. _x000a_Corresponde al ID 116 de Brechas e Interfaces."/>
    <s v="Myrna Ocana"/>
    <x v="7"/>
    <d v="2015-02-16T18:00:00"/>
    <d v="2014-01-20T13:46:00"/>
    <d v="2015-02-02T00:00:00"/>
    <n v="377.42638888888905"/>
    <d v="2015-02-07T00:00:00"/>
    <m/>
    <x v="10"/>
    <x v="0"/>
    <n v="392.17638888888905"/>
    <m/>
    <n v="392.17638888888905"/>
    <s v="Broker, Gap, Licencia, TAS-CM"/>
    <n v="5"/>
    <x v="0"/>
    <m/>
    <m/>
    <m/>
    <m/>
    <m/>
    <m/>
  </r>
  <r>
    <x v="1"/>
    <s v="Br4"/>
    <s v="BXMPRJ-90"/>
    <x v="0"/>
    <x v="4"/>
    <s v="Medium"/>
    <s v="Realizar Carga de Boletin Electronico"/>
    <s v="Realizar la carga de boletín electrónica para generar la aplicación de ejercicios de derecho de manera automática. _x000a_Corresponde al ID 31 de Brechas e Interfaces."/>
    <s v="Myrna Ocana"/>
    <x v="14"/>
    <d v="2015-02-16T18:00:00"/>
    <d v="2014-01-20T12:03:00"/>
    <d v="2015-02-02T00:00:00"/>
    <n v="377.49791666666715"/>
    <d v="2015-02-07T00:00:00"/>
    <m/>
    <x v="10"/>
    <x v="0"/>
    <n v="392.24791666666715"/>
    <m/>
    <n v="392.24791666666715"/>
    <s v="FSP1307, PruebasD4"/>
    <n v="5"/>
    <x v="0"/>
    <m/>
    <m/>
    <m/>
    <m/>
    <m/>
    <m/>
  </r>
  <r>
    <x v="1"/>
    <s v="Br6"/>
    <s v="BXMPRJ-89"/>
    <x v="0"/>
    <x v="5"/>
    <s v="Medium"/>
    <s v="Pantalla de Autorización para comisiones de MC"/>
    <s v="Realizar pantalla de autorización para las comisiones de mercado de capitales."/>
    <s v="Myrna Ocana"/>
    <x v="30"/>
    <d v="2015-02-16T18:00:00"/>
    <d v="2014-01-20T12:01:00"/>
    <d v="2015-02-02T00:00:00"/>
    <n v="377.49930555555329"/>
    <d v="2015-02-07T00:00:00"/>
    <m/>
    <x v="10"/>
    <x v="0"/>
    <n v="392.24930555555329"/>
    <m/>
    <n v="392.24930555555329"/>
    <s v="Broker, FSP580, Gap, TAS-CM"/>
    <n v="5"/>
    <x v="0"/>
    <m/>
    <m/>
    <m/>
    <m/>
    <m/>
    <m/>
  </r>
  <r>
    <x v="1"/>
    <s v="Br4"/>
    <s v="BXMPRJ-88"/>
    <x v="0"/>
    <x v="4"/>
    <s v="Medium"/>
    <s v="Repore Global de Utilidades."/>
    <s v="Reporte global de utilidades por promotor, trader, centro de costos (corvalin) _x000a_Corresponde al ID 25 de Brechas e Interfaces."/>
    <s v="Myrna Ocana"/>
    <x v="1"/>
    <d v="2015-02-16T18:00:00"/>
    <d v="2014-01-20T11:59:00"/>
    <d v="2015-02-02T00:00:00"/>
    <n v="377.50069444444671"/>
    <d v="2015-02-07T00:00:00"/>
    <d v="2015-02-04T00:00:00"/>
    <x v="10"/>
    <x v="9"/>
    <n v="392.25069444444671"/>
    <m/>
    <n v="392.25069444444671"/>
    <s v="Broker, FSP580, PruebasD2"/>
    <n v="5"/>
    <x v="0"/>
    <m/>
    <m/>
    <m/>
    <m/>
    <m/>
    <m/>
  </r>
  <r>
    <x v="1"/>
    <s v="Br6"/>
    <s v="BXMPRJ-77"/>
    <x v="0"/>
    <x v="5"/>
    <s v="Low"/>
    <s v="Constancias INDICIUM Banco"/>
    <s v="Constancias de Indicum Banco. _x000a_Corresponde al ID 119 de Brechas e Interfaces."/>
    <s v="Myrna Ocana"/>
    <x v="30"/>
    <d v="2015-02-16T18:00:00"/>
    <d v="2013-12-10T17:39:00"/>
    <d v="2015-02-02T00:00:00"/>
    <n v="418.26458333332994"/>
    <d v="2015-02-07T00:00:00"/>
    <m/>
    <x v="10"/>
    <x v="0"/>
    <n v="433.01458333332994"/>
    <m/>
    <n v="433.01458333332994"/>
    <s v="Bank, Interface, Licencia, TAS-Gral"/>
    <n v="5"/>
    <x v="0"/>
    <m/>
    <m/>
    <m/>
    <m/>
    <m/>
    <m/>
  </r>
  <r>
    <x v="1"/>
    <s v="Br4"/>
    <s v="BXMPRJ-75"/>
    <x v="0"/>
    <x v="4"/>
    <s v="Medium"/>
    <s v="Operaciones de Mercado de Dinero"/>
    <s v="Operaciones de Mercado de Dinero. _x000a_Corresponde al ID 95 de Brechas e Interfaces."/>
    <s v="Myrna Ocana"/>
    <x v="0"/>
    <d v="2015-02-16T18:00:00"/>
    <d v="2013-12-10T16:58:00"/>
    <d v="2015-02-02T00:00:00"/>
    <n v="418.29305555555766"/>
    <d v="2015-02-07T00:00:00"/>
    <m/>
    <x v="10"/>
    <x v="0"/>
    <n v="433.04305555555766"/>
    <m/>
    <n v="433.04305555555766"/>
    <s v="Broker, FSP580, Interface, TAS-MM"/>
    <n v="5"/>
    <x v="0"/>
    <m/>
    <m/>
    <m/>
    <m/>
    <m/>
    <m/>
  </r>
  <r>
    <x v="1"/>
    <s v="Br4"/>
    <s v="BXMPRJ-63"/>
    <x v="0"/>
    <x v="4"/>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6"/>
    <d v="2015-02-16T18:00:00"/>
    <d v="2013-11-15T17:17:00"/>
    <d v="2015-02-02T00:00:00"/>
    <n v="443.27986111111386"/>
    <d v="2015-02-07T00:00:00"/>
    <d v="2015-02-05T00:00:00"/>
    <x v="10"/>
    <x v="4"/>
    <n v="458.02986111111386"/>
    <m/>
    <n v="458.02986111111386"/>
    <s v="Bank, Broker, FSP580, Gap, Licencia, PruebasD3"/>
    <n v="5"/>
    <x v="0"/>
    <m/>
    <m/>
    <m/>
    <m/>
    <m/>
    <m/>
  </r>
  <r>
    <x v="1"/>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2T00:00:00"/>
    <n v="443.38472222222481"/>
    <d v="2015-02-07T00:00:00"/>
    <m/>
    <x v="10"/>
    <x v="0"/>
    <n v="458.13472222222481"/>
    <d v="2015-02-03T18:35:00"/>
    <n v="445.15902777777956"/>
    <s v="Broker, FSP580, Interface, TAS-Gral"/>
    <n v="5"/>
    <x v="0"/>
    <m/>
    <m/>
    <m/>
    <m/>
    <m/>
    <m/>
  </r>
  <r>
    <x v="0"/>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3T18:35:00"/>
    <n v="445.15902777777956"/>
    <d v="2015-02-08T18:35:00"/>
    <m/>
    <x v="39"/>
    <x v="0"/>
    <n v="458.13472222222481"/>
    <d v="2015-02-03T18:35:00"/>
    <n v="445.15902777777956"/>
    <s v="Broker, FSP580, InScope, Interface, TAS-Gral"/>
    <n v="5"/>
    <x v="0"/>
    <m/>
    <m/>
    <m/>
    <m/>
    <m/>
    <m/>
  </r>
  <r>
    <x v="1"/>
    <s v="Br4"/>
    <s v="BXMPRJ-60"/>
    <x v="0"/>
    <x v="4"/>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0"/>
    <d v="2015-02-16T18:00:00"/>
    <d v="2013-11-15T14:08:00"/>
    <d v="2015-02-02T00:00:00"/>
    <n v="443.4111111111124"/>
    <d v="2015-02-07T00:00:00"/>
    <m/>
    <x v="10"/>
    <x v="0"/>
    <n v="458.1611111111124"/>
    <m/>
    <n v="458.1611111111124"/>
    <s v="Broker, FSP1307, FSP580, Interface"/>
    <n v="5"/>
    <x v="0"/>
    <m/>
    <m/>
    <m/>
    <m/>
    <m/>
    <m/>
  </r>
  <r>
    <x v="1"/>
    <s v="Br4"/>
    <s v="BXMPRJ-57"/>
    <x v="0"/>
    <x v="4"/>
    <s v="Medium"/>
    <s v="Publicar Saldos y Posiciones."/>
    <s v="BRECHA. _x000a_Función para publicar Saldos y Posiciones. _x000a_Corresponde al ID 19 de Brechas e Interfaces."/>
    <s v="Myrna Ocana"/>
    <x v="27"/>
    <d v="2015-02-16T18:00:00"/>
    <d v="2013-11-14T23:46:00"/>
    <d v="2015-02-02T00:00:00"/>
    <n v="444.00972222222481"/>
    <d v="2015-02-07T00:00:00"/>
    <m/>
    <x v="10"/>
    <x v="0"/>
    <n v="458.75972222222481"/>
    <m/>
    <n v="458.75972222222481"/>
    <s v="Bank, Broker, FSP580, Interface"/>
    <n v="5"/>
    <x v="0"/>
    <m/>
    <m/>
    <m/>
    <m/>
    <m/>
    <m/>
  </r>
  <r>
    <x v="1"/>
    <s v="Br4"/>
    <s v="BXMPRJ-52"/>
    <x v="0"/>
    <x v="5"/>
    <s v="Medium"/>
    <s v="Interfaz DWH para CB"/>
    <s v="Interfaz DWH. _x000a_Corresponde al ID 45 y 50 de Brechas e Interfaces _x000a_Corresponde al ID 139, 141, 142, 143, 157, 158, 159, 160, 161 de Inventario de Interfaces."/>
    <s v="Myrna Ocana"/>
    <x v="30"/>
    <d v="2015-02-16T18:00:00"/>
    <d v="2013-11-08T18:13:00"/>
    <d v="2015-02-02T00:00:00"/>
    <n v="450.2409722222219"/>
    <d v="2015-02-07T00:00:00"/>
    <d v="2015-02-05T00:00:00"/>
    <x v="10"/>
    <x v="4"/>
    <n v="464.9909722222219"/>
    <m/>
    <n v="464.9909722222219"/>
    <s v="Broker, FSP580, Interface, PruebasD3"/>
    <n v="5"/>
    <x v="0"/>
    <m/>
    <m/>
    <m/>
    <m/>
    <m/>
    <m/>
  </r>
  <r>
    <x v="1"/>
    <s v="Br4"/>
    <s v="BXMPRJ-49"/>
    <x v="0"/>
    <x v="4"/>
    <s v="Medium"/>
    <s v="Interfaz Zeus - Investor"/>
    <s v="INTREFAZ para la generación de los archivos para ZEUS e INVESTOR _x000a_Corresponde al ID 74 y 75 de Brechas e Interfaces _x000a_Corresponde al ID 93 al 194 de Inventario de Interfaces."/>
    <s v="Myrna Ocana"/>
    <x v="11"/>
    <d v="2015-02-16T18:00:00"/>
    <d v="2013-11-06T11:56:00"/>
    <d v="2015-02-02T00:00:00"/>
    <n v="452.50277777777956"/>
    <d v="2015-02-07T00:00:00"/>
    <d v="2015-02-05T00:00:00"/>
    <x v="10"/>
    <x v="4"/>
    <n v="467.25277777777956"/>
    <m/>
    <n v="467.25277777777956"/>
    <s v="Broker, FSP580, Gap, PruebasD3, SCPC, TAS-Gral"/>
    <n v="5"/>
    <x v="0"/>
    <m/>
    <m/>
    <m/>
    <m/>
    <m/>
    <m/>
  </r>
  <r>
    <x v="1"/>
    <s v="Br4"/>
    <s v="BXMPRJ-42"/>
    <x v="0"/>
    <x v="4"/>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28"/>
    <d v="2015-02-16T18:00:00"/>
    <d v="2013-10-30T17:26:00"/>
    <d v="2015-02-02T00:00:00"/>
    <n v="459.27361111110804"/>
    <d v="2015-02-07T00:00:00"/>
    <d v="2015-02-05T00:00:00"/>
    <x v="10"/>
    <x v="4"/>
    <n v="474.02361111110804"/>
    <m/>
    <n v="474.02361111110804"/>
    <s v="Broker, FSP580, Interface, PruebasD3"/>
    <n v="5"/>
    <x v="0"/>
    <m/>
    <m/>
    <m/>
    <m/>
    <m/>
    <m/>
  </r>
  <r>
    <x v="1"/>
    <s v="Br4"/>
    <s v="BXMPRJ-38"/>
    <x v="0"/>
    <x v="4"/>
    <s v="Medium"/>
    <s v="LAYOUT INTERFAZ PRECIOS Y RENDIMIENTOS DE FONDOS TAS-WEB"/>
    <s v="Proporcionar al cliente una interfaz diaria que le permita exportar la información de precios y rendimientos de los fondos del módulo de Sociedades de Inversión en archivo plano."/>
    <s v="Arturo Saldivar"/>
    <x v="0"/>
    <d v="2015-02-16T18:00:00"/>
    <d v="2013-10-23T14:15:00"/>
    <d v="2015-02-02T00:00:00"/>
    <n v="466.40625"/>
    <d v="2015-02-07T00:00:00"/>
    <d v="2015-02-04T00:00:00"/>
    <x v="10"/>
    <x v="9"/>
    <n v="481.15625"/>
    <m/>
    <n v="481.15625"/>
    <s v="Broker, Gap, Licencia, PruebasD2, TAS-Funds"/>
    <n v="5"/>
    <x v="0"/>
    <m/>
    <m/>
    <m/>
    <m/>
    <m/>
    <m/>
  </r>
  <r>
    <x v="1"/>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7"/>
    <d v="2015-02-16T18:00:00"/>
    <d v="2013-10-22T15:25:00"/>
    <d v="2015-02-02T00:00:00"/>
    <n v="467.35763888889051"/>
    <d v="2015-02-07T00:00:00"/>
    <m/>
    <x v="10"/>
    <x v="0"/>
    <n v="482.10763888889051"/>
    <d v="2015-02-03T13:16:00"/>
    <n v="468.9104166666657"/>
    <s v="Broker, FSP1307, Gap, Licencia"/>
    <n v="5"/>
    <x v="0"/>
    <m/>
    <m/>
    <m/>
    <m/>
    <m/>
    <m/>
  </r>
  <r>
    <x v="0"/>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28"/>
    <d v="2015-02-16T18:00:00"/>
    <d v="2013-10-22T15:25:00"/>
    <d v="2015-02-02T00:00:00"/>
    <n v="467.35763888889051"/>
    <d v="2015-02-07T00:00:00"/>
    <d v="2015-02-04T00:00:00"/>
    <x v="10"/>
    <x v="9"/>
    <n v="482.10763888889051"/>
    <m/>
    <n v="482.10763888889051"/>
    <s v="FSP578, FSP579, PruebasD2"/>
    <n v="5"/>
    <x v="0"/>
    <m/>
    <m/>
    <m/>
    <m/>
    <m/>
    <m/>
  </r>
  <r>
    <x v="0"/>
    <s v="Br4"/>
    <s v="BXMPRJ-31"/>
    <x v="0"/>
    <x v="3"/>
    <s v="Medium"/>
    <s v="Comisiones e Ingresos"/>
    <s v="Cobro de comisiones a contratos e ingresos generados por promotor. _x000a_Corresponde al ID TAS 36 de Brechas e Interfaces Bx+"/>
    <s v="Myrna Ocana"/>
    <x v="3"/>
    <d v="2015-02-16T18:00:00"/>
    <d v="2013-10-19T15:19:00"/>
    <d v="2015-02-02T00:00:00"/>
    <n v="470.3618055555562"/>
    <d v="2015-02-07T00:00:00"/>
    <d v="2015-02-04T00:00:00"/>
    <x v="10"/>
    <x v="9"/>
    <n v="485.1118055555562"/>
    <d v="2015-02-06T18:54:00"/>
    <n v="475.14930555555475"/>
    <s v="FSP578, FSP579, PruebasD2"/>
    <n v="5"/>
    <x v="0"/>
    <m/>
    <m/>
    <m/>
    <m/>
    <m/>
    <m/>
  </r>
  <r>
    <x v="1"/>
    <s v="Br4"/>
    <s v="BXMPRJ-30"/>
    <x v="0"/>
    <x v="4"/>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31"/>
    <d v="2015-02-16T18:00:00"/>
    <d v="2013-10-18T18:41:00"/>
    <d v="2015-02-02T00:00:00"/>
    <n v="471.22152777777956"/>
    <d v="2015-02-07T00:00:00"/>
    <d v="2015-02-04T00:00:00"/>
    <x v="10"/>
    <x v="9"/>
    <n v="485.97152777777956"/>
    <m/>
    <n v="485.97152777777956"/>
    <s v="PruebasD2"/>
    <n v="5"/>
    <x v="0"/>
    <m/>
    <m/>
    <m/>
    <m/>
    <m/>
    <m/>
  </r>
  <r>
    <x v="1"/>
    <s v="Br4"/>
    <s v="BXMPRJ-27"/>
    <x v="0"/>
    <x v="4"/>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32"/>
    <d v="2015-02-16T18:00:00"/>
    <d v="2013-10-18T14:41:00"/>
    <d v="2015-02-02T00:00:00"/>
    <n v="471.3881944444438"/>
    <d v="2015-02-07T00:00:00"/>
    <d v="2015-02-04T00:00:00"/>
    <x v="10"/>
    <x v="9"/>
    <n v="486.1381944444438"/>
    <m/>
    <n v="486.1381944444438"/>
    <s v="Bank, Broker, FSP578, FSP580, Gap, PruebasD2"/>
    <n v="5"/>
    <x v="0"/>
    <m/>
    <m/>
    <m/>
    <m/>
    <m/>
    <m/>
  </r>
  <r>
    <x v="1"/>
    <s v="Br4"/>
    <s v="BXMPRJ-26"/>
    <x v="0"/>
    <x v="4"/>
    <s v="Medium"/>
    <s v="Funcionalidad Hos to Host"/>
    <s v="Se anexa documento de especificación para su revisión. _x000a_Funcionalidad Host to Host. _x000a_Corresponden a los ID 137 y 163 del Inventario de Interfaces proporcionado por Bx+."/>
    <s v="Myrna Ocana"/>
    <x v="14"/>
    <d v="2015-02-16T18:00:00"/>
    <d v="2013-10-17T13:36:00"/>
    <d v="2015-02-02T00:00:00"/>
    <n v="472.4333333333343"/>
    <d v="2015-02-07T00:00:00"/>
    <d v="2015-02-04T00:00:00"/>
    <x v="10"/>
    <x v="9"/>
    <n v="487.1833333333343"/>
    <m/>
    <n v="487.1833333333343"/>
    <s v="Bank, Broker, FSP578, FSP580, Gap, PruebasD2"/>
    <n v="5"/>
    <x v="0"/>
    <m/>
    <m/>
    <m/>
    <m/>
    <m/>
    <m/>
  </r>
</pivotCacheRecords>
</file>

<file path=xl/pivotCache/pivotCacheRecords5.xml><?xml version="1.0" encoding="utf-8"?>
<pivotCacheRecords xmlns="http://schemas.openxmlformats.org/spreadsheetml/2006/main" xmlns:r="http://schemas.openxmlformats.org/officeDocument/2006/relationships" count="75">
  <r>
    <x v="0"/>
    <s v="B3"/>
    <s v="BXMPRJ-1293"/>
    <x v="0"/>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0"/>
    <d v="2015-02-16T18:00:00"/>
    <d v="2015-02-13T13:04:00"/>
    <d v="2015-02-13T13:04:00"/>
    <n v="3.2055555555562023"/>
    <d v="2015-02-14T13:04:00"/>
    <m/>
    <x v="0"/>
    <s v="Sin Fecha"/>
    <n v="3.2055555555562023"/>
    <m/>
    <s v="No Cumplió"/>
    <s v="Sin Fecha"/>
    <n v="3.2055555555562023"/>
    <m/>
    <n v="1"/>
    <x v="0"/>
    <m/>
    <m/>
    <m/>
  </r>
  <r>
    <x v="0"/>
    <s v="B2"/>
    <s v="BXMPRJ-1283"/>
    <x v="0"/>
    <x v="1"/>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
    <d v="2015-02-16T18:00:00"/>
    <d v="2015-02-12T11:44:00"/>
    <d v="2015-02-12T11:44:00"/>
    <n v="4.2611111111109494"/>
    <d v="2015-02-13T11:44:00"/>
    <m/>
    <x v="1"/>
    <s v="Sin Fecha"/>
    <n v="4.2611111111109494"/>
    <m/>
    <s v="No Cumplió"/>
    <s v="Sin Fecha"/>
    <n v="4.2611111111109494"/>
    <s v="PruebasD3"/>
    <n v="1"/>
    <x v="0"/>
    <m/>
    <m/>
    <m/>
  </r>
  <r>
    <x v="0"/>
    <s v="B3"/>
    <s v="BXMPRJ-1282"/>
    <x v="0"/>
    <x v="0"/>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2"/>
    <d v="2015-02-16T18:00:00"/>
    <d v="2015-02-11T16:43:00"/>
    <d v="2015-02-11T16:43:00"/>
    <n v="5.0534722222218988"/>
    <d v="2015-02-12T16:43:00"/>
    <m/>
    <x v="2"/>
    <s v="Sin Fecha"/>
    <n v="5.0534722222218988"/>
    <m/>
    <s v="No Cumplió"/>
    <s v="Sin Fecha"/>
    <n v="5.0534722222218988"/>
    <s v="ciclo4"/>
    <n v="1"/>
    <x v="0"/>
    <m/>
    <m/>
    <m/>
  </r>
  <r>
    <x v="0"/>
    <s v="B3"/>
    <s v="BXMPRJ-1260"/>
    <x v="0"/>
    <x v="0"/>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3"/>
    <d v="2015-02-16T18:00:00"/>
    <d v="2015-02-09T17:47:00"/>
    <d v="2015-02-09T17:47:00"/>
    <n v="7.0090277777781012"/>
    <d v="2015-02-10T17:47:00"/>
    <m/>
    <x v="3"/>
    <s v="Sin Fecha"/>
    <n v="7.0090277777781012"/>
    <m/>
    <s v="No Cumplió"/>
    <s v="Sin Fecha"/>
    <n v="7.0090277777781012"/>
    <m/>
    <n v="1"/>
    <x v="0"/>
    <m/>
    <m/>
    <m/>
  </r>
  <r>
    <x v="0"/>
    <s v="B3"/>
    <s v="BXMPRJ-1261"/>
    <x v="0"/>
    <x v="2"/>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4"/>
    <d v="2015-02-16T18:00:00"/>
    <d v="2015-02-09T19:02:00"/>
    <d v="2015-02-16T17:02:00"/>
    <n v="4.0277777778101154E-2"/>
    <d v="2015-02-17T17:02:00"/>
    <m/>
    <x v="4"/>
    <s v="Sin Fecha"/>
    <n v="6.9569444444423425"/>
    <m/>
    <s v="No Cumplió"/>
    <s v="Sin Fecha"/>
    <n v="6.9569444444423425"/>
    <s v="ciclo4"/>
    <n v="1"/>
    <x v="0"/>
    <m/>
    <m/>
    <m/>
  </r>
  <r>
    <x v="1"/>
    <s v="B3"/>
    <s v="BXMPRJ-1261"/>
    <x v="0"/>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
    <d v="2015-02-16T18:00:00"/>
    <d v="2015-02-09T19:02:00"/>
    <d v="2015-02-10T20:00:00"/>
    <n v="5.9166666666642413"/>
    <d v="2015-02-11T20:00:00"/>
    <m/>
    <x v="2"/>
    <s v="Sin Fecha"/>
    <n v="6.9569444444423425"/>
    <d v="2015-02-16T17:02:00"/>
    <s v="No Cumplió"/>
    <s v="Sin Fecha"/>
    <n v="6.9166666666642413"/>
    <s v="ciclo4"/>
    <n v="1"/>
    <x v="0"/>
    <m/>
    <m/>
    <m/>
  </r>
  <r>
    <x v="0"/>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1"/>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0"/>
    <s v="B3"/>
    <s v="BXMPRJ-1243"/>
    <x v="0"/>
    <x v="0"/>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5"/>
    <d v="2015-02-16T18:00:00"/>
    <d v="2015-02-06T14:16:00"/>
    <d v="2015-02-06T14:16:00"/>
    <n v="10.155555555553292"/>
    <d v="2015-02-07T14:16:00"/>
    <m/>
    <x v="5"/>
    <s v="Sin Fecha"/>
    <n v="10.155555555553292"/>
    <m/>
    <s v="No Cumplió"/>
    <s v="Sin Fecha"/>
    <n v="10.155555555553292"/>
    <m/>
    <n v="1"/>
    <x v="0"/>
    <m/>
    <m/>
    <m/>
  </r>
  <r>
    <x v="0"/>
    <s v="Q1"/>
    <s v="BXMPRJ-1239"/>
    <x v="0"/>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6"/>
    <d v="2015-02-16T18:00:00"/>
    <d v="2015-02-05T23:13:00"/>
    <d v="2015-02-16T17:20:00"/>
    <n v="2.7777777781011537E-2"/>
    <d v="2015-02-17T17:20:00"/>
    <m/>
    <x v="4"/>
    <s v="Sin Fecha"/>
    <n v="10.78263888888614"/>
    <m/>
    <s v="No Cumplió"/>
    <s v="Sin Fecha"/>
    <n v="10.78263888888614"/>
    <s v="CICLO4, D3"/>
    <n v="1"/>
    <x v="0"/>
    <m/>
    <m/>
    <m/>
  </r>
  <r>
    <x v="2"/>
    <s v="B1"/>
    <s v="BXMPRJ-1234"/>
    <x v="0"/>
    <x v="3"/>
    <s v="Medium"/>
    <s v="No se excede tasa"/>
    <s v="solicitud de autorizacion cuando no excede parametros"/>
    <s v="Azucena Gudiño"/>
    <x v="3"/>
    <d v="2015-02-16T18:00:00"/>
    <d v="2015-02-05T16:05:00"/>
    <d v="2015-02-05T16:05:00"/>
    <n v="11.079861111109494"/>
    <d v="2015-02-06T16:05:00"/>
    <d v="2015-02-12T00:00:00"/>
    <x v="3"/>
    <n v="1"/>
    <n v="11.079861111109494"/>
    <d v="2015-02-13T15:15:00"/>
    <s v="No Cumplió"/>
    <s v="No Cumplió"/>
    <n v="7.9652777777737356"/>
    <s v="ciclo4"/>
    <n v="1"/>
    <x v="0"/>
    <m/>
    <m/>
    <m/>
  </r>
  <r>
    <x v="0"/>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7"/>
    <d v="2015-02-16T18:00:00"/>
    <d v="2015-02-05T12:07:00"/>
    <d v="2015-02-13T10:51:00"/>
    <n v="3.2979166666700621"/>
    <d v="2015-02-14T10:51:00"/>
    <m/>
    <x v="0"/>
    <s v="Sin Fecha"/>
    <n v="11.245138888887595"/>
    <m/>
    <s v="No Cumplió"/>
    <s v="Sin Fecha"/>
    <n v="11.245138888887595"/>
    <m/>
    <n v="1"/>
    <x v="0"/>
    <m/>
    <m/>
    <m/>
  </r>
  <r>
    <x v="1"/>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16T18:00:00"/>
    <d v="2015-02-05T12:07:00"/>
    <d v="2015-02-05T12:07:00"/>
    <n v="11.245138888887595"/>
    <d v="2015-02-06T12:07:00"/>
    <m/>
    <x v="3"/>
    <s v="Sin Fecha"/>
    <n v="11.245138888887595"/>
    <d v="2015-02-13T10:51:00"/>
    <s v="No Cumplió"/>
    <s v="Sin Fecha"/>
    <n v="7.9472222222175333"/>
    <m/>
    <n v="1"/>
    <x v="0"/>
    <m/>
    <m/>
    <m/>
  </r>
  <r>
    <x v="0"/>
    <s v="B3"/>
    <s v="BXMPRJ-1227"/>
    <x v="0"/>
    <x v="4"/>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9"/>
    <d v="2015-02-16T18:00:00"/>
    <d v="2015-02-04T19:38:00"/>
    <d v="2015-02-13T12:52:00"/>
    <n v="3.2138888888875954"/>
    <d v="2015-02-14T12:52:00"/>
    <d v="2015-02-16T00:00:00"/>
    <x v="0"/>
    <n v="0"/>
    <n v="11.931944444440887"/>
    <m/>
    <s v="No Cumplió"/>
    <s v="No Cumplió"/>
    <n v="11.931944444440887"/>
    <s v="ciclo4"/>
    <n v="1"/>
    <x v="1"/>
    <m/>
    <m/>
    <m/>
  </r>
  <r>
    <x v="1"/>
    <s v="B3"/>
    <s v="BXMPRJ-1227"/>
    <x v="0"/>
    <x v="0"/>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5"/>
    <d v="2015-02-16T18:00:00"/>
    <d v="2015-02-04T19:38:00"/>
    <d v="2015-02-04T19:38:00"/>
    <n v="11.931944444440887"/>
    <d v="2015-02-05T19:38:00"/>
    <d v="2015-02-10T00:00:00"/>
    <x v="6"/>
    <n v="3"/>
    <n v="11.931944444440887"/>
    <d v="2015-02-13T12:52:00"/>
    <s v="No Cumplió"/>
    <s v="No Cumplió"/>
    <n v="8.7180555555532919"/>
    <s v="ciclo4"/>
    <n v="1"/>
    <x v="1"/>
    <m/>
    <m/>
    <m/>
  </r>
  <r>
    <x v="0"/>
    <s v="B3"/>
    <s v="BXMPRJ-1226"/>
    <x v="0"/>
    <x v="2"/>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0"/>
    <d v="2015-02-16T18:00:00"/>
    <d v="2015-02-04T19:32:00"/>
    <d v="2015-02-13T18:14:00"/>
    <n v="2.9902777777751908"/>
    <d v="2015-02-14T18:14:00"/>
    <d v="2015-02-06T13:52:00"/>
    <x v="7"/>
    <n v="10"/>
    <n v="11.93611111111386"/>
    <m/>
    <s v="No Cumplió"/>
    <s v="No Cumplió"/>
    <n v="11.93611111111386"/>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3"/>
    <d v="2015-02-16T18:00:00"/>
    <d v="2015-02-04T19:32:00"/>
    <d v="2015-02-04T19:32:00"/>
    <n v="11.93611111111386"/>
    <d v="2015-02-05T19:32:00"/>
    <d v="2015-02-06T13:52:00"/>
    <x v="6"/>
    <n v="7"/>
    <n v="11.93611111111386"/>
    <d v="2015-02-13T18:14:00"/>
    <s v="No Cumplió"/>
    <s v="No Cumplió"/>
    <n v="8.945833333338669"/>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1"/>
    <d v="2015-02-16T18:00:00"/>
    <d v="2015-02-04T19:32:00"/>
    <d v="2015-02-04T19:32:00"/>
    <n v="11.93611111111386"/>
    <d v="2015-02-05T19:32:00"/>
    <d v="2015-02-06T13:52:00"/>
    <x v="4"/>
    <n v="0"/>
    <n v="11.93611111111386"/>
    <d v="2015-02-06T13:52:00"/>
    <s v="Cumplió"/>
    <s v="Cumplió"/>
    <n v="1.7638888888905058"/>
    <s v="ciclo4"/>
    <n v="1"/>
    <x v="0"/>
    <m/>
    <m/>
    <m/>
  </r>
  <r>
    <x v="2"/>
    <s v="B4"/>
    <s v="BXMPRJ-1217"/>
    <x v="0"/>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2"/>
    <d v="2015-02-16T18:00:00"/>
    <d v="2015-02-04T10:20:00"/>
    <d v="2015-02-04T10:20:00"/>
    <n v="12.319444444445253"/>
    <d v="2015-02-05T10:20:00"/>
    <m/>
    <x v="4"/>
    <s v="Sin Fecha"/>
    <n v="12.319444444445253"/>
    <d v="2015-02-06T00:00:00"/>
    <s v="Cumplió"/>
    <s v="Sin Fecha"/>
    <n v="1.5694444444452529"/>
    <m/>
    <n v="1"/>
    <x v="0"/>
    <m/>
    <m/>
    <m/>
  </r>
  <r>
    <x v="2"/>
    <s v="B4"/>
    <s v="BXMPRJ-1215"/>
    <x v="0"/>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2"/>
    <d v="2015-02-16T18:00:00"/>
    <d v="2015-02-03T20:03:00"/>
    <d v="2015-02-03T20:03:00"/>
    <n v="12.914583333331393"/>
    <d v="2015-02-04T20:03:00"/>
    <m/>
    <x v="7"/>
    <s v="Sin Fecha"/>
    <n v="12.914583333331393"/>
    <d v="2015-02-06T00:00:00"/>
    <s v="No Cumplió"/>
    <s v="Sin Fecha"/>
    <n v="2.1645833333313931"/>
    <m/>
    <n v="1"/>
    <x v="0"/>
    <m/>
    <m/>
    <m/>
  </r>
  <r>
    <x v="0"/>
    <s v="B4"/>
    <s v="BXMPRJ-1213"/>
    <x v="0"/>
    <x v="2"/>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0"/>
    <d v="2015-02-16T18:00:00"/>
    <d v="2015-02-03T18:48:00"/>
    <d v="2015-02-03T18:48:00"/>
    <n v="12.966666666667152"/>
    <d v="2015-02-04T18:48:00"/>
    <m/>
    <x v="8"/>
    <s v="Sin Fecha"/>
    <n v="12.966666666667152"/>
    <m/>
    <s v="No Cumplió"/>
    <s v="Sin Fecha"/>
    <n v="12.966666666667152"/>
    <m/>
    <n v="1"/>
    <x v="0"/>
    <m/>
    <m/>
    <m/>
  </r>
  <r>
    <x v="0"/>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3"/>
    <d v="2015-02-16T18:00:00"/>
    <d v="2015-02-03T17:34:00"/>
    <d v="2015-02-16T14:32:00"/>
    <n v="0.1444444444423425"/>
    <d v="2015-02-17T14:32:00"/>
    <d v="2015-02-06T00:00:00"/>
    <x v="4"/>
    <n v="10"/>
    <n v="13.018055555556202"/>
    <m/>
    <s v="No Cumplió"/>
    <s v="No Cumplió"/>
    <n v="13.018055555556202"/>
    <m/>
    <n v="1"/>
    <x v="0"/>
    <m/>
    <m/>
    <m/>
  </r>
  <r>
    <x v="1"/>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2"/>
    <d v="2015-02-16T18:00:00"/>
    <d v="2015-02-03T17:34:00"/>
    <d v="2015-02-03T18:48:00"/>
    <n v="12.966666666667152"/>
    <d v="2015-02-04T18:48:00"/>
    <d v="2015-02-06T00:00:00"/>
    <x v="8"/>
    <n v="10"/>
    <n v="13.018055555556202"/>
    <d v="2015-02-16T14:32:00"/>
    <s v="No Cumplió"/>
    <s v="No Cumplió"/>
    <n v="12.87361111111386"/>
    <m/>
    <n v="1"/>
    <x v="0"/>
    <m/>
    <m/>
    <m/>
  </r>
  <r>
    <x v="0"/>
    <s v="B1"/>
    <s v="BXMPRJ-1204"/>
    <x v="0"/>
    <x v="0"/>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
    <d v="2015-02-16T18:00:00"/>
    <d v="2015-01-31T16:25:00"/>
    <d v="2015-02-16T15:24:00"/>
    <n v="0.10833333332993789"/>
    <d v="2015-02-17T15:24:00"/>
    <d v="2015-02-12T00:00:00"/>
    <x v="4"/>
    <n v="4"/>
    <n v="16.065972222218988"/>
    <m/>
    <s v="No Cumplió"/>
    <s v="No Cumplió"/>
    <n v="16.065972222218988"/>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1"/>
    <d v="2015-02-16T18:00:00"/>
    <d v="2015-01-31T16:25:00"/>
    <d v="2015-02-02T00:00:00"/>
    <n v="14.75"/>
    <d v="2015-02-03T00:00:00"/>
    <d v="2015-02-12T00:00:00"/>
    <x v="9"/>
    <n v="4"/>
    <n v="16.065972222218988"/>
    <d v="2015-02-16T15:24:00"/>
    <s v="No Cumplió"/>
    <s v="No Cumplió"/>
    <n v="15.957638888889051"/>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7"/>
    <d v="2015-02-16T18:00:00"/>
    <d v="2015-01-31T16:25:00"/>
    <d v="2015-02-02T00:00:00"/>
    <n v="14.75"/>
    <d v="2015-02-03T00:00:00"/>
    <m/>
    <x v="10"/>
    <s v="Sin Fecha"/>
    <n v="16.065972222218988"/>
    <d v="2015-02-02T00:00:00"/>
    <s v="Cumplió"/>
    <s v="Sin Fecha"/>
    <n v="1.3159722222189885"/>
    <m/>
    <n v="1"/>
    <x v="0"/>
    <m/>
    <m/>
    <m/>
  </r>
  <r>
    <x v="2"/>
    <s v="B4"/>
    <s v="BXMPRJ-1177"/>
    <x v="0"/>
    <x v="3"/>
    <s v="High"/>
    <s v="Liquidaciones y Valores aviso en asignacion"/>
    <s v="Al momento de asignacion semi automatica presenta el siguiente mensaje"/>
    <s v="Agustin Gutierrez"/>
    <x v="12"/>
    <d v="2015-02-16T18:00:00"/>
    <d v="2015-01-27T19:42:00"/>
    <d v="2015-02-02T00:00:00"/>
    <n v="14.75"/>
    <d v="2015-02-03T00:00:00"/>
    <d v="2015-02-04T00:00:00"/>
    <x v="11"/>
    <n v="-4"/>
    <n v="19.929166666668607"/>
    <d v="2015-01-31T00:00:00"/>
    <s v="Cumplió"/>
    <s v="Cumplió"/>
    <n v="3.1791666666686069"/>
    <s v="PruebasD2, ciclo4"/>
    <n v="1"/>
    <x v="0"/>
    <m/>
    <m/>
    <m/>
  </r>
  <r>
    <x v="0"/>
    <s v="B4"/>
    <s v="BXMPRJ-1172"/>
    <x v="0"/>
    <x v="2"/>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4"/>
    <d v="2015-02-16T18:00:00"/>
    <d v="2015-01-27T17:29:00"/>
    <d v="2015-02-02T00:00:00"/>
    <n v="14.75"/>
    <d v="2015-02-03T00:00:00"/>
    <m/>
    <x v="9"/>
    <s v="Sin Fecha"/>
    <n v="20.021527777775191"/>
    <m/>
    <s v="No Cumplió"/>
    <s v="Sin Fecha"/>
    <n v="20.021527777775191"/>
    <s v="ciclo4"/>
    <n v="1"/>
    <x v="0"/>
    <m/>
    <m/>
    <m/>
  </r>
  <r>
    <x v="2"/>
    <s v="B4"/>
    <s v="BXMPRJ-1169"/>
    <x v="0"/>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4"/>
    <d v="2015-02-16T18:00:00"/>
    <d v="2015-01-27T12:03:00"/>
    <d v="2015-02-02T00:00:00"/>
    <n v="14.75"/>
    <d v="2015-02-03T00:00:00"/>
    <d v="2015-02-04T00:00:00"/>
    <x v="6"/>
    <n v="6"/>
    <n v="20.247916666667152"/>
    <d v="2015-02-10T18:54:00"/>
    <s v="No Cumplió"/>
    <s v="No Cumplió"/>
    <n v="14.285416666665697"/>
    <s v="CICLO4, PruebasD2"/>
    <n v="1"/>
    <x v="0"/>
    <m/>
    <m/>
    <m/>
  </r>
  <r>
    <x v="0"/>
    <s v="B2"/>
    <s v="BXMPRJ-1165"/>
    <x v="0"/>
    <x v="0"/>
    <s v="High"/>
    <s v="Regla 19 de Garantías y Préstamos no esta generando contabilidad"/>
    <s v="Al correr contabilidad de la regla 19 GArantías y Préstamos no esta generando registros contables, en el ambiente de TAS Producción en BX+ para la Casa de Bolsa."/>
    <s v="Arturo Saldivar"/>
    <x v="3"/>
    <d v="2015-02-16T18:00:00"/>
    <d v="2015-01-23T21:21:00"/>
    <d v="2015-02-03T00:00:00"/>
    <n v="13.75"/>
    <d v="2015-02-04T00:00:00"/>
    <d v="2015-02-17T00:00:00"/>
    <x v="12"/>
    <n v="0"/>
    <n v="23.860416666670062"/>
    <m/>
    <s v="No Cumplió"/>
    <s v="No Cumplió"/>
    <n v="23.860416666670062"/>
    <s v="CICLO4_x000a_"/>
    <n v="1"/>
    <x v="0"/>
    <m/>
    <m/>
    <m/>
  </r>
  <r>
    <x v="2"/>
    <s v="B4"/>
    <s v="BXMPRJ-1157"/>
    <x v="0"/>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5"/>
    <d v="2015-02-16T18:00:00"/>
    <d v="2015-01-22T18:00:00"/>
    <d v="2015-02-02T00:00:00"/>
    <n v="14.75"/>
    <d v="2015-02-03T00:00:00"/>
    <d v="2015-02-05T00:00:00"/>
    <x v="0"/>
    <n v="0"/>
    <n v="25"/>
    <d v="2015-02-05T00:00:00"/>
    <s v="No Cumplió"/>
    <s v="Cumplió"/>
    <n v="13.25"/>
    <s v="PruebasD3, ciclo4"/>
    <n v="1"/>
    <x v="0"/>
    <m/>
    <m/>
    <m/>
  </r>
  <r>
    <x v="0"/>
    <s v="B3"/>
    <s v="BXMPRJ-1146"/>
    <x v="0"/>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6"/>
    <d v="2015-02-16T18:00:00"/>
    <d v="2015-01-21T12:04:00"/>
    <d v="2015-02-02T00:00:00"/>
    <n v="14.75"/>
    <d v="2015-02-03T00:00:00"/>
    <m/>
    <x v="9"/>
    <s v="Sin Fecha"/>
    <n v="26.247222222220444"/>
    <m/>
    <s v="No Cumplió"/>
    <s v="Sin Fecha"/>
    <n v="26.247222222220444"/>
    <s v="Broker, Detiene"/>
    <n v="1"/>
    <x v="0"/>
    <m/>
    <m/>
    <m/>
  </r>
  <r>
    <x v="0"/>
    <s v="B4"/>
    <s v="BXMPRJ-1145"/>
    <x v="0"/>
    <x v="2"/>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6"/>
    <d v="2015-02-16T18:00:00"/>
    <d v="2015-01-21T11:59:00"/>
    <d v="2015-02-02T00:00:00"/>
    <n v="14.75"/>
    <d v="2015-02-03T00:00:00"/>
    <m/>
    <x v="9"/>
    <s v="Sin Fecha"/>
    <n v="26.250694444446708"/>
    <m/>
    <s v="No Cumplió"/>
    <s v="Sin Fecha"/>
    <n v="26.250694444446708"/>
    <s v="ciclo4"/>
    <n v="1"/>
    <x v="0"/>
    <m/>
    <m/>
    <m/>
  </r>
  <r>
    <x v="2"/>
    <s v="B3"/>
    <s v="BXMPRJ-1136"/>
    <x v="0"/>
    <x v="3"/>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7"/>
    <d v="2015-02-16T18:00:00"/>
    <d v="2015-01-19T19:22:00"/>
    <d v="2015-02-02T00:00:00"/>
    <n v="14.75"/>
    <d v="2015-02-03T00:00:00"/>
    <m/>
    <x v="1"/>
    <s v="Sin Fecha"/>
    <n v="27.943055555559113"/>
    <d v="2015-02-06T19:22:00"/>
    <s v="No Cumplió"/>
    <s v="Sin Fecha"/>
    <n v="18"/>
    <s v="MIGRACION_4"/>
    <n v="1"/>
    <x v="0"/>
    <m/>
    <m/>
    <m/>
  </r>
  <r>
    <x v="2"/>
    <s v="B2"/>
    <s v="BXMPRJ-1135"/>
    <x v="0"/>
    <x v="3"/>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4"/>
    <d v="2015-02-16T18:00:00"/>
    <d v="2015-01-19T14:28:00"/>
    <d v="2015-02-02T00:00:00"/>
    <n v="14.75"/>
    <d v="2015-02-03T00:00:00"/>
    <m/>
    <x v="4"/>
    <s v="Sin Fecha"/>
    <n v="28.147222222221899"/>
    <d v="2015-02-03T00:00:00"/>
    <s v="Cumplió"/>
    <s v="Sin Fecha"/>
    <n v="14.397222222221899"/>
    <s v="ciclo4"/>
    <n v="1"/>
    <x v="0"/>
    <m/>
    <m/>
    <m/>
  </r>
  <r>
    <x v="2"/>
    <s v="B4"/>
    <s v="BXMPRJ-1133"/>
    <x v="0"/>
    <x v="3"/>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8"/>
    <d v="2015-02-16T18:00:00"/>
    <d v="2015-01-18T14:41:00"/>
    <d v="2015-02-02T00:00:00"/>
    <n v="14.75"/>
    <d v="2015-02-03T00:00:00"/>
    <m/>
    <x v="13"/>
    <s v="Sin Fecha"/>
    <n v="29.138194444443798"/>
    <d v="2015-02-13T11:43:00"/>
    <s v="No Cumplió"/>
    <s v="Sin Fecha"/>
    <n v="25.87638888888614"/>
    <s v="CICLO4, PruebasD3"/>
    <n v="1"/>
    <x v="0"/>
    <m/>
    <m/>
    <m/>
  </r>
  <r>
    <x v="1"/>
    <s v="B4"/>
    <s v="BXMPRJ-1133"/>
    <x v="0"/>
    <x v="2"/>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4"/>
    <d v="2015-02-16T18:00:00"/>
    <d v="2015-01-18T14:41:00"/>
    <d v="2015-02-13T11:43:00"/>
    <n v="3.2618055555576575"/>
    <d v="2015-02-14T11:43:00"/>
    <d v="2015-02-05T00:00:00"/>
    <x v="14"/>
    <n v="0"/>
    <n v="29.138194444443798"/>
    <d v="2015-02-04T11:06:00"/>
    <s v="Cumplió"/>
    <s v="Cumplió"/>
    <n v="16.850694444445253"/>
    <s v="CICLO4, PruebasD3"/>
    <n v="1"/>
    <x v="0"/>
    <m/>
    <m/>
    <m/>
  </r>
  <r>
    <x v="0"/>
    <s v="B2"/>
    <s v="BXMPRJ-1132"/>
    <x v="0"/>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16T16:49:00"/>
    <n v="4.9305555556202307E-2"/>
    <d v="2015-02-17T16:49:00"/>
    <d v="2015-02-13T00:00:00"/>
    <x v="4"/>
    <n v="3"/>
    <n v="30.736805555556202"/>
    <m/>
    <s v="No Cumplió"/>
    <s v="No Cumplió"/>
    <n v="30.736805555556202"/>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1"/>
    <d v="2015-02-16T18:00:00"/>
    <d v="2015-01-17T00:19:00"/>
    <d v="2015-02-06T00:00:00"/>
    <n v="10.75"/>
    <d v="2015-02-07T00:00:00"/>
    <d v="2015-02-13T00:00:00"/>
    <x v="5"/>
    <n v="3"/>
    <n v="30.736805555556202"/>
    <d v="2015-02-16T16:49:00"/>
    <s v="No Cumplió"/>
    <s v="No Cumplió"/>
    <n v="30.6875"/>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03T00:00:00"/>
    <n v="13.75"/>
    <d v="2015-02-04T00:00:00"/>
    <m/>
    <x v="0"/>
    <s v="Sin Fecha"/>
    <n v="30.736805555556202"/>
    <d v="2015-02-06T18:31:00"/>
    <s v="No Cumplió"/>
    <s v="Sin Fecha"/>
    <n v="20.758333333331393"/>
    <s v="CICLO4, Detiene, Reincidencia1_x000a_"/>
    <n v="1"/>
    <x v="0"/>
    <m/>
    <m/>
    <m/>
  </r>
  <r>
    <x v="2"/>
    <s v="B4"/>
    <s v="BXMPRJ-1130"/>
    <x v="0"/>
    <x v="3"/>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9"/>
    <d v="2015-02-16T18:00:00"/>
    <d v="2015-01-16T20:15:00"/>
    <d v="2015-02-02T00:00:00"/>
    <n v="14.75"/>
    <d v="2015-02-03T00:00:00"/>
    <d v="2015-02-05T00:00:00"/>
    <x v="1"/>
    <n v="1"/>
    <n v="30.90625"/>
    <d v="2015-02-06T00:00:00"/>
    <s v="No Cumplió"/>
    <s v="No Cumplió"/>
    <n v="20.15625"/>
    <s v="CICLO4, Detiene, PruebasD3"/>
    <n v="1"/>
    <x v="0"/>
    <m/>
    <m/>
    <m/>
  </r>
  <r>
    <x v="0"/>
    <s v="B5"/>
    <s v="BXMPRJ-1126"/>
    <x v="0"/>
    <x v="4"/>
    <s v="Medium"/>
    <s v="Diferencias en horarios en órdenes de Capitales"/>
    <s v="Se revisó el reporte CORDR101 y osberva que las órdenes de capitales registradas en Fiable no coinciden con los de TAS ¿A que se debe la diferencia? _x000a_"/>
    <s v="Cesar Guzmán"/>
    <x v="10"/>
    <d v="2015-02-16T18:00:00"/>
    <d v="2015-01-16T17:12:00"/>
    <d v="2015-02-02T00:00:00"/>
    <n v="14.75"/>
    <d v="2015-02-03T00:00:00"/>
    <d v="2015-02-04T00:00:00"/>
    <x v="4"/>
    <n v="-1"/>
    <n v="31.033333333332848"/>
    <d v="2015-02-03T00:00:00"/>
    <s v="Cumplió"/>
    <s v="Cumplió"/>
    <n v="17.283333333332848"/>
    <s v="CICLO4, PruebasD2"/>
    <n v="1"/>
    <x v="2"/>
    <m/>
    <m/>
    <m/>
  </r>
  <r>
    <x v="0"/>
    <s v="B3"/>
    <s v="BXMPRJ-1123"/>
    <x v="0"/>
    <x v="0"/>
    <s v="Medium"/>
    <s v="Depósitos Físicos realizado en TAS no reflejados en FIABLE"/>
    <s v="Se observan 8 depósitos físicos realizados en TAS, que no se reflejaron en Fiable. _x000a__x000a_Favor de vaidar y explicar la razón de las diferencias"/>
    <s v="Cesar Guzmán"/>
    <x v="2"/>
    <d v="2015-02-16T18:00:00"/>
    <d v="2015-01-15T21:22:00"/>
    <d v="2015-02-03T00:00:00"/>
    <n v="13.75"/>
    <d v="2015-02-04T00:00:00"/>
    <d v="2015-02-13T00:00:00"/>
    <x v="12"/>
    <n v="3"/>
    <n v="31.859722222223354"/>
    <m/>
    <s v="No Cumplió"/>
    <s v="No Cumplió"/>
    <n v="31.859722222223354"/>
    <s v="CICLO4, PruebasD2"/>
    <n v="1"/>
    <x v="0"/>
    <m/>
    <m/>
    <m/>
  </r>
  <r>
    <x v="1"/>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
    <d v="2015-02-16T18:00:00"/>
    <d v="2015-01-15T21:15:00"/>
    <d v="2015-02-02T00:00:00"/>
    <n v="14.75"/>
    <d v="2015-02-03T00:00:00"/>
    <d v="2015-02-04T00:00:00"/>
    <x v="1"/>
    <n v="2"/>
    <n v="31.864583333335759"/>
    <d v="2015-02-06T11:42:00"/>
    <s v="No Cumplió"/>
    <s v="No Cumplió"/>
    <n v="21.602083333338669"/>
    <s v="CICLO4, PruebasD2"/>
    <n v="1"/>
    <x v="2"/>
    <m/>
    <m/>
    <m/>
  </r>
  <r>
    <x v="0"/>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0"/>
    <d v="2015-02-16T18:00:00"/>
    <d v="2015-01-15T21:15:00"/>
    <d v="2015-02-06T11:42:00"/>
    <n v="10.26249999999709"/>
    <d v="2015-02-07T11:42:00"/>
    <d v="2015-02-11T00:00:00"/>
    <x v="5"/>
    <n v="5"/>
    <n v="31.864583333335759"/>
    <m/>
    <s v="No Cumplió"/>
    <s v="No Cumplió"/>
    <n v="31.864583333335759"/>
    <s v="CICLO4, PruebasD2"/>
    <n v="1"/>
    <x v="2"/>
    <m/>
    <m/>
    <m/>
  </r>
  <r>
    <x v="0"/>
    <s v="Q1"/>
    <s v="BXMPRJ-1086"/>
    <x v="0"/>
    <x v="4"/>
    <s v="Medium"/>
    <s v="Apertura de Mercado de Dinero, conexion host to host, como parte del ciclo 5 de cargas"/>
    <s v="En la apertura de mercado envia mensaje de error al intentar conectarse a Host to Host. _x000a_"/>
    <s v="Francisco Morales López"/>
    <x v="20"/>
    <d v="2015-02-16T18:00:00"/>
    <d v="2015-01-10T22:41:00"/>
    <d v="2015-02-16T13:53:00"/>
    <n v="0.17152777777664596"/>
    <d v="2015-02-17T13:53:00"/>
    <d v="2015-02-09T00:00:00"/>
    <x v="4"/>
    <n v="7"/>
    <n v="36.804861111108039"/>
    <m/>
    <s v="No Cumplió"/>
    <s v="No Cumplió"/>
    <n v="36.804861111108039"/>
    <s v="ciclo_5"/>
    <n v="1"/>
    <x v="3"/>
    <m/>
    <m/>
    <m/>
  </r>
  <r>
    <x v="1"/>
    <s v="B3"/>
    <s v="BXMPRJ-1075"/>
    <x v="0"/>
    <x v="0"/>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0"/>
    <d v="2015-02-16T18:00:00"/>
    <d v="2015-01-09T16:26:00"/>
    <d v="2015-02-03T00:00:00"/>
    <n v="13.75"/>
    <d v="2015-02-04T00:00:00"/>
    <d v="2015-02-05T00:00:00"/>
    <x v="15"/>
    <n v="-5"/>
    <n v="38.065277777779556"/>
    <d v="2015-01-31T00:00:00"/>
    <s v="Cumplió"/>
    <s v="Cumplió"/>
    <n v="21.315277777779556"/>
    <s v="CICLO4, PruebasD3"/>
    <n v="1"/>
    <x v="0"/>
    <m/>
    <m/>
    <m/>
  </r>
  <r>
    <x v="2"/>
    <s v="B3"/>
    <s v="BXMPRJ-1075"/>
    <x v="0"/>
    <x v="3"/>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9"/>
    <d v="2015-02-16T18:00:00"/>
    <d v="2015-01-09T16:26:00"/>
    <d v="2015-02-03T00:00:00"/>
    <n v="13.75"/>
    <d v="2015-02-04T00:00:00"/>
    <d v="2015-02-05T00:00:00"/>
    <x v="0"/>
    <n v="1"/>
    <n v="38.065277777779556"/>
    <d v="2015-02-06T00:00:00"/>
    <s v="No Cumplió"/>
    <s v="No Cumplió"/>
    <n v="27.315277777779556"/>
    <s v="CICLO4, PruebasD3"/>
    <n v="1"/>
    <x v="0"/>
    <m/>
    <m/>
    <m/>
  </r>
  <r>
    <x v="0"/>
    <s v="B3"/>
    <s v="BXMPRJ-1020"/>
    <x v="0"/>
    <x v="0"/>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6"/>
    <d v="2015-02-16T18:00:00"/>
    <d v="2014-12-09T17:46:00"/>
    <d v="2015-02-13T19:27:00"/>
    <n v="2.9395833333328483"/>
    <d v="2015-02-14T19:27:00"/>
    <d v="2015-02-05T00:00:00"/>
    <x v="10"/>
    <n v="8"/>
    <n v="69.009722222224809"/>
    <d v="2015-02-13T19:27:00"/>
    <s v="Cumplió"/>
    <s v="No Cumplió"/>
    <n v="66.070138888891961"/>
    <s v="PruebasD3"/>
    <n v="1"/>
    <x v="0"/>
    <m/>
    <m/>
    <m/>
  </r>
  <r>
    <x v="0"/>
    <s v="B5"/>
    <s v="BXMPRJ-894"/>
    <x v="0"/>
    <x v="4"/>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0"/>
    <d v="2015-02-16T18:00:00"/>
    <d v="2014-11-06T14:35:00"/>
    <d v="2015-02-16T18:15:00"/>
    <n v="-1.0416666664241347E-2"/>
    <d v="2015-02-17T18:15:00"/>
    <d v="2015-02-12T00:00:00"/>
    <x v="10"/>
    <n v="4"/>
    <n v="102.14236111110949"/>
    <d v="2015-02-16T18:15:00"/>
    <s v="Cumplió"/>
    <s v="No Cumplió"/>
    <n v="102.15277777777374"/>
    <s v="ciclo4"/>
    <n v="1"/>
    <x v="0"/>
    <m/>
    <m/>
    <m/>
  </r>
  <r>
    <x v="0"/>
    <s v="Q5"/>
    <s v="BXMPRJ-889"/>
    <x v="0"/>
    <x v="4"/>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0"/>
    <d v="2015-02-16T18:00:00"/>
    <d v="2014-11-06T14:21:00"/>
    <d v="2015-02-16T18:15:00"/>
    <n v="-1.0416666664241347E-2"/>
    <d v="2015-02-17T18:15:00"/>
    <m/>
    <x v="10"/>
    <s v="Sin Fecha"/>
    <n v="102.1520833333343"/>
    <m/>
    <s v="No Cumplió"/>
    <s v="Sin Fecha"/>
    <n v="102.1520833333343"/>
    <s v="ciclo4"/>
    <n v="1"/>
    <x v="4"/>
    <m/>
    <m/>
    <m/>
  </r>
  <r>
    <x v="2"/>
    <s v="B4"/>
    <s v="BXMPRJ-861"/>
    <x v="0"/>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1"/>
    <d v="2015-02-16T18:00:00"/>
    <d v="2014-11-05T11:44:00"/>
    <d v="2015-02-02T00:00:00"/>
    <n v="14.75"/>
    <d v="2015-02-03T00:00:00"/>
    <d v="2015-02-05T00:00:00"/>
    <x v="0"/>
    <n v="0"/>
    <n v="103.26111111111095"/>
    <d v="2015-02-05T00:00:00"/>
    <s v="No Cumplió"/>
    <s v="Cumplió"/>
    <n v="91.511111111110949"/>
    <s v="Detiene, PruebasD3"/>
    <n v="1"/>
    <x v="0"/>
    <m/>
    <m/>
    <m/>
  </r>
  <r>
    <x v="2"/>
    <s v="B3"/>
    <s v="BXMPRJ-769"/>
    <x v="0"/>
    <x v="3"/>
    <s v="Medium"/>
    <s v="DIFERENCIA DE POSICIÓN EN SOCIEDADES DE INVERSIÓN"/>
    <s v="Se observan dos diferencias en emisoras BX+CP B-F1 y BX+MP B-F1, Se adjunta detalle"/>
    <s v="Cesar Guzmán"/>
    <x v="22"/>
    <d v="2015-02-16T18:00:00"/>
    <d v="2014-10-17T16:56:00"/>
    <d v="2015-02-02T00:00:00"/>
    <n v="14.75"/>
    <d v="2015-02-03T00:00:00"/>
    <m/>
    <x v="3"/>
    <s v="Sin Fecha"/>
    <n v="122.0444444444438"/>
    <d v="2015-02-09T00:00:00"/>
    <s v="No Cumplió"/>
    <s v="Sin Fecha"/>
    <n v="114.2944444444438"/>
    <s v="MIGRACION_4"/>
    <n v="1"/>
    <x v="0"/>
    <m/>
    <m/>
    <m/>
  </r>
  <r>
    <x v="0"/>
    <s v="B4"/>
    <s v="BXMPRJ-744"/>
    <x v="0"/>
    <x v="0"/>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6"/>
    <d v="2015-02-16T18:00:00"/>
    <d v="2014-10-08T10:37:00"/>
    <d v="2015-02-06T00:00:00"/>
    <n v="10.75"/>
    <d v="2015-02-07T00:00:00"/>
    <m/>
    <x v="5"/>
    <s v="Sin Fecha"/>
    <n v="131.3076388888876"/>
    <m/>
    <s v="No Cumplió"/>
    <s v="Sin Fecha"/>
    <n v="131.3076388888876"/>
    <m/>
    <n v="1"/>
    <x v="0"/>
    <m/>
    <m/>
    <m/>
  </r>
  <r>
    <x v="1"/>
    <s v="B4"/>
    <s v="BXMPRJ-744"/>
    <x v="0"/>
    <x v="2"/>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23"/>
    <d v="2015-02-16T18:00:00"/>
    <d v="2014-10-08T10:37:00"/>
    <d v="2015-02-02T00:00:00"/>
    <n v="14.75"/>
    <d v="2015-02-03T00:00:00"/>
    <m/>
    <x v="1"/>
    <s v="Sin Fecha"/>
    <n v="131.3076388888876"/>
    <d v="2015-02-06T12:32:00"/>
    <s v="No Cumplió"/>
    <s v="Sin Fecha"/>
    <n v="121.07986111110949"/>
    <m/>
    <n v="1"/>
    <x v="0"/>
    <m/>
    <m/>
    <m/>
  </r>
  <r>
    <x v="1"/>
    <s v="B4"/>
    <s v="BXMPRJ-644"/>
    <x v="0"/>
    <x v="2"/>
    <s v="Medium"/>
    <s v="Interface de monedas TAS - Fiable con opcion de alte y posteriormente de envio a Fiable."/>
    <s v="Interface de monedas TAS - Fiable con opcion de alte y posteriormente de envio a Fiable. _x000a_"/>
    <s v="Juan Martinez"/>
    <x v="14"/>
    <d v="2015-02-16T18:00:00"/>
    <d v="2014-09-29T16:58:00"/>
    <d v="2015-02-03T00:00:00"/>
    <n v="13.75"/>
    <d v="2015-02-04T00:00:00"/>
    <d v="2015-02-05T00:00:00"/>
    <x v="7"/>
    <n v="0"/>
    <n v="140.04305555555766"/>
    <d v="2015-02-05T14:07:00"/>
    <s v="No Cumplió"/>
    <s v="Cumplió"/>
    <n v="128.88124999999854"/>
    <s v="Broker, PruebasD3, ciclo3"/>
    <n v="1"/>
    <x v="0"/>
    <m/>
    <m/>
    <m/>
  </r>
  <r>
    <x v="1"/>
    <s v="B4"/>
    <s v="BXMPRJ-644"/>
    <x v="0"/>
    <x v="2"/>
    <s v="Medium"/>
    <s v="Interface de monedas TAS - Fiable con opcion de alte y posteriormente de envio a Fiable."/>
    <s v="Interface de monedas TAS - Fiable con opcion de alte y posteriormente de envio a Fiable. _x000a_"/>
    <s v="Juan Martinez"/>
    <x v="24"/>
    <d v="2015-02-16T18:00:00"/>
    <d v="2014-09-29T16:58:00"/>
    <d v="2015-02-05T14:07:00"/>
    <n v="11.161805555559113"/>
    <d v="2015-02-06T14:07:00"/>
    <d v="2015-02-05T00:00:00"/>
    <x v="10"/>
    <n v="0"/>
    <n v="140.04305555555766"/>
    <d v="2015-02-05T14:07:00"/>
    <s v="Cumplió"/>
    <s v="Cumplió"/>
    <n v="128.88124999999854"/>
    <s v="Broker, PruebasD3, ciclo3"/>
    <n v="1"/>
    <x v="0"/>
    <m/>
    <m/>
    <m/>
  </r>
  <r>
    <x v="2"/>
    <s v="B4"/>
    <s v="BXMPRJ-644"/>
    <x v="0"/>
    <x v="3"/>
    <s v="Medium"/>
    <s v="Interface de monedas TAS - Fiable con opcion de alte y posteriormente de envio a Fiable."/>
    <s v="Interface de monedas TAS - Fiable con opcion de alte y posteriormente de envio a Fiable. _x000a_"/>
    <s v="Juan Martinez"/>
    <x v="25"/>
    <d v="2015-02-16T18:00:00"/>
    <d v="2014-09-29T16:58:00"/>
    <d v="2015-02-05T14:07:00"/>
    <n v="11.161805555559113"/>
    <d v="2015-02-06T14:07:00"/>
    <d v="2015-02-05T00:00:00"/>
    <x v="4"/>
    <n v="1"/>
    <n v="140.04305555555766"/>
    <d v="2015-02-06T00:00:00"/>
    <s v="Cumplió"/>
    <s v="No Cumplió"/>
    <n v="129.29305555555766"/>
    <s v="Broker, PruebasD3, ciclo3"/>
    <n v="1"/>
    <x v="0"/>
    <m/>
    <m/>
    <m/>
  </r>
  <r>
    <x v="0"/>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16T18:00:00"/>
    <d v="2014-09-18T11:49:00"/>
    <d v="2015-02-16T16:37:00"/>
    <n v="5.7638888887595385E-2"/>
    <d v="2015-02-17T16:37:00"/>
    <d v="2015-02-09T00:00:00"/>
    <x v="4"/>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6"/>
    <d v="2015-02-16T18:00:00"/>
    <d v="2014-09-18T11:49:00"/>
    <d v="2015-02-03T00:00:00"/>
    <n v="13.75"/>
    <d v="2015-02-04T00:00:00"/>
    <d v="2015-02-09T00:00:00"/>
    <x v="12"/>
    <n v="7"/>
    <n v="151.25763888889196"/>
    <d v="2015-02-16T16:37:00"/>
    <s v="No Cumplió"/>
    <s v="No Cumplió"/>
    <n v="151.20000000000437"/>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4"/>
    <d v="2015-02-16T18:00:00"/>
    <d v="2014-09-18T11:49:00"/>
    <d v="2015-02-10T19:22:00"/>
    <n v="5.9430555555591127"/>
    <d v="2015-02-11T19:22:00"/>
    <d v="2015-02-09T00:00:00"/>
    <x v="2"/>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1"/>
    <d v="2015-02-16T18:00:00"/>
    <d v="2014-09-18T11:49:00"/>
    <d v="2015-02-10T19:22:00"/>
    <n v="5.9430555555591127"/>
    <d v="2015-02-11T19:22:00"/>
    <d v="2015-02-04T00:00:00"/>
    <x v="16"/>
    <n v="0"/>
    <n v="151.25763888889196"/>
    <d v="2015-02-03T11:34:00"/>
    <s v="Cumplió"/>
    <s v="Cumplió"/>
    <n v="137.98958333333576"/>
    <s v="PruebasD2"/>
    <n v="1"/>
    <x v="0"/>
    <m/>
    <m/>
    <m/>
  </r>
  <r>
    <x v="1"/>
    <s v="B5"/>
    <s v="BXMPRJ-581"/>
    <x v="0"/>
    <x v="2"/>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6"/>
    <d v="2015-02-16T18:00:00"/>
    <d v="2014-09-18T11:49:00"/>
    <d v="2015-02-10T19:22:00"/>
    <n v="5.9430555555591127"/>
    <d v="2015-02-11T19:22:00"/>
    <d v="2015-02-04T00:00:00"/>
    <x v="2"/>
    <n v="12"/>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4"/>
    <d v="2015-02-16T18:00:00"/>
    <d v="2014-09-18T11:49:00"/>
    <d v="2015-02-03T00:00:00"/>
    <n v="13.75"/>
    <d v="2015-02-04T00:00:00"/>
    <d v="2015-02-04T00:00:00"/>
    <x v="3"/>
    <n v="6"/>
    <n v="151.25763888889196"/>
    <d v="2015-02-10T19:22:00"/>
    <s v="No Cumplió"/>
    <s v="No Cumplió"/>
    <n v="145.31458333333285"/>
    <s v="PruebasD2"/>
    <n v="1"/>
    <x v="2"/>
    <m/>
    <m/>
    <m/>
  </r>
  <r>
    <x v="0"/>
    <s v="B4"/>
    <s v="BXMPRJ-568"/>
    <x v="0"/>
    <x v="0"/>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8"/>
    <d v="2015-02-16T18:00:00"/>
    <d v="2014-09-11T10:17:00"/>
    <d v="2015-02-13T10:09:00"/>
    <n v="3.3270833333299379"/>
    <d v="2015-02-14T10:09:00"/>
    <m/>
    <x v="0"/>
    <s v="Sin Fecha"/>
    <n v="158.3215277777781"/>
    <m/>
    <s v="No Cumplió"/>
    <s v="Sin Fecha"/>
    <n v="158.3215277777781"/>
    <m/>
    <n v="1"/>
    <x v="0"/>
    <m/>
    <m/>
    <m/>
  </r>
  <r>
    <x v="1"/>
    <s v="B4"/>
    <s v="BXMPRJ-568"/>
    <x v="0"/>
    <x v="2"/>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6"/>
    <d v="2015-02-16T18:00:00"/>
    <d v="2014-09-11T10:17:00"/>
    <d v="2015-02-02T00:00:00"/>
    <n v="14.75"/>
    <d v="2015-02-03T00:00:00"/>
    <m/>
    <x v="13"/>
    <s v="Sin Fecha"/>
    <n v="158.3215277777781"/>
    <d v="2015-02-13T10:09:00"/>
    <s v="No Cumplió"/>
    <s v="Sin Fecha"/>
    <n v="154.99444444444816"/>
    <m/>
    <n v="1"/>
    <x v="0"/>
    <m/>
    <m/>
    <m/>
  </r>
  <r>
    <x v="0"/>
    <s v="B2"/>
    <s v="BXMPRJ-488"/>
    <x v="0"/>
    <x v="0"/>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1"/>
    <d v="2015-02-16T18:00:00"/>
    <d v="2014-08-20T10:02:00"/>
    <d v="2015-02-01T00:00:00"/>
    <n v="15.75"/>
    <d v="2015-02-02T00:00:00"/>
    <m/>
    <x v="17"/>
    <s v="Sin Fecha"/>
    <n v="180.33194444444234"/>
    <m/>
    <s v="No Cumplió"/>
    <s v="Sin Fecha"/>
    <n v="180.33194444444234"/>
    <m/>
    <n v="1"/>
    <x v="0"/>
    <m/>
    <m/>
    <m/>
  </r>
  <r>
    <x v="0"/>
    <s v="B4"/>
    <s v="BXMPRJ-411"/>
    <x v="0"/>
    <x v="4"/>
    <s v="High"/>
    <s v="En la liberación de garantías no se afecta correctamente la posición para instrumentos de MD y SI"/>
    <s v="En la liberación de garantías no se afecta correctamente la posición para instrumentos de MD y SI. _x000a__x000a_Se incluye evidencia."/>
    <s v="Sergio Rangel"/>
    <x v="17"/>
    <d v="2015-02-16T18:00:00"/>
    <d v="2014-08-12T11:34:00"/>
    <d v="2015-02-16T15:26:00"/>
    <n v="0.10694444444379769"/>
    <d v="2015-02-17T15:26:00"/>
    <m/>
    <x v="4"/>
    <s v="Sin Fecha"/>
    <n v="188.2680555555562"/>
    <m/>
    <s v="No Cumplió"/>
    <s v="Sin Fecha"/>
    <n v="188.2680555555562"/>
    <s v="Detiene, PruebasD4"/>
    <n v="1"/>
    <x v="0"/>
    <m/>
    <m/>
    <m/>
  </r>
  <r>
    <x v="1"/>
    <s v="B4"/>
    <s v="BXMPRJ-411"/>
    <x v="0"/>
    <x v="2"/>
    <s v="High"/>
    <s v="En la liberación de garantías no se afecta correctamente la posición para instrumentos de MD y SI"/>
    <s v="En la liberación de garantías no se afecta correctamente la posición para instrumentos de MD y SI. _x000a__x000a_Se incluye evidencia."/>
    <s v="Sergio Rangel"/>
    <x v="12"/>
    <d v="2015-02-16T18:00:00"/>
    <d v="2014-08-12T11:34:00"/>
    <d v="2015-02-02T00:00:00"/>
    <n v="14.75"/>
    <d v="2015-02-03T00:00:00"/>
    <m/>
    <x v="9"/>
    <s v="Sin Fecha"/>
    <n v="188.2680555555562"/>
    <d v="2015-02-16T15:26:00"/>
    <s v="No Cumplió"/>
    <s v="Sin Fecha"/>
    <n v="188.1611111111124"/>
    <s v="Detiene, PruebasD4"/>
    <n v="1"/>
    <x v="5"/>
    <m/>
    <m/>
    <m/>
  </r>
  <r>
    <x v="0"/>
    <s v="B4"/>
    <s v="BXMPRJ-386"/>
    <x v="0"/>
    <x v="4"/>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7"/>
    <d v="2015-02-16T18:00:00"/>
    <d v="2014-07-29T12:45:00"/>
    <d v="2015-02-16T17:48:00"/>
    <n v="8.333333331393078E-3"/>
    <d v="2015-02-17T17:48:00"/>
    <m/>
    <x v="4"/>
    <s v="Sin Fecha"/>
    <n v="202.21875"/>
    <m/>
    <s v="No Cumplió"/>
    <s v="Sin Fecha"/>
    <n v="202.21875"/>
    <m/>
    <n v="1"/>
    <x v="6"/>
    <m/>
    <m/>
    <m/>
  </r>
  <r>
    <x v="1"/>
    <s v="B4"/>
    <s v="BXMPRJ-386"/>
    <x v="0"/>
    <x v="2"/>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7"/>
    <d v="2015-02-16T18:00:00"/>
    <d v="2014-07-29T12:45:00"/>
    <d v="2015-02-02T00:00:00"/>
    <n v="14.75"/>
    <d v="2015-02-03T00:00:00"/>
    <m/>
    <x v="9"/>
    <s v="Sin Fecha"/>
    <n v="202.21875"/>
    <d v="2015-02-16T17:48:00"/>
    <s v="No Cumplió"/>
    <s v="Sin Fecha"/>
    <n v="202.21041666666861"/>
    <m/>
    <n v="1"/>
    <x v="6"/>
    <m/>
    <m/>
    <m/>
  </r>
  <r>
    <x v="0"/>
    <s v="B4"/>
    <s v="BXMPRJ-384"/>
    <x v="0"/>
    <x v="4"/>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7"/>
    <d v="2015-02-16T18:00:00"/>
    <d v="2014-07-28T13:34:00"/>
    <d v="2015-02-16T17:42:00"/>
    <n v="1.2499999997089617E-2"/>
    <d v="2015-02-17T17:42:00"/>
    <d v="2015-02-05T00:00:00"/>
    <x v="4"/>
    <n v="11"/>
    <n v="203.18472222222044"/>
    <m/>
    <s v="No Cumplió"/>
    <s v="No Cumplió"/>
    <n v="203.18472222222044"/>
    <s v="Detiene, PruebasD4"/>
    <n v="1"/>
    <x v="0"/>
    <m/>
    <m/>
    <m/>
  </r>
  <r>
    <x v="1"/>
    <s v="B4"/>
    <s v="BXMPRJ-384"/>
    <x v="0"/>
    <x v="2"/>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2"/>
    <d v="2015-02-16T18:00:00"/>
    <d v="2014-07-28T13:34:00"/>
    <d v="2015-02-02T00:00:00"/>
    <n v="14.75"/>
    <d v="2015-02-03T00:00:00"/>
    <d v="2015-02-05T00:00:00"/>
    <x v="9"/>
    <n v="11"/>
    <n v="203.18472222222044"/>
    <d v="2015-02-16T17:42:00"/>
    <s v="No Cumplió"/>
    <s v="No Cumplió"/>
    <n v="203.17222222222335"/>
    <s v="Detiene, PruebasD4"/>
    <n v="1"/>
    <x v="7"/>
    <m/>
    <m/>
    <m/>
  </r>
  <r>
    <x v="0"/>
    <s v="B5"/>
    <s v="BXMPRJ-340"/>
    <x v="0"/>
    <x v="0"/>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0"/>
    <d v="2015-02-16T18:00:00"/>
    <d v="2014-07-10T16:31:00"/>
    <d v="2015-02-02T00:00:00"/>
    <n v="14.75"/>
    <d v="2015-02-03T00:00:00"/>
    <m/>
    <x v="9"/>
    <s v="Sin Fecha"/>
    <n v="221.06180555555329"/>
    <m/>
    <s v="No Cumplió"/>
    <s v="Sin Fecha"/>
    <n v="221.06180555555329"/>
    <m/>
    <n v="1"/>
    <x v="0"/>
    <m/>
    <m/>
    <m/>
  </r>
  <r>
    <x v="0"/>
    <s v="B4"/>
    <s v="BXMPRJ-103"/>
    <x v="0"/>
    <x v="4"/>
    <s v="Medium"/>
    <s v="Errores en Interfaz SIPREV (Archivos Prueba)"/>
    <s v="Evidencia de Archivos prueba generados por TAS para Interfaz SIPREV."/>
    <s v="Myrna Ocana"/>
    <x v="28"/>
    <d v="2015-02-16T18:00:00"/>
    <d v="2014-02-18T13:00:00"/>
    <d v="2015-02-13T12:14:00"/>
    <n v="3.2402777777751908"/>
    <d v="2015-02-14T12:14:00"/>
    <m/>
    <x v="0"/>
    <s v="Sin Fecha"/>
    <n v="363.20833333333576"/>
    <m/>
    <s v="No Cumplió"/>
    <s v="Sin Fecha"/>
    <n v="363.20833333333576"/>
    <m/>
    <n v="1"/>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H27" firstHeaderRow="1" firstDataRow="2" firstDataCol="1" rowPageCount="2" colPageCount="1"/>
  <pivotFields count="27">
    <pivotField axis="axisRow" multipleItemSelectionAllowed="1" showAll="0" defaultSubtotal="0">
      <items count="2">
        <item x="0"/>
        <item h="1" x="1"/>
      </items>
    </pivotField>
    <pivotField showAll="0"/>
    <pivotField dataField="1" showAll="0"/>
    <pivotField axis="axisPage"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0"/>
    <field x="9"/>
  </rowFields>
  <rowItems count="21">
    <i>
      <x/>
    </i>
    <i r="1">
      <x v="1"/>
    </i>
    <i r="1">
      <x v="2"/>
    </i>
    <i r="1">
      <x v="3"/>
    </i>
    <i r="1">
      <x v="4"/>
    </i>
    <i r="1">
      <x v="7"/>
    </i>
    <i r="1">
      <x v="8"/>
    </i>
    <i r="1">
      <x v="9"/>
    </i>
    <i r="1">
      <x v="10"/>
    </i>
    <i r="1">
      <x v="11"/>
    </i>
    <i r="1">
      <x v="12"/>
    </i>
    <i r="1">
      <x v="14"/>
    </i>
    <i r="1">
      <x v="15"/>
    </i>
    <i r="1">
      <x v="17"/>
    </i>
    <i r="1">
      <x v="19"/>
    </i>
    <i r="1">
      <x v="20"/>
    </i>
    <i r="1">
      <x v="21"/>
    </i>
    <i r="1">
      <x v="22"/>
    </i>
    <i r="1">
      <x v="23"/>
    </i>
    <i r="1">
      <x v="24"/>
    </i>
    <i t="grand">
      <x/>
    </i>
  </rowItems>
  <colFields count="1">
    <field x="16"/>
  </colFields>
  <colItems count="30">
    <i>
      <x v="6"/>
    </i>
    <i>
      <x v="7"/>
    </i>
    <i>
      <x v="8"/>
    </i>
    <i>
      <x v="9"/>
    </i>
    <i>
      <x v="10"/>
    </i>
    <i>
      <x v="11"/>
    </i>
    <i>
      <x v="13"/>
    </i>
    <i>
      <x v="15"/>
    </i>
    <i>
      <x v="16"/>
    </i>
    <i>
      <x v="17"/>
    </i>
    <i>
      <x v="18"/>
    </i>
    <i>
      <x v="19"/>
    </i>
    <i>
      <x v="20"/>
    </i>
    <i>
      <x v="21"/>
    </i>
    <i>
      <x v="22"/>
    </i>
    <i>
      <x v="23"/>
    </i>
    <i>
      <x v="24"/>
    </i>
    <i>
      <x v="25"/>
    </i>
    <i>
      <x v="26"/>
    </i>
    <i>
      <x v="29"/>
    </i>
    <i>
      <x v="30"/>
    </i>
    <i>
      <x v="33"/>
    </i>
    <i>
      <x v="40"/>
    </i>
    <i>
      <x v="41"/>
    </i>
    <i>
      <x v="42"/>
    </i>
    <i>
      <x v="45"/>
    </i>
    <i>
      <x v="47"/>
    </i>
    <i>
      <x v="48"/>
    </i>
    <i>
      <x v="49"/>
    </i>
    <i t="grand">
      <x/>
    </i>
  </colItems>
  <pageFields count="2">
    <pageField fld="23" hier="-1"/>
    <pageField fld="3" hier="-1"/>
  </pageFields>
  <dataFields count="1">
    <dataField name="Cuenta de Key" fld="2" subtotal="count" baseField="0" baseItem="0"/>
  </dataFields>
  <formats count="13">
    <format dxfId="79">
      <pivotArea field="9" type="button" dataOnly="0" labelOnly="1" outline="0" axis="axisRow" fieldPosition="1"/>
    </format>
    <format dxfId="78">
      <pivotArea dataOnly="0" labelOnly="1" grandCol="1" outline="0" fieldPosition="0"/>
    </format>
    <format dxfId="77">
      <pivotArea field="9" type="button" dataOnly="0" labelOnly="1" outline="0" axis="axisRow" fieldPosition="1"/>
    </format>
    <format dxfId="76">
      <pivotArea dataOnly="0" labelOnly="1" grandCol="1" outline="0" fieldPosition="0"/>
    </format>
    <format dxfId="75">
      <pivotArea field="9" type="button" dataOnly="0" labelOnly="1" outline="0" axis="axisRow" fieldPosition="1"/>
    </format>
    <format dxfId="74">
      <pivotArea dataOnly="0" labelOnly="1" grandCol="1" outline="0" fieldPosition="0"/>
    </format>
    <format dxfId="73">
      <pivotArea outline="0" collapsedLevelsAreSubtotals="1" fieldPosition="0"/>
    </format>
    <format dxfId="72">
      <pivotArea field="9" type="button" dataOnly="0" labelOnly="1" outline="0" axis="axisRow" fieldPosition="1"/>
    </format>
    <format dxfId="71">
      <pivotArea dataOnly="0" labelOnly="1" fieldPosition="0">
        <references count="1">
          <reference field="9" count="0"/>
        </references>
      </pivotArea>
    </format>
    <format dxfId="70">
      <pivotArea dataOnly="0" labelOnly="1" grandRow="1" outline="0" fieldPosition="0"/>
    </format>
    <format dxfId="69">
      <pivotArea dataOnly="0" labelOnly="1" grandCol="1" outline="0" fieldPosition="0"/>
    </format>
    <format dxfId="68">
      <pivotArea outline="0" collapsedLevelsAreSubtotals="1" fieldPosition="0"/>
    </format>
    <format dxfId="67">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46" firstHeaderRow="1" firstDataRow="1" firstDataCol="1" rowPageCount="2" colPageCount="1"/>
  <pivotFields count="27">
    <pivotField axis="axisPage" multipleItemSelectionAllowed="1" showAll="0" defaultSubtotal="0">
      <items count="2">
        <item x="0"/>
        <item h="1" x="1"/>
      </items>
    </pivotField>
    <pivotField showAll="0"/>
    <pivotField dataField="1" showAll="0"/>
    <pivotField axis="axisRow"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9"/>
    <field x="3"/>
  </rowFields>
  <rowItems count="41">
    <i>
      <x v="1"/>
    </i>
    <i r="1">
      <x/>
    </i>
    <i>
      <x v="2"/>
    </i>
    <i r="1">
      <x/>
    </i>
    <i>
      <x v="3"/>
    </i>
    <i r="1">
      <x/>
    </i>
    <i>
      <x v="4"/>
    </i>
    <i r="1">
      <x/>
    </i>
    <i>
      <x v="7"/>
    </i>
    <i r="1">
      <x/>
    </i>
    <i>
      <x v="8"/>
    </i>
    <i r="1">
      <x/>
    </i>
    <i>
      <x v="9"/>
    </i>
    <i r="1">
      <x/>
    </i>
    <i>
      <x v="10"/>
    </i>
    <i r="1">
      <x/>
    </i>
    <i>
      <x v="11"/>
    </i>
    <i r="1">
      <x/>
    </i>
    <i>
      <x v="12"/>
    </i>
    <i r="1">
      <x/>
    </i>
    <i>
      <x v="14"/>
    </i>
    <i r="1">
      <x/>
    </i>
    <i>
      <x v="15"/>
    </i>
    <i r="1">
      <x/>
    </i>
    <i>
      <x v="17"/>
    </i>
    <i r="1">
      <x/>
    </i>
    <i>
      <x v="19"/>
    </i>
    <i r="1">
      <x/>
    </i>
    <i>
      <x v="20"/>
    </i>
    <i r="1">
      <x/>
    </i>
    <i>
      <x v="21"/>
    </i>
    <i r="1">
      <x/>
    </i>
    <i>
      <x v="22"/>
    </i>
    <i r="1">
      <x/>
    </i>
    <i>
      <x v="23"/>
    </i>
    <i r="1">
      <x/>
    </i>
    <i>
      <x v="24"/>
    </i>
    <i r="1">
      <x/>
    </i>
    <i>
      <x v="25"/>
    </i>
    <i r="1">
      <x/>
    </i>
    <i t="grand">
      <x/>
    </i>
  </rowItems>
  <colItems count="1">
    <i/>
  </colItems>
  <pageFields count="2">
    <pageField fld="23" hier="-1"/>
    <pageField fld="0" hier="-1"/>
  </pageFields>
  <dataFields count="1">
    <dataField name="Cuenta de Key" fld="2" subtotal="count" baseField="0" baseItem="0"/>
  </dataFields>
  <formats count="13">
    <format dxfId="92">
      <pivotArea field="9" type="button" dataOnly="0" labelOnly="1" outline="0" axis="axisRow" fieldPosition="0"/>
    </format>
    <format dxfId="91">
      <pivotArea dataOnly="0" labelOnly="1" grandCol="1" outline="0" fieldPosition="0"/>
    </format>
    <format dxfId="90">
      <pivotArea field="9" type="button" dataOnly="0" labelOnly="1" outline="0" axis="axisRow" fieldPosition="0"/>
    </format>
    <format dxfId="89">
      <pivotArea dataOnly="0" labelOnly="1" grandCol="1" outline="0" fieldPosition="0"/>
    </format>
    <format dxfId="88">
      <pivotArea field="9" type="button" dataOnly="0" labelOnly="1" outline="0" axis="axisRow" fieldPosition="0"/>
    </format>
    <format dxfId="87">
      <pivotArea dataOnly="0" labelOnly="1" grandCol="1"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grandCol="1" outline="0" fieldPosition="0"/>
    </format>
    <format dxfId="81">
      <pivotArea outline="0" collapsedLevelsAreSubtotals="1" fieldPosition="0"/>
    </format>
    <format dxfId="80">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W10" firstHeaderRow="1" firstDataRow="2" firstDataCol="1" rowPageCount="2" colPageCount="1"/>
  <pivotFields count="29">
    <pivotField axis="axisRow" multipleItemSelectionAllowed="1" showAll="0" defaultSubtotal="0">
      <items count="3">
        <item sd="0" x="0"/>
        <item sd="0" x="1"/>
        <item sd="0"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4">
        <item x="14"/>
        <item x="16"/>
        <item x="15"/>
        <item x="11"/>
        <item m="1" x="61"/>
        <item x="10"/>
        <item m="1" x="56"/>
        <item m="1" x="72"/>
        <item m="1" x="70"/>
        <item m="1" x="67"/>
        <item m="1" x="22"/>
        <item m="1" x="57"/>
        <item m="1" x="45"/>
        <item m="1" x="19"/>
        <item m="1" x="31"/>
        <item m="1" x="30"/>
        <item m="1" x="40"/>
        <item x="4"/>
        <item x="7"/>
        <item m="1" x="44"/>
        <item m="1" x="34"/>
        <item x="0"/>
        <item m="1" x="28"/>
        <item m="1" x="27"/>
        <item m="1" x="18"/>
        <item m="1" x="51"/>
        <item m="1" x="66"/>
        <item m="1" x="36"/>
        <item m="1" x="71"/>
        <item x="1"/>
        <item m="1" x="39"/>
        <item x="2"/>
        <item m="1" x="50"/>
        <item m="1" x="68"/>
        <item m="1" x="42"/>
        <item x="3"/>
        <item m="1" x="62"/>
        <item x="6"/>
        <item m="1" x="60"/>
        <item m="1" x="53"/>
        <item x="5"/>
        <item m="1" x="26"/>
        <item m="1" x="21"/>
        <item m="1" x="58"/>
        <item x="13"/>
        <item m="1" x="32"/>
        <item m="1" x="20"/>
        <item m="1" x="63"/>
        <item m="1" x="47"/>
        <item m="1" x="23"/>
        <item x="8"/>
        <item m="1" x="49"/>
        <item m="1" x="38"/>
        <item m="1" x="33"/>
        <item m="1" x="64"/>
        <item m="1" x="52"/>
        <item x="12"/>
        <item m="1" x="65"/>
        <item m="1" x="69"/>
        <item x="9"/>
        <item m="1" x="37"/>
        <item x="17"/>
        <item m="1" x="54"/>
        <item m="1" x="43"/>
        <item m="1" x="24"/>
        <item m="1" x="25"/>
        <item m="1" x="41"/>
        <item m="1" x="29"/>
        <item m="1" x="35"/>
        <item m="1" x="59"/>
        <item m="1" x="55"/>
        <item m="1" x="46"/>
        <item m="1" x="48"/>
        <item t="sum"/>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3">
    <field x="0"/>
    <field x="4"/>
    <field x="9"/>
  </rowFields>
  <rowItems count="4">
    <i>
      <x/>
    </i>
    <i>
      <x v="1"/>
    </i>
    <i>
      <x v="2"/>
    </i>
    <i t="grand">
      <x/>
    </i>
  </rowItems>
  <colFields count="1">
    <field x="16"/>
  </colFields>
  <colItems count="19">
    <i>
      <x/>
    </i>
    <i>
      <x v="1"/>
    </i>
    <i>
      <x v="2"/>
    </i>
    <i>
      <x v="3"/>
    </i>
    <i>
      <x v="5"/>
    </i>
    <i>
      <x v="17"/>
    </i>
    <i>
      <x v="18"/>
    </i>
    <i>
      <x v="21"/>
    </i>
    <i>
      <x v="29"/>
    </i>
    <i>
      <x v="31"/>
    </i>
    <i>
      <x v="35"/>
    </i>
    <i>
      <x v="37"/>
    </i>
    <i>
      <x v="40"/>
    </i>
    <i>
      <x v="44"/>
    </i>
    <i>
      <x v="50"/>
    </i>
    <i>
      <x v="56"/>
    </i>
    <i>
      <x v="59"/>
    </i>
    <i>
      <x v="61"/>
    </i>
    <i t="grand">
      <x/>
    </i>
  </colItems>
  <pageFields count="2">
    <pageField fld="25" hier="-1"/>
    <pageField fld="3" hier="-1"/>
  </pageFields>
  <dataFields count="1">
    <dataField name="Cuenta de Key" fld="2" subtotal="count" baseField="0" baseItem="0"/>
  </dataFields>
  <formats count="12">
    <format dxfId="51">
      <pivotArea outline="0" collapsedLevelsAreSubtotals="1" fieldPosition="0"/>
    </format>
    <format dxfId="50">
      <pivotArea field="9" type="button" dataOnly="0" labelOnly="1" outline="0" axis="axisRow" fieldPosition="2"/>
    </format>
    <format dxfId="49">
      <pivotArea dataOnly="0" labelOnly="1" grandRow="1" outline="0" fieldPosition="0"/>
    </format>
    <format dxfId="48">
      <pivotArea dataOnly="0" labelOnly="1" grandCol="1" outline="0" fieldPosition="0"/>
    </format>
    <format dxfId="47">
      <pivotArea outline="0" collapsedLevelsAreSubtotals="1" fieldPosition="0"/>
    </format>
    <format dxfId="46">
      <pivotArea field="9" type="button" dataOnly="0" labelOnly="1" outline="0" axis="axisRow" fieldPosition="2"/>
    </format>
    <format dxfId="45">
      <pivotArea dataOnly="0" labelOnly="1" grandRow="1" outline="0" fieldPosition="0"/>
    </format>
    <format dxfId="44">
      <pivotArea dataOnly="0" labelOnly="1" grandCol="1" outline="0" fieldPosition="0"/>
    </format>
    <format dxfId="43">
      <pivotArea outline="0" collapsedLevelsAreSubtotals="1" fieldPosition="0"/>
    </format>
    <format dxfId="42">
      <pivotArea field="9" type="button" dataOnly="0" labelOnly="1" outline="0" axis="axisRow" fieldPosition="2"/>
    </format>
    <format dxfId="41">
      <pivotArea dataOnly="0" labelOnly="1" grandRow="1" outline="0" fieldPosition="0"/>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81" firstHeaderRow="1" firstDataRow="1" firstDataCol="1" rowPageCount="3" colPageCount="1"/>
  <pivotFields count="29">
    <pivotField axis="axisPage" multipleItemSelectionAllowed="1" showAll="0" defaultSubtotal="0">
      <items count="3">
        <item x="0"/>
        <item x="1"/>
        <item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2">
    <field x="9"/>
    <field x="4"/>
  </rowFields>
  <rowItems count="75">
    <i>
      <x/>
    </i>
    <i r="1">
      <x/>
    </i>
    <i r="1">
      <x v="5"/>
    </i>
    <i>
      <x v="1"/>
    </i>
    <i r="1">
      <x/>
    </i>
    <i>
      <x v="3"/>
    </i>
    <i r="1">
      <x/>
    </i>
    <i>
      <x v="4"/>
    </i>
    <i r="1">
      <x v="1"/>
    </i>
    <i r="1">
      <x v="2"/>
    </i>
    <i r="1">
      <x v="4"/>
    </i>
    <i>
      <x v="5"/>
    </i>
    <i r="1">
      <x/>
    </i>
    <i r="1">
      <x v="1"/>
    </i>
    <i>
      <x v="7"/>
    </i>
    <i r="1">
      <x v="2"/>
    </i>
    <i>
      <x v="8"/>
    </i>
    <i r="1">
      <x v="5"/>
    </i>
    <i>
      <x v="9"/>
    </i>
    <i r="1">
      <x/>
    </i>
    <i r="1">
      <x v="2"/>
    </i>
    <i r="1">
      <x v="4"/>
    </i>
    <i>
      <x v="10"/>
    </i>
    <i r="1">
      <x v="1"/>
    </i>
    <i r="1">
      <x v="2"/>
    </i>
    <i>
      <x v="12"/>
    </i>
    <i r="1">
      <x v="5"/>
    </i>
    <i>
      <x v="13"/>
    </i>
    <i r="1">
      <x v="5"/>
    </i>
    <i>
      <x v="14"/>
    </i>
    <i r="1">
      <x/>
    </i>
    <i r="1">
      <x v="1"/>
    </i>
    <i r="1">
      <x v="5"/>
    </i>
    <i>
      <x v="15"/>
    </i>
    <i r="1">
      <x v="1"/>
    </i>
    <i r="1">
      <x v="2"/>
    </i>
    <i r="1">
      <x v="4"/>
    </i>
    <i>
      <x v="16"/>
    </i>
    <i r="1">
      <x v="5"/>
    </i>
    <i>
      <x v="17"/>
    </i>
    <i r="1">
      <x/>
    </i>
    <i>
      <x v="18"/>
    </i>
    <i r="1">
      <x v="1"/>
    </i>
    <i r="1">
      <x v="5"/>
    </i>
    <i>
      <x v="19"/>
    </i>
    <i r="1">
      <x v="5"/>
    </i>
    <i>
      <x v="20"/>
    </i>
    <i r="1">
      <x v="2"/>
    </i>
    <i>
      <x v="21"/>
    </i>
    <i r="1">
      <x v="2"/>
    </i>
    <i r="1">
      <x v="4"/>
    </i>
    <i>
      <x v="22"/>
    </i>
    <i r="1">
      <x/>
    </i>
    <i>
      <x v="23"/>
    </i>
    <i r="1">
      <x v="1"/>
    </i>
    <i r="1">
      <x v="2"/>
    </i>
    <i r="1">
      <x v="5"/>
    </i>
    <i>
      <x v="24"/>
    </i>
    <i r="1">
      <x v="2"/>
    </i>
    <i>
      <x v="25"/>
    </i>
    <i r="1">
      <x v="2"/>
    </i>
    <i>
      <x v="26"/>
    </i>
    <i r="1">
      <x v="5"/>
    </i>
    <i>
      <x v="27"/>
    </i>
    <i r="1">
      <x/>
    </i>
    <i r="1">
      <x v="1"/>
    </i>
    <i>
      <x v="28"/>
    </i>
    <i r="1">
      <x/>
    </i>
    <i>
      <x v="29"/>
    </i>
    <i r="1">
      <x v="1"/>
    </i>
    <i>
      <x v="30"/>
    </i>
    <i r="1">
      <x v="2"/>
    </i>
    <i>
      <x v="31"/>
    </i>
    <i r="1">
      <x v="1"/>
    </i>
    <i t="grand">
      <x/>
    </i>
  </rowItems>
  <colItems count="1">
    <i/>
  </colItems>
  <pageFields count="3">
    <pageField fld="25" hier="-1"/>
    <pageField fld="0" hier="-1"/>
    <pageField fld="3" hier="-1"/>
  </pageFields>
  <dataFields count="1">
    <dataField name="Cuenta de Key" fld="2" subtotal="count" baseField="0" baseItem="0"/>
  </dataFields>
  <formats count="15">
    <format dxfId="66">
      <pivotArea outline="0" collapsedLevelsAreSubtotals="1" fieldPosition="0"/>
    </format>
    <format dxfId="65">
      <pivotArea field="9" type="button" dataOnly="0" labelOnly="1" outline="0" axis="axisRow"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grandCol="1" outline="0" fieldPosition="0"/>
    </format>
    <format dxfId="61">
      <pivotArea outline="0" collapsedLevelsAreSubtotals="1" fieldPosition="0"/>
    </format>
    <format dxfId="60">
      <pivotArea field="9" type="button" dataOnly="0" labelOnly="1" outline="0" axis="axisRow" fieldPosition="0"/>
    </format>
    <format dxfId="59">
      <pivotArea dataOnly="0" labelOnly="1" fieldPosition="0">
        <references count="1">
          <reference field="9" count="0"/>
        </references>
      </pivotArea>
    </format>
    <format dxfId="58">
      <pivotArea dataOnly="0" labelOnly="1" grandRow="1" outline="0" fieldPosition="0"/>
    </format>
    <format dxfId="57">
      <pivotArea dataOnly="0" labelOnly="1" grandCol="1" outline="0" fieldPosition="0"/>
    </format>
    <format dxfId="56">
      <pivotArea outline="0" collapsedLevelsAreSubtotals="1" fieldPosition="0"/>
    </format>
    <format dxfId="55">
      <pivotArea field="9" type="button" dataOnly="0" labelOnly="1" outline="0" axis="axisRow" fieldPosition="0"/>
    </format>
    <format dxfId="54">
      <pivotArea dataOnly="0" labelOnly="1" grandRow="1" outline="0" fieldPosition="0"/>
    </format>
    <format dxfId="53">
      <pivotArea dataOnly="0" labelOnly="1" grandCol="1" outline="0" fieldPosition="0"/>
    </format>
    <format dxfId="52">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4"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C9" firstHeaderRow="1" firstDataRow="2" firstDataCol="1" rowPageCount="3" colPageCount="1"/>
  <pivotFields count="27">
    <pivotField axis="axisPage" multipleItemSelectionAllowed="1" showAll="0" defaultSubtotal="0">
      <items count="2">
        <item x="1"/>
        <item h="1" x="0"/>
      </items>
    </pivotField>
    <pivotField showAll="0"/>
    <pivotField dataField="1" showAll="0"/>
    <pivotField axis="axisPage" showAll="0">
      <items count="2">
        <item x="0"/>
        <item t="default"/>
      </items>
    </pivotField>
    <pivotField axis="axisCol" showAll="0">
      <items count="6">
        <item x="2"/>
        <item x="3"/>
        <item x="1"/>
        <item x="0"/>
        <item x="4"/>
        <item t="default"/>
      </items>
    </pivotField>
    <pivotField showAll="0"/>
    <pivotField showAll="0"/>
    <pivotField showAll="0"/>
    <pivotField showAll="0"/>
    <pivotField axis="axisRow" showAll="0">
      <items count="15">
        <item x="2"/>
        <item x="10"/>
        <item x="11"/>
        <item x="6"/>
        <item x="0"/>
        <item x="4"/>
        <item x="7"/>
        <item x="3"/>
        <item x="13"/>
        <item x="12"/>
        <item x="9"/>
        <item x="1"/>
        <item x="5"/>
        <item x="8"/>
        <item t="default"/>
      </items>
    </pivotField>
    <pivotField numFmtId="14" showAll="0"/>
    <pivotField numFmtId="14" showAll="0"/>
    <pivotField showAll="0"/>
    <pivotField numFmtId="164" showAll="0"/>
    <pivotField numFmtId="14" showAll="0" defaultSubtotal="0"/>
    <pivotField showAll="0" defaultSubtotal="0"/>
    <pivotField axis="axisRow" numFmtId="1" showAll="0">
      <items count="22">
        <item m="1" x="15"/>
        <item m="1" x="18"/>
        <item m="1" x="6"/>
        <item m="1" x="9"/>
        <item m="1" x="16"/>
        <item m="1" x="10"/>
        <item m="1" x="12"/>
        <item m="1" x="14"/>
        <item m="1" x="20"/>
        <item m="1" x="5"/>
        <item m="1" x="13"/>
        <item m="1" x="17"/>
        <item m="1" x="7"/>
        <item m="1" x="19"/>
        <item m="1" x="8"/>
        <item m="1" x="11"/>
        <item x="0"/>
        <item x="3"/>
        <item x="1"/>
        <item x="4"/>
        <item x="2"/>
        <item t="default"/>
      </items>
    </pivotField>
    <pivotField numFmtId="1" showAll="0"/>
    <pivotField showAll="0"/>
    <pivotField numFmtId="1" showAll="0"/>
    <pivotField showAll="0"/>
    <pivotField showAll="0"/>
    <pivotField axis="axisPage" showAll="0">
      <items count="2">
        <item x="0"/>
        <item t="default"/>
      </items>
    </pivotField>
    <pivotField showAll="0"/>
    <pivotField showAll="0"/>
    <pivotField showAll="0"/>
    <pivotField showAll="0"/>
  </pivotFields>
  <rowFields count="2">
    <field x="9"/>
    <field x="16"/>
  </rowFields>
  <rowItems count="3">
    <i>
      <x v="4"/>
    </i>
    <i r="1">
      <x v="18"/>
    </i>
    <i t="grand">
      <x/>
    </i>
  </rowItems>
  <colFields count="1">
    <field x="4"/>
  </colFields>
  <colItems count="2">
    <i>
      <x v="3"/>
    </i>
    <i t="grand">
      <x/>
    </i>
  </colItems>
  <pageFields count="3">
    <pageField fld="22" hier="-1"/>
    <pageField fld="0" hier="-1"/>
    <pageField fld="3" hier="-1"/>
  </pageFields>
  <dataFields count="1">
    <dataField name="Cuenta de Key" fld="2" subtotal="count" baseField="0" baseItem="0"/>
  </dataFields>
  <formats count="18">
    <format dxfId="39">
      <pivotArea outline="0" collapsedLevelsAreSubtotals="1" fieldPosition="0"/>
    </format>
    <format dxfId="38">
      <pivotArea field="9" type="button" dataOnly="0" labelOnly="1" outline="0" axis="axisRow" fieldPosition="0"/>
    </format>
    <format dxfId="37">
      <pivotArea dataOnly="0" labelOnly="1" fieldPosition="0">
        <references count="1">
          <reference field="9" count="0"/>
        </references>
      </pivotArea>
    </format>
    <format dxfId="36">
      <pivotArea dataOnly="0" labelOnly="1" grandRow="1" outline="0" fieldPosition="0"/>
    </format>
    <format dxfId="35">
      <pivotArea dataOnly="0" labelOnly="1" fieldPosition="0">
        <references count="1">
          <reference field="4" count="0"/>
        </references>
      </pivotArea>
    </format>
    <format dxfId="34">
      <pivotArea dataOnly="0" labelOnly="1" grandCol="1" outline="0" fieldPosition="0"/>
    </format>
    <format dxfId="33">
      <pivotArea outline="0" collapsedLevelsAreSubtotals="1"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 dxfId="27">
      <pivotArea outline="0" collapsedLevelsAreSubtotals="1" fieldPosition="0"/>
    </format>
    <format dxfId="26">
      <pivotArea field="9" type="button" dataOnly="0" labelOnly="1" outline="0" axis="axisRow" fieldPosition="0"/>
    </format>
    <format dxfId="25">
      <pivotArea dataOnly="0" labelOnly="1" grandRow="1" outline="0"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fieldPosition="0">
        <references count="1">
          <reference field="9" count="0"/>
        </references>
      </pivotArea>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D18" firstHeaderRow="1" firstDataRow="2" firstDataCol="1" rowPageCount="3" colPageCount="1"/>
  <pivotFields count="26">
    <pivotField axis="axisPage" multipleItemSelectionAllowed="1" showAll="0" defaultSubtotal="0">
      <items count="2">
        <item x="0"/>
        <item h="1" x="1"/>
      </items>
    </pivotField>
    <pivotField showAll="0"/>
    <pivotField dataField="1" showAll="0"/>
    <pivotField axis="axisPage" showAll="0">
      <items count="2">
        <item x="0"/>
        <item t="default"/>
      </items>
    </pivotField>
    <pivotField axis="axisCol" showAll="0">
      <items count="5">
        <item x="0"/>
        <item x="1"/>
        <item x="3"/>
        <item x="2"/>
        <item t="default"/>
      </items>
    </pivotField>
    <pivotField showAll="0"/>
    <pivotField showAll="0"/>
    <pivotField showAll="0"/>
    <pivotField showAll="0"/>
    <pivotField axis="axisRow" showAll="0">
      <items count="13">
        <item x="9"/>
        <item x="1"/>
        <item x="8"/>
        <item x="6"/>
        <item x="10"/>
        <item x="0"/>
        <item x="4"/>
        <item x="5"/>
        <item x="7"/>
        <item x="2"/>
        <item m="1" x="11"/>
        <item x="3"/>
        <item t="default"/>
      </items>
    </pivotField>
    <pivotField numFmtId="14" showAll="0"/>
    <pivotField numFmtId="14" showAll="0"/>
    <pivotField numFmtId="14" showAll="0"/>
    <pivotField numFmtId="164" showAll="0"/>
    <pivotField numFmtId="14" showAll="0" defaultSubtotal="0"/>
    <pivotField showAll="0" defaultSubtotal="0"/>
    <pivotField axis="axisRow" numFmtId="1" showAll="0">
      <items count="15">
        <item m="1" x="6"/>
        <item m="1" x="11"/>
        <item m="1" x="8"/>
        <item m="1" x="12"/>
        <item m="1" x="5"/>
        <item m="1" x="9"/>
        <item m="1" x="7"/>
        <item m="1" x="13"/>
        <item m="1" x="10"/>
        <item x="0"/>
        <item x="1"/>
        <item x="2"/>
        <item x="3"/>
        <item x="4"/>
        <item t="default"/>
      </items>
    </pivotField>
    <pivotField numFmtId="1" showAll="0"/>
    <pivotField showAll="0"/>
    <pivotField numFmtId="1" showAll="0"/>
    <pivotField showAll="0"/>
    <pivotField showAll="0"/>
    <pivotField axis="axisPage" showAll="0">
      <items count="3">
        <item x="1"/>
        <item x="0"/>
        <item t="default"/>
      </items>
    </pivotField>
    <pivotField showAll="0"/>
    <pivotField showAll="0"/>
    <pivotField showAll="0"/>
  </pivotFields>
  <rowFields count="2">
    <field x="9"/>
    <field x="16"/>
  </rowFields>
  <rowItems count="12">
    <i>
      <x v="1"/>
    </i>
    <i r="1">
      <x v="9"/>
    </i>
    <i r="1">
      <x v="11"/>
    </i>
    <i>
      <x v="2"/>
    </i>
    <i r="1">
      <x v="9"/>
    </i>
    <i>
      <x v="5"/>
    </i>
    <i r="1">
      <x v="9"/>
    </i>
    <i>
      <x v="6"/>
    </i>
    <i r="1">
      <x v="9"/>
    </i>
    <i>
      <x v="7"/>
    </i>
    <i r="1">
      <x v="9"/>
    </i>
    <i t="grand">
      <x/>
    </i>
  </rowItems>
  <colFields count="1">
    <field x="4"/>
  </colFields>
  <colItems count="3">
    <i>
      <x/>
    </i>
    <i>
      <x v="2"/>
    </i>
    <i t="grand">
      <x/>
    </i>
  </colItems>
  <pageFields count="3">
    <pageField fld="22" hier="-1"/>
    <pageField fld="0" hier="-1"/>
    <pageField fld="3" hier="-1"/>
  </pageFields>
  <dataFields count="1">
    <dataField name="Cuenta de Key" fld="2" subtotal="count" baseField="0" baseItem="0"/>
  </dataFields>
  <formats count="7">
    <format dxfId="21">
      <pivotArea outline="0" collapsedLevelsAreSubtotals="1" fieldPosition="0"/>
    </format>
    <format dxfId="20">
      <pivotArea field="9" type="button" dataOnly="0" labelOnly="1" outline="0" axis="axisRow" fieldPosition="0"/>
    </format>
    <format dxfId="19">
      <pivotArea dataOnly="0" labelOnly="1" fieldPosition="0">
        <references count="1">
          <reference field="9" count="0"/>
        </references>
      </pivotArea>
    </format>
    <format dxfId="18">
      <pivotArea dataOnly="0" labelOnly="1" grandRow="1" outline="0" fieldPosition="0"/>
    </format>
    <format dxfId="17">
      <pivotArea dataOnly="0" labelOnly="1" fieldPosition="0">
        <references count="1">
          <reference field="4" count="0"/>
        </references>
      </pivotArea>
    </format>
    <format dxfId="16">
      <pivotArea dataOnly="0" labelOnly="1" grandCol="1" outline="0" fieldPosition="0"/>
    </format>
    <format dxfId="15">
      <pivotArea outline="0" collapsedLevelsAreSubtotals="1" fieldPosition="0"/>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AE36" firstHeaderRow="1" firstDataRow="2" firstDataCol="1" rowPageCount="3" colPageCount="1"/>
  <pivotFields count="30">
    <pivotField axis="axisPage" multipleItemSelectionAllowed="1" showAll="0" defaultSubtotal="0">
      <items count="2">
        <item x="1"/>
        <item h="1" x="0"/>
      </items>
    </pivotField>
    <pivotField showAll="0"/>
    <pivotField dataField="1" showAll="0"/>
    <pivotField axis="axisPage" showAll="0">
      <items count="3">
        <item x="0"/>
        <item m="1" x="1"/>
        <item t="default"/>
      </items>
    </pivotField>
    <pivotField showAll="0">
      <items count="8">
        <item x="5"/>
        <item x="4"/>
        <item x="6"/>
        <item x="2"/>
        <item x="0"/>
        <item x="1"/>
        <item x="3"/>
        <item t="default"/>
      </items>
    </pivotField>
    <pivotField showAll="0"/>
    <pivotField showAll="0"/>
    <pivotField showAll="0"/>
    <pivotField showAll="0"/>
    <pivotField axis="axisRow" showAll="0">
      <items count="34">
        <item x="14"/>
        <item x="31"/>
        <item x="28"/>
        <item x="23"/>
        <item x="0"/>
        <item x="21"/>
        <item x="12"/>
        <item x="16"/>
        <item x="19"/>
        <item x="27"/>
        <item x="2"/>
        <item x="5"/>
        <item x="18"/>
        <item x="4"/>
        <item x="3"/>
        <item x="8"/>
        <item x="22"/>
        <item x="15"/>
        <item x="7"/>
        <item x="1"/>
        <item x="24"/>
        <item x="25"/>
        <item x="26"/>
        <item x="10"/>
        <item x="11"/>
        <item x="6"/>
        <item x="30"/>
        <item x="32"/>
        <item x="9"/>
        <item x="17"/>
        <item x="13"/>
        <item x="20"/>
        <item x="29"/>
        <item t="default"/>
      </items>
    </pivotField>
    <pivotField numFmtId="14" showAll="0"/>
    <pivotField numFmtId="14" showAll="0"/>
    <pivotField numFmtId="14" showAll="0"/>
    <pivotField showAll="0"/>
    <pivotField numFmtId="14" showAll="0" defaultSubtotal="0"/>
    <pivotField showAll="0" defaultSubtotal="0"/>
    <pivotField axis="axisCol" numFmtId="1" showAll="0" defaultSubtotal="0">
      <items count="40">
        <item x="31"/>
        <item x="36"/>
        <item x="16"/>
        <item x="18"/>
        <item x="21"/>
        <item x="1"/>
        <item x="33"/>
        <item x="19"/>
        <item x="35"/>
        <item x="32"/>
        <item x="28"/>
        <item x="26"/>
        <item x="12"/>
        <item x="34"/>
        <item x="0"/>
        <item x="2"/>
        <item x="3"/>
        <item x="4"/>
        <item x="15"/>
        <item x="11"/>
        <item x="13"/>
        <item x="5"/>
        <item x="8"/>
        <item x="6"/>
        <item x="20"/>
        <item x="25"/>
        <item x="14"/>
        <item x="23"/>
        <item x="17"/>
        <item x="7"/>
        <item x="39"/>
        <item x="30"/>
        <item x="29"/>
        <item x="27"/>
        <item x="37"/>
        <item x="38"/>
        <item x="9"/>
        <item x="22"/>
        <item x="10"/>
        <item x="24"/>
      </items>
    </pivotField>
    <pivotField showAll="0" defaultSubtotal="0">
      <items count="11">
        <item x="3"/>
        <item x="10"/>
        <item x="2"/>
        <item x="1"/>
        <item x="6"/>
        <item x="7"/>
        <item x="5"/>
        <item x="4"/>
        <item x="9"/>
        <item x="8"/>
        <item x="0"/>
      </items>
    </pivotField>
    <pivotField numFmtId="1" showAll="0"/>
    <pivotField showAll="0"/>
    <pivotField numFmtId="1"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s>
  <rowFields count="1">
    <field x="9"/>
  </rowFields>
  <rowItems count="30">
    <i>
      <x/>
    </i>
    <i>
      <x v="1"/>
    </i>
    <i>
      <x v="2"/>
    </i>
    <i>
      <x v="3"/>
    </i>
    <i>
      <x v="4"/>
    </i>
    <i>
      <x v="5"/>
    </i>
    <i>
      <x v="6"/>
    </i>
    <i>
      <x v="7"/>
    </i>
    <i>
      <x v="8"/>
    </i>
    <i>
      <x v="9"/>
    </i>
    <i>
      <x v="10"/>
    </i>
    <i>
      <x v="11"/>
    </i>
    <i>
      <x v="12"/>
    </i>
    <i>
      <x v="13"/>
    </i>
    <i>
      <x v="14"/>
    </i>
    <i>
      <x v="15"/>
    </i>
    <i>
      <x v="16"/>
    </i>
    <i>
      <x v="17"/>
    </i>
    <i>
      <x v="18"/>
    </i>
    <i>
      <x v="19"/>
    </i>
    <i>
      <x v="22"/>
    </i>
    <i>
      <x v="23"/>
    </i>
    <i>
      <x v="24"/>
    </i>
    <i>
      <x v="25"/>
    </i>
    <i>
      <x v="26"/>
    </i>
    <i>
      <x v="27"/>
    </i>
    <i>
      <x v="30"/>
    </i>
    <i>
      <x v="31"/>
    </i>
    <i>
      <x v="32"/>
    </i>
    <i t="grand">
      <x/>
    </i>
  </rowItems>
  <colFields count="1">
    <field x="16"/>
  </colFields>
  <colItems count="30">
    <i>
      <x/>
    </i>
    <i>
      <x v="2"/>
    </i>
    <i>
      <x v="3"/>
    </i>
    <i>
      <x v="4"/>
    </i>
    <i>
      <x v="5"/>
    </i>
    <i>
      <x v="6"/>
    </i>
    <i>
      <x v="7"/>
    </i>
    <i>
      <x v="8"/>
    </i>
    <i>
      <x v="9"/>
    </i>
    <i>
      <x v="10"/>
    </i>
    <i>
      <x v="11"/>
    </i>
    <i>
      <x v="12"/>
    </i>
    <i>
      <x v="13"/>
    </i>
    <i>
      <x v="14"/>
    </i>
    <i>
      <x v="15"/>
    </i>
    <i>
      <x v="16"/>
    </i>
    <i>
      <x v="18"/>
    </i>
    <i>
      <x v="19"/>
    </i>
    <i>
      <x v="21"/>
    </i>
    <i>
      <x v="22"/>
    </i>
    <i>
      <x v="23"/>
    </i>
    <i>
      <x v="25"/>
    </i>
    <i>
      <x v="27"/>
    </i>
    <i>
      <x v="29"/>
    </i>
    <i>
      <x v="32"/>
    </i>
    <i>
      <x v="34"/>
    </i>
    <i>
      <x v="35"/>
    </i>
    <i>
      <x v="36"/>
    </i>
    <i>
      <x v="38"/>
    </i>
    <i t="grand">
      <x/>
    </i>
  </colItems>
  <pageFields count="3">
    <pageField fld="23" hier="-1"/>
    <pageField fld="0" hier="-1"/>
    <pageField fld="3" hier="-1"/>
  </pageFields>
  <dataFields count="1">
    <dataField name="Cuenta de Key" fld="2" subtotal="count" baseField="0" baseItem="0"/>
  </dataFields>
  <formats count="12">
    <format dxfId="14">
      <pivotArea outline="0" collapsedLevelsAreSubtotals="1" fieldPosition="0"/>
    </format>
    <format dxfId="13">
      <pivotArea field="9" type="button" dataOnly="0" labelOnly="1" outline="0" axis="axisRow" fieldPosition="0"/>
    </format>
    <format dxfId="12">
      <pivotArea dataOnly="0" labelOnly="1" grandRow="1" outline="0" fieldPosition="0"/>
    </format>
    <format dxfId="11">
      <pivotArea dataOnly="0" labelOnly="1" grandCol="1" outline="0" fieldPosition="0"/>
    </format>
    <format dxfId="10">
      <pivotArea outline="0" collapsedLevelsAreSubtotals="1" fieldPosition="0"/>
    </format>
    <format dxfId="9">
      <pivotArea field="9" type="button" dataOnly="0" labelOnly="1" outline="0" axis="axisRow" fieldPosition="0"/>
    </format>
    <format dxfId="8">
      <pivotArea dataOnly="0" labelOnly="1" grandRow="1" outline="0" fieldPosition="0"/>
    </format>
    <format dxfId="7">
      <pivotArea dataOnly="0" labelOnly="1" grandCol="1" outline="0" fieldPosition="0"/>
    </format>
    <format dxfId="6">
      <pivotArea outline="0" collapsedLevelsAreSubtotals="1" fieldPosition="0"/>
    </format>
    <format dxfId="5">
      <pivotArea field="9" type="button" dataOnly="0" labelOnly="1" outline="0" axis="axisRow" fieldPosition="0"/>
    </format>
    <format dxfId="4">
      <pivotArea dataOnly="0" labelOnly="1" grandRow="1" outline="0"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C7" totalsRowShown="0" headerRowDxfId="2">
  <autoFilter ref="A1:C7"/>
  <tableColumns count="3">
    <tableColumn id="1" name="Concepto"/>
    <tableColumn id="2" name="Cantidad" dataDxfId="1"/>
    <tableColumn id="3" name="Cerrados" dataDxfId="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support.finsoftware.com/jira/browse/BXMPRJ-1021"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finsoftware.com/jira/browse/BXMPRJ-1261" TargetMode="External"/><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support.finsoftware.com/jira/browse/BXMPRJ-124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2" zoomScale="130" zoomScaleNormal="130" workbookViewId="0">
      <selection activeCell="B24" sqref="B24"/>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79" t="s">
        <v>627</v>
      </c>
      <c r="B1" s="80"/>
      <c r="C1" s="80"/>
      <c r="D1" s="80"/>
      <c r="E1" s="80"/>
    </row>
    <row r="2" spans="1:6" x14ac:dyDescent="0.25">
      <c r="A2" s="45" t="s">
        <v>696</v>
      </c>
      <c r="B2" s="45" t="s">
        <v>624</v>
      </c>
      <c r="C2" s="45" t="s">
        <v>625</v>
      </c>
      <c r="D2" s="45" t="s">
        <v>626</v>
      </c>
      <c r="E2" s="45" t="s">
        <v>632</v>
      </c>
    </row>
    <row r="3" spans="1:6" x14ac:dyDescent="0.25">
      <c r="A3" s="43" t="s">
        <v>697</v>
      </c>
      <c r="B3" s="43" t="s">
        <v>10</v>
      </c>
      <c r="C3" s="43" t="s">
        <v>628</v>
      </c>
      <c r="D3" s="43" t="s">
        <v>629</v>
      </c>
      <c r="E3" s="43" t="s">
        <v>646</v>
      </c>
    </row>
    <row r="4" spans="1:6" x14ac:dyDescent="0.25">
      <c r="A4" s="43" t="s">
        <v>698</v>
      </c>
      <c r="B4" s="43" t="s">
        <v>10</v>
      </c>
      <c r="C4" s="43" t="s">
        <v>630</v>
      </c>
      <c r="D4" s="43" t="s">
        <v>631</v>
      </c>
      <c r="E4" s="43" t="s">
        <v>633</v>
      </c>
    </row>
    <row r="5" spans="1:6" x14ac:dyDescent="0.25">
      <c r="A5" s="43" t="s">
        <v>699</v>
      </c>
      <c r="B5" s="43" t="s">
        <v>10</v>
      </c>
      <c r="C5" s="43" t="s">
        <v>634</v>
      </c>
      <c r="D5" s="44" t="s">
        <v>635</v>
      </c>
      <c r="E5" s="44" t="s">
        <v>645</v>
      </c>
      <c r="F5" s="46" t="s">
        <v>637</v>
      </c>
    </row>
    <row r="6" spans="1:6" x14ac:dyDescent="0.25">
      <c r="A6" s="43" t="s">
        <v>700</v>
      </c>
      <c r="B6" s="43" t="s">
        <v>10</v>
      </c>
      <c r="C6" s="43" t="s">
        <v>636</v>
      </c>
      <c r="D6" s="50" t="s">
        <v>666</v>
      </c>
      <c r="E6" s="50" t="s">
        <v>633</v>
      </c>
      <c r="F6" s="46" t="s">
        <v>638</v>
      </c>
    </row>
    <row r="7" spans="1:6" x14ac:dyDescent="0.25">
      <c r="A7" s="43" t="s">
        <v>701</v>
      </c>
      <c r="B7" s="43" t="s">
        <v>10</v>
      </c>
      <c r="C7" s="43" t="s">
        <v>639</v>
      </c>
      <c r="D7" s="44" t="s">
        <v>635</v>
      </c>
      <c r="E7" s="44" t="s">
        <v>646</v>
      </c>
      <c r="F7" t="s">
        <v>642</v>
      </c>
    </row>
    <row r="8" spans="1:6" x14ac:dyDescent="0.25">
      <c r="A8" s="43" t="s">
        <v>702</v>
      </c>
      <c r="B8" s="47" t="s">
        <v>10</v>
      </c>
      <c r="C8" s="47" t="s">
        <v>640</v>
      </c>
      <c r="D8" s="46" t="s">
        <v>644</v>
      </c>
      <c r="E8" s="47" t="s">
        <v>633</v>
      </c>
      <c r="F8" s="43" t="s">
        <v>643</v>
      </c>
    </row>
    <row r="9" spans="1:6" x14ac:dyDescent="0.25">
      <c r="A9" s="43" t="s">
        <v>703</v>
      </c>
      <c r="B9" s="43" t="s">
        <v>10</v>
      </c>
      <c r="C9" s="43" t="s">
        <v>654</v>
      </c>
      <c r="D9" s="43" t="s">
        <v>655</v>
      </c>
      <c r="E9" s="43" t="s">
        <v>656</v>
      </c>
    </row>
    <row r="10" spans="1:6" ht="3" customHeight="1" x14ac:dyDescent="0.25">
      <c r="A10" s="49"/>
      <c r="B10" s="49"/>
      <c r="C10" s="49"/>
      <c r="D10" s="49"/>
      <c r="E10" s="49"/>
    </row>
    <row r="11" spans="1:6" x14ac:dyDescent="0.25">
      <c r="A11" s="43" t="s">
        <v>704</v>
      </c>
      <c r="B11" s="43" t="s">
        <v>203</v>
      </c>
      <c r="C11" s="43" t="s">
        <v>628</v>
      </c>
      <c r="D11" s="44" t="s">
        <v>635</v>
      </c>
      <c r="E11" s="44" t="s">
        <v>646</v>
      </c>
      <c r="F11" s="46" t="s">
        <v>651</v>
      </c>
    </row>
    <row r="12" spans="1:6" x14ac:dyDescent="0.25">
      <c r="A12" s="43" t="s">
        <v>705</v>
      </c>
      <c r="B12" s="43" t="s">
        <v>203</v>
      </c>
      <c r="C12" s="43" t="s">
        <v>650</v>
      </c>
      <c r="D12" s="50" t="s">
        <v>671</v>
      </c>
      <c r="E12" s="50" t="s">
        <v>646</v>
      </c>
      <c r="F12" s="51" t="s">
        <v>670</v>
      </c>
    </row>
    <row r="13" spans="1:6" x14ac:dyDescent="0.25">
      <c r="A13" s="43" t="s">
        <v>706</v>
      </c>
      <c r="B13" s="43" t="s">
        <v>203</v>
      </c>
      <c r="C13" s="43" t="s">
        <v>634</v>
      </c>
      <c r="D13" s="43" t="s">
        <v>652</v>
      </c>
      <c r="E13" s="43" t="s">
        <v>646</v>
      </c>
    </row>
    <row r="14" spans="1:6" x14ac:dyDescent="0.25">
      <c r="A14" s="43" t="s">
        <v>707</v>
      </c>
      <c r="B14" s="43" t="s">
        <v>203</v>
      </c>
      <c r="C14" s="43" t="s">
        <v>636</v>
      </c>
      <c r="D14" s="43" t="s">
        <v>653</v>
      </c>
      <c r="E14" s="43" t="s">
        <v>633</v>
      </c>
    </row>
    <row r="15" spans="1:6" x14ac:dyDescent="0.25">
      <c r="A15" s="43" t="s">
        <v>708</v>
      </c>
      <c r="B15" s="43" t="s">
        <v>203</v>
      </c>
      <c r="C15" s="43" t="s">
        <v>639</v>
      </c>
      <c r="D15" s="43" t="s">
        <v>641</v>
      </c>
      <c r="E15" s="43" t="s">
        <v>646</v>
      </c>
      <c r="F15" t="s">
        <v>642</v>
      </c>
    </row>
    <row r="16" spans="1:6" x14ac:dyDescent="0.25">
      <c r="A16" s="43" t="s">
        <v>709</v>
      </c>
      <c r="B16" s="43" t="s">
        <v>203</v>
      </c>
      <c r="C16" s="43" t="s">
        <v>640</v>
      </c>
      <c r="D16" s="44" t="s">
        <v>635</v>
      </c>
      <c r="E16" s="44" t="s">
        <v>646</v>
      </c>
    </row>
    <row r="17" spans="1:7" x14ac:dyDescent="0.25">
      <c r="A17" s="43" t="s">
        <v>710</v>
      </c>
      <c r="B17" s="43" t="s">
        <v>203</v>
      </c>
      <c r="C17" s="43" t="s">
        <v>655</v>
      </c>
      <c r="D17" s="43" t="s">
        <v>655</v>
      </c>
      <c r="E17" s="43" t="s">
        <v>633</v>
      </c>
      <c r="G17" t="s">
        <v>672</v>
      </c>
    </row>
    <row r="18" spans="1:7" ht="3" customHeight="1" x14ac:dyDescent="0.25">
      <c r="A18" s="49"/>
      <c r="B18" s="49"/>
      <c r="C18" s="49"/>
      <c r="D18" s="49"/>
      <c r="E18" s="49"/>
    </row>
    <row r="19" spans="1:7" x14ac:dyDescent="0.25">
      <c r="A19" s="43" t="s">
        <v>711</v>
      </c>
      <c r="B19" s="43" t="s">
        <v>605</v>
      </c>
      <c r="C19" s="43" t="s">
        <v>628</v>
      </c>
      <c r="D19" s="44" t="s">
        <v>635</v>
      </c>
      <c r="E19" s="44"/>
    </row>
    <row r="20" spans="1:7" x14ac:dyDescent="0.25">
      <c r="A20" s="43" t="s">
        <v>712</v>
      </c>
      <c r="B20" s="43" t="s">
        <v>605</v>
      </c>
      <c r="C20" s="43" t="s">
        <v>657</v>
      </c>
      <c r="D20" s="44" t="s">
        <v>635</v>
      </c>
      <c r="E20" s="44"/>
    </row>
    <row r="21" spans="1:7" x14ac:dyDescent="0.25">
      <c r="A21" s="43" t="s">
        <v>713</v>
      </c>
      <c r="B21" s="43" t="s">
        <v>605</v>
      </c>
      <c r="C21" s="43" t="s">
        <v>634</v>
      </c>
      <c r="D21" s="43" t="s">
        <v>659</v>
      </c>
      <c r="E21" s="43" t="s">
        <v>660</v>
      </c>
    </row>
    <row r="22" spans="1:7" x14ac:dyDescent="0.25">
      <c r="A22" s="43" t="s">
        <v>714</v>
      </c>
      <c r="B22" s="43" t="s">
        <v>605</v>
      </c>
      <c r="C22" s="43" t="s">
        <v>636</v>
      </c>
      <c r="D22" s="43" t="s">
        <v>653</v>
      </c>
      <c r="E22" s="43" t="s">
        <v>661</v>
      </c>
    </row>
    <row r="23" spans="1:7" x14ac:dyDescent="0.25">
      <c r="A23" s="43" t="s">
        <v>715</v>
      </c>
      <c r="B23" s="43" t="s">
        <v>605</v>
      </c>
      <c r="C23" s="43" t="s">
        <v>639</v>
      </c>
      <c r="D23" s="43" t="s">
        <v>662</v>
      </c>
      <c r="E23" s="43" t="s">
        <v>660</v>
      </c>
    </row>
    <row r="24" spans="1:7" x14ac:dyDescent="0.25">
      <c r="A24" s="43" t="s">
        <v>716</v>
      </c>
      <c r="B24" s="43" t="s">
        <v>605</v>
      </c>
      <c r="C24" s="43" t="s">
        <v>640</v>
      </c>
      <c r="D24" s="44" t="s">
        <v>635</v>
      </c>
      <c r="E24" s="44"/>
    </row>
    <row r="25" spans="1:7" x14ac:dyDescent="0.25">
      <c r="A25" s="43" t="s">
        <v>717</v>
      </c>
      <c r="B25" s="43" t="s">
        <v>605</v>
      </c>
      <c r="C25" s="43" t="s">
        <v>658</v>
      </c>
      <c r="D25" s="43" t="s">
        <v>655</v>
      </c>
      <c r="E25" s="43"/>
    </row>
    <row r="26" spans="1:7" ht="2.4500000000000002" customHeight="1" x14ac:dyDescent="0.25">
      <c r="A26" s="49"/>
      <c r="B26" s="49"/>
      <c r="C26" s="49"/>
      <c r="D26" s="49"/>
      <c r="E26" s="49"/>
    </row>
    <row r="27" spans="1:7" x14ac:dyDescent="0.25">
      <c r="A27" s="43" t="s">
        <v>718</v>
      </c>
      <c r="B27" s="43" t="s">
        <v>663</v>
      </c>
      <c r="C27" s="43" t="s">
        <v>628</v>
      </c>
      <c r="D27" s="44" t="s">
        <v>635</v>
      </c>
      <c r="E27" s="44"/>
    </row>
    <row r="28" spans="1:7" x14ac:dyDescent="0.25">
      <c r="A28" s="43" t="s">
        <v>719</v>
      </c>
      <c r="B28" s="43" t="s">
        <v>663</v>
      </c>
      <c r="C28" s="43" t="s">
        <v>630</v>
      </c>
      <c r="D28" s="43" t="s">
        <v>631</v>
      </c>
      <c r="E28" s="43" t="s">
        <v>664</v>
      </c>
    </row>
    <row r="29" spans="1:7" x14ac:dyDescent="0.25">
      <c r="A29" s="43" t="s">
        <v>720</v>
      </c>
      <c r="B29" s="43" t="s">
        <v>663</v>
      </c>
      <c r="C29" s="43" t="s">
        <v>634</v>
      </c>
      <c r="D29" s="43" t="s">
        <v>652</v>
      </c>
      <c r="E29" s="43" t="s">
        <v>664</v>
      </c>
    </row>
    <row r="30" spans="1:7" x14ac:dyDescent="0.25">
      <c r="A30" s="43" t="s">
        <v>721</v>
      </c>
      <c r="B30" s="43" t="s">
        <v>663</v>
      </c>
      <c r="C30" s="43" t="s">
        <v>636</v>
      </c>
      <c r="D30" s="43" t="s">
        <v>653</v>
      </c>
      <c r="E30" s="43" t="s">
        <v>664</v>
      </c>
    </row>
    <row r="31" spans="1:7" x14ac:dyDescent="0.25">
      <c r="A31" s="43" t="s">
        <v>722</v>
      </c>
      <c r="B31" s="43" t="s">
        <v>663</v>
      </c>
      <c r="C31" s="43" t="s">
        <v>639</v>
      </c>
      <c r="D31" s="43" t="s">
        <v>662</v>
      </c>
      <c r="E31" s="43" t="s">
        <v>664</v>
      </c>
    </row>
    <row r="32" spans="1:7" x14ac:dyDescent="0.25">
      <c r="A32" s="43" t="s">
        <v>723</v>
      </c>
      <c r="B32" s="43" t="s">
        <v>663</v>
      </c>
      <c r="C32" s="43" t="s">
        <v>640</v>
      </c>
      <c r="D32" s="44" t="s">
        <v>635</v>
      </c>
      <c r="E32" s="44"/>
    </row>
    <row r="33" spans="1:6" x14ac:dyDescent="0.25">
      <c r="A33" s="43" t="s">
        <v>724</v>
      </c>
      <c r="B33" s="48" t="s">
        <v>663</v>
      </c>
      <c r="C33" s="43" t="s">
        <v>654</v>
      </c>
      <c r="D33" s="43" t="s">
        <v>655</v>
      </c>
      <c r="E33" s="43"/>
    </row>
    <row r="34" spans="1:6" ht="3.6" customHeight="1" x14ac:dyDescent="0.25">
      <c r="A34" s="49"/>
      <c r="B34" s="49"/>
      <c r="C34" s="49"/>
      <c r="D34" s="49"/>
      <c r="E34" s="49"/>
    </row>
    <row r="35" spans="1:6" x14ac:dyDescent="0.25">
      <c r="A35" s="43" t="s">
        <v>725</v>
      </c>
      <c r="B35" s="43" t="s">
        <v>606</v>
      </c>
      <c r="C35" s="43" t="s">
        <v>628</v>
      </c>
      <c r="D35" s="43" t="s">
        <v>665</v>
      </c>
      <c r="E35" s="43"/>
    </row>
    <row r="36" spans="1:6" x14ac:dyDescent="0.25">
      <c r="A36" s="43" t="s">
        <v>726</v>
      </c>
      <c r="B36" s="43" t="s">
        <v>606</v>
      </c>
      <c r="C36" s="43" t="s">
        <v>630</v>
      </c>
      <c r="D36" s="43" t="s">
        <v>669</v>
      </c>
      <c r="E36" s="43"/>
    </row>
    <row r="37" spans="1:6" x14ac:dyDescent="0.25">
      <c r="A37" s="43" t="s">
        <v>727</v>
      </c>
      <c r="B37" s="43" t="s">
        <v>606</v>
      </c>
      <c r="C37" s="43" t="s">
        <v>634</v>
      </c>
      <c r="D37" s="43" t="s">
        <v>659</v>
      </c>
      <c r="E37" s="43"/>
    </row>
    <row r="38" spans="1:6" x14ac:dyDescent="0.25">
      <c r="A38" s="43" t="s">
        <v>728</v>
      </c>
      <c r="B38" s="43" t="s">
        <v>606</v>
      </c>
      <c r="C38" s="43" t="s">
        <v>636</v>
      </c>
      <c r="D38" s="43" t="s">
        <v>666</v>
      </c>
      <c r="E38" s="43"/>
    </row>
    <row r="39" spans="1:6" x14ac:dyDescent="0.25">
      <c r="A39" s="43" t="s">
        <v>729</v>
      </c>
      <c r="B39" s="43" t="s">
        <v>606</v>
      </c>
      <c r="C39" s="43" t="s">
        <v>639</v>
      </c>
      <c r="D39" s="44" t="s">
        <v>635</v>
      </c>
      <c r="E39" s="44"/>
      <c r="F39" s="46" t="s">
        <v>667</v>
      </c>
    </row>
    <row r="40" spans="1:6" x14ac:dyDescent="0.25">
      <c r="A40" s="43" t="s">
        <v>730</v>
      </c>
      <c r="B40" s="43" t="s">
        <v>606</v>
      </c>
      <c r="C40" s="43" t="s">
        <v>640</v>
      </c>
      <c r="D40" s="44" t="s">
        <v>635</v>
      </c>
      <c r="E40" s="44"/>
    </row>
    <row r="41" spans="1:6" x14ac:dyDescent="0.25">
      <c r="A41" s="43" t="s">
        <v>731</v>
      </c>
      <c r="B41" s="43" t="s">
        <v>606</v>
      </c>
      <c r="C41" s="43" t="s">
        <v>654</v>
      </c>
      <c r="D41" s="48" t="s">
        <v>658</v>
      </c>
      <c r="E41" s="43"/>
      <c r="F41" s="46" t="s">
        <v>668</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election activeCell="N6" sqref="N6"/>
    </sheetView>
  </sheetViews>
  <sheetFormatPr baseColWidth="10" defaultRowHeight="15" x14ac:dyDescent="0.25"/>
  <cols>
    <col min="1" max="1" width="33.85546875" customWidth="1"/>
    <col min="2" max="2" width="22.42578125" customWidth="1"/>
    <col min="3" max="29" width="2" customWidth="1"/>
    <col min="30" max="30" width="3" customWidth="1"/>
    <col min="31" max="31" width="12.5703125" bestFit="1" customWidth="1"/>
  </cols>
  <sheetData>
    <row r="1" spans="1:31" x14ac:dyDescent="0.25">
      <c r="A1" s="42" t="s">
        <v>193</v>
      </c>
      <c r="B1" t="s">
        <v>735</v>
      </c>
    </row>
    <row r="2" spans="1:31" x14ac:dyDescent="0.25">
      <c r="A2" s="42" t="s">
        <v>736</v>
      </c>
      <c r="B2" s="65">
        <v>1</v>
      </c>
    </row>
    <row r="3" spans="1:31" x14ac:dyDescent="0.25">
      <c r="A3" s="42" t="s">
        <v>1</v>
      </c>
      <c r="B3" t="s">
        <v>735</v>
      </c>
    </row>
    <row r="5" spans="1:31" x14ac:dyDescent="0.25">
      <c r="A5" s="42" t="s">
        <v>788</v>
      </c>
      <c r="B5" s="42" t="s">
        <v>623</v>
      </c>
    </row>
    <row r="6" spans="1:31" x14ac:dyDescent="0.25">
      <c r="A6" s="62" t="s">
        <v>621</v>
      </c>
      <c r="B6" s="74">
        <v>0.90763888888614019</v>
      </c>
      <c r="C6" s="74">
        <v>1.1104166666700621</v>
      </c>
      <c r="D6" s="74">
        <v>1.1493055555547471</v>
      </c>
      <c r="E6" s="74">
        <v>1.1840277777810115</v>
      </c>
      <c r="F6" s="74">
        <v>1.242361111108039</v>
      </c>
      <c r="G6" s="74">
        <v>1.9756944444452529</v>
      </c>
      <c r="H6" s="74">
        <v>1.9951388888875954</v>
      </c>
      <c r="I6" s="74">
        <v>2.0479166666700621</v>
      </c>
      <c r="J6" s="74">
        <v>2.0562500000014552</v>
      </c>
      <c r="K6" s="74">
        <v>2.2159722222204437</v>
      </c>
      <c r="L6" s="74">
        <v>2.2194444444467081</v>
      </c>
      <c r="M6" s="74">
        <v>2.2527777777795563</v>
      </c>
      <c r="N6" s="74">
        <v>2.2548611111124046</v>
      </c>
      <c r="O6" s="74">
        <v>2.2631944444437977</v>
      </c>
      <c r="P6" s="74">
        <v>2.2784722222204437</v>
      </c>
      <c r="Q6" s="74">
        <v>2.28125</v>
      </c>
      <c r="R6" s="74">
        <v>4.9909722222218988</v>
      </c>
      <c r="S6" s="74">
        <v>5.0041666666656965</v>
      </c>
      <c r="T6" s="74">
        <v>5.2194444444467081</v>
      </c>
      <c r="U6" s="74">
        <v>5.75</v>
      </c>
      <c r="V6" s="74">
        <v>6.1243055555532919</v>
      </c>
      <c r="W6" s="74">
        <v>6.75</v>
      </c>
      <c r="X6" s="74">
        <v>7.2256944444452529</v>
      </c>
      <c r="Y6" s="74">
        <v>7.2520833333328483</v>
      </c>
      <c r="Z6" s="74">
        <v>8.21875</v>
      </c>
      <c r="AA6" s="74">
        <v>8.2937499999970896</v>
      </c>
      <c r="AB6" s="74">
        <v>8.3430555555532919</v>
      </c>
      <c r="AC6" s="74">
        <v>8.3604166666700621</v>
      </c>
      <c r="AD6" s="74">
        <v>9.75</v>
      </c>
      <c r="AE6" s="73" t="s">
        <v>622</v>
      </c>
    </row>
    <row r="7" spans="1:31" x14ac:dyDescent="0.25">
      <c r="A7" s="65" t="s">
        <v>55</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v>2</v>
      </c>
      <c r="AE7" s="64">
        <v>2</v>
      </c>
    </row>
    <row r="8" spans="1:31" x14ac:dyDescent="0.25">
      <c r="A8" s="65" t="s">
        <v>149</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v>1</v>
      </c>
      <c r="AE8" s="64">
        <v>1</v>
      </c>
    </row>
    <row r="9" spans="1:31" x14ac:dyDescent="0.25">
      <c r="A9" s="65" t="s">
        <v>262</v>
      </c>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v>2</v>
      </c>
      <c r="AE9" s="64">
        <v>2</v>
      </c>
    </row>
    <row r="10" spans="1:31" x14ac:dyDescent="0.25">
      <c r="A10" s="65" t="s">
        <v>435</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v>1</v>
      </c>
      <c r="AE10" s="64">
        <v>1</v>
      </c>
    </row>
    <row r="11" spans="1:31" x14ac:dyDescent="0.25">
      <c r="A11" s="65" t="s">
        <v>80</v>
      </c>
      <c r="B11" s="64"/>
      <c r="C11" s="64"/>
      <c r="D11" s="64"/>
      <c r="E11" s="64"/>
      <c r="F11" s="64"/>
      <c r="G11" s="64"/>
      <c r="H11" s="64"/>
      <c r="I11" s="64"/>
      <c r="J11" s="64"/>
      <c r="K11" s="64"/>
      <c r="L11" s="64"/>
      <c r="M11" s="64"/>
      <c r="N11" s="64"/>
      <c r="O11" s="64">
        <v>1</v>
      </c>
      <c r="P11" s="64"/>
      <c r="Q11" s="64"/>
      <c r="R11" s="64">
        <v>1</v>
      </c>
      <c r="S11" s="64"/>
      <c r="T11" s="64"/>
      <c r="U11" s="64"/>
      <c r="V11" s="64"/>
      <c r="W11" s="64"/>
      <c r="X11" s="64"/>
      <c r="Y11" s="64"/>
      <c r="Z11" s="64"/>
      <c r="AA11" s="64"/>
      <c r="AB11" s="64"/>
      <c r="AC11" s="64"/>
      <c r="AD11" s="64">
        <v>7</v>
      </c>
      <c r="AE11" s="64">
        <v>9</v>
      </c>
    </row>
    <row r="12" spans="1:31" x14ac:dyDescent="0.25">
      <c r="A12" s="65" t="s">
        <v>65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v>1</v>
      </c>
      <c r="AE12" s="64">
        <v>1</v>
      </c>
    </row>
    <row r="13" spans="1:31" x14ac:dyDescent="0.25">
      <c r="A13" s="65" t="s">
        <v>54</v>
      </c>
      <c r="B13" s="64"/>
      <c r="C13" s="64"/>
      <c r="D13" s="64"/>
      <c r="E13" s="64"/>
      <c r="F13" s="64"/>
      <c r="G13" s="64"/>
      <c r="H13" s="64">
        <v>1</v>
      </c>
      <c r="I13" s="64"/>
      <c r="J13" s="64"/>
      <c r="K13" s="64"/>
      <c r="L13" s="64"/>
      <c r="M13" s="64"/>
      <c r="N13" s="64"/>
      <c r="O13" s="64"/>
      <c r="P13" s="64"/>
      <c r="Q13" s="64"/>
      <c r="R13" s="64"/>
      <c r="S13" s="64"/>
      <c r="T13" s="64"/>
      <c r="U13" s="64"/>
      <c r="V13" s="64"/>
      <c r="W13" s="64"/>
      <c r="X13" s="64"/>
      <c r="Y13" s="64"/>
      <c r="Z13" s="64"/>
      <c r="AA13" s="64"/>
      <c r="AB13" s="64"/>
      <c r="AC13" s="64"/>
      <c r="AD13" s="64"/>
      <c r="AE13" s="64">
        <v>1</v>
      </c>
    </row>
    <row r="14" spans="1:31" x14ac:dyDescent="0.25">
      <c r="A14" s="65" t="s">
        <v>49</v>
      </c>
      <c r="B14" s="64"/>
      <c r="C14" s="64"/>
      <c r="D14" s="64"/>
      <c r="E14" s="64">
        <v>1</v>
      </c>
      <c r="F14" s="64"/>
      <c r="G14" s="64"/>
      <c r="H14" s="64"/>
      <c r="I14" s="64"/>
      <c r="J14" s="64"/>
      <c r="K14" s="64"/>
      <c r="L14" s="64">
        <v>1</v>
      </c>
      <c r="M14" s="64"/>
      <c r="N14" s="64"/>
      <c r="O14" s="64"/>
      <c r="P14" s="64"/>
      <c r="Q14" s="64"/>
      <c r="R14" s="64"/>
      <c r="S14" s="64"/>
      <c r="T14" s="64"/>
      <c r="U14" s="64"/>
      <c r="V14" s="64"/>
      <c r="W14" s="64">
        <v>1</v>
      </c>
      <c r="X14" s="64"/>
      <c r="Y14" s="64"/>
      <c r="Z14" s="64">
        <v>1</v>
      </c>
      <c r="AA14" s="64"/>
      <c r="AB14" s="64"/>
      <c r="AC14" s="64"/>
      <c r="AD14" s="64"/>
      <c r="AE14" s="64">
        <v>4</v>
      </c>
    </row>
    <row r="15" spans="1:31" x14ac:dyDescent="0.25">
      <c r="A15" s="65" t="s">
        <v>69</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v>1</v>
      </c>
      <c r="AE15" s="64">
        <v>1</v>
      </c>
    </row>
    <row r="16" spans="1:31" x14ac:dyDescent="0.25">
      <c r="A16" s="65" t="s">
        <v>336</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v>3</v>
      </c>
      <c r="AE16" s="64">
        <v>3</v>
      </c>
    </row>
    <row r="17" spans="1:31" x14ac:dyDescent="0.25">
      <c r="A17" s="65" t="s">
        <v>357</v>
      </c>
      <c r="B17" s="64"/>
      <c r="C17" s="64"/>
      <c r="D17" s="64"/>
      <c r="E17" s="64"/>
      <c r="F17" s="64"/>
      <c r="G17" s="64"/>
      <c r="H17" s="64"/>
      <c r="I17" s="64"/>
      <c r="J17" s="64"/>
      <c r="K17" s="64"/>
      <c r="L17" s="64"/>
      <c r="M17" s="64"/>
      <c r="N17" s="64"/>
      <c r="O17" s="64"/>
      <c r="P17" s="64"/>
      <c r="Q17" s="64">
        <v>1</v>
      </c>
      <c r="R17" s="64"/>
      <c r="S17" s="64"/>
      <c r="T17" s="64"/>
      <c r="U17" s="64"/>
      <c r="V17" s="64"/>
      <c r="W17" s="64"/>
      <c r="X17" s="64"/>
      <c r="Y17" s="64"/>
      <c r="Z17" s="64"/>
      <c r="AA17" s="64"/>
      <c r="AB17" s="64"/>
      <c r="AC17" s="64">
        <v>1</v>
      </c>
      <c r="AD17" s="64">
        <v>1</v>
      </c>
      <c r="AE17" s="64">
        <v>3</v>
      </c>
    </row>
    <row r="18" spans="1:31" x14ac:dyDescent="0.25">
      <c r="A18" s="65" t="s">
        <v>88</v>
      </c>
      <c r="B18" s="64"/>
      <c r="C18" s="64"/>
      <c r="D18" s="64"/>
      <c r="E18" s="64"/>
      <c r="F18" s="64"/>
      <c r="G18" s="64"/>
      <c r="H18" s="64"/>
      <c r="I18" s="64"/>
      <c r="J18" s="64"/>
      <c r="K18" s="64"/>
      <c r="L18" s="64"/>
      <c r="M18" s="64"/>
      <c r="N18" s="64"/>
      <c r="O18" s="64"/>
      <c r="P18" s="64"/>
      <c r="Q18" s="64"/>
      <c r="R18" s="64"/>
      <c r="S18" s="64"/>
      <c r="T18" s="64"/>
      <c r="U18" s="64">
        <v>1</v>
      </c>
      <c r="V18" s="64">
        <v>1</v>
      </c>
      <c r="W18" s="64"/>
      <c r="X18" s="64"/>
      <c r="Y18" s="64"/>
      <c r="Z18" s="64"/>
      <c r="AA18" s="64"/>
      <c r="AB18" s="64"/>
      <c r="AC18" s="64"/>
      <c r="AD18" s="64">
        <v>1</v>
      </c>
      <c r="AE18" s="64">
        <v>3</v>
      </c>
    </row>
    <row r="19" spans="1:31" x14ac:dyDescent="0.25">
      <c r="A19" s="65" t="s">
        <v>131</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v>3</v>
      </c>
      <c r="AE19" s="64">
        <v>3</v>
      </c>
    </row>
    <row r="20" spans="1:31" x14ac:dyDescent="0.25">
      <c r="A20" s="65" t="s">
        <v>361</v>
      </c>
      <c r="B20" s="64"/>
      <c r="C20" s="64"/>
      <c r="D20" s="64"/>
      <c r="E20" s="64"/>
      <c r="F20" s="64"/>
      <c r="G20" s="64"/>
      <c r="H20" s="64"/>
      <c r="I20" s="64"/>
      <c r="J20" s="64"/>
      <c r="K20" s="64"/>
      <c r="L20" s="64"/>
      <c r="M20" s="64"/>
      <c r="N20" s="64"/>
      <c r="O20" s="64"/>
      <c r="P20" s="64"/>
      <c r="Q20" s="64"/>
      <c r="R20" s="64"/>
      <c r="S20" s="64"/>
      <c r="T20" s="64">
        <v>1</v>
      </c>
      <c r="U20" s="64"/>
      <c r="V20" s="64"/>
      <c r="W20" s="64"/>
      <c r="X20" s="64"/>
      <c r="Y20" s="64"/>
      <c r="Z20" s="64"/>
      <c r="AA20" s="64"/>
      <c r="AB20" s="64"/>
      <c r="AC20" s="64"/>
      <c r="AD20" s="64">
        <v>2</v>
      </c>
      <c r="AE20" s="64">
        <v>3</v>
      </c>
    </row>
    <row r="21" spans="1:31" x14ac:dyDescent="0.25">
      <c r="A21" s="65" t="s">
        <v>22</v>
      </c>
      <c r="B21" s="64">
        <v>1</v>
      </c>
      <c r="C21" s="64"/>
      <c r="D21" s="64"/>
      <c r="E21" s="64"/>
      <c r="F21" s="64"/>
      <c r="G21" s="64"/>
      <c r="H21" s="64"/>
      <c r="I21" s="64">
        <v>1</v>
      </c>
      <c r="J21" s="64">
        <v>1</v>
      </c>
      <c r="K21" s="64"/>
      <c r="L21" s="64"/>
      <c r="M21" s="64"/>
      <c r="N21" s="64">
        <v>1</v>
      </c>
      <c r="O21" s="64"/>
      <c r="P21" s="64"/>
      <c r="Q21" s="64"/>
      <c r="R21" s="64"/>
      <c r="S21" s="64"/>
      <c r="T21" s="64"/>
      <c r="U21" s="64"/>
      <c r="V21" s="64"/>
      <c r="W21" s="64"/>
      <c r="X21" s="64"/>
      <c r="Y21" s="64"/>
      <c r="Z21" s="64"/>
      <c r="AA21" s="64"/>
      <c r="AB21" s="64"/>
      <c r="AC21" s="64"/>
      <c r="AD21" s="64">
        <v>4</v>
      </c>
      <c r="AE21" s="64">
        <v>8</v>
      </c>
    </row>
    <row r="22" spans="1:31" x14ac:dyDescent="0.25">
      <c r="A22" s="65" t="s">
        <v>127</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v>4</v>
      </c>
      <c r="AE22" s="64">
        <v>4</v>
      </c>
    </row>
    <row r="23" spans="1:31" x14ac:dyDescent="0.25">
      <c r="A23" s="65" t="s">
        <v>33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v>2</v>
      </c>
      <c r="AE23" s="64">
        <v>2</v>
      </c>
    </row>
    <row r="24" spans="1:31" x14ac:dyDescent="0.25">
      <c r="A24" s="65" t="s">
        <v>15</v>
      </c>
      <c r="B24" s="64"/>
      <c r="C24" s="64"/>
      <c r="D24" s="64">
        <v>1</v>
      </c>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v>1</v>
      </c>
    </row>
    <row r="25" spans="1:31" x14ac:dyDescent="0.25">
      <c r="A25" s="65" t="s">
        <v>16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v>5</v>
      </c>
      <c r="AE25" s="64">
        <v>5</v>
      </c>
    </row>
    <row r="26" spans="1:31" x14ac:dyDescent="0.25">
      <c r="A26" s="65" t="s">
        <v>42</v>
      </c>
      <c r="B26" s="64"/>
      <c r="C26" s="64"/>
      <c r="D26" s="64"/>
      <c r="E26" s="64"/>
      <c r="F26" s="64">
        <v>1</v>
      </c>
      <c r="G26" s="64"/>
      <c r="H26" s="64"/>
      <c r="I26" s="64"/>
      <c r="J26" s="64"/>
      <c r="K26" s="64"/>
      <c r="L26" s="64"/>
      <c r="M26" s="64">
        <v>1</v>
      </c>
      <c r="N26" s="64"/>
      <c r="O26" s="64"/>
      <c r="P26" s="64">
        <v>1</v>
      </c>
      <c r="Q26" s="64"/>
      <c r="R26" s="64"/>
      <c r="S26" s="64"/>
      <c r="T26" s="64"/>
      <c r="U26" s="64">
        <v>1</v>
      </c>
      <c r="V26" s="64"/>
      <c r="W26" s="64"/>
      <c r="X26" s="64"/>
      <c r="Y26" s="64">
        <v>1</v>
      </c>
      <c r="Z26" s="64"/>
      <c r="AA26" s="64"/>
      <c r="AB26" s="64"/>
      <c r="AC26" s="64"/>
      <c r="AD26" s="64">
        <v>1</v>
      </c>
      <c r="AE26" s="64">
        <v>6</v>
      </c>
    </row>
    <row r="27" spans="1:31" x14ac:dyDescent="0.25">
      <c r="A27" s="65" t="s">
        <v>38</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v>1</v>
      </c>
      <c r="AC27" s="64"/>
      <c r="AD27" s="64">
        <v>1</v>
      </c>
      <c r="AE27" s="64">
        <v>2</v>
      </c>
    </row>
    <row r="28" spans="1:31" x14ac:dyDescent="0.25">
      <c r="A28" s="65" t="s">
        <v>503</v>
      </c>
      <c r="B28" s="64"/>
      <c r="C28" s="64">
        <v>1</v>
      </c>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v>1</v>
      </c>
      <c r="AE28" s="64">
        <v>2</v>
      </c>
    </row>
    <row r="29" spans="1:31" x14ac:dyDescent="0.25">
      <c r="A29" s="65" t="s">
        <v>21</v>
      </c>
      <c r="B29" s="64"/>
      <c r="C29" s="64"/>
      <c r="D29" s="64">
        <v>1</v>
      </c>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v>2</v>
      </c>
      <c r="AE29" s="64">
        <v>3</v>
      </c>
    </row>
    <row r="30" spans="1:31" x14ac:dyDescent="0.25">
      <c r="A30" s="65" t="s">
        <v>694</v>
      </c>
      <c r="B30" s="64"/>
      <c r="C30" s="64"/>
      <c r="D30" s="64"/>
      <c r="E30" s="64"/>
      <c r="F30" s="64"/>
      <c r="G30" s="64"/>
      <c r="H30" s="64"/>
      <c r="I30" s="64"/>
      <c r="J30" s="64"/>
      <c r="K30" s="64">
        <v>1</v>
      </c>
      <c r="L30" s="64"/>
      <c r="M30" s="64"/>
      <c r="N30" s="64"/>
      <c r="O30" s="64"/>
      <c r="P30" s="64"/>
      <c r="Q30" s="64"/>
      <c r="R30" s="64"/>
      <c r="S30" s="64">
        <v>1</v>
      </c>
      <c r="T30" s="64"/>
      <c r="U30" s="64"/>
      <c r="V30" s="64"/>
      <c r="W30" s="64"/>
      <c r="X30" s="64">
        <v>1</v>
      </c>
      <c r="Y30" s="64"/>
      <c r="Z30" s="64"/>
      <c r="AA30" s="64"/>
      <c r="AB30" s="64"/>
      <c r="AC30" s="64"/>
      <c r="AD30" s="64"/>
      <c r="AE30" s="64">
        <v>3</v>
      </c>
    </row>
    <row r="31" spans="1:31" x14ac:dyDescent="0.25">
      <c r="A31" s="65" t="s">
        <v>510</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v>4</v>
      </c>
      <c r="AE31" s="64">
        <v>4</v>
      </c>
    </row>
    <row r="32" spans="1:31" x14ac:dyDescent="0.25">
      <c r="A32" s="65" t="s">
        <v>148</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v>1</v>
      </c>
      <c r="AE32" s="64">
        <v>1</v>
      </c>
    </row>
    <row r="33" spans="1:31" x14ac:dyDescent="0.25">
      <c r="A33" s="65" t="s">
        <v>32</v>
      </c>
      <c r="B33" s="64"/>
      <c r="C33" s="64"/>
      <c r="D33" s="64"/>
      <c r="E33" s="64"/>
      <c r="F33" s="64"/>
      <c r="G33" s="64"/>
      <c r="H33" s="64">
        <v>1</v>
      </c>
      <c r="I33" s="64"/>
      <c r="J33" s="64"/>
      <c r="K33" s="64"/>
      <c r="L33" s="64"/>
      <c r="M33" s="64"/>
      <c r="N33" s="64"/>
      <c r="O33" s="64"/>
      <c r="P33" s="64"/>
      <c r="Q33" s="64"/>
      <c r="R33" s="64"/>
      <c r="S33" s="64"/>
      <c r="T33" s="64"/>
      <c r="U33" s="64"/>
      <c r="V33" s="64"/>
      <c r="W33" s="64"/>
      <c r="X33" s="64"/>
      <c r="Y33" s="64"/>
      <c r="Z33" s="64"/>
      <c r="AA33" s="64"/>
      <c r="AB33" s="64"/>
      <c r="AC33" s="64"/>
      <c r="AD33" s="64"/>
      <c r="AE33" s="64">
        <v>1</v>
      </c>
    </row>
    <row r="34" spans="1:31" x14ac:dyDescent="0.25">
      <c r="A34" s="65" t="s">
        <v>87</v>
      </c>
      <c r="B34" s="64"/>
      <c r="C34" s="64"/>
      <c r="D34" s="64"/>
      <c r="E34" s="64"/>
      <c r="F34" s="64"/>
      <c r="G34" s="64">
        <v>1</v>
      </c>
      <c r="H34" s="64"/>
      <c r="I34" s="64"/>
      <c r="J34" s="64"/>
      <c r="K34" s="64"/>
      <c r="L34" s="64"/>
      <c r="M34" s="64"/>
      <c r="N34" s="64"/>
      <c r="O34" s="64"/>
      <c r="P34" s="64"/>
      <c r="Q34" s="64"/>
      <c r="R34" s="64"/>
      <c r="S34" s="64"/>
      <c r="T34" s="64"/>
      <c r="U34" s="64"/>
      <c r="V34" s="64"/>
      <c r="W34" s="64"/>
      <c r="X34" s="64"/>
      <c r="Y34" s="64"/>
      <c r="Z34" s="64"/>
      <c r="AA34" s="64"/>
      <c r="AB34" s="64"/>
      <c r="AC34" s="64"/>
      <c r="AD34" s="64"/>
      <c r="AE34" s="64">
        <v>1</v>
      </c>
    </row>
    <row r="35" spans="1:31" x14ac:dyDescent="0.25">
      <c r="A35" s="65" t="s">
        <v>132</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v>1</v>
      </c>
      <c r="AB35" s="64"/>
      <c r="AC35" s="64"/>
      <c r="AD35" s="64"/>
      <c r="AE35" s="64">
        <v>1</v>
      </c>
    </row>
    <row r="36" spans="1:31" x14ac:dyDescent="0.25">
      <c r="A36" s="63" t="s">
        <v>622</v>
      </c>
      <c r="B36" s="64">
        <v>1</v>
      </c>
      <c r="C36" s="64">
        <v>1</v>
      </c>
      <c r="D36" s="64">
        <v>2</v>
      </c>
      <c r="E36" s="64">
        <v>1</v>
      </c>
      <c r="F36" s="64">
        <v>1</v>
      </c>
      <c r="G36" s="64">
        <v>1</v>
      </c>
      <c r="H36" s="64">
        <v>2</v>
      </c>
      <c r="I36" s="64">
        <v>1</v>
      </c>
      <c r="J36" s="64">
        <v>1</v>
      </c>
      <c r="K36" s="64">
        <v>1</v>
      </c>
      <c r="L36" s="64">
        <v>1</v>
      </c>
      <c r="M36" s="64">
        <v>1</v>
      </c>
      <c r="N36" s="64">
        <v>1</v>
      </c>
      <c r="O36" s="64">
        <v>1</v>
      </c>
      <c r="P36" s="64">
        <v>1</v>
      </c>
      <c r="Q36" s="64">
        <v>1</v>
      </c>
      <c r="R36" s="64">
        <v>1</v>
      </c>
      <c r="S36" s="64">
        <v>1</v>
      </c>
      <c r="T36" s="64">
        <v>1</v>
      </c>
      <c r="U36" s="64">
        <v>2</v>
      </c>
      <c r="V36" s="64">
        <v>1</v>
      </c>
      <c r="W36" s="64">
        <v>1</v>
      </c>
      <c r="X36" s="64">
        <v>1</v>
      </c>
      <c r="Y36" s="64">
        <v>1</v>
      </c>
      <c r="Z36" s="64">
        <v>1</v>
      </c>
      <c r="AA36" s="64">
        <v>1</v>
      </c>
      <c r="AB36" s="64">
        <v>1</v>
      </c>
      <c r="AC36" s="64">
        <v>1</v>
      </c>
      <c r="AD36" s="64">
        <v>50</v>
      </c>
      <c r="AE36" s="64">
        <v>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66"/>
  <sheetViews>
    <sheetView showGridLines="0" tabSelected="1" zoomScale="70" zoomScaleNormal="70" workbookViewId="0">
      <pane xSplit="3" ySplit="5" topLeftCell="H115" activePane="bottomRight" state="frozen"/>
      <selection pane="topRight" activeCell="B1" sqref="B1"/>
      <selection pane="bottomLeft" activeCell="A2" sqref="A2"/>
      <selection pane="bottomRight" activeCell="J118" sqref="J11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348</v>
      </c>
      <c r="K1" s="12"/>
      <c r="L1" s="13"/>
      <c r="M1" s="13"/>
      <c r="N1" s="14"/>
      <c r="O1" s="13"/>
      <c r="P1" s="13"/>
      <c r="Q1" s="13"/>
      <c r="R1" s="13"/>
      <c r="S1" s="14"/>
      <c r="T1" s="13"/>
      <c r="U1" s="13"/>
      <c r="V1" s="13"/>
      <c r="W1" s="13"/>
      <c r="Y1" s="12"/>
      <c r="Z1" s="12"/>
      <c r="AA1" s="12"/>
      <c r="AB1" s="12"/>
      <c r="AC1" s="12"/>
      <c r="AD1" s="12"/>
    </row>
    <row r="2" spans="1:32"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row>
    <row r="3" spans="1:32" s="2" customFormat="1" x14ac:dyDescent="0.25">
      <c r="C3" s="2" t="s">
        <v>199</v>
      </c>
      <c r="D3" s="2">
        <v>5</v>
      </c>
      <c r="G3" s="27"/>
      <c r="K3" s="12"/>
      <c r="L3" s="13"/>
      <c r="M3" s="13"/>
      <c r="N3" s="14"/>
      <c r="O3" s="13"/>
      <c r="P3" s="13"/>
      <c r="Q3" s="13"/>
      <c r="R3" s="13"/>
      <c r="S3" s="14"/>
      <c r="T3" s="13"/>
      <c r="U3" s="13"/>
      <c r="V3" s="13"/>
      <c r="W3" s="13"/>
      <c r="Y3" s="12"/>
      <c r="Z3" s="12"/>
      <c r="AA3" s="12"/>
      <c r="AB3" s="12"/>
      <c r="AC3" s="12"/>
      <c r="AD3" s="12"/>
    </row>
    <row r="4" spans="1:32" s="2" customFormat="1" x14ac:dyDescent="0.25">
      <c r="C4" s="28" t="s">
        <v>200</v>
      </c>
      <c r="D4" s="28">
        <f>COUNTIF($A$7:$A$4849,1)</f>
        <v>79</v>
      </c>
      <c r="E4" s="2" t="s">
        <v>947</v>
      </c>
      <c r="F4" s="2">
        <f>COUNTIF($A$7:$A$4849,"c")</f>
        <v>19</v>
      </c>
      <c r="K4" s="12"/>
      <c r="L4" s="13"/>
      <c r="M4" s="13"/>
      <c r="N4" s="14"/>
      <c r="O4" s="13"/>
      <c r="P4" s="13"/>
      <c r="Q4" s="13"/>
      <c r="R4" s="13"/>
      <c r="S4" s="14"/>
      <c r="T4" s="13"/>
      <c r="U4" s="13"/>
      <c r="V4" s="13"/>
      <c r="W4" s="13"/>
      <c r="Y4" s="12"/>
      <c r="Z4" s="12"/>
      <c r="AA4" s="12"/>
      <c r="AB4" s="12"/>
      <c r="AC4" s="12"/>
      <c r="AD4" s="12"/>
    </row>
    <row r="5" spans="1:32" ht="51.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576</v>
      </c>
      <c r="T5" s="8" t="s">
        <v>190</v>
      </c>
      <c r="U5" s="8" t="s">
        <v>944</v>
      </c>
      <c r="V5" s="8" t="s">
        <v>945</v>
      </c>
      <c r="W5" s="8" t="s">
        <v>191</v>
      </c>
      <c r="X5" s="7" t="s">
        <v>8</v>
      </c>
      <c r="Y5" s="8" t="s">
        <v>192</v>
      </c>
      <c r="Z5" s="8" t="s">
        <v>193</v>
      </c>
      <c r="AA5" s="8" t="s">
        <v>194</v>
      </c>
      <c r="AB5" s="8" t="s">
        <v>195</v>
      </c>
      <c r="AC5" s="8" t="s">
        <v>196</v>
      </c>
      <c r="AD5" s="8" t="s">
        <v>600</v>
      </c>
      <c r="AE5" s="8" t="s">
        <v>601</v>
      </c>
      <c r="AF5" s="8" t="s">
        <v>602</v>
      </c>
    </row>
    <row r="6" spans="1:32" ht="51.75" customHeight="1" x14ac:dyDescent="0.25">
      <c r="A6" s="4">
        <v>1</v>
      </c>
      <c r="B6" s="35" t="s">
        <v>954</v>
      </c>
      <c r="C6" s="10" t="s">
        <v>951</v>
      </c>
      <c r="D6" s="11" t="s">
        <v>350</v>
      </c>
      <c r="E6" s="11" t="s">
        <v>51</v>
      </c>
      <c r="F6" s="11" t="s">
        <v>25</v>
      </c>
      <c r="G6" s="11" t="s">
        <v>952</v>
      </c>
      <c r="H6" s="11" t="s">
        <v>953</v>
      </c>
      <c r="I6" s="11" t="s">
        <v>22</v>
      </c>
      <c r="J6" s="11" t="s">
        <v>42</v>
      </c>
      <c r="K6" s="29">
        <f>$D$2</f>
        <v>42051.75</v>
      </c>
      <c r="L6" s="16">
        <v>42051.569444444445</v>
      </c>
      <c r="M6" s="52">
        <f>+T7</f>
        <v>42052.62777777778</v>
      </c>
      <c r="N6" s="18">
        <f>M6-L6</f>
        <v>1.0583333333343035</v>
      </c>
      <c r="O6" s="16">
        <f>+M6+Y6</f>
        <v>42057.62777777778</v>
      </c>
      <c r="P6" s="16"/>
      <c r="Q6" s="18">
        <f>IF(O6="","Sin Fecha",K6-O6)</f>
        <v>-5.8777777777795563</v>
      </c>
      <c r="R6" s="18" t="str">
        <f>IF(P6="","Sin Fecha",K6-P6)</f>
        <v>Sin Fecha</v>
      </c>
      <c r="S6" s="19">
        <f>K6-L6</f>
        <v>0.18055555555474712</v>
      </c>
      <c r="T6" s="15"/>
      <c r="U6" s="15" t="str">
        <f>IF(AND(T6&lt;&gt;"",Q6&lt;=0),"Cumplió","No Cumplió")</f>
        <v>No Cumplió</v>
      </c>
      <c r="V6" s="15" t="str">
        <f>IF(AND(T6&lt;&gt;"",R6&lt;=0),"Cumplió",IF(P6="","Sin Fecha","No Cumplió"))</f>
        <v>Sin Fecha</v>
      </c>
      <c r="W6" s="19">
        <f>IF(T6="",K6-L6,T6-L6)</f>
        <v>0.18055555555474712</v>
      </c>
      <c r="X6" s="11"/>
      <c r="Y6" s="25">
        <f>$D$3</f>
        <v>5</v>
      </c>
      <c r="Z6" s="26"/>
      <c r="AA6" s="26"/>
      <c r="AB6" s="26"/>
      <c r="AC6" s="26"/>
      <c r="AE6" s="20"/>
    </row>
    <row r="7" spans="1:32" ht="51.75" customHeight="1" x14ac:dyDescent="0.25">
      <c r="B7" s="35" t="s">
        <v>954</v>
      </c>
      <c r="C7" s="10" t="s">
        <v>951</v>
      </c>
      <c r="D7" s="11" t="s">
        <v>350</v>
      </c>
      <c r="E7" s="11" t="s">
        <v>24</v>
      </c>
      <c r="F7" s="11" t="s">
        <v>25</v>
      </c>
      <c r="G7" s="11" t="s">
        <v>952</v>
      </c>
      <c r="H7" s="11" t="s">
        <v>953</v>
      </c>
      <c r="I7" s="11" t="s">
        <v>22</v>
      </c>
      <c r="J7" s="11" t="s">
        <v>80</v>
      </c>
      <c r="K7" s="29">
        <f>$D$2</f>
        <v>42051.75</v>
      </c>
      <c r="L7" s="16">
        <v>42051.569444444445</v>
      </c>
      <c r="M7" s="52">
        <v>42051.569444444445</v>
      </c>
      <c r="N7" s="18">
        <f>M7-L7</f>
        <v>0</v>
      </c>
      <c r="O7" s="16">
        <f>+M7+Y7</f>
        <v>42056.569444444445</v>
      </c>
      <c r="P7" s="16"/>
      <c r="Q7" s="18">
        <f>IF(O7="","Sin Fecha",K7-O7)</f>
        <v>-4.8194444444452529</v>
      </c>
      <c r="R7" s="18" t="str">
        <f>IF(P7="","Sin Fecha",K7-P7)</f>
        <v>Sin Fecha</v>
      </c>
      <c r="S7" s="19">
        <f>K7-L7</f>
        <v>0.18055555555474712</v>
      </c>
      <c r="T7" s="15">
        <v>42052.62777777778</v>
      </c>
      <c r="U7" s="15" t="str">
        <f>IF(AND(T7&lt;&gt;"",Q7&lt;=0),"Cumplió","No Cumplió")</f>
        <v>Cumplió</v>
      </c>
      <c r="V7" s="15" t="str">
        <f>IF(AND(T7&lt;&gt;"",R7&lt;=0),"Cumplió",IF(P7="","Sin Fecha","No Cumplió"))</f>
        <v>Sin Fecha</v>
      </c>
      <c r="W7" s="19">
        <f>IF(T7="",K7-L7,T7-L7)</f>
        <v>1.0583333333343035</v>
      </c>
      <c r="X7" s="11"/>
      <c r="Y7" s="25">
        <f>$D$3</f>
        <v>5</v>
      </c>
      <c r="Z7" s="26"/>
      <c r="AA7" s="26"/>
      <c r="AB7" s="26"/>
      <c r="AC7" s="26"/>
      <c r="AE7" s="20"/>
    </row>
    <row r="8" spans="1:32" ht="51.75" customHeight="1" x14ac:dyDescent="0.25">
      <c r="A8" s="4">
        <v>1</v>
      </c>
      <c r="B8" s="35" t="s">
        <v>726</v>
      </c>
      <c r="C8" s="10" t="s">
        <v>955</v>
      </c>
      <c r="D8" s="11" t="s">
        <v>350</v>
      </c>
      <c r="E8" s="11" t="s">
        <v>11</v>
      </c>
      <c r="F8" s="11" t="s">
        <v>12</v>
      </c>
      <c r="G8" s="11" t="s">
        <v>956</v>
      </c>
      <c r="H8" s="11" t="s">
        <v>957</v>
      </c>
      <c r="I8" s="11" t="s">
        <v>932</v>
      </c>
      <c r="J8" s="11" t="s">
        <v>932</v>
      </c>
      <c r="K8" s="29">
        <f>$D$2</f>
        <v>42051.75</v>
      </c>
      <c r="L8" s="16">
        <v>42047.838194444441</v>
      </c>
      <c r="M8" s="52">
        <v>42047.838194444441</v>
      </c>
      <c r="N8" s="18">
        <f>M8-L8</f>
        <v>0</v>
      </c>
      <c r="O8" s="16">
        <f>+M8+Y8</f>
        <v>42052.838194444441</v>
      </c>
      <c r="P8" s="16"/>
      <c r="Q8" s="18">
        <f>IF(O8="","Sin Fecha",K8-O8)</f>
        <v>-1.0881944444408873</v>
      </c>
      <c r="R8" s="18" t="str">
        <f>IF(P8="","Sin Fecha",K8-P8)</f>
        <v>Sin Fecha</v>
      </c>
      <c r="S8" s="19">
        <f>K8-L8</f>
        <v>3.9118055555591127</v>
      </c>
      <c r="T8" s="15"/>
      <c r="U8" s="15" t="str">
        <f>IF(AND(T8&lt;&gt;"",Q8&lt;=0),"Cumplió","No Cumplió")</f>
        <v>No Cumplió</v>
      </c>
      <c r="V8" s="15" t="str">
        <f>IF(AND(T8&lt;&gt;"",R8&lt;=0),"Cumplió",IF(P8="","Sin Fecha","No Cumplió"))</f>
        <v>Sin Fecha</v>
      </c>
      <c r="W8" s="19">
        <f>IF(T8="",K8-L8,T8-L8)</f>
        <v>3.9118055555591127</v>
      </c>
      <c r="X8" s="11"/>
      <c r="Y8" s="25">
        <f>$D$3</f>
        <v>5</v>
      </c>
      <c r="Z8" s="26"/>
      <c r="AA8" s="26"/>
      <c r="AB8" s="26"/>
      <c r="AC8" s="26"/>
      <c r="AE8" s="20"/>
    </row>
    <row r="9" spans="1:32" ht="51.75" customHeight="1" x14ac:dyDescent="0.25">
      <c r="A9" s="4">
        <v>1</v>
      </c>
      <c r="B9" s="35" t="s">
        <v>726</v>
      </c>
      <c r="C9" s="10" t="s">
        <v>958</v>
      </c>
      <c r="D9" s="11" t="s">
        <v>350</v>
      </c>
      <c r="E9" s="11" t="s">
        <v>11</v>
      </c>
      <c r="F9" s="11" t="s">
        <v>12</v>
      </c>
      <c r="G9" s="11" t="s">
        <v>959</v>
      </c>
      <c r="H9" s="11" t="s">
        <v>960</v>
      </c>
      <c r="I9" s="11" t="s">
        <v>932</v>
      </c>
      <c r="J9" s="11" t="s">
        <v>262</v>
      </c>
      <c r="K9" s="29">
        <f>$D$2</f>
        <v>42051.75</v>
      </c>
      <c r="L9" s="16">
        <v>42047.719444444447</v>
      </c>
      <c r="M9" s="52">
        <v>42047.719444444447</v>
      </c>
      <c r="N9" s="18">
        <f>M9-L9</f>
        <v>0</v>
      </c>
      <c r="O9" s="16">
        <f>+M9+Y9</f>
        <v>42047.719444444447</v>
      </c>
      <c r="P9" s="16"/>
      <c r="Q9" s="18">
        <f>IF(O9="","Sin Fecha",K9-O9)</f>
        <v>4.0305555555532919</v>
      </c>
      <c r="R9" s="18" t="str">
        <f>IF(P9="","Sin Fecha",K9-P9)</f>
        <v>Sin Fecha</v>
      </c>
      <c r="S9" s="19">
        <f>K9-L9</f>
        <v>4.0305555555532919</v>
      </c>
      <c r="T9" s="15"/>
      <c r="U9" s="15" t="str">
        <f>IF(AND(T9&lt;&gt;"",Q9&lt;=0),"Cumplió","No Cumplió")</f>
        <v>No Cumplió</v>
      </c>
      <c r="V9" s="15" t="str">
        <f>IF(AND(T9&lt;&gt;"",R9&lt;=0),"Cumplió",IF(P9="","Sin Fecha","No Cumplió"))</f>
        <v>Sin Fecha</v>
      </c>
      <c r="W9" s="19">
        <f>IF(T9="",K9-L9,T9-L9)</f>
        <v>4.0305555555532919</v>
      </c>
      <c r="X9" s="11"/>
      <c r="Y9" s="25"/>
      <c r="Z9" s="26"/>
      <c r="AA9" s="26"/>
      <c r="AB9" s="26"/>
      <c r="AC9" s="26"/>
      <c r="AE9" s="20"/>
    </row>
    <row r="10" spans="1:32" ht="51.75" customHeight="1" x14ac:dyDescent="0.25">
      <c r="A10" s="4" t="s">
        <v>946</v>
      </c>
      <c r="B10" s="35" t="s">
        <v>731</v>
      </c>
      <c r="C10" s="10" t="s">
        <v>948</v>
      </c>
      <c r="D10" s="11" t="s">
        <v>350</v>
      </c>
      <c r="E10" s="11" t="s">
        <v>817</v>
      </c>
      <c r="F10" s="11" t="s">
        <v>25</v>
      </c>
      <c r="G10" s="11" t="s">
        <v>949</v>
      </c>
      <c r="H10" s="11" t="s">
        <v>950</v>
      </c>
      <c r="I10" s="11" t="s">
        <v>22</v>
      </c>
      <c r="J10" s="11" t="s">
        <v>22</v>
      </c>
      <c r="K10" s="29">
        <f>$D$2</f>
        <v>42051.75</v>
      </c>
      <c r="L10" s="16">
        <v>42047.575694444444</v>
      </c>
      <c r="M10" s="52">
        <v>42047.575694444444</v>
      </c>
      <c r="N10" s="18">
        <f>M10-L10</f>
        <v>0</v>
      </c>
      <c r="O10" s="16">
        <f>+M10+Y10</f>
        <v>42052.575694444444</v>
      </c>
      <c r="P10" s="16"/>
      <c r="Q10" s="18">
        <f>IF(O10="","Sin Fecha",K10-O10)</f>
        <v>-0.82569444444379769</v>
      </c>
      <c r="R10" s="18" t="str">
        <f>IF(P10="","Sin Fecha",K10-P10)</f>
        <v>Sin Fecha</v>
      </c>
      <c r="S10" s="19">
        <f>K10-L10</f>
        <v>4.1743055555562023</v>
      </c>
      <c r="T10" s="15">
        <v>42051.547222222223</v>
      </c>
      <c r="U10" s="15" t="str">
        <f>IF(AND(T10&lt;&gt;"",Q10&lt;=0),"Cumplió","No Cumplió")</f>
        <v>Cumplió</v>
      </c>
      <c r="V10" s="15" t="str">
        <f>IF(AND(T10&lt;&gt;"",R10&lt;=0),"Cumplió",IF(P10="","Sin Fecha","No Cumplió"))</f>
        <v>Sin Fecha</v>
      </c>
      <c r="W10" s="19">
        <f>IF(T10="",K10-L10,T10-L10)</f>
        <v>3.9715277777795563</v>
      </c>
      <c r="X10" s="11" t="s">
        <v>76</v>
      </c>
      <c r="Y10" s="25">
        <f>$D$3</f>
        <v>5</v>
      </c>
      <c r="Z10" s="26"/>
      <c r="AA10" s="26"/>
      <c r="AB10" s="26"/>
      <c r="AC10" s="26"/>
      <c r="AE10" s="20"/>
    </row>
    <row r="11" spans="1:32" ht="51.75" customHeight="1" x14ac:dyDescent="0.25">
      <c r="B11" s="35" t="s">
        <v>726</v>
      </c>
      <c r="C11" s="10" t="s">
        <v>961</v>
      </c>
      <c r="D11" s="11" t="s">
        <v>350</v>
      </c>
      <c r="E11" s="11" t="s">
        <v>24</v>
      </c>
      <c r="F11" s="11" t="s">
        <v>25</v>
      </c>
      <c r="G11" s="11" t="s">
        <v>962</v>
      </c>
      <c r="H11" s="11" t="s">
        <v>963</v>
      </c>
      <c r="I11" s="11" t="s">
        <v>905</v>
      </c>
      <c r="J11" s="11" t="s">
        <v>16</v>
      </c>
      <c r="K11" s="29">
        <f>$D$2</f>
        <v>42051.75</v>
      </c>
      <c r="L11" s="16">
        <v>42051.575694444444</v>
      </c>
      <c r="M11" s="52">
        <v>42051.575694444444</v>
      </c>
      <c r="N11" s="18">
        <f t="shared" ref="N11" si="0">M11-L11</f>
        <v>0</v>
      </c>
      <c r="O11" s="16">
        <f t="shared" ref="O11" si="1">+M11+Y11</f>
        <v>42051.575694444444</v>
      </c>
      <c r="P11" s="16"/>
      <c r="Q11" s="18">
        <f t="shared" ref="Q11" si="2">IF(O11="","Sin Fecha",K11-O11)</f>
        <v>0.17430555555620231</v>
      </c>
      <c r="R11" s="18" t="str">
        <f t="shared" ref="R11" si="3">IF(P11="","Sin Fecha",K11-P11)</f>
        <v>Sin Fecha</v>
      </c>
      <c r="S11" s="19">
        <f t="shared" ref="S11" si="4">K11-L11</f>
        <v>0.17430555555620231</v>
      </c>
      <c r="T11" s="15">
        <v>42051.813888888886</v>
      </c>
      <c r="U11" s="15" t="str">
        <f t="shared" ref="U11" si="5">IF(AND(T11&lt;&gt;"",Q11&lt;=0),"Cumplió","No Cumplió")</f>
        <v>No Cumplió</v>
      </c>
      <c r="V11" s="15" t="str">
        <f t="shared" ref="V11" si="6">IF(AND(T11&lt;&gt;"",R11&lt;=0),"Cumplió",IF(P11="","Sin Fecha","No Cumplió"))</f>
        <v>Sin Fecha</v>
      </c>
      <c r="W11" s="19">
        <f>IF(T11="",K11-L11,T11-L11)</f>
        <v>0.2381944444423425</v>
      </c>
      <c r="X11" s="11"/>
      <c r="Y11" s="25"/>
      <c r="Z11" s="26"/>
      <c r="AA11" s="26"/>
      <c r="AB11" s="26"/>
      <c r="AC11" s="26"/>
      <c r="AE11" s="20"/>
    </row>
    <row r="12" spans="1:32" ht="51.75" customHeight="1" x14ac:dyDescent="0.25">
      <c r="A12" s="4">
        <v>1</v>
      </c>
      <c r="B12" s="35" t="s">
        <v>726</v>
      </c>
      <c r="C12" s="10" t="s">
        <v>881</v>
      </c>
      <c r="D12" s="11" t="s">
        <v>350</v>
      </c>
      <c r="E12" s="11" t="s">
        <v>11</v>
      </c>
      <c r="F12" s="11" t="s">
        <v>25</v>
      </c>
      <c r="G12" s="11" t="s">
        <v>882</v>
      </c>
      <c r="H12" s="11" t="s">
        <v>883</v>
      </c>
      <c r="I12" s="11" t="s">
        <v>49</v>
      </c>
      <c r="J12" s="11" t="s">
        <v>80</v>
      </c>
      <c r="K12" s="29">
        <f t="shared" ref="K12:K24" si="7">$D$2</f>
        <v>42051.75</v>
      </c>
      <c r="L12" s="16">
        <v>42044.890277777777</v>
      </c>
      <c r="M12" s="52">
        <v>42044.486805555556</v>
      </c>
      <c r="N12" s="18">
        <f t="shared" ref="N12" si="8">M12-L12</f>
        <v>-0.40347222222044365</v>
      </c>
      <c r="O12" s="16">
        <f t="shared" ref="O12" si="9">+M12+Y12</f>
        <v>42049.486805555556</v>
      </c>
      <c r="P12" s="16"/>
      <c r="Q12" s="18">
        <f>IF(O12="","Sin Fecha",K12-O12)</f>
        <v>2.2631944444437977</v>
      </c>
      <c r="R12" s="18" t="str">
        <f>IF(P12="","Sin Fecha",K12-P12)</f>
        <v>Sin Fecha</v>
      </c>
      <c r="S12" s="19">
        <f>K12-L12</f>
        <v>6.859722222223354</v>
      </c>
      <c r="T12" s="15"/>
      <c r="U12" s="15" t="str">
        <f>IF(AND(T12&lt;&gt;"",Q12&lt;=0),"Cumplió","No Cumplió")</f>
        <v>No Cumplió</v>
      </c>
      <c r="V12" s="15" t="str">
        <f>IF(AND(T12&lt;&gt;"",R12&lt;=0),"Cumplió",IF(P12="","Sin Fecha","No Cumplió"))</f>
        <v>Sin Fecha</v>
      </c>
      <c r="W12" s="19">
        <f t="shared" ref="W12:W78" si="10">IF(T12="",K12-L12,T12-L12)</f>
        <v>6.859722222223354</v>
      </c>
      <c r="X12" s="11" t="s">
        <v>884</v>
      </c>
      <c r="Y12" s="25">
        <f>$D$3</f>
        <v>5</v>
      </c>
      <c r="Z12" s="26"/>
      <c r="AA12" s="26"/>
      <c r="AB12" s="26"/>
      <c r="AC12" s="26"/>
      <c r="AE12" s="20"/>
    </row>
    <row r="13" spans="1:32" ht="51.75" customHeight="1" x14ac:dyDescent="0.25">
      <c r="B13" s="35" t="s">
        <v>726</v>
      </c>
      <c r="C13" s="10" t="s">
        <v>881</v>
      </c>
      <c r="D13" s="11" t="s">
        <v>350</v>
      </c>
      <c r="E13" s="11" t="s">
        <v>24</v>
      </c>
      <c r="F13" s="11" t="s">
        <v>25</v>
      </c>
      <c r="G13" s="11" t="s">
        <v>882</v>
      </c>
      <c r="H13" s="11" t="s">
        <v>883</v>
      </c>
      <c r="I13" s="11" t="s">
        <v>49</v>
      </c>
      <c r="J13" s="11" t="s">
        <v>80</v>
      </c>
      <c r="K13" s="29">
        <f t="shared" si="7"/>
        <v>42051.75</v>
      </c>
      <c r="L13" s="16">
        <v>42044.890277777777</v>
      </c>
      <c r="M13" s="52">
        <v>42044.486805555556</v>
      </c>
      <c r="N13" s="18">
        <f>M13-L13</f>
        <v>-0.40347222222044365</v>
      </c>
      <c r="O13" s="16">
        <f>+M13+Y13</f>
        <v>42049.486805555556</v>
      </c>
      <c r="P13" s="16"/>
      <c r="Q13" s="18">
        <f t="shared" ref="Q13" si="11">IF(O13="","Sin Fecha",K13-O13)</f>
        <v>2.2631944444437977</v>
      </c>
      <c r="R13" s="18" t="str">
        <f t="shared" ref="R13" si="12">IF(P13="","Sin Fecha",K13-P13)</f>
        <v>Sin Fecha</v>
      </c>
      <c r="S13" s="19">
        <f>K13-L13</f>
        <v>6.859722222223354</v>
      </c>
      <c r="T13" s="15">
        <v>42051.656944444447</v>
      </c>
      <c r="U13" s="15" t="str">
        <f>IF(AND(T13&lt;&gt;"",Q13&lt;=0),"Cumplió","No Cumplió")</f>
        <v>No Cumplió</v>
      </c>
      <c r="V13" s="15" t="str">
        <f>IF(AND(T13&lt;&gt;"",R13&lt;=0),"Cumplió",IF(P13="","Sin Fecha","No Cumplió"))</f>
        <v>Sin Fecha</v>
      </c>
      <c r="W13" s="19">
        <f t="shared" si="10"/>
        <v>6.7666666666700621</v>
      </c>
      <c r="X13" s="11" t="s">
        <v>884</v>
      </c>
      <c r="Y13" s="25">
        <f>$D$3</f>
        <v>5</v>
      </c>
      <c r="Z13" s="26"/>
      <c r="AA13" s="26"/>
      <c r="AB13" s="26"/>
      <c r="AC13" s="26"/>
      <c r="AE13" s="20"/>
    </row>
    <row r="14" spans="1:32" ht="51.75" customHeight="1" x14ac:dyDescent="0.25">
      <c r="A14" s="4">
        <v>1</v>
      </c>
      <c r="B14" s="35" t="s">
        <v>728</v>
      </c>
      <c r="C14" s="10" t="s">
        <v>849</v>
      </c>
      <c r="D14" s="11" t="s">
        <v>350</v>
      </c>
      <c r="E14" s="11" t="s">
        <v>51</v>
      </c>
      <c r="F14" s="11" t="s">
        <v>25</v>
      </c>
      <c r="G14" s="11" t="s">
        <v>850</v>
      </c>
      <c r="H14" s="11" t="s">
        <v>851</v>
      </c>
      <c r="I14" s="11" t="s">
        <v>49</v>
      </c>
      <c r="J14" s="11" t="s">
        <v>65</v>
      </c>
      <c r="K14" s="29">
        <f t="shared" si="7"/>
        <v>42051.75</v>
      </c>
      <c r="L14" s="16">
        <v>42044.724999999999</v>
      </c>
      <c r="M14" s="52">
        <v>42044.724999999999</v>
      </c>
      <c r="N14" s="18">
        <f>M14-L14</f>
        <v>0</v>
      </c>
      <c r="O14" s="16">
        <f>+M14+Y14</f>
        <v>42049.724999999999</v>
      </c>
      <c r="P14" s="16"/>
      <c r="Q14" s="18">
        <f t="shared" ref="Q14" si="13">IF(O14="","Sin Fecha",K14-O14)</f>
        <v>2.0250000000014552</v>
      </c>
      <c r="R14" s="18" t="str">
        <f t="shared" ref="R14" si="14">IF(P14="","Sin Fecha",K14-P14)</f>
        <v>Sin Fecha</v>
      </c>
      <c r="S14" s="19">
        <f>K14-L14</f>
        <v>7.0250000000014552</v>
      </c>
      <c r="T14" s="15"/>
      <c r="U14" s="15" t="str">
        <f>IF(AND(T14&lt;&gt;"",Q14&lt;=0),"Cumplió","No Cumplió")</f>
        <v>No Cumplió</v>
      </c>
      <c r="V14" s="15" t="str">
        <f>IF(AND(T14&lt;&gt;"",R14&lt;=0),"Cumplió",IF(P14="","Sin Fecha","No Cumplió"))</f>
        <v>Sin Fecha</v>
      </c>
      <c r="W14" s="19">
        <f t="shared" si="10"/>
        <v>7.0250000000014552</v>
      </c>
      <c r="X14" s="11"/>
      <c r="Y14" s="25">
        <f>$D$3</f>
        <v>5</v>
      </c>
      <c r="Z14" s="26"/>
      <c r="AA14" s="26"/>
      <c r="AB14" s="26"/>
      <c r="AC14" s="26"/>
      <c r="AE14" s="20"/>
    </row>
    <row r="15" spans="1:32" ht="51.75" customHeight="1" x14ac:dyDescent="0.25">
      <c r="A15" s="4">
        <v>1</v>
      </c>
      <c r="B15" s="35" t="s">
        <v>725</v>
      </c>
      <c r="C15" s="10" t="s">
        <v>864</v>
      </c>
      <c r="D15" s="11" t="s">
        <v>350</v>
      </c>
      <c r="E15" s="11" t="s">
        <v>51</v>
      </c>
      <c r="F15" s="11" t="s">
        <v>12</v>
      </c>
      <c r="G15" s="11" t="s">
        <v>865</v>
      </c>
      <c r="H15" s="11" t="s">
        <v>866</v>
      </c>
      <c r="I15" s="11" t="s">
        <v>22</v>
      </c>
      <c r="J15" s="11" t="s">
        <v>22</v>
      </c>
      <c r="K15" s="29">
        <f t="shared" si="7"/>
        <v>42051.75</v>
      </c>
      <c r="L15" s="16">
        <v>42044.486805555556</v>
      </c>
      <c r="M15" s="52">
        <f>+T16</f>
        <v>42051.620138888888</v>
      </c>
      <c r="N15" s="18">
        <f>M15-L15</f>
        <v>7.1333333333313931</v>
      </c>
      <c r="O15" s="16">
        <f>+M15+Y15</f>
        <v>42056.620138888888</v>
      </c>
      <c r="P15" s="16"/>
      <c r="Q15" s="18">
        <f t="shared" ref="Q15:Q39" si="15">IF(O15="","Sin Fecha",K15-O15)</f>
        <v>-4.8701388888875954</v>
      </c>
      <c r="R15" s="18" t="str">
        <f t="shared" ref="R15:R39" si="16">IF(P15="","Sin Fecha",K15-P15)</f>
        <v>Sin Fecha</v>
      </c>
      <c r="S15" s="19">
        <f t="shared" ref="S15:S41" si="17">K15-L15</f>
        <v>7.2631944444437977</v>
      </c>
      <c r="T15" s="15"/>
      <c r="U15" s="15" t="str">
        <f>IF(AND(T15&lt;&gt;"",Q15&lt;=0),"Cumplió","No Cumplió")</f>
        <v>No Cumplió</v>
      </c>
      <c r="V15" s="15" t="str">
        <f>IF(AND(T15&lt;&gt;"",R15&lt;=0),"Cumplió",IF(P15="","Sin Fecha","No Cumplió"))</f>
        <v>Sin Fecha</v>
      </c>
      <c r="W15" s="19">
        <f t="shared" si="10"/>
        <v>7.2631944444437977</v>
      </c>
      <c r="X15" s="11" t="s">
        <v>885</v>
      </c>
      <c r="Y15" s="25">
        <f>$D$3</f>
        <v>5</v>
      </c>
      <c r="Z15" s="26"/>
      <c r="AA15" s="26"/>
      <c r="AB15" s="26"/>
      <c r="AC15" s="26"/>
      <c r="AE15" s="20"/>
    </row>
    <row r="16" spans="1:32" ht="51.75" customHeight="1" x14ac:dyDescent="0.25">
      <c r="B16" s="35" t="s">
        <v>725</v>
      </c>
      <c r="C16" s="10" t="s">
        <v>864</v>
      </c>
      <c r="D16" s="11" t="s">
        <v>350</v>
      </c>
      <c r="E16" s="11" t="s">
        <v>11</v>
      </c>
      <c r="F16" s="11" t="s">
        <v>12</v>
      </c>
      <c r="G16" s="11" t="s">
        <v>865</v>
      </c>
      <c r="H16" s="11" t="s">
        <v>866</v>
      </c>
      <c r="I16" s="11" t="s">
        <v>22</v>
      </c>
      <c r="J16" s="11" t="s">
        <v>80</v>
      </c>
      <c r="K16" s="29">
        <f t="shared" si="7"/>
        <v>42051.75</v>
      </c>
      <c r="L16" s="16">
        <v>42044.486805555556</v>
      </c>
      <c r="M16" s="52">
        <v>42044.486805555556</v>
      </c>
      <c r="N16" s="18">
        <f t="shared" ref="N16" si="18">M16-L16</f>
        <v>0</v>
      </c>
      <c r="O16" s="16">
        <f t="shared" ref="O16" si="19">+M16+Y16</f>
        <v>42049.486805555556</v>
      </c>
      <c r="P16" s="16">
        <v>42055</v>
      </c>
      <c r="Q16" s="18">
        <f t="shared" ref="Q16" si="20">IF(O16="","Sin Fecha",K16-O16)</f>
        <v>2.2631944444437977</v>
      </c>
      <c r="R16" s="18">
        <f t="shared" ref="R16" si="21">IF(P16="","Sin Fecha",K16-P16)</f>
        <v>-3.25</v>
      </c>
      <c r="S16" s="19">
        <f t="shared" ref="S16" si="22">K16-L16</f>
        <v>7.2631944444437977</v>
      </c>
      <c r="T16" s="15">
        <v>42051.620138888888</v>
      </c>
      <c r="U16" s="15" t="str">
        <f>IF(AND(T16&lt;&gt;"",Q16&lt;=0),"Cumplió","No Cumplió")</f>
        <v>No Cumplió</v>
      </c>
      <c r="V16" s="15" t="str">
        <f>IF(AND(T16&lt;&gt;"",R16&lt;=0),"Cumplió",IF(P16="","Sin Fecha","No Cumplió"))</f>
        <v>Cumplió</v>
      </c>
      <c r="W16" s="19">
        <f t="shared" si="10"/>
        <v>7.1333333333313931</v>
      </c>
      <c r="X16" s="11" t="s">
        <v>885</v>
      </c>
      <c r="Y16" s="25">
        <f>$D$3</f>
        <v>5</v>
      </c>
      <c r="Z16" s="26"/>
      <c r="AA16" s="26"/>
      <c r="AB16" s="26"/>
      <c r="AC16" s="26"/>
      <c r="AE16" s="20"/>
    </row>
    <row r="17" spans="1:32" ht="51.75" customHeight="1" x14ac:dyDescent="0.25">
      <c r="A17" s="4">
        <v>1</v>
      </c>
      <c r="B17" s="35" t="s">
        <v>726</v>
      </c>
      <c r="C17" s="10" t="s">
        <v>867</v>
      </c>
      <c r="D17" s="11" t="s">
        <v>350</v>
      </c>
      <c r="E17" s="11" t="s">
        <v>24</v>
      </c>
      <c r="F17" s="11" t="s">
        <v>25</v>
      </c>
      <c r="G17" s="11" t="s">
        <v>868</v>
      </c>
      <c r="H17" s="11" t="s">
        <v>869</v>
      </c>
      <c r="I17" s="11" t="s">
        <v>22</v>
      </c>
      <c r="J17" s="11" t="s">
        <v>42</v>
      </c>
      <c r="K17" s="29">
        <f t="shared" si="7"/>
        <v>42051.75</v>
      </c>
      <c r="L17" s="16">
        <v>42044.47152777778</v>
      </c>
      <c r="M17" s="52">
        <f>+T18</f>
        <v>42045.507638888892</v>
      </c>
      <c r="N17" s="18">
        <f t="shared" ref="N17" si="23">M17-L17</f>
        <v>1.0361111111124046</v>
      </c>
      <c r="O17" s="16">
        <f t="shared" ref="O17" si="24">+M17+Y17</f>
        <v>42050.507638888892</v>
      </c>
      <c r="P17" s="16"/>
      <c r="Q17" s="18">
        <f t="shared" si="15"/>
        <v>1.242361111108039</v>
      </c>
      <c r="R17" s="18" t="str">
        <f t="shared" si="16"/>
        <v>Sin Fecha</v>
      </c>
      <c r="S17" s="19">
        <f t="shared" si="17"/>
        <v>7.2784722222204437</v>
      </c>
      <c r="T17" s="15"/>
      <c r="U17" s="15" t="str">
        <f>IF(AND(T17&lt;&gt;"",Q17&lt;=0),"Cumplió","No Cumplió")</f>
        <v>No Cumplió</v>
      </c>
      <c r="V17" s="15" t="str">
        <f>IF(AND(T17&lt;&gt;"",R17&lt;=0),"Cumplió",IF(P17="","Sin Fecha","No Cumplió"))</f>
        <v>Sin Fecha</v>
      </c>
      <c r="W17" s="19">
        <f t="shared" si="10"/>
        <v>7.2784722222204437</v>
      </c>
      <c r="X17" s="11"/>
      <c r="Y17" s="25">
        <f>$D$3</f>
        <v>5</v>
      </c>
      <c r="Z17" s="26"/>
      <c r="AA17" s="26"/>
      <c r="AB17" s="26"/>
      <c r="AC17" s="26"/>
      <c r="AE17" s="20"/>
    </row>
    <row r="18" spans="1:32" ht="51.75" customHeight="1" x14ac:dyDescent="0.25">
      <c r="B18" s="35" t="s">
        <v>726</v>
      </c>
      <c r="C18" s="10" t="s">
        <v>867</v>
      </c>
      <c r="D18" s="11" t="s">
        <v>350</v>
      </c>
      <c r="E18" s="11" t="s">
        <v>24</v>
      </c>
      <c r="F18" s="11" t="s">
        <v>25</v>
      </c>
      <c r="G18" s="11" t="s">
        <v>868</v>
      </c>
      <c r="H18" s="11" t="s">
        <v>869</v>
      </c>
      <c r="I18" s="11" t="s">
        <v>22</v>
      </c>
      <c r="J18" s="11" t="s">
        <v>42</v>
      </c>
      <c r="K18" s="29">
        <f t="shared" si="7"/>
        <v>42051.75</v>
      </c>
      <c r="L18" s="16">
        <v>42044.47152777778</v>
      </c>
      <c r="M18" s="52">
        <v>42044.47152777778</v>
      </c>
      <c r="N18" s="18">
        <f>M18-L18</f>
        <v>0</v>
      </c>
      <c r="O18" s="16">
        <f>+M18+Y18</f>
        <v>42049.47152777778</v>
      </c>
      <c r="P18" s="16"/>
      <c r="Q18" s="18">
        <f t="shared" si="15"/>
        <v>2.2784722222204437</v>
      </c>
      <c r="R18" s="18" t="str">
        <f t="shared" si="16"/>
        <v>Sin Fecha</v>
      </c>
      <c r="S18" s="19">
        <f t="shared" si="17"/>
        <v>7.2784722222204437</v>
      </c>
      <c r="T18" s="70">
        <v>42045.507638888892</v>
      </c>
      <c r="U18" s="15" t="str">
        <f>IF(AND(T18&lt;&gt;"",Q18&lt;=0),"Cumplió","No Cumplió")</f>
        <v>No Cumplió</v>
      </c>
      <c r="V18" s="15" t="str">
        <f>IF(AND(T18&lt;&gt;"",R18&lt;=0),"Cumplió",IF(P18="","Sin Fecha","No Cumplió"))</f>
        <v>Sin Fecha</v>
      </c>
      <c r="W18" s="19">
        <f t="shared" si="10"/>
        <v>1.0361111111124046</v>
      </c>
      <c r="X18" s="11"/>
      <c r="Y18" s="25">
        <f>$D$3</f>
        <v>5</v>
      </c>
      <c r="Z18" s="26"/>
      <c r="AA18" s="26"/>
      <c r="AB18" s="26"/>
      <c r="AC18" s="26"/>
      <c r="AE18" s="20"/>
    </row>
    <row r="19" spans="1:32" ht="51.75" customHeight="1" x14ac:dyDescent="0.25">
      <c r="A19" s="4">
        <v>1</v>
      </c>
      <c r="B19" s="35" t="s">
        <v>726</v>
      </c>
      <c r="C19" s="10" t="s">
        <v>870</v>
      </c>
      <c r="D19" s="11" t="s">
        <v>350</v>
      </c>
      <c r="E19" s="11" t="s">
        <v>11</v>
      </c>
      <c r="F19" s="11" t="s">
        <v>12</v>
      </c>
      <c r="G19" s="11" t="s">
        <v>871</v>
      </c>
      <c r="H19" s="11" t="s">
        <v>872</v>
      </c>
      <c r="I19" s="11" t="s">
        <v>163</v>
      </c>
      <c r="J19" s="11" t="s">
        <v>42</v>
      </c>
      <c r="K19" s="29">
        <f t="shared" si="7"/>
        <v>42051.75</v>
      </c>
      <c r="L19" s="16">
        <v>42044.774305555555</v>
      </c>
      <c r="M19" s="52">
        <v>42044.47152777778</v>
      </c>
      <c r="N19" s="18">
        <f>M19-L19</f>
        <v>-0.30277777777519077</v>
      </c>
      <c r="O19" s="16">
        <f>+M19+Y19</f>
        <v>42049.47152777778</v>
      </c>
      <c r="P19" s="16"/>
      <c r="Q19" s="18">
        <f t="shared" si="15"/>
        <v>2.2784722222204437</v>
      </c>
      <c r="R19" s="18" t="str">
        <f t="shared" si="16"/>
        <v>Sin Fecha</v>
      </c>
      <c r="S19" s="19">
        <f t="shared" si="17"/>
        <v>6.9756944444452529</v>
      </c>
      <c r="T19" s="15"/>
      <c r="U19" s="15" t="str">
        <f>IF(AND(T19&lt;&gt;"",Q19&lt;=0),"Cumplió","No Cumplió")</f>
        <v>No Cumplió</v>
      </c>
      <c r="V19" s="15" t="str">
        <f>IF(AND(T19&lt;&gt;"",R19&lt;=0),"Cumplió",IF(P19="","Sin Fecha","No Cumplió"))</f>
        <v>Sin Fecha</v>
      </c>
      <c r="W19" s="19">
        <f t="shared" si="10"/>
        <v>6.9756944444452529</v>
      </c>
      <c r="X19" s="11"/>
      <c r="Y19" s="25">
        <f>$D$3</f>
        <v>5</v>
      </c>
      <c r="Z19" s="26"/>
      <c r="AA19" s="26"/>
      <c r="AB19" s="26"/>
      <c r="AC19" s="26"/>
      <c r="AE19" s="20"/>
    </row>
    <row r="20" spans="1:32" ht="51.75" customHeight="1" x14ac:dyDescent="0.25">
      <c r="A20" s="4">
        <v>1</v>
      </c>
      <c r="B20" s="35" t="s">
        <v>725</v>
      </c>
      <c r="C20" s="10" t="s">
        <v>840</v>
      </c>
      <c r="D20" s="11" t="s">
        <v>350</v>
      </c>
      <c r="E20" s="11" t="s">
        <v>11</v>
      </c>
      <c r="F20" s="11" t="s">
        <v>12</v>
      </c>
      <c r="G20" s="11" t="s">
        <v>841</v>
      </c>
      <c r="H20" s="11" t="s">
        <v>842</v>
      </c>
      <c r="I20" s="11" t="s">
        <v>96</v>
      </c>
      <c r="J20" s="11" t="s">
        <v>80</v>
      </c>
      <c r="K20" s="29">
        <f t="shared" si="7"/>
        <v>42051.75</v>
      </c>
      <c r="L20" s="16">
        <v>42041.802777777775</v>
      </c>
      <c r="M20" s="52">
        <f>+T21</f>
        <v>42052.490972222222</v>
      </c>
      <c r="N20" s="18">
        <f>M20-L20</f>
        <v>10.688194444446708</v>
      </c>
      <c r="O20" s="16">
        <f>+M20+Y20</f>
        <v>42057.490972222222</v>
      </c>
      <c r="P20" s="16"/>
      <c r="Q20" s="18">
        <f t="shared" si="15"/>
        <v>-5.7409722222218988</v>
      </c>
      <c r="R20" s="18" t="str">
        <f t="shared" si="16"/>
        <v>Sin Fecha</v>
      </c>
      <c r="S20" s="19">
        <f t="shared" si="17"/>
        <v>9.9472222222248092</v>
      </c>
      <c r="T20" s="15"/>
      <c r="U20" s="15" t="str">
        <f>IF(AND(T20&lt;&gt;"",Q20&lt;=0),"Cumplió","No Cumplió")</f>
        <v>No Cumplió</v>
      </c>
      <c r="V20" s="15" t="str">
        <f>IF(AND(T20&lt;&gt;"",R20&lt;=0),"Cumplió",IF(P20="","Sin Fecha","No Cumplió"))</f>
        <v>Sin Fecha</v>
      </c>
      <c r="W20" s="19">
        <f t="shared" si="10"/>
        <v>9.9472222222248092</v>
      </c>
      <c r="X20" s="11"/>
      <c r="Y20" s="25">
        <f>$D$3</f>
        <v>5</v>
      </c>
      <c r="Z20" s="26"/>
      <c r="AA20" s="26"/>
      <c r="AB20" s="26"/>
      <c r="AC20" s="26"/>
      <c r="AE20" s="20"/>
    </row>
    <row r="21" spans="1:32" ht="51.75" customHeight="1" x14ac:dyDescent="0.25">
      <c r="B21" s="35" t="s">
        <v>725</v>
      </c>
      <c r="C21" s="10" t="s">
        <v>840</v>
      </c>
      <c r="D21" s="11" t="s">
        <v>350</v>
      </c>
      <c r="E21" s="11" t="s">
        <v>11</v>
      </c>
      <c r="F21" s="11" t="s">
        <v>12</v>
      </c>
      <c r="G21" s="11" t="s">
        <v>841</v>
      </c>
      <c r="H21" s="11" t="s">
        <v>842</v>
      </c>
      <c r="I21" s="11" t="s">
        <v>96</v>
      </c>
      <c r="J21" s="11" t="s">
        <v>22</v>
      </c>
      <c r="K21" s="29">
        <f t="shared" si="7"/>
        <v>42051.75</v>
      </c>
      <c r="L21" s="16">
        <v>42041.802777777775</v>
      </c>
      <c r="M21" s="52">
        <v>42041.802777777775</v>
      </c>
      <c r="N21" s="18">
        <f t="shared" ref="N21" si="25">M21-L21</f>
        <v>0</v>
      </c>
      <c r="O21" s="16">
        <f>+M21+Y21</f>
        <v>42046.802777777775</v>
      </c>
      <c r="P21" s="16"/>
      <c r="Q21" s="18">
        <f t="shared" si="15"/>
        <v>4.9472222222248092</v>
      </c>
      <c r="R21" s="18" t="str">
        <f t="shared" si="16"/>
        <v>Sin Fecha</v>
      </c>
      <c r="S21" s="19">
        <f t="shared" si="17"/>
        <v>9.9472222222248092</v>
      </c>
      <c r="T21" s="15">
        <v>42052.490972222222</v>
      </c>
      <c r="U21" s="15" t="str">
        <f>IF(AND(T21&lt;&gt;"",Q21&lt;=0),"Cumplió","No Cumplió")</f>
        <v>No Cumplió</v>
      </c>
      <c r="V21" s="15" t="str">
        <f>IF(AND(T21&lt;&gt;"",R21&lt;=0),"Cumplió",IF(P21="","Sin Fecha","No Cumplió"))</f>
        <v>Sin Fecha</v>
      </c>
      <c r="W21" s="19">
        <f t="shared" si="10"/>
        <v>10.688194444446708</v>
      </c>
      <c r="X21" s="11"/>
      <c r="Y21" s="25">
        <f>$D$3</f>
        <v>5</v>
      </c>
      <c r="Z21" s="26"/>
      <c r="AA21" s="26"/>
      <c r="AB21" s="26"/>
      <c r="AC21" s="26"/>
      <c r="AE21" s="20"/>
    </row>
    <row r="22" spans="1:32" ht="51.75" customHeight="1" x14ac:dyDescent="0.25">
      <c r="A22" s="4">
        <v>1</v>
      </c>
      <c r="B22" s="35" t="s">
        <v>726</v>
      </c>
      <c r="C22" s="10" t="s">
        <v>843</v>
      </c>
      <c r="D22" s="11" t="s">
        <v>350</v>
      </c>
      <c r="E22" s="11" t="s">
        <v>51</v>
      </c>
      <c r="F22" s="11" t="s">
        <v>12</v>
      </c>
      <c r="G22" s="11" t="s">
        <v>844</v>
      </c>
      <c r="H22" s="11" t="s">
        <v>845</v>
      </c>
      <c r="I22" s="11" t="s">
        <v>15</v>
      </c>
      <c r="J22" s="11" t="s">
        <v>361</v>
      </c>
      <c r="K22" s="29">
        <f t="shared" si="7"/>
        <v>42051.75</v>
      </c>
      <c r="L22" s="16">
        <v>42041.530555555553</v>
      </c>
      <c r="M22" s="52">
        <v>42041.530555555553</v>
      </c>
      <c r="N22" s="18">
        <f>M22-L22</f>
        <v>0</v>
      </c>
      <c r="O22" s="16">
        <f t="shared" ref="O22:O117" si="26">+M22+Y22</f>
        <v>42046.530555555553</v>
      </c>
      <c r="P22" s="16"/>
      <c r="Q22" s="18">
        <f t="shared" si="15"/>
        <v>5.2194444444467081</v>
      </c>
      <c r="R22" s="18" t="str">
        <f t="shared" si="16"/>
        <v>Sin Fecha</v>
      </c>
      <c r="S22" s="19">
        <f t="shared" si="17"/>
        <v>10.219444444446708</v>
      </c>
      <c r="T22" s="15"/>
      <c r="U22" s="15" t="str">
        <f>IF(AND(T22&lt;&gt;"",Q22&lt;=0),"Cumplió","No Cumplió")</f>
        <v>No Cumplió</v>
      </c>
      <c r="V22" s="15" t="str">
        <f>IF(AND(T22&lt;&gt;"",R22&lt;=0),"Cumplió",IF(P22="","Sin Fecha","No Cumplió"))</f>
        <v>Sin Fecha</v>
      </c>
      <c r="W22" s="19">
        <f t="shared" si="10"/>
        <v>10.219444444446708</v>
      </c>
      <c r="X22" s="11"/>
      <c r="Y22" s="25">
        <f>$D$3</f>
        <v>5</v>
      </c>
      <c r="Z22" s="26"/>
      <c r="AA22" s="26"/>
      <c r="AB22" s="26"/>
      <c r="AC22" s="26"/>
      <c r="AE22" s="20"/>
    </row>
    <row r="23" spans="1:32" ht="51.75" customHeight="1" x14ac:dyDescent="0.25">
      <c r="A23" s="4">
        <v>1</v>
      </c>
      <c r="B23" s="35" t="s">
        <v>726</v>
      </c>
      <c r="C23" s="10" t="s">
        <v>798</v>
      </c>
      <c r="D23" s="11" t="s">
        <v>350</v>
      </c>
      <c r="E23" s="11" t="s">
        <v>51</v>
      </c>
      <c r="F23" s="11" t="s">
        <v>25</v>
      </c>
      <c r="G23" s="11" t="s">
        <v>799</v>
      </c>
      <c r="H23" s="11" t="s">
        <v>800</v>
      </c>
      <c r="I23" s="11" t="s">
        <v>148</v>
      </c>
      <c r="J23" s="11" t="s">
        <v>148</v>
      </c>
      <c r="K23" s="29">
        <f t="shared" si="7"/>
        <v>42051.75</v>
      </c>
      <c r="L23" s="16">
        <v>42040.625694444447</v>
      </c>
      <c r="M23" s="52">
        <f>+T24</f>
        <v>42051.550694444442</v>
      </c>
      <c r="N23" s="18">
        <f>M23-L23</f>
        <v>10.924999999995634</v>
      </c>
      <c r="O23" s="16">
        <f t="shared" si="26"/>
        <v>42056.550694444442</v>
      </c>
      <c r="P23" s="16"/>
      <c r="Q23" s="18">
        <f t="shared" si="15"/>
        <v>-4.8006944444423425</v>
      </c>
      <c r="R23" s="18" t="str">
        <f t="shared" si="16"/>
        <v>Sin Fecha</v>
      </c>
      <c r="S23" s="19">
        <f t="shared" si="17"/>
        <v>11.124305555553292</v>
      </c>
      <c r="T23" s="15"/>
      <c r="U23" s="15" t="str">
        <f>IF(AND(T23&lt;&gt;"",Q23&lt;=0),"Cumplió","No Cumplió")</f>
        <v>No Cumplió</v>
      </c>
      <c r="V23" s="15" t="str">
        <f>IF(AND(T23&lt;&gt;"",R23&lt;=0),"Cumplió",IF(P23="","Sin Fecha","No Cumplió"))</f>
        <v>Sin Fecha</v>
      </c>
      <c r="W23" s="19">
        <f t="shared" si="10"/>
        <v>11.124305555553292</v>
      </c>
      <c r="X23" s="11"/>
      <c r="Y23" s="25">
        <f>$D$3</f>
        <v>5</v>
      </c>
      <c r="Z23" s="26"/>
      <c r="AA23" s="26"/>
      <c r="AB23" s="26"/>
      <c r="AC23" s="26"/>
      <c r="AE23" s="20"/>
    </row>
    <row r="24" spans="1:32" ht="51.75" customHeight="1" x14ac:dyDescent="0.25">
      <c r="B24" s="35" t="s">
        <v>726</v>
      </c>
      <c r="C24" s="10" t="s">
        <v>798</v>
      </c>
      <c r="D24" s="11" t="s">
        <v>350</v>
      </c>
      <c r="E24" s="11" t="s">
        <v>51</v>
      </c>
      <c r="F24" s="11" t="s">
        <v>25</v>
      </c>
      <c r="G24" s="11" t="s">
        <v>799</v>
      </c>
      <c r="H24" s="11" t="s">
        <v>800</v>
      </c>
      <c r="I24" s="11" t="s">
        <v>148</v>
      </c>
      <c r="J24" s="11" t="s">
        <v>88</v>
      </c>
      <c r="K24" s="29">
        <f t="shared" si="7"/>
        <v>42051.75</v>
      </c>
      <c r="L24" s="16">
        <v>42040.625694444447</v>
      </c>
      <c r="M24" s="52">
        <v>42040.625694444447</v>
      </c>
      <c r="N24" s="18">
        <f t="shared" ref="N24:N25" si="27">M24-L24</f>
        <v>0</v>
      </c>
      <c r="O24" s="16">
        <f t="shared" ref="O24:O25" si="28">+M24+Y24</f>
        <v>42045.625694444447</v>
      </c>
      <c r="P24" s="16">
        <v>42045</v>
      </c>
      <c r="Q24" s="18">
        <f t="shared" ref="Q24:Q25" si="29">IF(O24="","Sin Fecha",K24-O24)</f>
        <v>6.1243055555532919</v>
      </c>
      <c r="R24" s="18">
        <f t="shared" ref="R24:R25" si="30">IF(P24="","Sin Fecha",K24-P24)</f>
        <v>6.75</v>
      </c>
      <c r="S24" s="19">
        <f t="shared" ref="S24:S25" si="31">K24-L24</f>
        <v>11.124305555553292</v>
      </c>
      <c r="T24" s="15">
        <v>42051.550694444442</v>
      </c>
      <c r="U24" s="15" t="str">
        <f t="shared" ref="U24:U90" si="32">IF(AND(T24&lt;&gt;"",Q24&lt;=0),"Cumplió","No Cumplió")</f>
        <v>No Cumplió</v>
      </c>
      <c r="V24" s="15" t="str">
        <f t="shared" ref="V24:V90" si="33">IF(AND(T24&lt;&gt;"",R24&lt;=0),"Cumplió",IF(P24="","Sin Fecha","No Cumplió"))</f>
        <v>No Cumplió</v>
      </c>
      <c r="W24" s="19">
        <f t="shared" si="10"/>
        <v>10.924999999995634</v>
      </c>
      <c r="X24" s="11"/>
      <c r="Y24" s="25">
        <f>$D$3</f>
        <v>5</v>
      </c>
      <c r="Z24" s="26"/>
      <c r="AA24" s="26"/>
      <c r="AB24" s="26"/>
      <c r="AC24" s="26"/>
      <c r="AE24" s="20"/>
    </row>
    <row r="25" spans="1:32" ht="51.75" customHeight="1" x14ac:dyDescent="0.25">
      <c r="A25" s="4">
        <v>1</v>
      </c>
      <c r="B25" s="35" t="s">
        <v>726</v>
      </c>
      <c r="C25" s="10" t="s">
        <v>762</v>
      </c>
      <c r="D25" s="11" t="s">
        <v>350</v>
      </c>
      <c r="E25" s="11" t="s">
        <v>51</v>
      </c>
      <c r="F25" s="11" t="s">
        <v>25</v>
      </c>
      <c r="G25" s="11" t="s">
        <v>760</v>
      </c>
      <c r="H25" s="11" t="s">
        <v>761</v>
      </c>
      <c r="I25" s="11" t="s">
        <v>22</v>
      </c>
      <c r="J25" s="11" t="s">
        <v>42</v>
      </c>
      <c r="K25" s="29">
        <f t="shared" ref="K25:K31" si="34">$D$2</f>
        <v>42051.75</v>
      </c>
      <c r="L25" s="16">
        <v>42039.497916666667</v>
      </c>
      <c r="M25" s="52">
        <v>42039.497916666667</v>
      </c>
      <c r="N25" s="18">
        <f t="shared" si="27"/>
        <v>0</v>
      </c>
      <c r="O25" s="16">
        <f t="shared" si="28"/>
        <v>42044.497916666667</v>
      </c>
      <c r="P25" s="16"/>
      <c r="Q25" s="18">
        <f t="shared" si="29"/>
        <v>7.2520833333328483</v>
      </c>
      <c r="R25" s="18" t="str">
        <f t="shared" si="30"/>
        <v>Sin Fecha</v>
      </c>
      <c r="S25" s="19">
        <f t="shared" si="31"/>
        <v>12.252083333332848</v>
      </c>
      <c r="T25" s="15"/>
      <c r="U25" s="15" t="str">
        <f t="shared" si="32"/>
        <v>No Cumplió</v>
      </c>
      <c r="V25" s="15" t="str">
        <f t="shared" si="33"/>
        <v>Sin Fecha</v>
      </c>
      <c r="W25" s="19">
        <f t="shared" si="10"/>
        <v>12.252083333332848</v>
      </c>
      <c r="X25" s="11"/>
      <c r="Y25" s="25">
        <f t="shared" ref="Y25:Y31" si="35">$D$3</f>
        <v>5</v>
      </c>
      <c r="Z25" s="26"/>
      <c r="AA25" s="26"/>
      <c r="AB25" s="26"/>
      <c r="AC25" s="26"/>
      <c r="AE25" s="20"/>
    </row>
    <row r="26" spans="1:32" ht="63.75" customHeight="1" x14ac:dyDescent="0.25">
      <c r="A26" s="4">
        <v>1</v>
      </c>
      <c r="B26" s="35" t="s">
        <v>725</v>
      </c>
      <c r="C26" s="10" t="s">
        <v>682</v>
      </c>
      <c r="D26" s="11" t="s">
        <v>350</v>
      </c>
      <c r="E26" s="11" t="s">
        <v>11</v>
      </c>
      <c r="F26" s="11" t="s">
        <v>12</v>
      </c>
      <c r="G26" s="11" t="s">
        <v>224</v>
      </c>
      <c r="H26" s="11" t="s">
        <v>683</v>
      </c>
      <c r="I26" s="11" t="s">
        <v>49</v>
      </c>
      <c r="J26" s="11" t="s">
        <v>42</v>
      </c>
      <c r="K26" s="29">
        <f t="shared" si="34"/>
        <v>42051.75</v>
      </c>
      <c r="L26" s="16">
        <v>42038.633333333331</v>
      </c>
      <c r="M26" s="29">
        <v>42041</v>
      </c>
      <c r="N26" s="18">
        <f t="shared" ref="N26:N31" si="36">M26-L26</f>
        <v>2.3666666666686069</v>
      </c>
      <c r="O26" s="16">
        <f t="shared" si="26"/>
        <v>42046</v>
      </c>
      <c r="P26" s="16"/>
      <c r="Q26" s="18">
        <f t="shared" si="15"/>
        <v>5.75</v>
      </c>
      <c r="R26" s="18" t="str">
        <f t="shared" si="16"/>
        <v>Sin Fecha</v>
      </c>
      <c r="S26" s="19">
        <f t="shared" si="17"/>
        <v>13.116666666668607</v>
      </c>
      <c r="T26" s="15"/>
      <c r="U26" s="15" t="str">
        <f t="shared" si="32"/>
        <v>No Cumplió</v>
      </c>
      <c r="V26" s="15" t="str">
        <f t="shared" si="33"/>
        <v>Sin Fecha</v>
      </c>
      <c r="W26" s="19">
        <f t="shared" si="10"/>
        <v>13.116666666668607</v>
      </c>
      <c r="X26" s="11" t="s">
        <v>17</v>
      </c>
      <c r="Y26" s="25">
        <f t="shared" si="35"/>
        <v>5</v>
      </c>
      <c r="Z26" s="26"/>
      <c r="AA26" s="26"/>
      <c r="AB26" s="26"/>
      <c r="AC26" s="26"/>
      <c r="AE26" s="20"/>
    </row>
    <row r="27" spans="1:32" ht="63.75" customHeight="1" x14ac:dyDescent="0.25">
      <c r="A27" s="4">
        <v>1</v>
      </c>
      <c r="B27" s="35" t="s">
        <v>725</v>
      </c>
      <c r="C27" s="10" t="s">
        <v>684</v>
      </c>
      <c r="D27" s="11" t="s">
        <v>350</v>
      </c>
      <c r="E27" s="11" t="s">
        <v>51</v>
      </c>
      <c r="F27" s="11" t="s">
        <v>25</v>
      </c>
      <c r="G27" s="11" t="s">
        <v>685</v>
      </c>
      <c r="H27" s="11" t="s">
        <v>686</v>
      </c>
      <c r="I27" s="11" t="s">
        <v>298</v>
      </c>
      <c r="J27" s="11" t="s">
        <v>357</v>
      </c>
      <c r="K27" s="29">
        <f t="shared" si="34"/>
        <v>42051.75</v>
      </c>
      <c r="L27" s="16">
        <v>42038.38958333333</v>
      </c>
      <c r="M27" s="29">
        <v>42038.38958333333</v>
      </c>
      <c r="N27" s="18">
        <f t="shared" si="36"/>
        <v>0</v>
      </c>
      <c r="O27" s="16">
        <f t="shared" si="26"/>
        <v>42043.38958333333</v>
      </c>
      <c r="P27" s="16"/>
      <c r="Q27" s="18">
        <f t="shared" si="15"/>
        <v>8.3604166666700621</v>
      </c>
      <c r="R27" s="18" t="str">
        <f t="shared" si="16"/>
        <v>Sin Fecha</v>
      </c>
      <c r="S27" s="19">
        <f t="shared" si="17"/>
        <v>13.360416666670062</v>
      </c>
      <c r="T27" s="15"/>
      <c r="U27" s="15" t="str">
        <f t="shared" si="32"/>
        <v>No Cumplió</v>
      </c>
      <c r="V27" s="15" t="str">
        <f t="shared" si="33"/>
        <v>Sin Fecha</v>
      </c>
      <c r="W27" s="19">
        <f t="shared" si="10"/>
        <v>13.360416666670062</v>
      </c>
      <c r="X27" s="11"/>
      <c r="Y27" s="25">
        <f t="shared" si="35"/>
        <v>5</v>
      </c>
      <c r="Z27" s="26"/>
      <c r="AA27" s="26"/>
      <c r="AB27" s="26"/>
      <c r="AC27" s="26"/>
      <c r="AE27" s="20"/>
    </row>
    <row r="28" spans="1:32" ht="51.75" customHeight="1" x14ac:dyDescent="0.25">
      <c r="B28" s="35" t="s">
        <v>725</v>
      </c>
      <c r="C28" s="10" t="s">
        <v>9</v>
      </c>
      <c r="D28" s="11" t="s">
        <v>350</v>
      </c>
      <c r="E28" s="11" t="s">
        <v>11</v>
      </c>
      <c r="F28" s="11" t="s">
        <v>12</v>
      </c>
      <c r="G28" s="11" t="s">
        <v>13</v>
      </c>
      <c r="H28" s="11" t="s">
        <v>14</v>
      </c>
      <c r="I28" s="11" t="s">
        <v>15</v>
      </c>
      <c r="J28" s="11" t="s">
        <v>694</v>
      </c>
      <c r="K28" s="29">
        <f t="shared" si="34"/>
        <v>42051.75</v>
      </c>
      <c r="L28" s="16">
        <v>42035.386805555558</v>
      </c>
      <c r="M28" s="52">
        <v>42037</v>
      </c>
      <c r="N28" s="18">
        <f t="shared" si="36"/>
        <v>1.6131944444423425</v>
      </c>
      <c r="O28" s="16">
        <f t="shared" si="26"/>
        <v>42042</v>
      </c>
      <c r="P28" s="16"/>
      <c r="Q28" s="18">
        <f t="shared" si="15"/>
        <v>9.75</v>
      </c>
      <c r="R28" s="18" t="str">
        <f t="shared" si="16"/>
        <v>Sin Fecha</v>
      </c>
      <c r="S28" s="19">
        <f t="shared" si="17"/>
        <v>16.363194444442343</v>
      </c>
      <c r="T28" s="15">
        <v>42041.745833333334</v>
      </c>
      <c r="U28" s="15" t="str">
        <f t="shared" si="32"/>
        <v>No Cumplió</v>
      </c>
      <c r="V28" s="15" t="str">
        <f t="shared" si="33"/>
        <v>Sin Fecha</v>
      </c>
      <c r="W28" s="19">
        <f t="shared" si="10"/>
        <v>6.359027777776646</v>
      </c>
      <c r="X28" s="11" t="s">
        <v>17</v>
      </c>
      <c r="Y28" s="25">
        <f t="shared" si="35"/>
        <v>5</v>
      </c>
      <c r="Z28" s="26"/>
      <c r="AA28" s="26"/>
      <c r="AB28" s="26"/>
      <c r="AC28" s="26"/>
      <c r="AE28" s="20"/>
    </row>
    <row r="29" spans="1:32" ht="51.75" customHeight="1" x14ac:dyDescent="0.25">
      <c r="A29" s="4" t="s">
        <v>946</v>
      </c>
      <c r="B29" s="35" t="s">
        <v>725</v>
      </c>
      <c r="C29" s="10" t="s">
        <v>9</v>
      </c>
      <c r="D29" s="11" t="s">
        <v>350</v>
      </c>
      <c r="E29" s="11" t="s">
        <v>817</v>
      </c>
      <c r="F29" s="11" t="s">
        <v>12</v>
      </c>
      <c r="G29" s="11" t="s">
        <v>13</v>
      </c>
      <c r="H29" s="11" t="s">
        <v>14</v>
      </c>
      <c r="I29" s="11" t="s">
        <v>15</v>
      </c>
      <c r="J29" s="11" t="s">
        <v>694</v>
      </c>
      <c r="K29" s="29">
        <f t="shared" si="34"/>
        <v>42051.75</v>
      </c>
      <c r="L29" s="16">
        <v>42035.386805555558</v>
      </c>
      <c r="M29" s="52">
        <f>+T28</f>
        <v>42041.745833333334</v>
      </c>
      <c r="N29" s="18">
        <f t="shared" si="36"/>
        <v>6.359027777776646</v>
      </c>
      <c r="O29" s="16">
        <f t="shared" si="26"/>
        <v>42046.745833333334</v>
      </c>
      <c r="P29" s="16">
        <v>42046</v>
      </c>
      <c r="Q29" s="18">
        <f t="shared" si="15"/>
        <v>5.0041666666656965</v>
      </c>
      <c r="R29" s="18">
        <f t="shared" si="16"/>
        <v>5.75</v>
      </c>
      <c r="S29" s="19">
        <f t="shared" si="17"/>
        <v>16.363194444442343</v>
      </c>
      <c r="T29" s="15">
        <v>42051.756249999999</v>
      </c>
      <c r="U29" s="15" t="str">
        <f t="shared" si="32"/>
        <v>No Cumplió</v>
      </c>
      <c r="V29" s="15" t="str">
        <f t="shared" si="33"/>
        <v>No Cumplió</v>
      </c>
      <c r="W29" s="19">
        <f t="shared" si="10"/>
        <v>16.369444444440887</v>
      </c>
      <c r="X29" s="11" t="s">
        <v>17</v>
      </c>
      <c r="Y29" s="25">
        <f t="shared" si="35"/>
        <v>5</v>
      </c>
      <c r="Z29" s="26"/>
      <c r="AA29" s="26"/>
      <c r="AB29" s="26"/>
      <c r="AC29" s="26"/>
      <c r="AE29" s="20"/>
    </row>
    <row r="30" spans="1:32" ht="63.75" customHeight="1" x14ac:dyDescent="0.25">
      <c r="A30" s="4">
        <v>1</v>
      </c>
      <c r="B30" s="35" t="s">
        <v>726</v>
      </c>
      <c r="C30" s="10" t="s">
        <v>18</v>
      </c>
      <c r="D30" s="11" t="s">
        <v>350</v>
      </c>
      <c r="E30" s="11" t="s">
        <v>51</v>
      </c>
      <c r="F30" s="11" t="s">
        <v>12</v>
      </c>
      <c r="G30" s="11" t="s">
        <v>19</v>
      </c>
      <c r="H30" s="11" t="s">
        <v>20</v>
      </c>
      <c r="I30" s="11" t="s">
        <v>21</v>
      </c>
      <c r="J30" s="11" t="s">
        <v>42</v>
      </c>
      <c r="K30" s="29">
        <f t="shared" si="34"/>
        <v>42051.75</v>
      </c>
      <c r="L30" s="16">
        <v>42034.833333333336</v>
      </c>
      <c r="M30" s="29">
        <f>+T31</f>
        <v>42044.49722222222</v>
      </c>
      <c r="N30" s="18">
        <f t="shared" si="36"/>
        <v>9.663888888884685</v>
      </c>
      <c r="O30" s="16">
        <f t="shared" ref="O30" si="37">+M30+Y30</f>
        <v>42049.49722222222</v>
      </c>
      <c r="P30" s="16"/>
      <c r="Q30" s="18">
        <f t="shared" si="15"/>
        <v>2.2527777777795563</v>
      </c>
      <c r="R30" s="18" t="str">
        <f t="shared" si="16"/>
        <v>Sin Fecha</v>
      </c>
      <c r="S30" s="19">
        <f t="shared" si="17"/>
        <v>16.916666666664241</v>
      </c>
      <c r="T30" s="15"/>
      <c r="U30" s="15" t="str">
        <f t="shared" si="32"/>
        <v>No Cumplió</v>
      </c>
      <c r="V30" s="15" t="str">
        <f t="shared" si="33"/>
        <v>Sin Fecha</v>
      </c>
      <c r="W30" s="19">
        <f t="shared" si="10"/>
        <v>16.916666666664241</v>
      </c>
      <c r="X30" s="11" t="s">
        <v>17</v>
      </c>
      <c r="Y30" s="25">
        <f t="shared" si="35"/>
        <v>5</v>
      </c>
      <c r="Z30" s="26"/>
      <c r="AA30" s="26"/>
      <c r="AB30" s="26"/>
      <c r="AC30" s="26"/>
      <c r="AE30" s="20"/>
    </row>
    <row r="31" spans="1:32" ht="63.75" customHeight="1" x14ac:dyDescent="0.25">
      <c r="B31" s="35" t="s">
        <v>726</v>
      </c>
      <c r="C31" s="10" t="s">
        <v>18</v>
      </c>
      <c r="D31" s="11" t="s">
        <v>350</v>
      </c>
      <c r="E31" s="11" t="s">
        <v>24</v>
      </c>
      <c r="F31" s="11" t="s">
        <v>12</v>
      </c>
      <c r="G31" s="11" t="s">
        <v>19</v>
      </c>
      <c r="H31" s="11" t="s">
        <v>20</v>
      </c>
      <c r="I31" s="11" t="s">
        <v>21</v>
      </c>
      <c r="J31" s="11" t="s">
        <v>42</v>
      </c>
      <c r="K31" s="29">
        <f t="shared" si="34"/>
        <v>42051.75</v>
      </c>
      <c r="L31" s="16">
        <v>42034.833333333336</v>
      </c>
      <c r="M31" s="29">
        <v>42041.570833333331</v>
      </c>
      <c r="N31" s="18">
        <f t="shared" si="36"/>
        <v>6.7374999999956344</v>
      </c>
      <c r="O31" s="16">
        <f t="shared" si="26"/>
        <v>42046.570833333331</v>
      </c>
      <c r="P31" s="16"/>
      <c r="Q31" s="18">
        <f t="shared" si="15"/>
        <v>5.1791666666686069</v>
      </c>
      <c r="R31" s="18" t="str">
        <f t="shared" si="16"/>
        <v>Sin Fecha</v>
      </c>
      <c r="S31" s="19">
        <f t="shared" si="17"/>
        <v>16.916666666664241</v>
      </c>
      <c r="T31" s="15">
        <v>42044.49722222222</v>
      </c>
      <c r="U31" s="15" t="str">
        <f t="shared" si="32"/>
        <v>No Cumplió</v>
      </c>
      <c r="V31" s="15" t="str">
        <f t="shared" si="33"/>
        <v>Sin Fecha</v>
      </c>
      <c r="W31" s="19">
        <f t="shared" si="10"/>
        <v>9.663888888884685</v>
      </c>
      <c r="X31" s="11" t="s">
        <v>17</v>
      </c>
      <c r="Y31" s="25">
        <f t="shared" si="35"/>
        <v>5</v>
      </c>
      <c r="Z31" s="26"/>
      <c r="AA31" s="26"/>
      <c r="AB31" s="26"/>
      <c r="AC31" s="26"/>
      <c r="AE31" s="20"/>
    </row>
    <row r="32" spans="1:32" ht="51.75" customHeight="1" x14ac:dyDescent="0.25">
      <c r="B32" s="35" t="s">
        <v>727</v>
      </c>
      <c r="C32" s="10" t="s">
        <v>349</v>
      </c>
      <c r="D32" s="11" t="s">
        <v>350</v>
      </c>
      <c r="E32" s="11" t="s">
        <v>24</v>
      </c>
      <c r="F32" s="11" t="s">
        <v>12</v>
      </c>
      <c r="G32" s="11" t="s">
        <v>351</v>
      </c>
      <c r="H32" s="11" t="s">
        <v>352</v>
      </c>
      <c r="I32" s="11" t="s">
        <v>147</v>
      </c>
      <c r="J32" s="11" t="s">
        <v>16</v>
      </c>
      <c r="K32" s="29">
        <f>$D$2</f>
        <v>42051.75</v>
      </c>
      <c r="L32" s="16">
        <v>42034.775000000001</v>
      </c>
      <c r="M32" s="52">
        <v>42037</v>
      </c>
      <c r="N32" s="18">
        <f t="shared" ref="N32" si="38">M32-L32</f>
        <v>2.2249999999985448</v>
      </c>
      <c r="O32" s="16">
        <f t="shared" si="26"/>
        <v>42042</v>
      </c>
      <c r="P32" s="16"/>
      <c r="Q32" s="18">
        <f t="shared" si="15"/>
        <v>9.75</v>
      </c>
      <c r="R32" s="18" t="str">
        <f t="shared" si="16"/>
        <v>Sin Fecha</v>
      </c>
      <c r="S32" s="19">
        <f t="shared" si="17"/>
        <v>16.974999999998545</v>
      </c>
      <c r="T32" s="15">
        <v>42035.439583333333</v>
      </c>
      <c r="U32" s="15" t="str">
        <f t="shared" si="32"/>
        <v>No Cumplió</v>
      </c>
      <c r="V32" s="15" t="str">
        <f t="shared" si="33"/>
        <v>Sin Fecha</v>
      </c>
      <c r="W32" s="19">
        <f t="shared" si="10"/>
        <v>0.66458333333139308</v>
      </c>
      <c r="X32" s="11"/>
      <c r="Y32" s="25">
        <f>$D$3</f>
        <v>5</v>
      </c>
      <c r="Z32" s="54">
        <v>42035</v>
      </c>
      <c r="AA32" s="26"/>
      <c r="AB32" s="26"/>
      <c r="AC32" s="26"/>
      <c r="AD32" s="35"/>
      <c r="AE32" s="36"/>
      <c r="AF32" s="36"/>
    </row>
    <row r="33" spans="1:32" ht="51.75" customHeight="1" x14ac:dyDescent="0.25">
      <c r="B33" s="35" t="s">
        <v>727</v>
      </c>
      <c r="C33" s="10" t="s">
        <v>349</v>
      </c>
      <c r="D33" s="11" t="s">
        <v>350</v>
      </c>
      <c r="E33" s="11" t="s">
        <v>24</v>
      </c>
      <c r="F33" s="11" t="s">
        <v>12</v>
      </c>
      <c r="G33" s="11" t="s">
        <v>351</v>
      </c>
      <c r="H33" s="11" t="s">
        <v>352</v>
      </c>
      <c r="I33" s="11" t="s">
        <v>147</v>
      </c>
      <c r="J33" s="11" t="s">
        <v>127</v>
      </c>
      <c r="K33" s="29">
        <f>$D$2</f>
        <v>42051.75</v>
      </c>
      <c r="L33" s="16">
        <v>42034.775000000001</v>
      </c>
      <c r="M33" s="52">
        <v>42037</v>
      </c>
      <c r="N33" s="18">
        <f t="shared" ref="N33" si="39">M33-L33</f>
        <v>2.2249999999985448</v>
      </c>
      <c r="O33" s="16">
        <f t="shared" si="26"/>
        <v>42042</v>
      </c>
      <c r="P33" s="16"/>
      <c r="Q33" s="18">
        <f t="shared" si="15"/>
        <v>9.75</v>
      </c>
      <c r="R33" s="18" t="str">
        <f t="shared" si="16"/>
        <v>Sin Fecha</v>
      </c>
      <c r="S33" s="19">
        <f t="shared" si="17"/>
        <v>16.974999999998545</v>
      </c>
      <c r="T33" s="15">
        <v>42039.713194444441</v>
      </c>
      <c r="U33" s="15" t="str">
        <f t="shared" si="32"/>
        <v>No Cumplió</v>
      </c>
      <c r="V33" s="15" t="str">
        <f t="shared" si="33"/>
        <v>Sin Fecha</v>
      </c>
      <c r="W33" s="19">
        <f t="shared" si="10"/>
        <v>4.9381944444394321</v>
      </c>
      <c r="X33" s="11"/>
      <c r="Y33" s="25">
        <f>$D$3</f>
        <v>5</v>
      </c>
      <c r="Z33" s="54">
        <v>42035</v>
      </c>
      <c r="AA33" s="26"/>
      <c r="AB33" s="26"/>
      <c r="AC33" s="26"/>
      <c r="AD33" s="35"/>
      <c r="AE33" s="36"/>
      <c r="AF33" s="36"/>
    </row>
    <row r="34" spans="1:32" ht="51.75" customHeight="1" x14ac:dyDescent="0.25">
      <c r="B34" s="35" t="s">
        <v>727</v>
      </c>
      <c r="C34" s="10" t="s">
        <v>349</v>
      </c>
      <c r="D34" s="11" t="s">
        <v>350</v>
      </c>
      <c r="E34" s="11" t="s">
        <v>51</v>
      </c>
      <c r="F34" s="11" t="s">
        <v>12</v>
      </c>
      <c r="G34" s="11" t="s">
        <v>351</v>
      </c>
      <c r="H34" s="11" t="s">
        <v>352</v>
      </c>
      <c r="I34" s="11" t="s">
        <v>147</v>
      </c>
      <c r="J34" s="11" t="s">
        <v>147</v>
      </c>
      <c r="K34" s="29">
        <f>$D$2</f>
        <v>42051.75</v>
      </c>
      <c r="L34" s="16">
        <v>42034.775000000001</v>
      </c>
      <c r="M34" s="52">
        <f>+T33</f>
        <v>42039.713194444441</v>
      </c>
      <c r="N34" s="18">
        <f t="shared" ref="N34:N146" si="40">M34-L34</f>
        <v>4.9381944444394321</v>
      </c>
      <c r="O34" s="16">
        <f t="shared" si="26"/>
        <v>42044.713194444441</v>
      </c>
      <c r="P34" s="16"/>
      <c r="Q34" s="18">
        <f t="shared" si="15"/>
        <v>7.0368055555591127</v>
      </c>
      <c r="R34" s="18" t="str">
        <f t="shared" si="16"/>
        <v>Sin Fecha</v>
      </c>
      <c r="S34" s="19">
        <f t="shared" si="17"/>
        <v>16.974999999998545</v>
      </c>
      <c r="T34" s="15">
        <v>42041.759027777778</v>
      </c>
      <c r="U34" s="15" t="str">
        <f t="shared" si="32"/>
        <v>No Cumplió</v>
      </c>
      <c r="V34" s="15" t="str">
        <f t="shared" si="33"/>
        <v>Sin Fecha</v>
      </c>
      <c r="W34" s="19">
        <f t="shared" si="10"/>
        <v>6.984027777776646</v>
      </c>
      <c r="X34" s="11" t="s">
        <v>76</v>
      </c>
      <c r="Y34" s="25">
        <f>$D$3</f>
        <v>5</v>
      </c>
      <c r="Z34" s="54">
        <v>42035</v>
      </c>
      <c r="AA34" s="26"/>
      <c r="AB34" s="26"/>
      <c r="AC34" s="26"/>
      <c r="AD34" s="35"/>
      <c r="AE34" s="36"/>
      <c r="AF34" s="36"/>
    </row>
    <row r="35" spans="1:32" ht="51.75" customHeight="1" x14ac:dyDescent="0.25">
      <c r="A35" s="4">
        <v>1</v>
      </c>
      <c r="B35" s="35" t="s">
        <v>727</v>
      </c>
      <c r="C35" s="10" t="s">
        <v>349</v>
      </c>
      <c r="D35" s="11" t="s">
        <v>350</v>
      </c>
      <c r="E35" s="11" t="s">
        <v>51</v>
      </c>
      <c r="F35" s="11" t="s">
        <v>12</v>
      </c>
      <c r="G35" s="11" t="s">
        <v>351</v>
      </c>
      <c r="H35" s="11" t="s">
        <v>352</v>
      </c>
      <c r="I35" s="11" t="s">
        <v>147</v>
      </c>
      <c r="J35" s="11" t="s">
        <v>80</v>
      </c>
      <c r="K35" s="29">
        <f>$D$2</f>
        <v>42051.75</v>
      </c>
      <c r="L35" s="16">
        <v>42034.775000000001</v>
      </c>
      <c r="M35" s="52">
        <f>+T34</f>
        <v>42041.759027777778</v>
      </c>
      <c r="N35" s="18">
        <f t="shared" ref="N35:N36" si="41">M35-L35</f>
        <v>6.984027777776646</v>
      </c>
      <c r="O35" s="16">
        <f t="shared" ref="O35:O36" si="42">+M35+Y35</f>
        <v>42046.759027777778</v>
      </c>
      <c r="P35" s="16"/>
      <c r="Q35" s="18">
        <f t="shared" si="15"/>
        <v>4.9909722222218988</v>
      </c>
      <c r="R35" s="18" t="str">
        <f t="shared" si="16"/>
        <v>Sin Fecha</v>
      </c>
      <c r="S35" s="19">
        <f t="shared" si="17"/>
        <v>16.974999999998545</v>
      </c>
      <c r="T35" s="15"/>
      <c r="U35" s="15" t="str">
        <f t="shared" si="32"/>
        <v>No Cumplió</v>
      </c>
      <c r="V35" s="15" t="str">
        <f t="shared" si="33"/>
        <v>Sin Fecha</v>
      </c>
      <c r="W35" s="19">
        <f t="shared" si="10"/>
        <v>16.974999999998545</v>
      </c>
      <c r="X35" s="11" t="s">
        <v>76</v>
      </c>
      <c r="Y35" s="25">
        <f>$D$3</f>
        <v>5</v>
      </c>
      <c r="Z35" s="54">
        <v>42035</v>
      </c>
      <c r="AA35" s="26"/>
      <c r="AB35" s="26"/>
      <c r="AC35" s="26"/>
      <c r="AD35" s="35"/>
      <c r="AE35" s="36"/>
      <c r="AF35" s="36"/>
    </row>
    <row r="36" spans="1:32" ht="51.75" customHeight="1" x14ac:dyDescent="0.25">
      <c r="A36" s="4">
        <v>1</v>
      </c>
      <c r="B36" s="35" t="s">
        <v>725</v>
      </c>
      <c r="C36" s="10" t="s">
        <v>46</v>
      </c>
      <c r="D36" s="11" t="s">
        <v>350</v>
      </c>
      <c r="E36" s="11" t="s">
        <v>11</v>
      </c>
      <c r="F36" s="11" t="s">
        <v>25</v>
      </c>
      <c r="G36" s="11" t="s">
        <v>47</v>
      </c>
      <c r="H36" s="11" t="s">
        <v>353</v>
      </c>
      <c r="I36" s="11" t="s">
        <v>49</v>
      </c>
      <c r="J36" s="11" t="s">
        <v>503</v>
      </c>
      <c r="K36" s="29">
        <f t="shared" ref="K36:K147" si="43">$D$2</f>
        <v>42051.75</v>
      </c>
      <c r="L36" s="16">
        <v>42034.632638888892</v>
      </c>
      <c r="M36" s="52">
        <f>+T37</f>
        <v>42045.63958333333</v>
      </c>
      <c r="N36" s="18">
        <f t="shared" si="41"/>
        <v>11.006944444437977</v>
      </c>
      <c r="O36" s="16">
        <f t="shared" si="42"/>
        <v>42050.63958333333</v>
      </c>
      <c r="P36" s="16"/>
      <c r="Q36" s="18">
        <f t="shared" si="15"/>
        <v>1.1104166666700621</v>
      </c>
      <c r="R36" s="18" t="str">
        <f t="shared" si="16"/>
        <v>Sin Fecha</v>
      </c>
      <c r="S36" s="19">
        <f t="shared" si="17"/>
        <v>17.117361111108039</v>
      </c>
      <c r="T36" s="15"/>
      <c r="U36" s="15" t="str">
        <f t="shared" si="32"/>
        <v>No Cumplió</v>
      </c>
      <c r="V36" s="15" t="str">
        <f t="shared" si="33"/>
        <v>Sin Fecha</v>
      </c>
      <c r="W36" s="19">
        <f t="shared" si="10"/>
        <v>17.117361111108039</v>
      </c>
      <c r="X36" s="11" t="s">
        <v>17</v>
      </c>
      <c r="Y36" s="25">
        <f t="shared" ref="Y36:Y131" si="44">$D$3</f>
        <v>5</v>
      </c>
      <c r="Z36" s="26"/>
      <c r="AA36" s="26"/>
      <c r="AB36" s="26"/>
      <c r="AC36" s="26"/>
      <c r="AD36" s="35"/>
      <c r="AE36" s="36"/>
      <c r="AF36" s="36"/>
    </row>
    <row r="37" spans="1:32" ht="51.75" customHeight="1" x14ac:dyDescent="0.25">
      <c r="B37" s="35" t="s">
        <v>725</v>
      </c>
      <c r="C37" s="10" t="s">
        <v>46</v>
      </c>
      <c r="D37" s="11" t="s">
        <v>350</v>
      </c>
      <c r="E37" s="11" t="s">
        <v>11</v>
      </c>
      <c r="F37" s="11" t="s">
        <v>25</v>
      </c>
      <c r="G37" s="11" t="s">
        <v>47</v>
      </c>
      <c r="H37" s="11" t="s">
        <v>353</v>
      </c>
      <c r="I37" s="11" t="s">
        <v>49</v>
      </c>
      <c r="J37" s="11" t="s">
        <v>42</v>
      </c>
      <c r="K37" s="29">
        <f t="shared" si="43"/>
        <v>42051.75</v>
      </c>
      <c r="L37" s="16">
        <v>42034.632638888892</v>
      </c>
      <c r="M37" s="52">
        <v>42037</v>
      </c>
      <c r="N37" s="18">
        <f t="shared" si="40"/>
        <v>2.367361111108039</v>
      </c>
      <c r="O37" s="16">
        <f t="shared" si="26"/>
        <v>42042</v>
      </c>
      <c r="P37" s="16"/>
      <c r="Q37" s="18">
        <f t="shared" si="15"/>
        <v>9.75</v>
      </c>
      <c r="R37" s="18" t="str">
        <f t="shared" si="16"/>
        <v>Sin Fecha</v>
      </c>
      <c r="S37" s="19">
        <f t="shared" si="17"/>
        <v>17.117361111108039</v>
      </c>
      <c r="T37" s="15">
        <v>42045.63958333333</v>
      </c>
      <c r="U37" s="15" t="str">
        <f t="shared" si="32"/>
        <v>No Cumplió</v>
      </c>
      <c r="V37" s="15" t="str">
        <f t="shared" si="33"/>
        <v>Sin Fecha</v>
      </c>
      <c r="W37" s="19">
        <f t="shared" si="10"/>
        <v>11.006944444437977</v>
      </c>
      <c r="X37" s="11" t="s">
        <v>17</v>
      </c>
      <c r="Y37" s="25">
        <f t="shared" si="44"/>
        <v>5</v>
      </c>
      <c r="Z37" s="26"/>
      <c r="AA37" s="26"/>
      <c r="AB37" s="26"/>
      <c r="AC37" s="26"/>
      <c r="AD37" s="35"/>
      <c r="AE37" s="36"/>
      <c r="AF37" s="36"/>
    </row>
    <row r="38" spans="1:32" ht="51.75" customHeight="1" x14ac:dyDescent="0.25">
      <c r="B38" s="35" t="s">
        <v>725</v>
      </c>
      <c r="C38" s="10" t="s">
        <v>354</v>
      </c>
      <c r="D38" s="11" t="s">
        <v>350</v>
      </c>
      <c r="E38" s="11" t="s">
        <v>11</v>
      </c>
      <c r="F38" s="11" t="s">
        <v>25</v>
      </c>
      <c r="G38" s="11" t="s">
        <v>355</v>
      </c>
      <c r="H38" s="11" t="s">
        <v>356</v>
      </c>
      <c r="I38" s="11" t="s">
        <v>22</v>
      </c>
      <c r="J38" s="11" t="s">
        <v>357</v>
      </c>
      <c r="K38" s="29">
        <f t="shared" si="43"/>
        <v>42051.75</v>
      </c>
      <c r="L38" s="16">
        <v>42033.79583333333</v>
      </c>
      <c r="M38" s="52">
        <v>42037</v>
      </c>
      <c r="N38" s="18">
        <f t="shared" si="40"/>
        <v>3.2041666666700621</v>
      </c>
      <c r="O38" s="16">
        <f t="shared" si="26"/>
        <v>42042</v>
      </c>
      <c r="P38" s="16"/>
      <c r="Q38" s="18">
        <f t="shared" si="15"/>
        <v>9.75</v>
      </c>
      <c r="R38" s="18" t="str">
        <f t="shared" si="16"/>
        <v>Sin Fecha</v>
      </c>
      <c r="S38" s="19">
        <f t="shared" si="17"/>
        <v>17.954166666670062</v>
      </c>
      <c r="T38" s="15">
        <v>42039.499305555553</v>
      </c>
      <c r="U38" s="15" t="str">
        <f t="shared" si="32"/>
        <v>No Cumplió</v>
      </c>
      <c r="V38" s="15" t="str">
        <f t="shared" si="33"/>
        <v>Sin Fecha</v>
      </c>
      <c r="W38" s="19">
        <f t="shared" si="10"/>
        <v>5.703472222223354</v>
      </c>
      <c r="X38" s="11" t="s">
        <v>76</v>
      </c>
      <c r="Y38" s="25">
        <f t="shared" si="44"/>
        <v>5</v>
      </c>
      <c r="Z38" s="26"/>
      <c r="AA38" s="26"/>
      <c r="AB38" s="26"/>
      <c r="AC38" s="26"/>
      <c r="AD38" s="35"/>
      <c r="AE38" s="36"/>
      <c r="AF38" s="36"/>
    </row>
    <row r="39" spans="1:32" ht="51.75" customHeight="1" x14ac:dyDescent="0.25">
      <c r="A39" s="4" t="s">
        <v>946</v>
      </c>
      <c r="B39" s="35" t="s">
        <v>725</v>
      </c>
      <c r="C39" s="10" t="s">
        <v>354</v>
      </c>
      <c r="D39" s="11" t="s">
        <v>350</v>
      </c>
      <c r="E39" s="11" t="s">
        <v>817</v>
      </c>
      <c r="F39" s="11" t="s">
        <v>25</v>
      </c>
      <c r="G39" s="11" t="s">
        <v>355</v>
      </c>
      <c r="H39" s="11" t="s">
        <v>356</v>
      </c>
      <c r="I39" s="11" t="s">
        <v>22</v>
      </c>
      <c r="J39" s="11" t="s">
        <v>22</v>
      </c>
      <c r="K39" s="29">
        <f t="shared" si="43"/>
        <v>42051.75</v>
      </c>
      <c r="L39" s="16">
        <v>42033.79583333333</v>
      </c>
      <c r="M39" s="52">
        <f>+T38</f>
        <v>42039.499305555553</v>
      </c>
      <c r="N39" s="18">
        <f t="shared" ref="N39:N41" si="45">M39-L39</f>
        <v>5.703472222223354</v>
      </c>
      <c r="O39" s="16">
        <f t="shared" si="26"/>
        <v>42044.499305555553</v>
      </c>
      <c r="P39" s="16"/>
      <c r="Q39" s="18">
        <f t="shared" si="15"/>
        <v>7.2506944444467081</v>
      </c>
      <c r="R39" s="18" t="str">
        <f t="shared" si="16"/>
        <v>Sin Fecha</v>
      </c>
      <c r="S39" s="19">
        <f t="shared" si="17"/>
        <v>17.954166666670062</v>
      </c>
      <c r="T39" s="15">
        <v>42041.573611111111</v>
      </c>
      <c r="U39" s="15" t="str">
        <f t="shared" si="32"/>
        <v>No Cumplió</v>
      </c>
      <c r="V39" s="15" t="str">
        <f t="shared" si="33"/>
        <v>Sin Fecha</v>
      </c>
      <c r="W39" s="19">
        <f t="shared" si="10"/>
        <v>7.7777777777810115</v>
      </c>
      <c r="X39" s="11" t="s">
        <v>76</v>
      </c>
      <c r="Y39" s="25">
        <f t="shared" si="44"/>
        <v>5</v>
      </c>
      <c r="Z39" s="26"/>
      <c r="AA39" s="26"/>
      <c r="AB39" s="26"/>
      <c r="AC39" s="26"/>
      <c r="AD39" s="35"/>
      <c r="AE39" s="36"/>
      <c r="AF39" s="36"/>
    </row>
    <row r="40" spans="1:32" ht="51.75" customHeight="1" x14ac:dyDescent="0.25">
      <c r="A40" s="4">
        <v>1</v>
      </c>
      <c r="B40" s="35" t="s">
        <v>725</v>
      </c>
      <c r="C40" s="10" t="s">
        <v>358</v>
      </c>
      <c r="D40" s="11" t="s">
        <v>350</v>
      </c>
      <c r="E40" s="11" t="s">
        <v>24</v>
      </c>
      <c r="F40" s="11" t="s">
        <v>25</v>
      </c>
      <c r="G40" s="11" t="s">
        <v>359</v>
      </c>
      <c r="H40" s="11" t="s">
        <v>360</v>
      </c>
      <c r="I40" s="11" t="s">
        <v>22</v>
      </c>
      <c r="J40" s="11" t="s">
        <v>21</v>
      </c>
      <c r="K40" s="29">
        <f t="shared" si="43"/>
        <v>42051.75</v>
      </c>
      <c r="L40" s="16">
        <v>42027.555555555555</v>
      </c>
      <c r="M40" s="52">
        <f>+T41</f>
        <v>42052.616666666669</v>
      </c>
      <c r="N40" s="18">
        <f t="shared" ref="N40" si="46">M40-L40</f>
        <v>25.06111111111386</v>
      </c>
      <c r="O40" s="16">
        <f t="shared" si="26"/>
        <v>42057.616666666669</v>
      </c>
      <c r="P40" s="16"/>
      <c r="Q40" s="18">
        <f>IF(T40="",(ROUNDDOWN(K40-O40,0)),ROUNDDOWN(T40-O40,0))</f>
        <v>-5</v>
      </c>
      <c r="R40" s="18" t="str">
        <f>IF(P40="","Sin Fecha",IF(T40="",(ROUNDDOWN(K40-P40,0)),ROUNDDOWN(T40-P40,0)))</f>
        <v>Sin Fecha</v>
      </c>
      <c r="S40" s="19">
        <f t="shared" ref="S40" si="47">K40-L40</f>
        <v>24.194444444445253</v>
      </c>
      <c r="T40" s="15"/>
      <c r="U40" s="15" t="str">
        <f t="shared" ref="U40" si="48">IF(AND(T40&lt;&gt;"",Q40&lt;=0),"Cumplió","No Cumplió")</f>
        <v>No Cumplió</v>
      </c>
      <c r="V40" s="15" t="str">
        <f t="shared" ref="V40" si="49">IF(AND(T40&lt;&gt;"",R40&lt;=0),"Cumplió",IF(P40="","Sin Fecha","No Cumplió"))</f>
        <v>Sin Fecha</v>
      </c>
      <c r="W40" s="19">
        <f t="shared" ref="W40" si="50">IF(T40="",K40-L40,T40-L40)</f>
        <v>24.194444444445253</v>
      </c>
      <c r="X40" s="11"/>
      <c r="Y40" s="25">
        <f t="shared" si="44"/>
        <v>5</v>
      </c>
      <c r="Z40" s="26"/>
      <c r="AA40" s="26"/>
      <c r="AB40" s="26"/>
      <c r="AC40" s="26"/>
      <c r="AD40" s="35"/>
      <c r="AE40" s="36"/>
      <c r="AF40" s="36"/>
    </row>
    <row r="41" spans="1:32" ht="51.75" customHeight="1" x14ac:dyDescent="0.25">
      <c r="B41" s="35" t="s">
        <v>725</v>
      </c>
      <c r="C41" s="10" t="s">
        <v>358</v>
      </c>
      <c r="D41" s="11" t="s">
        <v>350</v>
      </c>
      <c r="E41" s="11" t="s">
        <v>11</v>
      </c>
      <c r="F41" s="11" t="s">
        <v>25</v>
      </c>
      <c r="G41" s="11" t="s">
        <v>359</v>
      </c>
      <c r="H41" s="11" t="s">
        <v>360</v>
      </c>
      <c r="I41" s="11" t="s">
        <v>22</v>
      </c>
      <c r="J41" s="11" t="s">
        <v>21</v>
      </c>
      <c r="K41" s="29">
        <f t="shared" si="43"/>
        <v>42051.75</v>
      </c>
      <c r="L41" s="16">
        <v>42027.555555555555</v>
      </c>
      <c r="M41" s="52">
        <f>+T42</f>
        <v>42045.600694444445</v>
      </c>
      <c r="N41" s="18">
        <f t="shared" si="45"/>
        <v>18.045138888890506</v>
      </c>
      <c r="O41" s="16">
        <f t="shared" ref="O41" si="51">+M41+Y41</f>
        <v>42050.600694444445</v>
      </c>
      <c r="P41" s="16">
        <v>42054</v>
      </c>
      <c r="Q41" s="18">
        <f>IF(T41="",(ROUNDDOWN(K41-O41,0)),ROUNDDOWN(T41-O41,0))</f>
        <v>2</v>
      </c>
      <c r="R41" s="18">
        <f>IF(P41="","Sin Fecha",IF(T41="",(ROUNDDOWN(K41-P41,0)),ROUNDDOWN(T41-P41,0)))</f>
        <v>-1</v>
      </c>
      <c r="S41" s="19">
        <f t="shared" si="17"/>
        <v>24.194444444445253</v>
      </c>
      <c r="T41" s="15">
        <v>42052.616666666669</v>
      </c>
      <c r="U41" s="15" t="str">
        <f t="shared" si="32"/>
        <v>No Cumplió</v>
      </c>
      <c r="V41" s="15" t="str">
        <f t="shared" si="33"/>
        <v>Cumplió</v>
      </c>
      <c r="W41" s="19">
        <f t="shared" si="10"/>
        <v>25.06111111111386</v>
      </c>
      <c r="X41" s="11"/>
      <c r="Y41" s="25">
        <f t="shared" si="44"/>
        <v>5</v>
      </c>
      <c r="Z41" s="26"/>
      <c r="AA41" s="26"/>
      <c r="AB41" s="26"/>
      <c r="AC41" s="26"/>
      <c r="AD41" s="35"/>
      <c r="AE41" s="36"/>
      <c r="AF41" s="36"/>
    </row>
    <row r="42" spans="1:32" ht="51.75" customHeight="1" x14ac:dyDescent="0.25">
      <c r="B42" s="35" t="s">
        <v>725</v>
      </c>
      <c r="C42" s="10" t="s">
        <v>358</v>
      </c>
      <c r="D42" s="11" t="s">
        <v>350</v>
      </c>
      <c r="E42" s="11" t="s">
        <v>11</v>
      </c>
      <c r="F42" s="11" t="s">
        <v>25</v>
      </c>
      <c r="G42" s="11" t="s">
        <v>359</v>
      </c>
      <c r="H42" s="11" t="s">
        <v>360</v>
      </c>
      <c r="I42" s="11" t="s">
        <v>22</v>
      </c>
      <c r="J42" s="11" t="s">
        <v>361</v>
      </c>
      <c r="K42" s="29">
        <f t="shared" si="43"/>
        <v>42051.75</v>
      </c>
      <c r="L42" s="16">
        <v>42027.555555555555</v>
      </c>
      <c r="M42" s="52">
        <v>42037</v>
      </c>
      <c r="N42" s="18">
        <f t="shared" si="40"/>
        <v>9.4444444444452529</v>
      </c>
      <c r="O42" s="16">
        <f t="shared" si="26"/>
        <v>42042</v>
      </c>
      <c r="P42" s="16">
        <v>42054</v>
      </c>
      <c r="Q42" s="18">
        <f t="shared" ref="Q42:Q109" si="52">IF(T42="",(ROUNDDOWN(K42-O42,0)),ROUNDDOWN(T42-O42,0))</f>
        <v>3</v>
      </c>
      <c r="R42" s="18">
        <f t="shared" ref="R42:R109" si="53">IF(P42="","Sin Fecha",IF(T42="",(ROUNDDOWN(K42-P42,0)),ROUNDDOWN(T42-P42,0)))</f>
        <v>-8</v>
      </c>
      <c r="S42" s="19">
        <f t="shared" ref="S42:S109" si="54">K42-L42</f>
        <v>24.194444444445253</v>
      </c>
      <c r="T42" s="15">
        <v>42045.600694444445</v>
      </c>
      <c r="U42" s="15" t="str">
        <f t="shared" si="32"/>
        <v>No Cumplió</v>
      </c>
      <c r="V42" s="15" t="str">
        <f t="shared" si="33"/>
        <v>Cumplió</v>
      </c>
      <c r="W42" s="19">
        <f t="shared" si="10"/>
        <v>18.045138888890506</v>
      </c>
      <c r="X42" s="11"/>
      <c r="Y42" s="25">
        <f t="shared" si="44"/>
        <v>5</v>
      </c>
      <c r="Z42" s="26"/>
      <c r="AA42" s="26"/>
      <c r="AB42" s="26"/>
      <c r="AC42" s="26"/>
      <c r="AD42" s="35"/>
      <c r="AE42" s="36"/>
      <c r="AF42" s="36"/>
    </row>
    <row r="43" spans="1:32" ht="51.75" customHeight="1" x14ac:dyDescent="0.25">
      <c r="A43" s="4">
        <v>1</v>
      </c>
      <c r="B43" s="35" t="s">
        <v>725</v>
      </c>
      <c r="C43" s="10" t="s">
        <v>362</v>
      </c>
      <c r="D43" s="11" t="s">
        <v>350</v>
      </c>
      <c r="E43" s="11" t="s">
        <v>51</v>
      </c>
      <c r="F43" s="11" t="s">
        <v>51</v>
      </c>
      <c r="G43" s="11" t="s">
        <v>363</v>
      </c>
      <c r="H43" s="11" t="s">
        <v>364</v>
      </c>
      <c r="I43" s="11" t="s">
        <v>54</v>
      </c>
      <c r="J43" s="11" t="s">
        <v>54</v>
      </c>
      <c r="K43" s="29">
        <f t="shared" si="43"/>
        <v>42051.75</v>
      </c>
      <c r="L43" s="16">
        <v>42027.463194444441</v>
      </c>
      <c r="M43" s="52">
        <f>+T44</f>
        <v>42052.474305555559</v>
      </c>
      <c r="N43" s="18">
        <f t="shared" si="40"/>
        <v>25.011111111118225</v>
      </c>
      <c r="O43" s="16">
        <f t="shared" si="26"/>
        <v>42057.474305555559</v>
      </c>
      <c r="P43" s="16"/>
      <c r="Q43" s="18">
        <f t="shared" ref="Q43" si="55">IF(T43="",(ROUNDDOWN(K43-O43,0)),ROUNDDOWN(T43-O43,0))</f>
        <v>-5</v>
      </c>
      <c r="R43" s="18" t="str">
        <f t="shared" ref="R43" si="56">IF(P43="","Sin Fecha",IF(T43="",(ROUNDDOWN(K43-P43,0)),ROUNDDOWN(T43-P43,0)))</f>
        <v>Sin Fecha</v>
      </c>
      <c r="S43" s="19">
        <f t="shared" ref="S43" si="57">K43-L43</f>
        <v>24.286805555559113</v>
      </c>
      <c r="T43" s="15"/>
      <c r="U43" s="15" t="str">
        <f t="shared" ref="U43" si="58">IF(AND(T43&lt;&gt;"",Q43&lt;=0),"Cumplió","No Cumplió")</f>
        <v>No Cumplió</v>
      </c>
      <c r="V43" s="15" t="str">
        <f t="shared" ref="V43" si="59">IF(AND(T43&lt;&gt;"",R43&lt;=0),"Cumplió",IF(P43="","Sin Fecha","No Cumplió"))</f>
        <v>Sin Fecha</v>
      </c>
      <c r="W43" s="19">
        <f t="shared" ref="W43" si="60">IF(T43="",K43-L43,T43-L43)</f>
        <v>24.286805555559113</v>
      </c>
      <c r="X43" s="11" t="s">
        <v>76</v>
      </c>
      <c r="Y43" s="25">
        <f t="shared" si="44"/>
        <v>5</v>
      </c>
      <c r="Z43" s="26"/>
      <c r="AA43" s="26"/>
      <c r="AB43" s="26"/>
      <c r="AC43" s="26"/>
      <c r="AD43" s="35"/>
      <c r="AE43" s="36"/>
      <c r="AF43" s="36"/>
    </row>
    <row r="44" spans="1:32" ht="51.75" customHeight="1" x14ac:dyDescent="0.25">
      <c r="B44" s="35" t="s">
        <v>725</v>
      </c>
      <c r="C44" s="10" t="s">
        <v>362</v>
      </c>
      <c r="D44" s="11" t="s">
        <v>350</v>
      </c>
      <c r="E44" s="11" t="s">
        <v>11</v>
      </c>
      <c r="F44" s="11" t="s">
        <v>51</v>
      </c>
      <c r="G44" s="11" t="s">
        <v>363</v>
      </c>
      <c r="H44" s="11" t="s">
        <v>364</v>
      </c>
      <c r="I44" s="11" t="s">
        <v>54</v>
      </c>
      <c r="J44" s="11" t="s">
        <v>54</v>
      </c>
      <c r="K44" s="29">
        <f t="shared" si="43"/>
        <v>42051.75</v>
      </c>
      <c r="L44" s="16">
        <v>42027.463194444441</v>
      </c>
      <c r="M44" s="52">
        <f>+T45</f>
        <v>42044.754861111112</v>
      </c>
      <c r="N44" s="18">
        <f t="shared" ref="N44" si="61">M44-L44</f>
        <v>17.291666666671517</v>
      </c>
      <c r="O44" s="16">
        <f t="shared" ref="O44" si="62">+M44+Y44</f>
        <v>42049.754861111112</v>
      </c>
      <c r="P44" s="16"/>
      <c r="Q44" s="18">
        <f t="shared" si="52"/>
        <v>2</v>
      </c>
      <c r="R44" s="18" t="str">
        <f t="shared" si="53"/>
        <v>Sin Fecha</v>
      </c>
      <c r="S44" s="19">
        <f t="shared" si="54"/>
        <v>24.286805555559113</v>
      </c>
      <c r="T44" s="15">
        <v>42052.474305555559</v>
      </c>
      <c r="U44" s="15" t="str">
        <f t="shared" si="32"/>
        <v>No Cumplió</v>
      </c>
      <c r="V44" s="15" t="str">
        <f t="shared" si="33"/>
        <v>Sin Fecha</v>
      </c>
      <c r="W44" s="19">
        <f t="shared" si="10"/>
        <v>25.011111111118225</v>
      </c>
      <c r="X44" s="11" t="s">
        <v>76</v>
      </c>
      <c r="Y44" s="25">
        <f t="shared" si="44"/>
        <v>5</v>
      </c>
      <c r="Z44" s="26"/>
      <c r="AA44" s="26"/>
      <c r="AB44" s="26"/>
      <c r="AC44" s="26"/>
      <c r="AD44" s="35"/>
      <c r="AE44" s="36"/>
      <c r="AF44" s="36"/>
    </row>
    <row r="45" spans="1:32" ht="51.75" customHeight="1" x14ac:dyDescent="0.25">
      <c r="B45" s="35" t="s">
        <v>725</v>
      </c>
      <c r="C45" s="10" t="s">
        <v>362</v>
      </c>
      <c r="D45" s="11" t="s">
        <v>350</v>
      </c>
      <c r="E45" s="11" t="s">
        <v>11</v>
      </c>
      <c r="F45" s="11" t="s">
        <v>12</v>
      </c>
      <c r="G45" s="11" t="s">
        <v>363</v>
      </c>
      <c r="H45" s="11" t="s">
        <v>364</v>
      </c>
      <c r="I45" s="11" t="s">
        <v>54</v>
      </c>
      <c r="J45" s="11" t="s">
        <v>54</v>
      </c>
      <c r="K45" s="29">
        <f t="shared" si="43"/>
        <v>42051.75</v>
      </c>
      <c r="L45" s="16">
        <v>42027.463194444441</v>
      </c>
      <c r="M45" s="52">
        <v>42037</v>
      </c>
      <c r="N45" s="18">
        <f t="shared" si="40"/>
        <v>9.5368055555591127</v>
      </c>
      <c r="O45" s="16">
        <f t="shared" si="26"/>
        <v>42042</v>
      </c>
      <c r="P45" s="16"/>
      <c r="Q45" s="18">
        <f t="shared" si="52"/>
        <v>2</v>
      </c>
      <c r="R45" s="18" t="str">
        <f t="shared" si="53"/>
        <v>Sin Fecha</v>
      </c>
      <c r="S45" s="19">
        <f t="shared" si="54"/>
        <v>24.286805555559113</v>
      </c>
      <c r="T45" s="15">
        <v>42044.754861111112</v>
      </c>
      <c r="U45" s="15" t="str">
        <f t="shared" si="32"/>
        <v>No Cumplió</v>
      </c>
      <c r="V45" s="15" t="str">
        <f t="shared" si="33"/>
        <v>Sin Fecha</v>
      </c>
      <c r="W45" s="19">
        <f t="shared" si="10"/>
        <v>17.291666666671517</v>
      </c>
      <c r="X45" s="11" t="s">
        <v>76</v>
      </c>
      <c r="Y45" s="25">
        <f t="shared" si="44"/>
        <v>5</v>
      </c>
      <c r="Z45" s="26"/>
      <c r="AA45" s="26"/>
      <c r="AB45" s="26"/>
      <c r="AC45" s="26"/>
      <c r="AD45" s="35"/>
      <c r="AE45" s="36"/>
      <c r="AF45" s="36"/>
    </row>
    <row r="46" spans="1:32" ht="63.75" customHeight="1" x14ac:dyDescent="0.25">
      <c r="A46" s="4">
        <v>1</v>
      </c>
      <c r="B46" s="35" t="s">
        <v>728</v>
      </c>
      <c r="C46" s="10" t="s">
        <v>72</v>
      </c>
      <c r="D46" s="11" t="s">
        <v>350</v>
      </c>
      <c r="E46" s="11" t="s">
        <v>157</v>
      </c>
      <c r="F46" s="11" t="s">
        <v>25</v>
      </c>
      <c r="G46" s="11" t="s">
        <v>73</v>
      </c>
      <c r="H46" s="11" t="s">
        <v>74</v>
      </c>
      <c r="I46" s="11" t="s">
        <v>32</v>
      </c>
      <c r="J46" s="11" t="s">
        <v>54</v>
      </c>
      <c r="K46" s="29">
        <f t="shared" si="43"/>
        <v>42051.75</v>
      </c>
      <c r="L46" s="16">
        <v>42026.929861111108</v>
      </c>
      <c r="M46" s="29">
        <f>+T47</f>
        <v>42051.698611111111</v>
      </c>
      <c r="N46" s="18">
        <f t="shared" si="40"/>
        <v>24.76875000000291</v>
      </c>
      <c r="O46" s="16">
        <f t="shared" si="26"/>
        <v>42056.698611111111</v>
      </c>
      <c r="P46" s="16"/>
      <c r="Q46" s="18">
        <f t="shared" si="52"/>
        <v>-4</v>
      </c>
      <c r="R46" s="18" t="str">
        <f t="shared" si="53"/>
        <v>Sin Fecha</v>
      </c>
      <c r="S46" s="19">
        <f t="shared" si="54"/>
        <v>24.820138888891961</v>
      </c>
      <c r="T46" s="15"/>
      <c r="U46" s="15" t="str">
        <f t="shared" si="32"/>
        <v>No Cumplió</v>
      </c>
      <c r="V46" s="15" t="str">
        <f t="shared" si="33"/>
        <v>Sin Fecha</v>
      </c>
      <c r="W46" s="19">
        <f t="shared" si="10"/>
        <v>24.820138888891961</v>
      </c>
      <c r="X46" s="11" t="s">
        <v>17</v>
      </c>
      <c r="Y46" s="25">
        <f t="shared" si="44"/>
        <v>5</v>
      </c>
      <c r="Z46" s="54">
        <v>42051.698611111111</v>
      </c>
      <c r="AA46" s="26"/>
      <c r="AB46" s="26"/>
      <c r="AC46" s="26"/>
      <c r="AE46" s="20"/>
    </row>
    <row r="47" spans="1:32" ht="63.75" customHeight="1" x14ac:dyDescent="0.25">
      <c r="B47" s="35" t="s">
        <v>728</v>
      </c>
      <c r="C47" s="10" t="s">
        <v>72</v>
      </c>
      <c r="D47" s="11" t="s">
        <v>350</v>
      </c>
      <c r="E47" s="11" t="s">
        <v>59</v>
      </c>
      <c r="F47" s="11" t="s">
        <v>25</v>
      </c>
      <c r="G47" s="11" t="s">
        <v>73</v>
      </c>
      <c r="H47" s="11" t="s">
        <v>74</v>
      </c>
      <c r="I47" s="11" t="s">
        <v>32</v>
      </c>
      <c r="J47" s="11" t="s">
        <v>32</v>
      </c>
      <c r="K47" s="29">
        <f t="shared" si="43"/>
        <v>42051.75</v>
      </c>
      <c r="L47" s="16">
        <v>42026.929861111108</v>
      </c>
      <c r="M47" s="29">
        <v>42041.582638888889</v>
      </c>
      <c r="N47" s="18">
        <f t="shared" ref="N47" si="63">M47-L47</f>
        <v>14.652777777781012</v>
      </c>
      <c r="O47" s="16">
        <f t="shared" ref="O47" si="64">+M47+Y47</f>
        <v>42046.582638888889</v>
      </c>
      <c r="P47" s="16"/>
      <c r="Q47" s="18">
        <f t="shared" si="52"/>
        <v>5</v>
      </c>
      <c r="R47" s="18" t="str">
        <f t="shared" si="53"/>
        <v>Sin Fecha</v>
      </c>
      <c r="S47" s="19">
        <f t="shared" si="54"/>
        <v>24.820138888891961</v>
      </c>
      <c r="T47" s="15">
        <v>42051.698611111111</v>
      </c>
      <c r="U47" s="15" t="str">
        <f t="shared" si="32"/>
        <v>No Cumplió</v>
      </c>
      <c r="V47" s="15" t="str">
        <f t="shared" si="33"/>
        <v>Sin Fecha</v>
      </c>
      <c r="W47" s="19">
        <f t="shared" si="10"/>
        <v>24.76875000000291</v>
      </c>
      <c r="X47" s="11" t="s">
        <v>17</v>
      </c>
      <c r="Y47" s="25">
        <f t="shared" si="44"/>
        <v>5</v>
      </c>
      <c r="Z47" s="26"/>
      <c r="AA47" s="26"/>
      <c r="AB47" s="26"/>
      <c r="AC47" s="26"/>
      <c r="AE47" s="20"/>
    </row>
    <row r="48" spans="1:32" ht="51.75" customHeight="1" x14ac:dyDescent="0.25">
      <c r="A48" s="4">
        <v>1</v>
      </c>
      <c r="B48" s="35" t="s">
        <v>727</v>
      </c>
      <c r="C48" s="10" t="s">
        <v>365</v>
      </c>
      <c r="D48" s="11" t="s">
        <v>350</v>
      </c>
      <c r="E48" s="11" t="s">
        <v>51</v>
      </c>
      <c r="F48" s="11" t="s">
        <v>12</v>
      </c>
      <c r="G48" s="11" t="s">
        <v>366</v>
      </c>
      <c r="H48" s="11" t="s">
        <v>367</v>
      </c>
      <c r="I48" s="11" t="s">
        <v>32</v>
      </c>
      <c r="J48" s="11" t="s">
        <v>361</v>
      </c>
      <c r="K48" s="29">
        <f t="shared" si="43"/>
        <v>42051.75</v>
      </c>
      <c r="L48" s="16">
        <v>42025.515277777777</v>
      </c>
      <c r="M48" s="52">
        <v>42037</v>
      </c>
      <c r="N48" s="18">
        <f t="shared" si="40"/>
        <v>11.484722222223354</v>
      </c>
      <c r="O48" s="16">
        <f t="shared" si="26"/>
        <v>42042</v>
      </c>
      <c r="P48" s="16"/>
      <c r="Q48" s="18">
        <f t="shared" si="52"/>
        <v>-2</v>
      </c>
      <c r="R48" s="18" t="str">
        <f t="shared" si="53"/>
        <v>Sin Fecha</v>
      </c>
      <c r="S48" s="19">
        <f t="shared" si="54"/>
        <v>26.234722222223354</v>
      </c>
      <c r="T48" s="15">
        <v>42040</v>
      </c>
      <c r="U48" s="15" t="str">
        <f t="shared" si="32"/>
        <v>Cumplió</v>
      </c>
      <c r="V48" s="15" t="str">
        <f t="shared" si="33"/>
        <v>Sin Fecha</v>
      </c>
      <c r="W48" s="19">
        <f t="shared" si="10"/>
        <v>14.484722222223354</v>
      </c>
      <c r="X48" s="11" t="s">
        <v>568</v>
      </c>
      <c r="Y48" s="25">
        <f t="shared" si="44"/>
        <v>5</v>
      </c>
      <c r="Z48" s="26"/>
      <c r="AA48" s="26"/>
      <c r="AB48" s="26"/>
      <c r="AC48" s="26"/>
      <c r="AD48" s="35"/>
      <c r="AE48" s="36"/>
      <c r="AF48" s="36"/>
    </row>
    <row r="49" spans="1:32" ht="51.75" customHeight="1" x14ac:dyDescent="0.25">
      <c r="A49" s="4" t="s">
        <v>946</v>
      </c>
      <c r="B49" s="35" t="s">
        <v>728</v>
      </c>
      <c r="C49" s="10" t="s">
        <v>368</v>
      </c>
      <c r="D49" s="11" t="s">
        <v>350</v>
      </c>
      <c r="E49" s="11" t="s">
        <v>817</v>
      </c>
      <c r="F49" s="11" t="s">
        <v>12</v>
      </c>
      <c r="G49" s="11" t="s">
        <v>369</v>
      </c>
      <c r="H49" s="11" t="s">
        <v>370</v>
      </c>
      <c r="I49" s="11" t="s">
        <v>55</v>
      </c>
      <c r="J49" s="11" t="s">
        <v>55</v>
      </c>
      <c r="K49" s="29">
        <f t="shared" si="43"/>
        <v>42051.75</v>
      </c>
      <c r="L49" s="16">
        <v>42025.435416666667</v>
      </c>
      <c r="M49" s="52">
        <v>42037</v>
      </c>
      <c r="N49" s="18">
        <f t="shared" si="40"/>
        <v>11.564583333332848</v>
      </c>
      <c r="O49" s="16">
        <f t="shared" si="26"/>
        <v>42042</v>
      </c>
      <c r="P49" s="16"/>
      <c r="Q49" s="18">
        <f t="shared" si="52"/>
        <v>2</v>
      </c>
      <c r="R49" s="18" t="str">
        <f t="shared" si="53"/>
        <v>Sin Fecha</v>
      </c>
      <c r="S49" s="19">
        <f t="shared" si="54"/>
        <v>26.314583333332848</v>
      </c>
      <c r="T49" s="15">
        <v>42044</v>
      </c>
      <c r="U49" s="15" t="str">
        <f t="shared" si="32"/>
        <v>No Cumplió</v>
      </c>
      <c r="V49" s="15" t="str">
        <f t="shared" si="33"/>
        <v>Sin Fecha</v>
      </c>
      <c r="W49" s="19">
        <f t="shared" si="10"/>
        <v>18.564583333332848</v>
      </c>
      <c r="X49" s="11" t="s">
        <v>314</v>
      </c>
      <c r="Y49" s="25">
        <f t="shared" si="44"/>
        <v>5</v>
      </c>
      <c r="Z49" s="26"/>
      <c r="AA49" s="26"/>
      <c r="AB49" s="26"/>
      <c r="AC49" s="26"/>
      <c r="AD49" s="35"/>
      <c r="AE49" s="36"/>
      <c r="AF49" s="36"/>
    </row>
    <row r="50" spans="1:32" ht="51.75" customHeight="1" x14ac:dyDescent="0.25">
      <c r="A50" s="4">
        <v>1</v>
      </c>
      <c r="B50" s="35" t="s">
        <v>727</v>
      </c>
      <c r="C50" s="10" t="s">
        <v>371</v>
      </c>
      <c r="D50" s="11" t="s">
        <v>350</v>
      </c>
      <c r="E50" s="11" t="s">
        <v>51</v>
      </c>
      <c r="F50" s="11" t="s">
        <v>12</v>
      </c>
      <c r="G50" s="11" t="s">
        <v>372</v>
      </c>
      <c r="H50" s="11" t="s">
        <v>373</v>
      </c>
      <c r="I50" s="11" t="s">
        <v>80</v>
      </c>
      <c r="J50" s="11" t="s">
        <v>361</v>
      </c>
      <c r="K50" s="29">
        <f t="shared" si="43"/>
        <v>42051.75</v>
      </c>
      <c r="L50" s="16">
        <v>42024.411805555559</v>
      </c>
      <c r="M50" s="52">
        <v>42037</v>
      </c>
      <c r="N50" s="18">
        <f t="shared" si="40"/>
        <v>12.588194444440887</v>
      </c>
      <c r="O50" s="16">
        <f t="shared" si="26"/>
        <v>42042</v>
      </c>
      <c r="P50" s="16"/>
      <c r="Q50" s="18">
        <f t="shared" si="52"/>
        <v>9</v>
      </c>
      <c r="R50" s="18" t="str">
        <f t="shared" si="53"/>
        <v>Sin Fecha</v>
      </c>
      <c r="S50" s="19">
        <f t="shared" si="54"/>
        <v>27.338194444440887</v>
      </c>
      <c r="T50" s="15"/>
      <c r="U50" s="15" t="str">
        <f t="shared" si="32"/>
        <v>No Cumplió</v>
      </c>
      <c r="V50" s="15" t="str">
        <f t="shared" si="33"/>
        <v>Sin Fecha</v>
      </c>
      <c r="W50" s="19">
        <f t="shared" si="10"/>
        <v>27.338194444440887</v>
      </c>
      <c r="X50" s="11"/>
      <c r="Y50" s="25">
        <f t="shared" si="44"/>
        <v>5</v>
      </c>
      <c r="Z50" s="26"/>
      <c r="AA50" s="26"/>
      <c r="AB50" s="26"/>
      <c r="AC50" s="26"/>
      <c r="AD50" s="35"/>
      <c r="AE50" s="36"/>
      <c r="AF50" s="36"/>
    </row>
    <row r="51" spans="1:32" ht="51.75" customHeight="1" x14ac:dyDescent="0.25">
      <c r="A51" s="4">
        <v>1</v>
      </c>
      <c r="B51" s="35" t="s">
        <v>727</v>
      </c>
      <c r="C51" s="10" t="s">
        <v>374</v>
      </c>
      <c r="D51" s="11" t="s">
        <v>350</v>
      </c>
      <c r="E51" s="11" t="s">
        <v>51</v>
      </c>
      <c r="F51" s="11" t="s">
        <v>12</v>
      </c>
      <c r="G51" s="11" t="s">
        <v>375</v>
      </c>
      <c r="H51" s="11" t="s">
        <v>376</v>
      </c>
      <c r="I51" s="11" t="s">
        <v>49</v>
      </c>
      <c r="J51" s="11" t="s">
        <v>357</v>
      </c>
      <c r="K51" s="29">
        <f t="shared" si="43"/>
        <v>42051.75</v>
      </c>
      <c r="L51" s="16">
        <v>42020.740972222222</v>
      </c>
      <c r="M51" s="52">
        <v>42037</v>
      </c>
      <c r="N51" s="18">
        <f t="shared" si="40"/>
        <v>16.259027777778101</v>
      </c>
      <c r="O51" s="16">
        <f t="shared" si="26"/>
        <v>42042</v>
      </c>
      <c r="P51" s="16"/>
      <c r="Q51" s="18">
        <f t="shared" si="52"/>
        <v>9</v>
      </c>
      <c r="R51" s="18" t="str">
        <f t="shared" si="53"/>
        <v>Sin Fecha</v>
      </c>
      <c r="S51" s="19">
        <f t="shared" si="54"/>
        <v>31.009027777778101</v>
      </c>
      <c r="T51" s="15"/>
      <c r="U51" s="15" t="str">
        <f t="shared" si="32"/>
        <v>No Cumplió</v>
      </c>
      <c r="V51" s="15" t="str">
        <f t="shared" si="33"/>
        <v>Sin Fecha</v>
      </c>
      <c r="W51" s="19">
        <f t="shared" si="10"/>
        <v>31.009027777778101</v>
      </c>
      <c r="X51" s="11" t="s">
        <v>17</v>
      </c>
      <c r="Y51" s="25">
        <f t="shared" si="44"/>
        <v>5</v>
      </c>
      <c r="Z51" s="26"/>
      <c r="AA51" s="26"/>
      <c r="AB51" s="26"/>
      <c r="AC51" s="26"/>
      <c r="AD51" s="35"/>
      <c r="AE51" s="36"/>
      <c r="AF51" s="36"/>
    </row>
    <row r="52" spans="1:32" ht="51.75" customHeight="1" x14ac:dyDescent="0.25">
      <c r="A52" s="4">
        <v>1</v>
      </c>
      <c r="B52" s="35" t="s">
        <v>727</v>
      </c>
      <c r="C52" s="10" t="s">
        <v>377</v>
      </c>
      <c r="D52" s="11" t="s">
        <v>350</v>
      </c>
      <c r="E52" s="11" t="s">
        <v>51</v>
      </c>
      <c r="F52" s="11" t="s">
        <v>12</v>
      </c>
      <c r="G52" s="11" t="s">
        <v>378</v>
      </c>
      <c r="H52" s="11" t="s">
        <v>379</v>
      </c>
      <c r="I52" s="11" t="s">
        <v>87</v>
      </c>
      <c r="J52" s="11" t="s">
        <v>16</v>
      </c>
      <c r="K52" s="29">
        <f t="shared" si="43"/>
        <v>42051.75</v>
      </c>
      <c r="L52" s="16">
        <v>42018.772222222222</v>
      </c>
      <c r="M52" s="52">
        <v>42037</v>
      </c>
      <c r="N52" s="18">
        <f t="shared" si="40"/>
        <v>18.227777777778101</v>
      </c>
      <c r="O52" s="16">
        <f t="shared" si="26"/>
        <v>42042</v>
      </c>
      <c r="P52" s="16"/>
      <c r="Q52" s="18">
        <f t="shared" si="52"/>
        <v>9</v>
      </c>
      <c r="R52" s="18" t="str">
        <f t="shared" si="53"/>
        <v>Sin Fecha</v>
      </c>
      <c r="S52" s="19">
        <f t="shared" si="54"/>
        <v>32.977777777778101</v>
      </c>
      <c r="T52" s="15"/>
      <c r="U52" s="15" t="str">
        <f t="shared" si="32"/>
        <v>No Cumplió</v>
      </c>
      <c r="V52" s="15" t="str">
        <f t="shared" si="33"/>
        <v>Sin Fecha</v>
      </c>
      <c r="W52" s="19">
        <f t="shared" si="10"/>
        <v>32.977777777778101</v>
      </c>
      <c r="X52" s="11" t="s">
        <v>17</v>
      </c>
      <c r="Y52" s="25">
        <f t="shared" si="44"/>
        <v>5</v>
      </c>
      <c r="Z52" s="26"/>
      <c r="AA52" s="26"/>
      <c r="AB52" s="26"/>
      <c r="AC52" s="26"/>
      <c r="AD52" s="35"/>
      <c r="AE52" s="36"/>
      <c r="AF52" s="36"/>
    </row>
    <row r="53" spans="1:32" ht="51.75" customHeight="1" x14ac:dyDescent="0.25">
      <c r="A53" s="4">
        <v>1</v>
      </c>
      <c r="B53" s="35" t="s">
        <v>726</v>
      </c>
      <c r="C53" s="10" t="s">
        <v>97</v>
      </c>
      <c r="D53" s="11" t="s">
        <v>350</v>
      </c>
      <c r="E53" s="11" t="s">
        <v>11</v>
      </c>
      <c r="F53" s="11" t="s">
        <v>12</v>
      </c>
      <c r="G53" s="11" t="s">
        <v>98</v>
      </c>
      <c r="H53" s="11" t="s">
        <v>99</v>
      </c>
      <c r="I53" s="11" t="s">
        <v>49</v>
      </c>
      <c r="J53" s="11" t="s">
        <v>96</v>
      </c>
      <c r="K53" s="29">
        <f t="shared" si="43"/>
        <v>42051.75</v>
      </c>
      <c r="L53" s="16">
        <v>42018.714583333334</v>
      </c>
      <c r="M53" s="52">
        <f>+T54</f>
        <v>42051.657638888886</v>
      </c>
      <c r="N53" s="18">
        <f t="shared" ref="N53" si="65">M53-L53</f>
        <v>32.943055555551837</v>
      </c>
      <c r="O53" s="16">
        <f t="shared" si="26"/>
        <v>42056.657638888886</v>
      </c>
      <c r="P53" s="16"/>
      <c r="Q53" s="18">
        <f t="shared" si="52"/>
        <v>-4</v>
      </c>
      <c r="R53" s="18" t="str">
        <f t="shared" si="53"/>
        <v>Sin Fecha</v>
      </c>
      <c r="S53" s="19">
        <f t="shared" si="54"/>
        <v>33.035416666665697</v>
      </c>
      <c r="T53" s="15"/>
      <c r="U53" s="15" t="str">
        <f t="shared" si="32"/>
        <v>No Cumplió</v>
      </c>
      <c r="V53" s="15" t="str">
        <f t="shared" si="33"/>
        <v>Sin Fecha</v>
      </c>
      <c r="W53" s="19">
        <f t="shared" si="10"/>
        <v>33.035416666665697</v>
      </c>
      <c r="X53" s="11" t="s">
        <v>17</v>
      </c>
      <c r="Y53" s="25">
        <f t="shared" si="44"/>
        <v>5</v>
      </c>
      <c r="Z53" s="26"/>
      <c r="AA53" s="26"/>
      <c r="AB53" s="26"/>
      <c r="AC53" s="26"/>
      <c r="AD53" s="35"/>
      <c r="AE53" s="36"/>
      <c r="AF53" s="36"/>
    </row>
    <row r="54" spans="1:32" ht="51.75" customHeight="1" x14ac:dyDescent="0.25">
      <c r="B54" s="35" t="s">
        <v>726</v>
      </c>
      <c r="C54" s="10" t="s">
        <v>97</v>
      </c>
      <c r="D54" s="11" t="s">
        <v>350</v>
      </c>
      <c r="E54" s="11" t="s">
        <v>24</v>
      </c>
      <c r="F54" s="11" t="s">
        <v>12</v>
      </c>
      <c r="G54" s="11" t="s">
        <v>98</v>
      </c>
      <c r="H54" s="11" t="s">
        <v>99</v>
      </c>
      <c r="I54" s="11" t="s">
        <v>49</v>
      </c>
      <c r="J54" s="11" t="s">
        <v>15</v>
      </c>
      <c r="K54" s="29">
        <f t="shared" si="43"/>
        <v>42051.75</v>
      </c>
      <c r="L54" s="16">
        <v>42018.714583333334</v>
      </c>
      <c r="M54" s="52">
        <f>+T55</f>
        <v>42045.600694444445</v>
      </c>
      <c r="N54" s="18">
        <f t="shared" si="40"/>
        <v>26.886111111110949</v>
      </c>
      <c r="O54" s="16">
        <f t="shared" ref="O54" si="66">+M54+Y54</f>
        <v>42050.600694444445</v>
      </c>
      <c r="P54" s="16"/>
      <c r="Q54" s="18">
        <f t="shared" si="52"/>
        <v>1</v>
      </c>
      <c r="R54" s="18" t="str">
        <f t="shared" si="53"/>
        <v>Sin Fecha</v>
      </c>
      <c r="S54" s="19">
        <f t="shared" si="54"/>
        <v>33.035416666665697</v>
      </c>
      <c r="T54" s="15">
        <v>42051.657638888886</v>
      </c>
      <c r="U54" s="15" t="str">
        <f t="shared" si="32"/>
        <v>No Cumplió</v>
      </c>
      <c r="V54" s="15" t="str">
        <f t="shared" si="33"/>
        <v>Sin Fecha</v>
      </c>
      <c r="W54" s="19">
        <f t="shared" si="10"/>
        <v>32.943055555551837</v>
      </c>
      <c r="X54" s="11" t="s">
        <v>17</v>
      </c>
      <c r="Y54" s="25">
        <f t="shared" si="44"/>
        <v>5</v>
      </c>
      <c r="Z54" s="26"/>
      <c r="AA54" s="26"/>
      <c r="AB54" s="26"/>
      <c r="AC54" s="26"/>
      <c r="AD54" s="35"/>
      <c r="AE54" s="36"/>
      <c r="AF54" s="36"/>
    </row>
    <row r="55" spans="1:32" ht="51.75" customHeight="1" x14ac:dyDescent="0.25">
      <c r="B55" s="35" t="s">
        <v>726</v>
      </c>
      <c r="C55" s="10" t="s">
        <v>97</v>
      </c>
      <c r="D55" s="11" t="s">
        <v>350</v>
      </c>
      <c r="E55" s="11" t="s">
        <v>24</v>
      </c>
      <c r="F55" s="11" t="s">
        <v>12</v>
      </c>
      <c r="G55" s="11" t="s">
        <v>98</v>
      </c>
      <c r="H55" s="11" t="s">
        <v>99</v>
      </c>
      <c r="I55" s="11" t="s">
        <v>49</v>
      </c>
      <c r="J55" s="11" t="s">
        <v>49</v>
      </c>
      <c r="K55" s="29">
        <f t="shared" si="43"/>
        <v>42051.75</v>
      </c>
      <c r="L55" s="16">
        <v>42018.714583333334</v>
      </c>
      <c r="M55" s="52">
        <f>+T56</f>
        <v>42040.478472222225</v>
      </c>
      <c r="N55" s="18">
        <f t="shared" ref="N55" si="67">M55-L55</f>
        <v>21.763888888890506</v>
      </c>
      <c r="O55" s="16">
        <f t="shared" si="26"/>
        <v>42045.478472222225</v>
      </c>
      <c r="P55" s="16"/>
      <c r="Q55" s="18">
        <f t="shared" si="52"/>
        <v>0</v>
      </c>
      <c r="R55" s="18" t="str">
        <f t="shared" si="53"/>
        <v>Sin Fecha</v>
      </c>
      <c r="S55" s="19">
        <f t="shared" si="54"/>
        <v>33.035416666665697</v>
      </c>
      <c r="T55" s="15">
        <v>42045.600694444445</v>
      </c>
      <c r="U55" s="15" t="str">
        <f t="shared" si="32"/>
        <v>Cumplió</v>
      </c>
      <c r="V55" s="15" t="str">
        <f t="shared" si="33"/>
        <v>Sin Fecha</v>
      </c>
      <c r="W55" s="19">
        <f t="shared" si="10"/>
        <v>26.886111111110949</v>
      </c>
      <c r="X55" s="11" t="s">
        <v>17</v>
      </c>
      <c r="Y55" s="25">
        <f t="shared" si="44"/>
        <v>5</v>
      </c>
      <c r="Z55" s="26"/>
      <c r="AA55" s="26"/>
      <c r="AB55" s="26"/>
      <c r="AC55" s="26"/>
      <c r="AD55" s="35"/>
      <c r="AE55" s="36"/>
      <c r="AF55" s="36"/>
    </row>
    <row r="56" spans="1:32" ht="51.75" customHeight="1" x14ac:dyDescent="0.25">
      <c r="B56" s="35" t="s">
        <v>726</v>
      </c>
      <c r="C56" s="10" t="s">
        <v>97</v>
      </c>
      <c r="D56" s="11" t="s">
        <v>350</v>
      </c>
      <c r="E56" s="11" t="s">
        <v>24</v>
      </c>
      <c r="F56" s="11" t="s">
        <v>12</v>
      </c>
      <c r="G56" s="11" t="s">
        <v>98</v>
      </c>
      <c r="H56" s="11" t="s">
        <v>99</v>
      </c>
      <c r="I56" s="11" t="s">
        <v>49</v>
      </c>
      <c r="J56" s="11" t="s">
        <v>694</v>
      </c>
      <c r="K56" s="29">
        <f t="shared" si="43"/>
        <v>42051.75</v>
      </c>
      <c r="L56" s="16">
        <v>42018.714583333334</v>
      </c>
      <c r="M56" s="52">
        <v>42037</v>
      </c>
      <c r="N56" s="18">
        <f t="shared" si="40"/>
        <v>18.285416666665697</v>
      </c>
      <c r="O56" s="16">
        <f t="shared" si="26"/>
        <v>42042</v>
      </c>
      <c r="P56" s="16"/>
      <c r="Q56" s="18">
        <f t="shared" si="52"/>
        <v>-1</v>
      </c>
      <c r="R56" s="18" t="str">
        <f t="shared" si="53"/>
        <v>Sin Fecha</v>
      </c>
      <c r="S56" s="19">
        <f t="shared" si="54"/>
        <v>33.035416666665697</v>
      </c>
      <c r="T56" s="15">
        <v>42040.478472222225</v>
      </c>
      <c r="U56" s="15" t="str">
        <f t="shared" si="32"/>
        <v>Cumplió</v>
      </c>
      <c r="V56" s="15" t="str">
        <f t="shared" si="33"/>
        <v>Sin Fecha</v>
      </c>
      <c r="W56" s="19">
        <f t="shared" si="10"/>
        <v>21.763888888890506</v>
      </c>
      <c r="X56" s="11" t="s">
        <v>17</v>
      </c>
      <c r="Y56" s="25">
        <f t="shared" si="44"/>
        <v>5</v>
      </c>
      <c r="Z56" s="26"/>
      <c r="AA56" s="26"/>
      <c r="AB56" s="26"/>
      <c r="AC56" s="26"/>
      <c r="AD56" s="35"/>
      <c r="AE56" s="36"/>
      <c r="AF56" s="36"/>
    </row>
    <row r="57" spans="1:32" ht="51.75" customHeight="1" x14ac:dyDescent="0.25">
      <c r="A57" s="4">
        <v>1</v>
      </c>
      <c r="B57" s="35" t="s">
        <v>726</v>
      </c>
      <c r="C57" s="10" t="s">
        <v>100</v>
      </c>
      <c r="D57" s="11" t="s">
        <v>350</v>
      </c>
      <c r="E57" s="11" t="s">
        <v>157</v>
      </c>
      <c r="F57" s="11" t="s">
        <v>12</v>
      </c>
      <c r="G57" s="11" t="s">
        <v>101</v>
      </c>
      <c r="H57" s="11" t="s">
        <v>102</v>
      </c>
      <c r="I57" s="11" t="s">
        <v>49</v>
      </c>
      <c r="J57" s="11" t="s">
        <v>694</v>
      </c>
      <c r="K57" s="29">
        <f t="shared" si="43"/>
        <v>42051.75</v>
      </c>
      <c r="L57" s="16">
        <v>42018.713888888888</v>
      </c>
      <c r="M57" s="52">
        <f>+T58</f>
        <v>42048.70208333333</v>
      </c>
      <c r="N57" s="18">
        <f>M57-L57</f>
        <v>29.988194444442343</v>
      </c>
      <c r="O57" s="16">
        <f>+M57+Y57</f>
        <v>42053.70208333333</v>
      </c>
      <c r="P57" s="16">
        <v>42040</v>
      </c>
      <c r="Q57" s="18">
        <f t="shared" si="52"/>
        <v>-1</v>
      </c>
      <c r="R57" s="18">
        <f t="shared" si="53"/>
        <v>11</v>
      </c>
      <c r="S57" s="19">
        <f t="shared" si="54"/>
        <v>33.036111111112405</v>
      </c>
      <c r="T57" s="15"/>
      <c r="U57" s="15" t="str">
        <f t="shared" si="32"/>
        <v>No Cumplió</v>
      </c>
      <c r="V57" s="15" t="str">
        <f t="shared" si="33"/>
        <v>No Cumplió</v>
      </c>
      <c r="W57" s="19">
        <f t="shared" si="10"/>
        <v>33.036111111112405</v>
      </c>
      <c r="X57" s="11" t="s">
        <v>17</v>
      </c>
      <c r="Y57" s="25">
        <f t="shared" si="44"/>
        <v>5</v>
      </c>
      <c r="Z57" s="26"/>
      <c r="AA57" s="26"/>
      <c r="AB57" s="26"/>
      <c r="AC57" s="26"/>
      <c r="AD57" s="35"/>
      <c r="AE57" s="36"/>
      <c r="AF57" s="36"/>
    </row>
    <row r="58" spans="1:32" ht="51.75" customHeight="1" x14ac:dyDescent="0.25">
      <c r="B58" s="35" t="s">
        <v>726</v>
      </c>
      <c r="C58" s="10" t="s">
        <v>100</v>
      </c>
      <c r="D58" s="11" t="s">
        <v>350</v>
      </c>
      <c r="E58" s="11" t="s">
        <v>51</v>
      </c>
      <c r="F58" s="11" t="s">
        <v>12</v>
      </c>
      <c r="G58" s="11" t="s">
        <v>101</v>
      </c>
      <c r="H58" s="11" t="s">
        <v>102</v>
      </c>
      <c r="I58" s="11" t="s">
        <v>49</v>
      </c>
      <c r="J58" s="11" t="s">
        <v>49</v>
      </c>
      <c r="K58" s="29">
        <f t="shared" si="43"/>
        <v>42051.75</v>
      </c>
      <c r="L58" s="16">
        <v>42018.713888888888</v>
      </c>
      <c r="M58" s="52">
        <f>+T60</f>
        <v>42039.524305555555</v>
      </c>
      <c r="N58" s="18">
        <f>M58-L58</f>
        <v>20.810416666667152</v>
      </c>
      <c r="O58" s="16">
        <f>+M58+Y58</f>
        <v>42044.524305555555</v>
      </c>
      <c r="P58" s="16">
        <v>42040</v>
      </c>
      <c r="Q58" s="18">
        <f t="shared" si="52"/>
        <v>4</v>
      </c>
      <c r="R58" s="18">
        <f t="shared" si="53"/>
        <v>8</v>
      </c>
      <c r="S58" s="19">
        <f t="shared" si="54"/>
        <v>33.036111111112405</v>
      </c>
      <c r="T58" s="15">
        <v>42048.70208333333</v>
      </c>
      <c r="U58" s="15" t="str">
        <f t="shared" si="32"/>
        <v>No Cumplió</v>
      </c>
      <c r="V58" s="15" t="str">
        <f t="shared" si="33"/>
        <v>No Cumplió</v>
      </c>
      <c r="W58" s="19">
        <f t="shared" si="10"/>
        <v>29.988194444442343</v>
      </c>
      <c r="X58" s="11" t="s">
        <v>17</v>
      </c>
      <c r="Y58" s="25">
        <f t="shared" si="44"/>
        <v>5</v>
      </c>
      <c r="Z58" s="26"/>
      <c r="AA58" s="26"/>
      <c r="AB58" s="26"/>
      <c r="AC58" s="26"/>
      <c r="AD58" s="35"/>
      <c r="AE58" s="36"/>
      <c r="AF58" s="36"/>
    </row>
    <row r="59" spans="1:32" ht="51.75" customHeight="1" x14ac:dyDescent="0.25">
      <c r="B59" s="35" t="s">
        <v>726</v>
      </c>
      <c r="C59" s="10" t="s">
        <v>100</v>
      </c>
      <c r="D59" s="11" t="s">
        <v>350</v>
      </c>
      <c r="E59" s="11" t="s">
        <v>24</v>
      </c>
      <c r="F59" s="11" t="s">
        <v>12</v>
      </c>
      <c r="G59" s="11" t="s">
        <v>101</v>
      </c>
      <c r="H59" s="11" t="s">
        <v>102</v>
      </c>
      <c r="I59" s="11" t="s">
        <v>49</v>
      </c>
      <c r="J59" s="11" t="s">
        <v>694</v>
      </c>
      <c r="K59" s="29">
        <f t="shared" si="43"/>
        <v>42051.75</v>
      </c>
      <c r="L59" s="16">
        <v>42018.713888888888</v>
      </c>
      <c r="M59" s="52">
        <v>42037</v>
      </c>
      <c r="N59" s="18">
        <f t="shared" si="40"/>
        <v>18.286111111112405</v>
      </c>
      <c r="O59" s="16">
        <f t="shared" si="26"/>
        <v>42042</v>
      </c>
      <c r="P59" s="16">
        <v>42040</v>
      </c>
      <c r="Q59" s="18">
        <f t="shared" si="52"/>
        <v>3</v>
      </c>
      <c r="R59" s="18">
        <f t="shared" si="53"/>
        <v>5</v>
      </c>
      <c r="S59" s="19">
        <f t="shared" si="54"/>
        <v>33.036111111112405</v>
      </c>
      <c r="T59" s="15">
        <v>42045.565972222219</v>
      </c>
      <c r="U59" s="15" t="str">
        <f t="shared" si="32"/>
        <v>No Cumplió</v>
      </c>
      <c r="V59" s="15" t="str">
        <f t="shared" si="33"/>
        <v>No Cumplió</v>
      </c>
      <c r="W59" s="19">
        <f t="shared" si="10"/>
        <v>26.852083333331393</v>
      </c>
      <c r="X59" s="11" t="s">
        <v>17</v>
      </c>
      <c r="Y59" s="25">
        <f t="shared" si="44"/>
        <v>5</v>
      </c>
      <c r="Z59" s="26"/>
      <c r="AA59" s="26"/>
      <c r="AB59" s="26"/>
      <c r="AC59" s="26"/>
      <c r="AD59" s="35"/>
      <c r="AE59" s="36"/>
      <c r="AF59" s="36"/>
    </row>
    <row r="60" spans="1:32" ht="51.75" customHeight="1" x14ac:dyDescent="0.25">
      <c r="B60" s="35" t="s">
        <v>706</v>
      </c>
      <c r="C60" s="10" t="s">
        <v>103</v>
      </c>
      <c r="D60" s="11" t="s">
        <v>350</v>
      </c>
      <c r="E60" s="11" t="s">
        <v>51</v>
      </c>
      <c r="F60" s="11" t="s">
        <v>12</v>
      </c>
      <c r="G60" s="11" t="s">
        <v>104</v>
      </c>
      <c r="H60" s="11" t="s">
        <v>105</v>
      </c>
      <c r="I60" s="11" t="s">
        <v>49</v>
      </c>
      <c r="J60" s="11" t="s">
        <v>22</v>
      </c>
      <c r="K60" s="29">
        <f t="shared" si="43"/>
        <v>42051.75</v>
      </c>
      <c r="L60" s="16">
        <v>42018.711805555555</v>
      </c>
      <c r="M60" s="52">
        <v>42038</v>
      </c>
      <c r="N60" s="18">
        <f t="shared" ref="N60:N61" si="68">M60-L60</f>
        <v>19.288194444445253</v>
      </c>
      <c r="O60" s="16">
        <f t="shared" si="26"/>
        <v>42043</v>
      </c>
      <c r="P60" s="16"/>
      <c r="Q60" s="18">
        <f t="shared" si="52"/>
        <v>-3</v>
      </c>
      <c r="R60" s="18" t="str">
        <f t="shared" si="53"/>
        <v>Sin Fecha</v>
      </c>
      <c r="S60" s="19">
        <f t="shared" si="54"/>
        <v>33.038194444445253</v>
      </c>
      <c r="T60" s="15">
        <v>42039.524305555555</v>
      </c>
      <c r="U60" s="15" t="str">
        <f t="shared" si="32"/>
        <v>Cumplió</v>
      </c>
      <c r="V60" s="15" t="str">
        <f t="shared" si="33"/>
        <v>Sin Fecha</v>
      </c>
      <c r="W60" s="19">
        <f t="shared" si="10"/>
        <v>20.8125</v>
      </c>
      <c r="X60" s="11" t="s">
        <v>17</v>
      </c>
      <c r="Y60" s="25">
        <f t="shared" si="44"/>
        <v>5</v>
      </c>
      <c r="Z60" s="26"/>
      <c r="AA60" s="26"/>
      <c r="AB60" s="26"/>
      <c r="AC60" s="26"/>
      <c r="AE60" s="20"/>
    </row>
    <row r="61" spans="1:32" ht="51.75" customHeight="1" x14ac:dyDescent="0.25">
      <c r="A61" s="4" t="s">
        <v>946</v>
      </c>
      <c r="B61" s="35" t="s">
        <v>706</v>
      </c>
      <c r="C61" s="10" t="s">
        <v>103</v>
      </c>
      <c r="D61" s="11" t="s">
        <v>350</v>
      </c>
      <c r="E61" s="11" t="s">
        <v>817</v>
      </c>
      <c r="F61" s="11" t="s">
        <v>12</v>
      </c>
      <c r="G61" s="11" t="s">
        <v>104</v>
      </c>
      <c r="H61" s="11" t="s">
        <v>105</v>
      </c>
      <c r="I61" s="11" t="s">
        <v>49</v>
      </c>
      <c r="J61" s="11" t="s">
        <v>694</v>
      </c>
      <c r="K61" s="29">
        <f t="shared" si="43"/>
        <v>42051.75</v>
      </c>
      <c r="L61" s="16">
        <v>42018.711805555555</v>
      </c>
      <c r="M61" s="29">
        <f>+T60</f>
        <v>42039.524305555555</v>
      </c>
      <c r="N61" s="18">
        <f t="shared" si="68"/>
        <v>20.8125</v>
      </c>
      <c r="O61" s="16">
        <f t="shared" si="26"/>
        <v>42044.524305555555</v>
      </c>
      <c r="P61" s="16"/>
      <c r="Q61" s="18">
        <f t="shared" si="52"/>
        <v>3</v>
      </c>
      <c r="R61" s="18" t="str">
        <f t="shared" si="53"/>
        <v>Sin Fecha</v>
      </c>
      <c r="S61" s="19">
        <f t="shared" si="54"/>
        <v>33.038194444445253</v>
      </c>
      <c r="T61" s="15">
        <v>42048.457638888889</v>
      </c>
      <c r="U61" s="15" t="str">
        <f t="shared" si="32"/>
        <v>No Cumplió</v>
      </c>
      <c r="V61" s="15" t="str">
        <f t="shared" si="33"/>
        <v>Sin Fecha</v>
      </c>
      <c r="W61" s="19">
        <f t="shared" si="10"/>
        <v>29.745833333334303</v>
      </c>
      <c r="X61" s="11" t="s">
        <v>17</v>
      </c>
      <c r="Y61" s="25">
        <f t="shared" si="44"/>
        <v>5</v>
      </c>
      <c r="Z61" s="26"/>
      <c r="AA61" s="26"/>
      <c r="AB61" s="26"/>
      <c r="AC61" s="26"/>
      <c r="AE61" s="20"/>
    </row>
    <row r="62" spans="1:32" ht="51.75" customHeight="1" x14ac:dyDescent="0.25">
      <c r="B62" s="35" t="s">
        <v>726</v>
      </c>
      <c r="C62" s="10" t="s">
        <v>106</v>
      </c>
      <c r="D62" s="11" t="s">
        <v>350</v>
      </c>
      <c r="E62" s="11" t="s">
        <v>24</v>
      </c>
      <c r="F62" s="11" t="s">
        <v>12</v>
      </c>
      <c r="G62" s="11" t="s">
        <v>107</v>
      </c>
      <c r="H62" s="11" t="s">
        <v>108</v>
      </c>
      <c r="I62" s="11" t="s">
        <v>49</v>
      </c>
      <c r="J62" s="11" t="s">
        <v>694</v>
      </c>
      <c r="K62" s="29">
        <f t="shared" si="43"/>
        <v>42051.75</v>
      </c>
      <c r="L62" s="16">
        <v>42018.711111111108</v>
      </c>
      <c r="M62" s="52">
        <f>+Abiertos!T81</f>
        <v>42034</v>
      </c>
      <c r="N62" s="18">
        <f>M62-L62</f>
        <v>15.288888888891961</v>
      </c>
      <c r="O62" s="16">
        <f t="shared" si="26"/>
        <v>42039</v>
      </c>
      <c r="P62" s="16"/>
      <c r="Q62" s="18">
        <f t="shared" si="52"/>
        <v>0</v>
      </c>
      <c r="R62" s="18" t="str">
        <f t="shared" si="53"/>
        <v>Sin Fecha</v>
      </c>
      <c r="S62" s="19">
        <f t="shared" si="54"/>
        <v>33.038888888891961</v>
      </c>
      <c r="T62" s="15">
        <v>42039.524305555555</v>
      </c>
      <c r="U62" s="15" t="str">
        <f t="shared" si="32"/>
        <v>Cumplió</v>
      </c>
      <c r="V62" s="15" t="str">
        <f t="shared" si="33"/>
        <v>Sin Fecha</v>
      </c>
      <c r="W62" s="19">
        <f t="shared" si="10"/>
        <v>20.813194444446708</v>
      </c>
      <c r="X62" s="11" t="s">
        <v>17</v>
      </c>
      <c r="Y62" s="25">
        <f t="shared" si="44"/>
        <v>5</v>
      </c>
      <c r="Z62" s="26"/>
      <c r="AA62" s="26"/>
      <c r="AB62" s="26"/>
      <c r="AC62" s="26"/>
      <c r="AD62" s="35"/>
      <c r="AE62" s="36"/>
      <c r="AF62" s="36"/>
    </row>
    <row r="63" spans="1:32" ht="51.75" customHeight="1" x14ac:dyDescent="0.25">
      <c r="A63" s="4">
        <v>1</v>
      </c>
      <c r="B63" s="35" t="s">
        <v>726</v>
      </c>
      <c r="C63" s="10" t="s">
        <v>106</v>
      </c>
      <c r="D63" s="11" t="s">
        <v>350</v>
      </c>
      <c r="E63" s="11" t="s">
        <v>51</v>
      </c>
      <c r="F63" s="11" t="s">
        <v>12</v>
      </c>
      <c r="G63" s="11" t="s">
        <v>107</v>
      </c>
      <c r="H63" s="11" t="s">
        <v>108</v>
      </c>
      <c r="I63" s="11" t="s">
        <v>49</v>
      </c>
      <c r="J63" s="11" t="s">
        <v>49</v>
      </c>
      <c r="K63" s="29">
        <f t="shared" si="43"/>
        <v>42051.75</v>
      </c>
      <c r="L63" s="16">
        <v>42018.711111111108</v>
      </c>
      <c r="M63" s="52">
        <v>42040</v>
      </c>
      <c r="N63" s="18">
        <f t="shared" si="40"/>
        <v>21.288888888891961</v>
      </c>
      <c r="O63" s="16">
        <f t="shared" si="26"/>
        <v>42045</v>
      </c>
      <c r="P63" s="16"/>
      <c r="Q63" s="18">
        <f t="shared" si="52"/>
        <v>6</v>
      </c>
      <c r="R63" s="18" t="str">
        <f t="shared" si="53"/>
        <v>Sin Fecha</v>
      </c>
      <c r="S63" s="19">
        <f t="shared" si="54"/>
        <v>33.038888888891961</v>
      </c>
      <c r="T63" s="15"/>
      <c r="U63" s="15" t="str">
        <f t="shared" si="32"/>
        <v>No Cumplió</v>
      </c>
      <c r="V63" s="15" t="str">
        <f t="shared" si="33"/>
        <v>Sin Fecha</v>
      </c>
      <c r="W63" s="19">
        <f t="shared" si="10"/>
        <v>33.038888888891961</v>
      </c>
      <c r="X63" s="11" t="s">
        <v>154</v>
      </c>
      <c r="Y63" s="25">
        <f t="shared" si="44"/>
        <v>5</v>
      </c>
      <c r="Z63" s="26"/>
      <c r="AA63" s="26"/>
      <c r="AB63" s="26"/>
      <c r="AC63" s="26"/>
      <c r="AD63" s="35"/>
      <c r="AE63" s="36"/>
      <c r="AF63" s="36"/>
    </row>
    <row r="64" spans="1:32" ht="51.75" customHeight="1" x14ac:dyDescent="0.25">
      <c r="A64" s="4" t="s">
        <v>946</v>
      </c>
      <c r="B64" s="35" t="s">
        <v>726</v>
      </c>
      <c r="C64" s="10" t="s">
        <v>109</v>
      </c>
      <c r="D64" s="11" t="s">
        <v>350</v>
      </c>
      <c r="E64" s="11" t="s">
        <v>817</v>
      </c>
      <c r="F64" s="11" t="s">
        <v>12</v>
      </c>
      <c r="G64" s="11" t="s">
        <v>110</v>
      </c>
      <c r="H64" s="11" t="s">
        <v>111</v>
      </c>
      <c r="I64" s="11" t="s">
        <v>49</v>
      </c>
      <c r="J64" s="11" t="s">
        <v>49</v>
      </c>
      <c r="K64" s="29">
        <f t="shared" si="43"/>
        <v>42051.75</v>
      </c>
      <c r="L64" s="16">
        <v>42018.710416666669</v>
      </c>
      <c r="M64" s="29">
        <f>+P65</f>
        <v>42044.530555555553</v>
      </c>
      <c r="N64" s="18">
        <f t="shared" ref="N64" si="69">M64-L64</f>
        <v>25.820138888884685</v>
      </c>
      <c r="O64" s="16">
        <f t="shared" ref="O64" si="70">+M64+Y64</f>
        <v>42049.530555555553</v>
      </c>
      <c r="P64" s="16">
        <v>42041</v>
      </c>
      <c r="Q64" s="18">
        <f t="shared" si="52"/>
        <v>0</v>
      </c>
      <c r="R64" s="18">
        <f t="shared" si="53"/>
        <v>7</v>
      </c>
      <c r="S64" s="19">
        <f t="shared" si="54"/>
        <v>33.039583333331393</v>
      </c>
      <c r="T64" s="15">
        <v>42048.756249999999</v>
      </c>
      <c r="U64" s="15" t="str">
        <f t="shared" si="32"/>
        <v>Cumplió</v>
      </c>
      <c r="V64" s="15" t="str">
        <f t="shared" si="33"/>
        <v>No Cumplió</v>
      </c>
      <c r="W64" s="19">
        <f t="shared" si="10"/>
        <v>30.045833333329938</v>
      </c>
      <c r="X64" s="11" t="s">
        <v>17</v>
      </c>
      <c r="Y64" s="25">
        <f t="shared" si="44"/>
        <v>5</v>
      </c>
      <c r="Z64" s="26"/>
      <c r="AA64" s="26"/>
      <c r="AB64" s="26"/>
      <c r="AC64" s="26"/>
      <c r="AE64" s="20"/>
    </row>
    <row r="65" spans="1:32" ht="51.75" customHeight="1" x14ac:dyDescent="0.25">
      <c r="B65" s="35" t="s">
        <v>726</v>
      </c>
      <c r="C65" s="10" t="s">
        <v>109</v>
      </c>
      <c r="D65" s="11" t="s">
        <v>350</v>
      </c>
      <c r="E65" s="11" t="s">
        <v>24</v>
      </c>
      <c r="F65" s="11" t="s">
        <v>12</v>
      </c>
      <c r="G65" s="11" t="s">
        <v>110</v>
      </c>
      <c r="H65" s="11" t="s">
        <v>111</v>
      </c>
      <c r="I65" s="11" t="s">
        <v>49</v>
      </c>
      <c r="J65" s="11" t="s">
        <v>22</v>
      </c>
      <c r="K65" s="29">
        <f t="shared" si="43"/>
        <v>42051.75</v>
      </c>
      <c r="L65" s="16">
        <v>42018.710416666669</v>
      </c>
      <c r="M65" s="29">
        <f>+Abiertos!T82</f>
        <v>42038.481249999997</v>
      </c>
      <c r="N65" s="18">
        <f t="shared" si="40"/>
        <v>19.770833333328483</v>
      </c>
      <c r="O65" s="16">
        <f t="shared" si="26"/>
        <v>42043.481249999997</v>
      </c>
      <c r="P65" s="16">
        <v>42044.530555555553</v>
      </c>
      <c r="Q65" s="18">
        <f t="shared" si="52"/>
        <v>8</v>
      </c>
      <c r="R65" s="18">
        <f t="shared" si="53"/>
        <v>7</v>
      </c>
      <c r="S65" s="19">
        <f t="shared" si="54"/>
        <v>33.039583333331393</v>
      </c>
      <c r="T65" s="69"/>
      <c r="U65" s="15" t="str">
        <f t="shared" si="32"/>
        <v>No Cumplió</v>
      </c>
      <c r="V65" s="15" t="str">
        <f t="shared" si="33"/>
        <v>No Cumplió</v>
      </c>
      <c r="W65" s="19">
        <f t="shared" si="10"/>
        <v>33.039583333331393</v>
      </c>
      <c r="X65" s="11" t="s">
        <v>17</v>
      </c>
      <c r="Y65" s="25">
        <f t="shared" si="44"/>
        <v>5</v>
      </c>
      <c r="Z65" s="26"/>
      <c r="AA65" s="26"/>
      <c r="AB65" s="26"/>
      <c r="AC65" s="26"/>
      <c r="AE65" s="20"/>
    </row>
    <row r="66" spans="1:32" ht="51.75" customHeight="1" x14ac:dyDescent="0.25">
      <c r="A66" s="4">
        <v>1</v>
      </c>
      <c r="B66" s="35" t="s">
        <v>726</v>
      </c>
      <c r="C66" s="10" t="s">
        <v>112</v>
      </c>
      <c r="D66" s="11" t="s">
        <v>350</v>
      </c>
      <c r="E66" s="11" t="s">
        <v>51</v>
      </c>
      <c r="F66" s="11" t="s">
        <v>12</v>
      </c>
      <c r="G66" s="11" t="s">
        <v>113</v>
      </c>
      <c r="H66" s="11" t="s">
        <v>114</v>
      </c>
      <c r="I66" s="11" t="s">
        <v>49</v>
      </c>
      <c r="J66" s="11" t="s">
        <v>49</v>
      </c>
      <c r="K66" s="29">
        <f t="shared" si="43"/>
        <v>42051.75</v>
      </c>
      <c r="L66" s="16">
        <v>42018.709027777775</v>
      </c>
      <c r="M66" s="29">
        <f>+T67</f>
        <v>42051.711111111108</v>
      </c>
      <c r="N66" s="18">
        <f t="shared" ref="N66" si="71">M66-L66</f>
        <v>33.002083333332848</v>
      </c>
      <c r="O66" s="16">
        <f t="shared" ref="O66" si="72">+M66+Y66</f>
        <v>42056.711111111108</v>
      </c>
      <c r="P66" s="16"/>
      <c r="Q66" s="18">
        <f t="shared" si="52"/>
        <v>-4</v>
      </c>
      <c r="R66" s="18" t="str">
        <f t="shared" si="53"/>
        <v>Sin Fecha</v>
      </c>
      <c r="S66" s="19">
        <f t="shared" si="54"/>
        <v>33.040972222224809</v>
      </c>
      <c r="T66" s="15"/>
      <c r="U66" s="15" t="str">
        <f t="shared" si="32"/>
        <v>No Cumplió</v>
      </c>
      <c r="V66" s="15" t="str">
        <f t="shared" si="33"/>
        <v>Sin Fecha</v>
      </c>
      <c r="W66" s="19">
        <f t="shared" si="10"/>
        <v>33.040972222224809</v>
      </c>
      <c r="X66" s="11" t="s">
        <v>17</v>
      </c>
      <c r="Y66" s="25">
        <f t="shared" si="44"/>
        <v>5</v>
      </c>
      <c r="Z66" s="26"/>
      <c r="AA66" s="26"/>
      <c r="AB66" s="26"/>
      <c r="AC66" s="26"/>
      <c r="AE66" s="20"/>
    </row>
    <row r="67" spans="1:32" ht="51.75" customHeight="1" x14ac:dyDescent="0.25">
      <c r="B67" s="35" t="s">
        <v>726</v>
      </c>
      <c r="C67" s="10" t="s">
        <v>112</v>
      </c>
      <c r="D67" s="11" t="s">
        <v>350</v>
      </c>
      <c r="E67" s="11" t="s">
        <v>51</v>
      </c>
      <c r="F67" s="11" t="s">
        <v>12</v>
      </c>
      <c r="G67" s="11" t="s">
        <v>113</v>
      </c>
      <c r="H67" s="11" t="s">
        <v>114</v>
      </c>
      <c r="I67" s="11" t="s">
        <v>49</v>
      </c>
      <c r="J67" s="11" t="s">
        <v>694</v>
      </c>
      <c r="K67" s="29">
        <f t="shared" si="43"/>
        <v>42051.75</v>
      </c>
      <c r="L67" s="16">
        <v>42018.709027777775</v>
      </c>
      <c r="M67" s="29">
        <f>+T68</f>
        <v>42044.53402777778</v>
      </c>
      <c r="N67" s="18">
        <f t="shared" ref="N67" si="73">M67-L67</f>
        <v>25.825000000004366</v>
      </c>
      <c r="O67" s="16">
        <f t="shared" ref="O67" si="74">+M67+Y67</f>
        <v>42049.53402777778</v>
      </c>
      <c r="P67" s="16"/>
      <c r="Q67" s="18">
        <f t="shared" si="52"/>
        <v>2</v>
      </c>
      <c r="R67" s="18" t="str">
        <f t="shared" si="53"/>
        <v>Sin Fecha</v>
      </c>
      <c r="S67" s="19">
        <f t="shared" si="54"/>
        <v>33.040972222224809</v>
      </c>
      <c r="T67" s="15">
        <v>42051.711111111108</v>
      </c>
      <c r="U67" s="15" t="str">
        <f t="shared" si="32"/>
        <v>No Cumplió</v>
      </c>
      <c r="V67" s="15" t="str">
        <f t="shared" si="33"/>
        <v>Sin Fecha</v>
      </c>
      <c r="W67" s="19">
        <f t="shared" si="10"/>
        <v>33.002083333332848</v>
      </c>
      <c r="X67" s="11" t="s">
        <v>17</v>
      </c>
      <c r="Y67" s="25">
        <f t="shared" si="44"/>
        <v>5</v>
      </c>
      <c r="Z67" s="26"/>
      <c r="AA67" s="26"/>
      <c r="AB67" s="26"/>
      <c r="AC67" s="26"/>
      <c r="AE67" s="20"/>
    </row>
    <row r="68" spans="1:32" ht="51.75" customHeight="1" x14ac:dyDescent="0.25">
      <c r="B68" s="35" t="s">
        <v>726</v>
      </c>
      <c r="C68" s="10" t="s">
        <v>112</v>
      </c>
      <c r="D68" s="11" t="s">
        <v>350</v>
      </c>
      <c r="E68" s="11" t="s">
        <v>24</v>
      </c>
      <c r="F68" s="11" t="s">
        <v>12</v>
      </c>
      <c r="G68" s="11" t="s">
        <v>113</v>
      </c>
      <c r="H68" s="11" t="s">
        <v>114</v>
      </c>
      <c r="I68" s="11" t="s">
        <v>49</v>
      </c>
      <c r="J68" s="11" t="s">
        <v>694</v>
      </c>
      <c r="K68" s="29">
        <f t="shared" si="43"/>
        <v>42051.75</v>
      </c>
      <c r="L68" s="16">
        <v>42018.709027777775</v>
      </c>
      <c r="M68" s="29">
        <f>+Abiertos!T83</f>
        <v>42038.53125</v>
      </c>
      <c r="N68" s="18">
        <f t="shared" si="40"/>
        <v>19.822222222224809</v>
      </c>
      <c r="O68" s="16">
        <f t="shared" si="26"/>
        <v>42043.53125</v>
      </c>
      <c r="P68" s="16"/>
      <c r="Q68" s="18">
        <f t="shared" si="52"/>
        <v>1</v>
      </c>
      <c r="R68" s="18" t="str">
        <f t="shared" si="53"/>
        <v>Sin Fecha</v>
      </c>
      <c r="S68" s="19">
        <f t="shared" si="54"/>
        <v>33.040972222224809</v>
      </c>
      <c r="T68" s="15">
        <v>42044.53402777778</v>
      </c>
      <c r="U68" s="15" t="str">
        <f t="shared" si="32"/>
        <v>No Cumplió</v>
      </c>
      <c r="V68" s="15" t="str">
        <f t="shared" si="33"/>
        <v>Sin Fecha</v>
      </c>
      <c r="W68" s="19">
        <f t="shared" si="10"/>
        <v>25.825000000004366</v>
      </c>
      <c r="X68" s="11" t="s">
        <v>17</v>
      </c>
      <c r="Y68" s="25">
        <f t="shared" si="44"/>
        <v>5</v>
      </c>
      <c r="Z68" s="26"/>
      <c r="AA68" s="26"/>
      <c r="AB68" s="26"/>
      <c r="AC68" s="26"/>
      <c r="AE68" s="20"/>
    </row>
    <row r="69" spans="1:32" ht="51.75" customHeight="1" x14ac:dyDescent="0.25">
      <c r="A69" s="4">
        <v>1</v>
      </c>
      <c r="B69" s="35" t="s">
        <v>726</v>
      </c>
      <c r="C69" s="10" t="s">
        <v>115</v>
      </c>
      <c r="D69" s="11" t="s">
        <v>350</v>
      </c>
      <c r="E69" s="11" t="s">
        <v>59</v>
      </c>
      <c r="F69" s="11" t="s">
        <v>12</v>
      </c>
      <c r="G69" s="11" t="s">
        <v>116</v>
      </c>
      <c r="H69" s="11" t="s">
        <v>117</v>
      </c>
      <c r="I69" s="11" t="s">
        <v>49</v>
      </c>
      <c r="J69" s="11" t="s">
        <v>49</v>
      </c>
      <c r="K69" s="29">
        <f t="shared" si="43"/>
        <v>42051.75</v>
      </c>
      <c r="L69" s="16">
        <v>42018.706250000003</v>
      </c>
      <c r="M69" s="29">
        <f>+Abiertos!T83</f>
        <v>42038.53125</v>
      </c>
      <c r="N69" s="18">
        <f t="shared" ref="N69" si="75">M69-L69</f>
        <v>19.82499999999709</v>
      </c>
      <c r="O69" s="16">
        <f t="shared" ref="O69" si="76">+M69+Y69</f>
        <v>42043.53125</v>
      </c>
      <c r="P69" s="16">
        <v>42044</v>
      </c>
      <c r="Q69" s="18">
        <f t="shared" si="52"/>
        <v>8</v>
      </c>
      <c r="R69" s="18">
        <f t="shared" si="53"/>
        <v>7</v>
      </c>
      <c r="S69" s="19">
        <f t="shared" si="54"/>
        <v>33.04374999999709</v>
      </c>
      <c r="T69" s="15"/>
      <c r="U69" s="15" t="str">
        <f t="shared" si="32"/>
        <v>No Cumplió</v>
      </c>
      <c r="V69" s="15" t="str">
        <f t="shared" si="33"/>
        <v>No Cumplió</v>
      </c>
      <c r="W69" s="19">
        <f t="shared" si="10"/>
        <v>33.04374999999709</v>
      </c>
      <c r="X69" s="11" t="s">
        <v>17</v>
      </c>
      <c r="Y69" s="25">
        <f t="shared" si="44"/>
        <v>5</v>
      </c>
      <c r="Z69" s="26"/>
      <c r="AA69" s="26"/>
      <c r="AB69" s="26"/>
      <c r="AC69" s="26"/>
      <c r="AE69" s="20"/>
    </row>
    <row r="70" spans="1:32" ht="51.75" customHeight="1" x14ac:dyDescent="0.25">
      <c r="B70" s="35" t="s">
        <v>726</v>
      </c>
      <c r="C70" s="10" t="s">
        <v>115</v>
      </c>
      <c r="D70" s="11" t="s">
        <v>350</v>
      </c>
      <c r="E70" s="11" t="s">
        <v>24</v>
      </c>
      <c r="F70" s="11" t="s">
        <v>12</v>
      </c>
      <c r="G70" s="11" t="s">
        <v>116</v>
      </c>
      <c r="H70" s="11" t="s">
        <v>117</v>
      </c>
      <c r="I70" s="11" t="s">
        <v>49</v>
      </c>
      <c r="J70" s="11" t="s">
        <v>22</v>
      </c>
      <c r="K70" s="29">
        <f t="shared" si="43"/>
        <v>42051.75</v>
      </c>
      <c r="L70" s="16">
        <v>42018.706250000003</v>
      </c>
      <c r="M70" s="29">
        <f>+Abiertos!T84</f>
        <v>42038.564583333333</v>
      </c>
      <c r="N70" s="18">
        <f t="shared" si="40"/>
        <v>19.858333333329938</v>
      </c>
      <c r="O70" s="16">
        <f t="shared" si="26"/>
        <v>42043.564583333333</v>
      </c>
      <c r="P70" s="16"/>
      <c r="Q70" s="18">
        <f t="shared" si="52"/>
        <v>8</v>
      </c>
      <c r="R70" s="18" t="str">
        <f t="shared" si="53"/>
        <v>Sin Fecha</v>
      </c>
      <c r="S70" s="19">
        <f t="shared" si="54"/>
        <v>33.04374999999709</v>
      </c>
      <c r="T70" s="15"/>
      <c r="U70" s="15" t="str">
        <f t="shared" si="32"/>
        <v>No Cumplió</v>
      </c>
      <c r="V70" s="15" t="str">
        <f t="shared" si="33"/>
        <v>Sin Fecha</v>
      </c>
      <c r="W70" s="19">
        <f t="shared" si="10"/>
        <v>33.04374999999709</v>
      </c>
      <c r="X70" s="11" t="s">
        <v>17</v>
      </c>
      <c r="Y70" s="25">
        <f t="shared" si="44"/>
        <v>5</v>
      </c>
      <c r="Z70" s="26"/>
      <c r="AA70" s="26"/>
      <c r="AB70" s="26"/>
      <c r="AC70" s="26"/>
      <c r="AE70" s="20"/>
    </row>
    <row r="71" spans="1:32" ht="63.75" customHeight="1" x14ac:dyDescent="0.25">
      <c r="A71" s="4" t="s">
        <v>946</v>
      </c>
      <c r="B71" s="35" t="s">
        <v>698</v>
      </c>
      <c r="C71" s="10" t="s">
        <v>112</v>
      </c>
      <c r="D71" s="11" t="s">
        <v>350</v>
      </c>
      <c r="E71" s="11" t="s">
        <v>817</v>
      </c>
      <c r="F71" s="11" t="s">
        <v>12</v>
      </c>
      <c r="G71" s="11" t="s">
        <v>113</v>
      </c>
      <c r="H71" s="11" t="s">
        <v>114</v>
      </c>
      <c r="I71" s="11" t="s">
        <v>49</v>
      </c>
      <c r="J71" s="11" t="s">
        <v>49</v>
      </c>
      <c r="K71" s="29">
        <f t="shared" si="43"/>
        <v>42051.75</v>
      </c>
      <c r="L71" s="16">
        <v>42018.709027777775</v>
      </c>
      <c r="M71" s="29">
        <f>+Abiertos!T83</f>
        <v>42038.53125</v>
      </c>
      <c r="N71" s="18">
        <f t="shared" si="40"/>
        <v>19.822222222224809</v>
      </c>
      <c r="O71" s="16">
        <f t="shared" si="26"/>
        <v>42043.53125</v>
      </c>
      <c r="P71" s="16"/>
      <c r="Q71" s="18">
        <f t="shared" si="52"/>
        <v>8</v>
      </c>
      <c r="R71" s="18" t="str">
        <f t="shared" si="53"/>
        <v>Sin Fecha</v>
      </c>
      <c r="S71" s="19">
        <f t="shared" si="54"/>
        <v>33.040972222224809</v>
      </c>
      <c r="T71" s="15">
        <v>42051.790972222225</v>
      </c>
      <c r="U71" s="15" t="str">
        <f t="shared" si="32"/>
        <v>No Cumplió</v>
      </c>
      <c r="V71" s="15" t="str">
        <f t="shared" si="33"/>
        <v>Sin Fecha</v>
      </c>
      <c r="W71" s="19">
        <f t="shared" si="10"/>
        <v>33.081944444449618</v>
      </c>
      <c r="X71" s="11" t="s">
        <v>17</v>
      </c>
      <c r="Y71" s="25">
        <f t="shared" si="44"/>
        <v>5</v>
      </c>
      <c r="Z71" s="26"/>
      <c r="AA71" s="26"/>
      <c r="AB71" s="26"/>
      <c r="AC71" s="26"/>
      <c r="AE71" s="20"/>
    </row>
    <row r="72" spans="1:32" ht="51.75" customHeight="1" x14ac:dyDescent="0.25">
      <c r="A72" s="4" t="s">
        <v>946</v>
      </c>
      <c r="B72" s="35" t="s">
        <v>727</v>
      </c>
      <c r="C72" s="10" t="s">
        <v>380</v>
      </c>
      <c r="D72" s="11" t="s">
        <v>350</v>
      </c>
      <c r="E72" s="11" t="s">
        <v>817</v>
      </c>
      <c r="F72" s="11" t="s">
        <v>12</v>
      </c>
      <c r="G72" s="11" t="s">
        <v>381</v>
      </c>
      <c r="H72" s="11" t="s">
        <v>382</v>
      </c>
      <c r="I72" s="11" t="s">
        <v>80</v>
      </c>
      <c r="J72" s="11" t="s">
        <v>80</v>
      </c>
      <c r="K72" s="29">
        <f t="shared" si="43"/>
        <v>42051.75</v>
      </c>
      <c r="L72" s="16">
        <v>42017.51458333333</v>
      </c>
      <c r="M72" s="52">
        <v>42037</v>
      </c>
      <c r="N72" s="18">
        <f t="shared" si="40"/>
        <v>19.485416666670062</v>
      </c>
      <c r="O72" s="16">
        <f t="shared" si="26"/>
        <v>42042</v>
      </c>
      <c r="P72" s="16"/>
      <c r="Q72" s="18">
        <f t="shared" si="52"/>
        <v>-2</v>
      </c>
      <c r="R72" s="18" t="str">
        <f t="shared" si="53"/>
        <v>Sin Fecha</v>
      </c>
      <c r="S72" s="19">
        <f t="shared" si="54"/>
        <v>34.235416666670062</v>
      </c>
      <c r="T72" s="15">
        <v>42039.392361111109</v>
      </c>
      <c r="U72" s="15" t="str">
        <f t="shared" si="32"/>
        <v>Cumplió</v>
      </c>
      <c r="V72" s="15" t="str">
        <f t="shared" si="33"/>
        <v>Sin Fecha</v>
      </c>
      <c r="W72" s="19">
        <f t="shared" si="10"/>
        <v>21.877777777779556</v>
      </c>
      <c r="X72" s="11" t="s">
        <v>17</v>
      </c>
      <c r="Y72" s="25">
        <f t="shared" si="44"/>
        <v>5</v>
      </c>
      <c r="Z72" s="26"/>
      <c r="AA72" s="26"/>
      <c r="AB72" s="26"/>
      <c r="AC72" s="26"/>
      <c r="AD72" s="35"/>
      <c r="AE72" s="36"/>
      <c r="AF72" s="36"/>
    </row>
    <row r="73" spans="1:32" ht="51.75" customHeight="1" x14ac:dyDescent="0.25">
      <c r="A73" s="4">
        <v>1</v>
      </c>
      <c r="B73" s="35" t="s">
        <v>726</v>
      </c>
      <c r="C73" s="10" t="s">
        <v>383</v>
      </c>
      <c r="D73" s="11" t="s">
        <v>350</v>
      </c>
      <c r="E73" s="11" t="s">
        <v>24</v>
      </c>
      <c r="F73" s="11" t="s">
        <v>12</v>
      </c>
      <c r="G73" s="11" t="s">
        <v>384</v>
      </c>
      <c r="H73" s="11" t="s">
        <v>385</v>
      </c>
      <c r="I73" s="11" t="s">
        <v>28</v>
      </c>
      <c r="J73" s="11" t="s">
        <v>22</v>
      </c>
      <c r="K73" s="29">
        <f t="shared" si="43"/>
        <v>42051.75</v>
      </c>
      <c r="L73" s="16">
        <v>42016.791666666664</v>
      </c>
      <c r="M73" s="52">
        <f>+T74</f>
        <v>42045.842361111114</v>
      </c>
      <c r="N73" s="18">
        <f t="shared" ref="N73" si="77">M73-L73</f>
        <v>29.050694444449618</v>
      </c>
      <c r="O73" s="16">
        <f t="shared" ref="O73" si="78">+M73+Y73</f>
        <v>42050.842361111114</v>
      </c>
      <c r="P73" s="16"/>
      <c r="Q73" s="18">
        <f t="shared" si="52"/>
        <v>0</v>
      </c>
      <c r="R73" s="18" t="str">
        <f t="shared" si="53"/>
        <v>Sin Fecha</v>
      </c>
      <c r="S73" s="19">
        <f t="shared" si="54"/>
        <v>34.958333333335759</v>
      </c>
      <c r="T73" s="15"/>
      <c r="U73" s="15" t="str">
        <f t="shared" si="32"/>
        <v>No Cumplió</v>
      </c>
      <c r="V73" s="15" t="str">
        <f t="shared" si="33"/>
        <v>Sin Fecha</v>
      </c>
      <c r="W73" s="19">
        <f t="shared" si="10"/>
        <v>34.958333333335759</v>
      </c>
      <c r="X73" s="11" t="s">
        <v>17</v>
      </c>
      <c r="Y73" s="25">
        <f t="shared" si="44"/>
        <v>5</v>
      </c>
      <c r="Z73" s="26"/>
      <c r="AA73" s="26"/>
      <c r="AB73" s="26"/>
      <c r="AC73" s="26"/>
      <c r="AD73" s="35"/>
      <c r="AE73" s="36"/>
      <c r="AF73" s="36"/>
    </row>
    <row r="74" spans="1:32" ht="51.75" customHeight="1" x14ac:dyDescent="0.25">
      <c r="B74" s="35" t="s">
        <v>726</v>
      </c>
      <c r="C74" s="10" t="s">
        <v>383</v>
      </c>
      <c r="D74" s="11" t="s">
        <v>350</v>
      </c>
      <c r="E74" s="11" t="s">
        <v>24</v>
      </c>
      <c r="F74" s="11" t="s">
        <v>12</v>
      </c>
      <c r="G74" s="11" t="s">
        <v>384</v>
      </c>
      <c r="H74" s="11" t="s">
        <v>385</v>
      </c>
      <c r="I74" s="11" t="s">
        <v>28</v>
      </c>
      <c r="J74" s="11" t="s">
        <v>28</v>
      </c>
      <c r="K74" s="29">
        <f t="shared" si="43"/>
        <v>42051.75</v>
      </c>
      <c r="L74" s="16">
        <v>42016.791666666664</v>
      </c>
      <c r="M74" s="52">
        <v>42037</v>
      </c>
      <c r="N74" s="18">
        <f t="shared" si="40"/>
        <v>20.208333333335759</v>
      </c>
      <c r="O74" s="16">
        <f t="shared" si="26"/>
        <v>42042</v>
      </c>
      <c r="P74" s="16"/>
      <c r="Q74" s="18">
        <f t="shared" si="52"/>
        <v>3</v>
      </c>
      <c r="R74" s="18" t="str">
        <f t="shared" si="53"/>
        <v>Sin Fecha</v>
      </c>
      <c r="S74" s="19">
        <f t="shared" si="54"/>
        <v>34.958333333335759</v>
      </c>
      <c r="T74" s="15">
        <v>42045.842361111114</v>
      </c>
      <c r="U74" s="15" t="str">
        <f t="shared" si="32"/>
        <v>No Cumplió</v>
      </c>
      <c r="V74" s="15" t="str">
        <f t="shared" si="33"/>
        <v>Sin Fecha</v>
      </c>
      <c r="W74" s="19">
        <f t="shared" si="10"/>
        <v>29.050694444449618</v>
      </c>
      <c r="X74" s="11" t="s">
        <v>17</v>
      </c>
      <c r="Y74" s="25">
        <f t="shared" si="44"/>
        <v>5</v>
      </c>
      <c r="Z74" s="26"/>
      <c r="AA74" s="26"/>
      <c r="AB74" s="26"/>
      <c r="AC74" s="26"/>
      <c r="AD74" s="35"/>
      <c r="AE74" s="36"/>
      <c r="AF74" s="36"/>
    </row>
    <row r="75" spans="1:32" ht="51.75" customHeight="1" x14ac:dyDescent="0.25">
      <c r="A75" s="4" t="s">
        <v>946</v>
      </c>
      <c r="B75" s="35" t="s">
        <v>728</v>
      </c>
      <c r="C75" s="10" t="s">
        <v>386</v>
      </c>
      <c r="D75" s="11" t="s">
        <v>350</v>
      </c>
      <c r="E75" s="11" t="s">
        <v>817</v>
      </c>
      <c r="F75" s="11" t="s">
        <v>25</v>
      </c>
      <c r="G75" s="11" t="s">
        <v>387</v>
      </c>
      <c r="H75" s="11" t="s">
        <v>388</v>
      </c>
      <c r="I75" s="11" t="s">
        <v>28</v>
      </c>
      <c r="J75" s="11" t="s">
        <v>22</v>
      </c>
      <c r="K75" s="29">
        <f t="shared" si="43"/>
        <v>42051.75</v>
      </c>
      <c r="L75" s="16">
        <v>42012.746527777781</v>
      </c>
      <c r="M75" s="52">
        <v>42037</v>
      </c>
      <c r="N75" s="18">
        <f t="shared" si="40"/>
        <v>24.253472222218988</v>
      </c>
      <c r="O75" s="16">
        <f t="shared" si="26"/>
        <v>42042</v>
      </c>
      <c r="P75" s="16">
        <v>42019</v>
      </c>
      <c r="Q75" s="18">
        <f t="shared" si="52"/>
        <v>6</v>
      </c>
      <c r="R75" s="18">
        <f t="shared" si="53"/>
        <v>29</v>
      </c>
      <c r="S75" s="19">
        <f t="shared" si="54"/>
        <v>39.003472222218988</v>
      </c>
      <c r="T75" s="15">
        <v>42048.488194444442</v>
      </c>
      <c r="U75" s="15" t="str">
        <f t="shared" si="32"/>
        <v>No Cumplió</v>
      </c>
      <c r="V75" s="15" t="str">
        <f t="shared" si="33"/>
        <v>No Cumplió</v>
      </c>
      <c r="W75" s="19">
        <f t="shared" si="10"/>
        <v>35.741666666661331</v>
      </c>
      <c r="X75" s="11" t="s">
        <v>145</v>
      </c>
      <c r="Y75" s="25">
        <f t="shared" si="44"/>
        <v>5</v>
      </c>
      <c r="Z75" s="26"/>
      <c r="AA75" s="26"/>
      <c r="AB75" s="26"/>
      <c r="AC75" s="26"/>
      <c r="AD75" s="35"/>
      <c r="AE75" s="36"/>
      <c r="AF75" s="36"/>
    </row>
    <row r="76" spans="1:32" ht="51.75" customHeight="1" x14ac:dyDescent="0.25">
      <c r="B76" s="35" t="s">
        <v>728</v>
      </c>
      <c r="C76" s="10" t="s">
        <v>389</v>
      </c>
      <c r="D76" s="11" t="s">
        <v>350</v>
      </c>
      <c r="E76" s="11" t="s">
        <v>59</v>
      </c>
      <c r="F76" s="11" t="s">
        <v>12</v>
      </c>
      <c r="G76" s="11" t="s">
        <v>390</v>
      </c>
      <c r="H76" s="11" t="s">
        <v>391</v>
      </c>
      <c r="I76" s="11" t="s">
        <v>15</v>
      </c>
      <c r="J76" s="11" t="s">
        <v>16</v>
      </c>
      <c r="K76" s="29">
        <f t="shared" si="43"/>
        <v>42051.75</v>
      </c>
      <c r="L76" s="16">
        <v>42012.722916666666</v>
      </c>
      <c r="M76" s="52">
        <v>42037</v>
      </c>
      <c r="N76" s="18">
        <f t="shared" si="40"/>
        <v>24.277083333334303</v>
      </c>
      <c r="O76" s="16">
        <f t="shared" si="26"/>
        <v>42042</v>
      </c>
      <c r="P76" s="16">
        <v>42040</v>
      </c>
      <c r="Q76" s="18">
        <f t="shared" si="52"/>
        <v>-3</v>
      </c>
      <c r="R76" s="18">
        <f t="shared" si="53"/>
        <v>-1</v>
      </c>
      <c r="S76" s="19">
        <f t="shared" si="54"/>
        <v>39.027083333334303</v>
      </c>
      <c r="T76" s="15">
        <v>42038.473611111112</v>
      </c>
      <c r="U76" s="15" t="str">
        <f t="shared" si="32"/>
        <v>Cumplió</v>
      </c>
      <c r="V76" s="15" t="str">
        <f t="shared" si="33"/>
        <v>Cumplió</v>
      </c>
      <c r="W76" s="19">
        <f t="shared" si="10"/>
        <v>25.750694444446708</v>
      </c>
      <c r="X76" s="11" t="s">
        <v>92</v>
      </c>
      <c r="Y76" s="25">
        <f t="shared" si="44"/>
        <v>5</v>
      </c>
      <c r="Z76" s="26"/>
      <c r="AA76" s="26"/>
      <c r="AB76" s="26"/>
      <c r="AC76" s="26"/>
      <c r="AD76" s="35"/>
      <c r="AE76" s="36"/>
      <c r="AF76" s="36"/>
    </row>
    <row r="77" spans="1:32" ht="51.75" customHeight="1" x14ac:dyDescent="0.25">
      <c r="A77" s="4" t="s">
        <v>946</v>
      </c>
      <c r="B77" s="35" t="s">
        <v>728</v>
      </c>
      <c r="C77" s="10" t="s">
        <v>389</v>
      </c>
      <c r="D77" s="11" t="s">
        <v>350</v>
      </c>
      <c r="E77" s="11" t="s">
        <v>817</v>
      </c>
      <c r="F77" s="11" t="s">
        <v>12</v>
      </c>
      <c r="G77" s="11" t="s">
        <v>390</v>
      </c>
      <c r="H77" s="11" t="s">
        <v>391</v>
      </c>
      <c r="I77" s="11" t="s">
        <v>15</v>
      </c>
      <c r="J77" s="11" t="s">
        <v>15</v>
      </c>
      <c r="K77" s="29">
        <f t="shared" si="43"/>
        <v>42051.75</v>
      </c>
      <c r="L77" s="16">
        <v>42012.722916666666</v>
      </c>
      <c r="M77" s="52">
        <v>42037</v>
      </c>
      <c r="N77" s="18">
        <f t="shared" ref="N77:N78" si="79">M77-L77</f>
        <v>24.277083333334303</v>
      </c>
      <c r="O77" s="16">
        <f t="shared" si="26"/>
        <v>42042</v>
      </c>
      <c r="P77" s="16">
        <v>42040</v>
      </c>
      <c r="Q77" s="18">
        <f t="shared" si="52"/>
        <v>-1</v>
      </c>
      <c r="R77" s="18">
        <f t="shared" si="53"/>
        <v>1</v>
      </c>
      <c r="S77" s="19">
        <f t="shared" si="54"/>
        <v>39.027083333334303</v>
      </c>
      <c r="T77" s="15">
        <v>42041</v>
      </c>
      <c r="U77" s="15" t="str">
        <f t="shared" si="32"/>
        <v>Cumplió</v>
      </c>
      <c r="V77" s="15" t="str">
        <f t="shared" si="33"/>
        <v>No Cumplió</v>
      </c>
      <c r="W77" s="19">
        <f t="shared" si="10"/>
        <v>28.277083333334303</v>
      </c>
      <c r="X77" s="11" t="s">
        <v>92</v>
      </c>
      <c r="Y77" s="25">
        <f t="shared" si="44"/>
        <v>5</v>
      </c>
      <c r="Z77" s="26"/>
      <c r="AA77" s="26"/>
      <c r="AB77" s="26"/>
      <c r="AC77" s="26"/>
      <c r="AD77" s="35"/>
      <c r="AE77" s="36"/>
      <c r="AF77" s="36"/>
    </row>
    <row r="78" spans="1:32" ht="51.75" customHeight="1" x14ac:dyDescent="0.25">
      <c r="A78" s="4" t="s">
        <v>946</v>
      </c>
      <c r="B78" s="35" t="s">
        <v>728</v>
      </c>
      <c r="C78" s="10" t="s">
        <v>965</v>
      </c>
      <c r="D78" s="11" t="s">
        <v>350</v>
      </c>
      <c r="E78" s="11" t="s">
        <v>817</v>
      </c>
      <c r="F78" s="11" t="s">
        <v>12</v>
      </c>
      <c r="G78" s="11" t="s">
        <v>966</v>
      </c>
      <c r="H78" s="11" t="s">
        <v>967</v>
      </c>
      <c r="I78" s="11" t="s">
        <v>15</v>
      </c>
      <c r="J78" s="11" t="s">
        <v>15</v>
      </c>
      <c r="K78" s="29">
        <f t="shared" si="43"/>
        <v>42051.75</v>
      </c>
      <c r="L78" s="16">
        <v>41982.76666666667</v>
      </c>
      <c r="M78" s="52">
        <f>+T76</f>
        <v>42038.473611111112</v>
      </c>
      <c r="N78" s="18">
        <f t="shared" si="79"/>
        <v>55.706944444442343</v>
      </c>
      <c r="O78" s="16">
        <f t="shared" si="26"/>
        <v>42043.473611111112</v>
      </c>
      <c r="P78" s="16"/>
      <c r="Q78" s="18">
        <f t="shared" ref="Q78" si="80">IF(T78="",(ROUNDDOWN(K78-O78,0)),ROUNDDOWN(T78-O78,0))</f>
        <v>8</v>
      </c>
      <c r="R78" s="18" t="str">
        <f t="shared" ref="R78" si="81">IF(P78="","Sin Fecha",IF(T78="",(ROUNDDOWN(K78-P78,0)),ROUNDDOWN(T78-P78,0)))</f>
        <v>Sin Fecha</v>
      </c>
      <c r="S78" s="19">
        <f t="shared" ref="S78" si="82">K78-L78</f>
        <v>68.983333333329938</v>
      </c>
      <c r="T78" s="15"/>
      <c r="U78" s="15" t="str">
        <f t="shared" ref="U78" si="83">IF(AND(T78&lt;&gt;"",Q78&lt;=0),"Cumplió","No Cumplió")</f>
        <v>No Cumplió</v>
      </c>
      <c r="V78" s="15" t="str">
        <f t="shared" ref="V78" si="84">IF(AND(T78&lt;&gt;"",R78&lt;=0),"Cumplió",IF(P78="","Sin Fecha","No Cumplió"))</f>
        <v>Sin Fecha</v>
      </c>
      <c r="W78" s="19">
        <f t="shared" si="10"/>
        <v>68.983333333329938</v>
      </c>
      <c r="X78" s="11" t="s">
        <v>76</v>
      </c>
      <c r="Y78" s="25">
        <f t="shared" si="44"/>
        <v>5</v>
      </c>
      <c r="Z78" s="26"/>
      <c r="AA78" s="26"/>
      <c r="AB78" s="26"/>
      <c r="AC78" s="26"/>
      <c r="AD78" s="35"/>
      <c r="AE78" s="36"/>
      <c r="AF78" s="36"/>
    </row>
    <row r="79" spans="1:32" ht="51.75" customHeight="1" x14ac:dyDescent="0.25">
      <c r="A79" s="4">
        <v>1</v>
      </c>
      <c r="B79" s="35" t="s">
        <v>727</v>
      </c>
      <c r="C79" s="10" t="s">
        <v>392</v>
      </c>
      <c r="D79" s="11" t="s">
        <v>350</v>
      </c>
      <c r="E79" s="11" t="s">
        <v>51</v>
      </c>
      <c r="F79" s="11" t="s">
        <v>12</v>
      </c>
      <c r="G79" s="11" t="s">
        <v>393</v>
      </c>
      <c r="H79" s="11" t="s">
        <v>394</v>
      </c>
      <c r="I79" s="11" t="s">
        <v>55</v>
      </c>
      <c r="J79" s="11" t="s">
        <v>88</v>
      </c>
      <c r="K79" s="29">
        <f t="shared" si="43"/>
        <v>42051.75</v>
      </c>
      <c r="L79" s="16">
        <v>41977.720833333333</v>
      </c>
      <c r="M79" s="52">
        <f>+T77</f>
        <v>42041</v>
      </c>
      <c r="N79" s="18">
        <f t="shared" si="40"/>
        <v>63.279166666667152</v>
      </c>
      <c r="O79" s="16">
        <f t="shared" si="26"/>
        <v>42046</v>
      </c>
      <c r="P79" s="16"/>
      <c r="Q79" s="18">
        <f t="shared" si="52"/>
        <v>5</v>
      </c>
      <c r="R79" s="18" t="str">
        <f t="shared" si="53"/>
        <v>Sin Fecha</v>
      </c>
      <c r="S79" s="19">
        <f t="shared" si="54"/>
        <v>74.029166666667152</v>
      </c>
      <c r="T79" s="15"/>
      <c r="U79" s="15" t="str">
        <f t="shared" si="32"/>
        <v>No Cumplió</v>
      </c>
      <c r="V79" s="15" t="str">
        <f t="shared" si="33"/>
        <v>Sin Fecha</v>
      </c>
      <c r="W79" s="19">
        <f t="shared" ref="W79:W146" si="85">IF(T79="",K79-L79,T79-L79)</f>
        <v>74.029166666667152</v>
      </c>
      <c r="X79" s="11" t="s">
        <v>57</v>
      </c>
      <c r="Y79" s="25">
        <f t="shared" si="44"/>
        <v>5</v>
      </c>
      <c r="Z79" s="26"/>
      <c r="AA79" s="26"/>
      <c r="AB79" s="26"/>
      <c r="AC79" s="26"/>
      <c r="AD79" s="35"/>
      <c r="AE79" s="36"/>
      <c r="AF79" s="36"/>
    </row>
    <row r="80" spans="1:32" ht="51.75" customHeight="1" x14ac:dyDescent="0.25">
      <c r="A80" s="4">
        <v>1</v>
      </c>
      <c r="B80" s="35" t="s">
        <v>728</v>
      </c>
      <c r="C80" s="10" t="s">
        <v>395</v>
      </c>
      <c r="D80" s="11" t="s">
        <v>350</v>
      </c>
      <c r="E80" s="11" t="s">
        <v>59</v>
      </c>
      <c r="F80" s="11" t="s">
        <v>12</v>
      </c>
      <c r="G80" s="11" t="s">
        <v>396</v>
      </c>
      <c r="H80" s="11" t="s">
        <v>397</v>
      </c>
      <c r="I80" s="11" t="s">
        <v>398</v>
      </c>
      <c r="J80" s="11" t="s">
        <v>131</v>
      </c>
      <c r="K80" s="29">
        <f t="shared" si="43"/>
        <v>42051.75</v>
      </c>
      <c r="L80" s="16">
        <v>41970.760416666664</v>
      </c>
      <c r="M80" s="52">
        <v>42037</v>
      </c>
      <c r="N80" s="18">
        <f t="shared" si="40"/>
        <v>66.239583333335759</v>
      </c>
      <c r="O80" s="16">
        <f t="shared" si="26"/>
        <v>42042</v>
      </c>
      <c r="P80" s="16"/>
      <c r="Q80" s="18">
        <f t="shared" si="52"/>
        <v>9</v>
      </c>
      <c r="R80" s="18" t="str">
        <f t="shared" si="53"/>
        <v>Sin Fecha</v>
      </c>
      <c r="S80" s="19">
        <f t="shared" si="54"/>
        <v>80.989583333335759</v>
      </c>
      <c r="T80" s="15"/>
      <c r="U80" s="15" t="str">
        <f t="shared" si="32"/>
        <v>No Cumplió</v>
      </c>
      <c r="V80" s="15" t="str">
        <f t="shared" si="33"/>
        <v>Sin Fecha</v>
      </c>
      <c r="W80" s="19">
        <f t="shared" si="85"/>
        <v>80.989583333335759</v>
      </c>
      <c r="X80" s="11" t="s">
        <v>76</v>
      </c>
      <c r="Y80" s="25">
        <f t="shared" si="44"/>
        <v>5</v>
      </c>
      <c r="Z80" s="26"/>
      <c r="AA80" s="26"/>
      <c r="AB80" s="26"/>
      <c r="AC80" s="26"/>
      <c r="AD80" s="35"/>
      <c r="AE80" s="36"/>
      <c r="AF80" s="36"/>
    </row>
    <row r="81" spans="1:32" ht="51.75" customHeight="1" x14ac:dyDescent="0.25">
      <c r="A81" s="4">
        <v>1</v>
      </c>
      <c r="B81" s="35" t="s">
        <v>728</v>
      </c>
      <c r="C81" s="10" t="s">
        <v>399</v>
      </c>
      <c r="D81" s="11" t="s">
        <v>350</v>
      </c>
      <c r="E81" s="11" t="s">
        <v>137</v>
      </c>
      <c r="F81" s="11" t="s">
        <v>12</v>
      </c>
      <c r="G81" s="11" t="s">
        <v>400</v>
      </c>
      <c r="H81" s="11" t="s">
        <v>401</v>
      </c>
      <c r="I81" s="11" t="s">
        <v>146</v>
      </c>
      <c r="J81" s="11" t="s">
        <v>932</v>
      </c>
      <c r="K81" s="29">
        <f t="shared" si="43"/>
        <v>42051.75</v>
      </c>
      <c r="L81" s="16">
        <v>41961.775694444441</v>
      </c>
      <c r="M81" s="52">
        <f>+T82</f>
        <v>42051.717361111114</v>
      </c>
      <c r="N81" s="18">
        <f t="shared" ref="N81" si="86">M81-L81</f>
        <v>89.941666666672972</v>
      </c>
      <c r="O81" s="16">
        <f t="shared" ref="O81" si="87">+M81+Y81</f>
        <v>42056.717361111114</v>
      </c>
      <c r="P81" s="16"/>
      <c r="Q81" s="18">
        <f t="shared" si="52"/>
        <v>-4</v>
      </c>
      <c r="R81" s="18" t="str">
        <f t="shared" si="53"/>
        <v>Sin Fecha</v>
      </c>
      <c r="S81" s="19">
        <f t="shared" si="54"/>
        <v>89.974305555559113</v>
      </c>
      <c r="T81" s="15"/>
      <c r="U81" s="15" t="str">
        <f t="shared" si="32"/>
        <v>No Cumplió</v>
      </c>
      <c r="V81" s="15" t="str">
        <f t="shared" si="33"/>
        <v>Sin Fecha</v>
      </c>
      <c r="W81" s="19">
        <f t="shared" si="85"/>
        <v>89.974305555559113</v>
      </c>
      <c r="X81" s="11" t="s">
        <v>569</v>
      </c>
      <c r="Y81" s="25">
        <f t="shared" si="44"/>
        <v>5</v>
      </c>
      <c r="Z81" s="26"/>
      <c r="AA81" s="26"/>
      <c r="AB81" s="26"/>
      <c r="AC81" s="26"/>
      <c r="AD81" s="35"/>
      <c r="AE81" s="36"/>
      <c r="AF81" s="36"/>
    </row>
    <row r="82" spans="1:32" ht="51.75" customHeight="1" x14ac:dyDescent="0.25">
      <c r="B82" s="35" t="s">
        <v>728</v>
      </c>
      <c r="C82" s="10" t="s">
        <v>399</v>
      </c>
      <c r="D82" s="11" t="s">
        <v>350</v>
      </c>
      <c r="E82" s="11" t="s">
        <v>137</v>
      </c>
      <c r="F82" s="11" t="s">
        <v>12</v>
      </c>
      <c r="G82" s="11" t="s">
        <v>400</v>
      </c>
      <c r="H82" s="11" t="s">
        <v>401</v>
      </c>
      <c r="I82" s="11" t="s">
        <v>146</v>
      </c>
      <c r="J82" s="11" t="s">
        <v>22</v>
      </c>
      <c r="K82" s="29">
        <f t="shared" si="43"/>
        <v>42051.75</v>
      </c>
      <c r="L82" s="16">
        <v>41961.775694444441</v>
      </c>
      <c r="M82" s="52">
        <f>+T83</f>
        <v>42044.693749999999</v>
      </c>
      <c r="N82" s="18">
        <f t="shared" ref="N82" si="88">M82-L82</f>
        <v>82.918055555557657</v>
      </c>
      <c r="O82" s="16">
        <f t="shared" ref="O82" si="89">+M82+Y82</f>
        <v>42049.693749999999</v>
      </c>
      <c r="P82" s="16">
        <v>42040</v>
      </c>
      <c r="Q82" s="18">
        <f t="shared" si="52"/>
        <v>2</v>
      </c>
      <c r="R82" s="18">
        <f t="shared" si="53"/>
        <v>11</v>
      </c>
      <c r="S82" s="19">
        <f t="shared" si="54"/>
        <v>89.974305555559113</v>
      </c>
      <c r="T82" s="15">
        <v>42051.717361111114</v>
      </c>
      <c r="U82" s="15" t="str">
        <f t="shared" si="32"/>
        <v>No Cumplió</v>
      </c>
      <c r="V82" s="15" t="str">
        <f t="shared" si="33"/>
        <v>No Cumplió</v>
      </c>
      <c r="W82" s="19">
        <f t="shared" si="85"/>
        <v>89.941666666672972</v>
      </c>
      <c r="X82" s="11" t="s">
        <v>569</v>
      </c>
      <c r="Y82" s="25">
        <f t="shared" si="44"/>
        <v>5</v>
      </c>
      <c r="Z82" s="26"/>
      <c r="AA82" s="26"/>
      <c r="AB82" s="26"/>
      <c r="AC82" s="26"/>
      <c r="AD82" s="35"/>
      <c r="AE82" s="36"/>
      <c r="AF82" s="36"/>
    </row>
    <row r="83" spans="1:32" ht="51.75" customHeight="1" x14ac:dyDescent="0.25">
      <c r="B83" s="35" t="s">
        <v>728</v>
      </c>
      <c r="C83" s="10" t="s">
        <v>399</v>
      </c>
      <c r="D83" s="11" t="s">
        <v>350</v>
      </c>
      <c r="E83" s="11" t="s">
        <v>59</v>
      </c>
      <c r="F83" s="11" t="s">
        <v>12</v>
      </c>
      <c r="G83" s="11" t="s">
        <v>400</v>
      </c>
      <c r="H83" s="11" t="s">
        <v>401</v>
      </c>
      <c r="I83" s="11" t="s">
        <v>146</v>
      </c>
      <c r="J83" s="11" t="s">
        <v>69</v>
      </c>
      <c r="K83" s="29">
        <f t="shared" si="43"/>
        <v>42051.75</v>
      </c>
      <c r="L83" s="16">
        <v>41961.775694444441</v>
      </c>
      <c r="M83" s="52">
        <v>42037</v>
      </c>
      <c r="N83" s="18">
        <f t="shared" si="40"/>
        <v>75.224305555559113</v>
      </c>
      <c r="O83" s="16">
        <f t="shared" si="26"/>
        <v>42042</v>
      </c>
      <c r="P83" s="16">
        <v>42040</v>
      </c>
      <c r="Q83" s="18">
        <f t="shared" si="52"/>
        <v>2</v>
      </c>
      <c r="R83" s="18">
        <f t="shared" si="53"/>
        <v>4</v>
      </c>
      <c r="S83" s="19">
        <f t="shared" si="54"/>
        <v>89.974305555559113</v>
      </c>
      <c r="T83" s="15">
        <v>42044.693749999999</v>
      </c>
      <c r="U83" s="15" t="str">
        <f t="shared" si="32"/>
        <v>No Cumplió</v>
      </c>
      <c r="V83" s="15" t="str">
        <f t="shared" si="33"/>
        <v>No Cumplió</v>
      </c>
      <c r="W83" s="19">
        <f t="shared" si="85"/>
        <v>82.918055555557657</v>
      </c>
      <c r="X83" s="11" t="s">
        <v>569</v>
      </c>
      <c r="Y83" s="25">
        <f t="shared" si="44"/>
        <v>5</v>
      </c>
      <c r="Z83" s="26"/>
      <c r="AA83" s="26"/>
      <c r="AB83" s="26"/>
      <c r="AC83" s="26"/>
      <c r="AD83" s="35"/>
      <c r="AE83" s="36"/>
      <c r="AF83" s="36"/>
    </row>
    <row r="84" spans="1:32" ht="51.75" customHeight="1" x14ac:dyDescent="0.25">
      <c r="A84" s="4">
        <v>1</v>
      </c>
      <c r="B84" s="35" t="s">
        <v>727</v>
      </c>
      <c r="C84" s="10" t="s">
        <v>402</v>
      </c>
      <c r="D84" s="11" t="s">
        <v>350</v>
      </c>
      <c r="E84" s="11" t="s">
        <v>157</v>
      </c>
      <c r="F84" s="11" t="s">
        <v>12</v>
      </c>
      <c r="G84" s="11" t="s">
        <v>403</v>
      </c>
      <c r="H84" s="11" t="s">
        <v>404</v>
      </c>
      <c r="I84" s="11" t="s">
        <v>134</v>
      </c>
      <c r="J84" s="11" t="s">
        <v>361</v>
      </c>
      <c r="K84" s="29">
        <f t="shared" si="43"/>
        <v>42051.75</v>
      </c>
      <c r="L84" s="16">
        <v>41950.504861111112</v>
      </c>
      <c r="M84" s="52">
        <f>+T85</f>
        <v>42048.75277777778</v>
      </c>
      <c r="N84" s="18">
        <f t="shared" si="40"/>
        <v>98.247916666667152</v>
      </c>
      <c r="O84" s="16">
        <f t="shared" si="26"/>
        <v>42053.75277777778</v>
      </c>
      <c r="P84" s="16"/>
      <c r="Q84" s="18">
        <f t="shared" si="52"/>
        <v>-2</v>
      </c>
      <c r="R84" s="18" t="str">
        <f t="shared" si="53"/>
        <v>Sin Fecha</v>
      </c>
      <c r="S84" s="19">
        <f t="shared" si="54"/>
        <v>101.2451388888876</v>
      </c>
      <c r="T84" s="15"/>
      <c r="U84" s="15" t="str">
        <f t="shared" si="32"/>
        <v>No Cumplió</v>
      </c>
      <c r="V84" s="15" t="str">
        <f t="shared" si="33"/>
        <v>Sin Fecha</v>
      </c>
      <c r="W84" s="19">
        <f t="shared" si="85"/>
        <v>101.2451388888876</v>
      </c>
      <c r="X84" s="11" t="s">
        <v>17</v>
      </c>
      <c r="Y84" s="25">
        <f t="shared" si="44"/>
        <v>5</v>
      </c>
      <c r="Z84" s="26"/>
      <c r="AA84" s="26"/>
      <c r="AB84" s="26"/>
      <c r="AC84" s="26"/>
      <c r="AD84" s="35"/>
      <c r="AE84" s="36"/>
      <c r="AF84" s="36"/>
    </row>
    <row r="85" spans="1:32" ht="51.75" customHeight="1" x14ac:dyDescent="0.25">
      <c r="B85" s="35" t="s">
        <v>727</v>
      </c>
      <c r="C85" s="10" t="s">
        <v>402</v>
      </c>
      <c r="D85" s="11" t="s">
        <v>350</v>
      </c>
      <c r="E85" s="11" t="s">
        <v>59</v>
      </c>
      <c r="F85" s="11" t="s">
        <v>12</v>
      </c>
      <c r="G85" s="11" t="s">
        <v>403</v>
      </c>
      <c r="H85" s="11" t="s">
        <v>404</v>
      </c>
      <c r="I85" s="11" t="s">
        <v>134</v>
      </c>
      <c r="J85" s="11" t="s">
        <v>87</v>
      </c>
      <c r="K85" s="29">
        <f t="shared" si="43"/>
        <v>42051.75</v>
      </c>
      <c r="L85" s="16">
        <v>41950.504861111112</v>
      </c>
      <c r="M85" s="52">
        <f>+T86</f>
        <v>42044.774305555555</v>
      </c>
      <c r="N85" s="18">
        <f t="shared" ref="N85" si="90">M85-L85</f>
        <v>94.269444444442343</v>
      </c>
      <c r="O85" s="16">
        <f t="shared" ref="O85" si="91">+M85+Y85</f>
        <v>42049.774305555555</v>
      </c>
      <c r="P85" s="16"/>
      <c r="Q85" s="18">
        <f t="shared" si="52"/>
        <v>-1</v>
      </c>
      <c r="R85" s="18" t="str">
        <f t="shared" si="53"/>
        <v>Sin Fecha</v>
      </c>
      <c r="S85" s="19">
        <f t="shared" si="54"/>
        <v>101.2451388888876</v>
      </c>
      <c r="T85" s="15">
        <v>42048.75277777778</v>
      </c>
      <c r="U85" s="15" t="str">
        <f t="shared" si="32"/>
        <v>Cumplió</v>
      </c>
      <c r="V85" s="15" t="str">
        <f t="shared" si="33"/>
        <v>Sin Fecha</v>
      </c>
      <c r="W85" s="19">
        <f t="shared" si="85"/>
        <v>98.247916666667152</v>
      </c>
      <c r="X85" s="11" t="s">
        <v>17</v>
      </c>
      <c r="Y85" s="25">
        <f t="shared" si="44"/>
        <v>5</v>
      </c>
      <c r="Z85" s="26"/>
      <c r="AA85" s="26"/>
      <c r="AB85" s="26"/>
      <c r="AC85" s="26"/>
      <c r="AD85" s="35"/>
      <c r="AE85" s="36"/>
      <c r="AF85" s="36"/>
    </row>
    <row r="86" spans="1:32" ht="51.75" customHeight="1" x14ac:dyDescent="0.25">
      <c r="B86" s="35" t="s">
        <v>727</v>
      </c>
      <c r="C86" s="10" t="s">
        <v>402</v>
      </c>
      <c r="D86" s="11" t="s">
        <v>350</v>
      </c>
      <c r="E86" s="11" t="s">
        <v>51</v>
      </c>
      <c r="F86" s="11" t="s">
        <v>12</v>
      </c>
      <c r="G86" s="11" t="s">
        <v>403</v>
      </c>
      <c r="H86" s="11" t="s">
        <v>404</v>
      </c>
      <c r="I86" s="11" t="s">
        <v>134</v>
      </c>
      <c r="J86" s="11" t="s">
        <v>127</v>
      </c>
      <c r="K86" s="29">
        <f t="shared" si="43"/>
        <v>42051.75</v>
      </c>
      <c r="L86" s="16">
        <v>41950.504861111112</v>
      </c>
      <c r="M86" s="52">
        <v>42037</v>
      </c>
      <c r="N86" s="18">
        <f t="shared" si="40"/>
        <v>86.495138888887595</v>
      </c>
      <c r="O86" s="16">
        <f t="shared" si="26"/>
        <v>42042</v>
      </c>
      <c r="P86" s="16"/>
      <c r="Q86" s="18">
        <f t="shared" si="52"/>
        <v>2</v>
      </c>
      <c r="R86" s="18" t="str">
        <f t="shared" si="53"/>
        <v>Sin Fecha</v>
      </c>
      <c r="S86" s="19">
        <f t="shared" si="54"/>
        <v>101.2451388888876</v>
      </c>
      <c r="T86" s="15">
        <v>42044.774305555555</v>
      </c>
      <c r="U86" s="15" t="str">
        <f t="shared" si="32"/>
        <v>No Cumplió</v>
      </c>
      <c r="V86" s="15" t="str">
        <f t="shared" si="33"/>
        <v>Sin Fecha</v>
      </c>
      <c r="W86" s="19">
        <f t="shared" si="85"/>
        <v>94.269444444442343</v>
      </c>
      <c r="X86" s="11" t="s">
        <v>17</v>
      </c>
      <c r="Y86" s="25">
        <f t="shared" si="44"/>
        <v>5</v>
      </c>
      <c r="Z86" s="26"/>
      <c r="AA86" s="26"/>
      <c r="AB86" s="26"/>
      <c r="AC86" s="26"/>
      <c r="AD86" s="35"/>
      <c r="AE86" s="36"/>
      <c r="AF86" s="36"/>
    </row>
    <row r="87" spans="1:32" ht="51.75" customHeight="1" x14ac:dyDescent="0.25">
      <c r="A87" s="4">
        <v>1</v>
      </c>
      <c r="B87" s="35" t="s">
        <v>727</v>
      </c>
      <c r="C87" s="10" t="s">
        <v>405</v>
      </c>
      <c r="D87" s="11" t="s">
        <v>350</v>
      </c>
      <c r="E87" s="11" t="s">
        <v>51</v>
      </c>
      <c r="F87" s="11" t="s">
        <v>12</v>
      </c>
      <c r="G87" s="11" t="s">
        <v>406</v>
      </c>
      <c r="H87" s="11" t="s">
        <v>407</v>
      </c>
      <c r="I87" s="11" t="s">
        <v>134</v>
      </c>
      <c r="J87" s="11" t="s">
        <v>22</v>
      </c>
      <c r="K87" s="29">
        <f t="shared" si="43"/>
        <v>42051.75</v>
      </c>
      <c r="L87" s="16">
        <v>41949.61041666667</v>
      </c>
      <c r="M87" s="52">
        <v>42037</v>
      </c>
      <c r="N87" s="18">
        <f t="shared" si="40"/>
        <v>87.389583333329938</v>
      </c>
      <c r="O87" s="16">
        <f t="shared" si="26"/>
        <v>42042</v>
      </c>
      <c r="P87" s="16"/>
      <c r="Q87" s="18">
        <f t="shared" si="52"/>
        <v>9</v>
      </c>
      <c r="R87" s="18" t="str">
        <f t="shared" si="53"/>
        <v>Sin Fecha</v>
      </c>
      <c r="S87" s="19">
        <f t="shared" si="54"/>
        <v>102.13958333332994</v>
      </c>
      <c r="T87" s="15"/>
      <c r="U87" s="15" t="str">
        <f t="shared" si="32"/>
        <v>No Cumplió</v>
      </c>
      <c r="V87" s="15" t="str">
        <f t="shared" si="33"/>
        <v>Sin Fecha</v>
      </c>
      <c r="W87" s="19">
        <f t="shared" si="85"/>
        <v>102.13958333332994</v>
      </c>
      <c r="X87" s="11" t="s">
        <v>17</v>
      </c>
      <c r="Y87" s="25">
        <f t="shared" si="44"/>
        <v>5</v>
      </c>
      <c r="Z87" s="26"/>
      <c r="AA87" s="26"/>
      <c r="AB87" s="26"/>
      <c r="AC87" s="26"/>
      <c r="AD87" s="35"/>
      <c r="AE87" s="36"/>
      <c r="AF87" s="36"/>
    </row>
    <row r="88" spans="1:32" ht="51.75" customHeight="1" x14ac:dyDescent="0.25">
      <c r="A88" s="4">
        <v>1</v>
      </c>
      <c r="B88" s="35" t="s">
        <v>727</v>
      </c>
      <c r="C88" s="10" t="s">
        <v>408</v>
      </c>
      <c r="D88" s="11" t="s">
        <v>350</v>
      </c>
      <c r="E88" s="11" t="s">
        <v>51</v>
      </c>
      <c r="F88" s="11" t="s">
        <v>12</v>
      </c>
      <c r="G88" s="11" t="s">
        <v>409</v>
      </c>
      <c r="H88" s="11" t="s">
        <v>410</v>
      </c>
      <c r="I88" s="11" t="s">
        <v>134</v>
      </c>
      <c r="J88" s="11" t="s">
        <v>127</v>
      </c>
      <c r="K88" s="29">
        <f t="shared" si="43"/>
        <v>42051.75</v>
      </c>
      <c r="L88" s="16">
        <v>41949.605555555558</v>
      </c>
      <c r="M88" s="52">
        <v>42037</v>
      </c>
      <c r="N88" s="18">
        <f t="shared" si="40"/>
        <v>87.394444444442343</v>
      </c>
      <c r="O88" s="16">
        <f t="shared" si="26"/>
        <v>42042</v>
      </c>
      <c r="P88" s="16"/>
      <c r="Q88" s="18">
        <f t="shared" si="52"/>
        <v>9</v>
      </c>
      <c r="R88" s="18" t="str">
        <f t="shared" si="53"/>
        <v>Sin Fecha</v>
      </c>
      <c r="S88" s="19">
        <f t="shared" si="54"/>
        <v>102.14444444444234</v>
      </c>
      <c r="T88" s="15"/>
      <c r="U88" s="15" t="str">
        <f t="shared" si="32"/>
        <v>No Cumplió</v>
      </c>
      <c r="V88" s="15" t="str">
        <f t="shared" si="33"/>
        <v>Sin Fecha</v>
      </c>
      <c r="W88" s="19">
        <f t="shared" si="85"/>
        <v>102.14444444444234</v>
      </c>
      <c r="X88" s="11" t="s">
        <v>17</v>
      </c>
      <c r="Y88" s="25">
        <f t="shared" si="44"/>
        <v>5</v>
      </c>
      <c r="Z88" s="26"/>
      <c r="AA88" s="26"/>
      <c r="AB88" s="26"/>
      <c r="AC88" s="26"/>
      <c r="AD88" s="35"/>
      <c r="AE88" s="36"/>
      <c r="AF88" s="36"/>
    </row>
    <row r="89" spans="1:32" ht="51.75" customHeight="1" x14ac:dyDescent="0.25">
      <c r="A89" s="4">
        <v>1</v>
      </c>
      <c r="B89" s="35" t="s">
        <v>727</v>
      </c>
      <c r="C89" s="10" t="s">
        <v>411</v>
      </c>
      <c r="D89" s="11" t="s">
        <v>350</v>
      </c>
      <c r="E89" s="11" t="s">
        <v>51</v>
      </c>
      <c r="F89" s="11" t="s">
        <v>12</v>
      </c>
      <c r="G89" s="11" t="s">
        <v>412</v>
      </c>
      <c r="H89" s="11" t="s">
        <v>413</v>
      </c>
      <c r="I89" s="11" t="s">
        <v>134</v>
      </c>
      <c r="J89" s="11" t="s">
        <v>127</v>
      </c>
      <c r="K89" s="29">
        <f t="shared" si="43"/>
        <v>42051.75</v>
      </c>
      <c r="L89" s="16">
        <v>41949.602083333331</v>
      </c>
      <c r="M89" s="52">
        <v>42037</v>
      </c>
      <c r="N89" s="18">
        <f t="shared" si="40"/>
        <v>87.397916666668607</v>
      </c>
      <c r="O89" s="16">
        <f t="shared" si="26"/>
        <v>42042</v>
      </c>
      <c r="P89" s="16"/>
      <c r="Q89" s="18">
        <f t="shared" si="52"/>
        <v>9</v>
      </c>
      <c r="R89" s="18" t="str">
        <f t="shared" si="53"/>
        <v>Sin Fecha</v>
      </c>
      <c r="S89" s="19">
        <f t="shared" si="54"/>
        <v>102.14791666666861</v>
      </c>
      <c r="T89" s="15"/>
      <c r="U89" s="15" t="str">
        <f t="shared" si="32"/>
        <v>No Cumplió</v>
      </c>
      <c r="V89" s="15" t="str">
        <f t="shared" si="33"/>
        <v>Sin Fecha</v>
      </c>
      <c r="W89" s="19">
        <f t="shared" si="85"/>
        <v>102.14791666666861</v>
      </c>
      <c r="X89" s="11" t="s">
        <v>17</v>
      </c>
      <c r="Y89" s="25">
        <f t="shared" si="44"/>
        <v>5</v>
      </c>
      <c r="Z89" s="26"/>
      <c r="AA89" s="26"/>
      <c r="AB89" s="26"/>
      <c r="AC89" s="26"/>
      <c r="AD89" s="35"/>
      <c r="AE89" s="36"/>
      <c r="AF89" s="36"/>
    </row>
    <row r="90" spans="1:32" ht="51.75" customHeight="1" x14ac:dyDescent="0.25">
      <c r="A90" s="4">
        <v>1</v>
      </c>
      <c r="B90" s="35" t="s">
        <v>727</v>
      </c>
      <c r="C90" s="10" t="s">
        <v>414</v>
      </c>
      <c r="D90" s="11" t="s">
        <v>350</v>
      </c>
      <c r="E90" s="11" t="s">
        <v>51</v>
      </c>
      <c r="F90" s="11" t="s">
        <v>12</v>
      </c>
      <c r="G90" s="11" t="s">
        <v>415</v>
      </c>
      <c r="H90" s="11" t="s">
        <v>416</v>
      </c>
      <c r="I90" s="11" t="s">
        <v>134</v>
      </c>
      <c r="J90" s="11" t="s">
        <v>22</v>
      </c>
      <c r="K90" s="29">
        <f t="shared" si="43"/>
        <v>42051.75</v>
      </c>
      <c r="L90" s="16">
        <v>41949.599999999999</v>
      </c>
      <c r="M90" s="52">
        <v>42037</v>
      </c>
      <c r="N90" s="18">
        <f t="shared" si="40"/>
        <v>87.400000000001455</v>
      </c>
      <c r="O90" s="16">
        <f t="shared" si="26"/>
        <v>42042</v>
      </c>
      <c r="P90" s="16"/>
      <c r="Q90" s="18">
        <f t="shared" si="52"/>
        <v>9</v>
      </c>
      <c r="R90" s="18" t="str">
        <f t="shared" si="53"/>
        <v>Sin Fecha</v>
      </c>
      <c r="S90" s="19">
        <f t="shared" si="54"/>
        <v>102.15000000000146</v>
      </c>
      <c r="T90" s="15"/>
      <c r="U90" s="15" t="str">
        <f t="shared" si="32"/>
        <v>No Cumplió</v>
      </c>
      <c r="V90" s="15" t="str">
        <f t="shared" si="33"/>
        <v>Sin Fecha</v>
      </c>
      <c r="W90" s="19">
        <f t="shared" si="85"/>
        <v>102.15000000000146</v>
      </c>
      <c r="X90" s="11" t="s">
        <v>17</v>
      </c>
      <c r="Y90" s="25">
        <f t="shared" si="44"/>
        <v>5</v>
      </c>
      <c r="Z90" s="26"/>
      <c r="AA90" s="26"/>
      <c r="AB90" s="26"/>
      <c r="AC90" s="26"/>
      <c r="AD90" s="35"/>
      <c r="AE90" s="36"/>
      <c r="AF90" s="36"/>
    </row>
    <row r="91" spans="1:32" ht="51.75" customHeight="1" x14ac:dyDescent="0.25">
      <c r="A91" s="4">
        <v>1</v>
      </c>
      <c r="B91" s="35" t="s">
        <v>727</v>
      </c>
      <c r="C91" s="10" t="s">
        <v>417</v>
      </c>
      <c r="D91" s="11" t="s">
        <v>350</v>
      </c>
      <c r="E91" s="11" t="s">
        <v>51</v>
      </c>
      <c r="F91" s="11" t="s">
        <v>12</v>
      </c>
      <c r="G91" s="11" t="s">
        <v>418</v>
      </c>
      <c r="H91" s="11" t="s">
        <v>419</v>
      </c>
      <c r="I91" s="11" t="s">
        <v>134</v>
      </c>
      <c r="J91" s="11" t="s">
        <v>127</v>
      </c>
      <c r="K91" s="29">
        <f t="shared" si="43"/>
        <v>42051.75</v>
      </c>
      <c r="L91" s="16">
        <v>41949.595833333333</v>
      </c>
      <c r="M91" s="52">
        <v>42037</v>
      </c>
      <c r="N91" s="18">
        <f t="shared" si="40"/>
        <v>87.404166666667152</v>
      </c>
      <c r="O91" s="16">
        <f t="shared" si="26"/>
        <v>42042</v>
      </c>
      <c r="P91" s="16"/>
      <c r="Q91" s="18">
        <f t="shared" si="52"/>
        <v>9</v>
      </c>
      <c r="R91" s="18" t="str">
        <f t="shared" si="53"/>
        <v>Sin Fecha</v>
      </c>
      <c r="S91" s="19">
        <f t="shared" si="54"/>
        <v>102.15416666666715</v>
      </c>
      <c r="T91" s="15"/>
      <c r="U91" s="15" t="str">
        <f t="shared" ref="U91:U160" si="92">IF(AND(T91&lt;&gt;"",Q91&lt;=0),"Cumplió","No Cumplió")</f>
        <v>No Cumplió</v>
      </c>
      <c r="V91" s="15" t="str">
        <f t="shared" ref="V91:V160" si="93">IF(AND(T91&lt;&gt;"",R91&lt;=0),"Cumplió",IF(P91="","Sin Fecha","No Cumplió"))</f>
        <v>Sin Fecha</v>
      </c>
      <c r="W91" s="19">
        <f t="shared" si="85"/>
        <v>102.15416666666715</v>
      </c>
      <c r="X91" s="11" t="s">
        <v>17</v>
      </c>
      <c r="Y91" s="25">
        <f t="shared" si="44"/>
        <v>5</v>
      </c>
      <c r="Z91" s="26"/>
      <c r="AA91" s="26"/>
      <c r="AB91" s="26"/>
      <c r="AC91" s="26"/>
      <c r="AD91" s="35"/>
      <c r="AE91" s="36"/>
      <c r="AF91" s="36"/>
    </row>
    <row r="92" spans="1:32" ht="51.75" customHeight="1" x14ac:dyDescent="0.25">
      <c r="A92" s="4" t="s">
        <v>946</v>
      </c>
      <c r="B92" s="35" t="s">
        <v>727</v>
      </c>
      <c r="C92" s="10" t="s">
        <v>420</v>
      </c>
      <c r="D92" s="11" t="s">
        <v>350</v>
      </c>
      <c r="E92" s="11" t="s">
        <v>817</v>
      </c>
      <c r="F92" s="11" t="s">
        <v>12</v>
      </c>
      <c r="G92" s="11" t="s">
        <v>421</v>
      </c>
      <c r="H92" s="11" t="s">
        <v>422</v>
      </c>
      <c r="I92" s="11" t="s">
        <v>134</v>
      </c>
      <c r="J92" s="11" t="s">
        <v>127</v>
      </c>
      <c r="K92" s="29">
        <f t="shared" si="43"/>
        <v>42051.75</v>
      </c>
      <c r="L92" s="16">
        <v>41949.586111111108</v>
      </c>
      <c r="M92" s="52">
        <v>42037</v>
      </c>
      <c r="N92" s="18">
        <f t="shared" si="40"/>
        <v>87.413888888891961</v>
      </c>
      <c r="O92" s="16">
        <f t="shared" si="26"/>
        <v>42042</v>
      </c>
      <c r="P92" s="16"/>
      <c r="Q92" s="18">
        <f t="shared" si="52"/>
        <v>6</v>
      </c>
      <c r="R92" s="18" t="str">
        <f t="shared" si="53"/>
        <v>Sin Fecha</v>
      </c>
      <c r="S92" s="19">
        <f t="shared" si="54"/>
        <v>102.16388888889196</v>
      </c>
      <c r="T92" s="15">
        <v>42048.456250000003</v>
      </c>
      <c r="U92" s="15" t="str">
        <f t="shared" si="92"/>
        <v>No Cumplió</v>
      </c>
      <c r="V92" s="15" t="str">
        <f t="shared" si="93"/>
        <v>Sin Fecha</v>
      </c>
      <c r="W92" s="19">
        <f t="shared" si="85"/>
        <v>98.870138888894871</v>
      </c>
      <c r="X92" s="11" t="s">
        <v>17</v>
      </c>
      <c r="Y92" s="25">
        <f t="shared" si="44"/>
        <v>5</v>
      </c>
      <c r="Z92" s="26"/>
      <c r="AA92" s="26"/>
      <c r="AB92" s="26"/>
      <c r="AC92" s="26"/>
      <c r="AD92" s="35"/>
      <c r="AE92" s="36"/>
      <c r="AF92" s="36"/>
    </row>
    <row r="93" spans="1:32" ht="51.75" customHeight="1" x14ac:dyDescent="0.25">
      <c r="A93" s="4">
        <v>1</v>
      </c>
      <c r="B93" s="35" t="s">
        <v>727</v>
      </c>
      <c r="C93" s="10" t="s">
        <v>423</v>
      </c>
      <c r="D93" s="11" t="s">
        <v>350</v>
      </c>
      <c r="E93" s="11" t="s">
        <v>59</v>
      </c>
      <c r="F93" s="11" t="s">
        <v>12</v>
      </c>
      <c r="G93" s="11" t="s">
        <v>424</v>
      </c>
      <c r="H93" s="11" t="s">
        <v>425</v>
      </c>
      <c r="I93" s="11" t="s">
        <v>38</v>
      </c>
      <c r="J93" s="11" t="s">
        <v>21</v>
      </c>
      <c r="K93" s="29">
        <f t="shared" si="43"/>
        <v>42051.75</v>
      </c>
      <c r="L93" s="16">
        <v>41942.512499999997</v>
      </c>
      <c r="M93" s="52">
        <v>42037</v>
      </c>
      <c r="N93" s="18">
        <f t="shared" si="40"/>
        <v>94.48750000000291</v>
      </c>
      <c r="O93" s="16">
        <f t="shared" si="26"/>
        <v>42042</v>
      </c>
      <c r="P93" s="16">
        <v>42040</v>
      </c>
      <c r="Q93" s="18">
        <f t="shared" si="52"/>
        <v>9</v>
      </c>
      <c r="R93" s="18">
        <f t="shared" si="53"/>
        <v>11</v>
      </c>
      <c r="S93" s="19">
        <f t="shared" si="54"/>
        <v>109.23750000000291</v>
      </c>
      <c r="T93" s="15"/>
      <c r="U93" s="15" t="str">
        <f t="shared" si="92"/>
        <v>No Cumplió</v>
      </c>
      <c r="V93" s="15" t="str">
        <f t="shared" si="93"/>
        <v>No Cumplió</v>
      </c>
      <c r="W93" s="19">
        <f t="shared" si="85"/>
        <v>109.23750000000291</v>
      </c>
      <c r="X93" s="11" t="s">
        <v>140</v>
      </c>
      <c r="Y93" s="25">
        <f t="shared" si="44"/>
        <v>5</v>
      </c>
      <c r="Z93" s="26"/>
      <c r="AA93" s="26"/>
      <c r="AB93" s="26"/>
      <c r="AC93" s="26"/>
      <c r="AD93" s="35"/>
      <c r="AE93" s="36"/>
      <c r="AF93" s="36"/>
    </row>
    <row r="94" spans="1:32" ht="51.75" customHeight="1" x14ac:dyDescent="0.25">
      <c r="A94" s="4">
        <v>1</v>
      </c>
      <c r="B94" s="35" t="s">
        <v>729</v>
      </c>
      <c r="C94" s="10" t="s">
        <v>426</v>
      </c>
      <c r="D94" s="11" t="s">
        <v>350</v>
      </c>
      <c r="E94" s="11" t="s">
        <v>157</v>
      </c>
      <c r="F94" s="11" t="s">
        <v>12</v>
      </c>
      <c r="G94" s="11" t="s">
        <v>427</v>
      </c>
      <c r="H94" s="11" t="s">
        <v>428</v>
      </c>
      <c r="I94" s="11" t="s">
        <v>28</v>
      </c>
      <c r="J94" s="11" t="s">
        <v>65</v>
      </c>
      <c r="K94" s="29">
        <f t="shared" si="43"/>
        <v>42051.75</v>
      </c>
      <c r="L94" s="16">
        <v>41940.821527777778</v>
      </c>
      <c r="M94" s="52">
        <v>42037</v>
      </c>
      <c r="N94" s="18">
        <f t="shared" si="40"/>
        <v>96.178472222221899</v>
      </c>
      <c r="O94" s="16">
        <f t="shared" si="26"/>
        <v>42042</v>
      </c>
      <c r="P94" s="16"/>
      <c r="Q94" s="18">
        <f t="shared" si="52"/>
        <v>9</v>
      </c>
      <c r="R94" s="18" t="str">
        <f t="shared" si="53"/>
        <v>Sin Fecha</v>
      </c>
      <c r="S94" s="19">
        <f t="shared" si="54"/>
        <v>110.9284722222219</v>
      </c>
      <c r="T94" s="15"/>
      <c r="U94" s="15" t="str">
        <f t="shared" si="92"/>
        <v>No Cumplió</v>
      </c>
      <c r="V94" s="15" t="str">
        <f t="shared" si="93"/>
        <v>Sin Fecha</v>
      </c>
      <c r="W94" s="19">
        <f t="shared" si="85"/>
        <v>110.9284722222219</v>
      </c>
      <c r="X94" s="11" t="s">
        <v>570</v>
      </c>
      <c r="Y94" s="25">
        <f t="shared" si="44"/>
        <v>5</v>
      </c>
      <c r="Z94" s="26"/>
      <c r="AA94" s="26"/>
      <c r="AB94" s="26"/>
      <c r="AC94" s="26"/>
      <c r="AD94" s="35"/>
      <c r="AE94" s="36"/>
      <c r="AF94" s="36"/>
    </row>
    <row r="95" spans="1:32" ht="51.75" customHeight="1" x14ac:dyDescent="0.25">
      <c r="A95" s="4">
        <v>1</v>
      </c>
      <c r="B95" s="35" t="s">
        <v>727</v>
      </c>
      <c r="C95" s="10" t="s">
        <v>429</v>
      </c>
      <c r="D95" s="11" t="s">
        <v>350</v>
      </c>
      <c r="E95" s="11" t="s">
        <v>51</v>
      </c>
      <c r="F95" s="11" t="s">
        <v>12</v>
      </c>
      <c r="G95" s="11" t="s">
        <v>430</v>
      </c>
      <c r="H95" s="11" t="s">
        <v>431</v>
      </c>
      <c r="I95" s="11" t="s">
        <v>164</v>
      </c>
      <c r="J95" s="11" t="s">
        <v>149</v>
      </c>
      <c r="K95" s="29">
        <f t="shared" si="43"/>
        <v>42051.75</v>
      </c>
      <c r="L95" s="16">
        <v>41936.593055555553</v>
      </c>
      <c r="M95" s="52">
        <f>+T96</f>
        <v>42051.595833333333</v>
      </c>
      <c r="N95" s="18">
        <f t="shared" ref="N95" si="94">M95-L95</f>
        <v>115.00277777777956</v>
      </c>
      <c r="O95" s="16">
        <f t="shared" ref="O95" si="95">+M95+Y95</f>
        <v>42056.595833333333</v>
      </c>
      <c r="P95" s="16"/>
      <c r="Q95" s="18">
        <f t="shared" si="52"/>
        <v>-4</v>
      </c>
      <c r="R95" s="18" t="str">
        <f t="shared" si="53"/>
        <v>Sin Fecha</v>
      </c>
      <c r="S95" s="19">
        <f t="shared" si="54"/>
        <v>115.15694444444671</v>
      </c>
      <c r="T95" s="15"/>
      <c r="U95" s="15" t="str">
        <f t="shared" si="92"/>
        <v>No Cumplió</v>
      </c>
      <c r="V95" s="15" t="str">
        <f t="shared" si="93"/>
        <v>Sin Fecha</v>
      </c>
      <c r="W95" s="19">
        <f t="shared" si="85"/>
        <v>115.15694444444671</v>
      </c>
      <c r="X95" s="11" t="s">
        <v>57</v>
      </c>
      <c r="Y95" s="25">
        <f t="shared" si="44"/>
        <v>5</v>
      </c>
      <c r="Z95" s="26"/>
      <c r="AA95" s="26"/>
      <c r="AB95" s="26"/>
      <c r="AC95" s="26"/>
      <c r="AD95" s="35"/>
      <c r="AE95" s="36"/>
      <c r="AF95" s="36"/>
    </row>
    <row r="96" spans="1:32" ht="51.75" customHeight="1" x14ac:dyDescent="0.25">
      <c r="B96" s="35" t="s">
        <v>727</v>
      </c>
      <c r="C96" s="10" t="s">
        <v>429</v>
      </c>
      <c r="D96" s="11" t="s">
        <v>350</v>
      </c>
      <c r="E96" s="11" t="s">
        <v>51</v>
      </c>
      <c r="F96" s="11" t="s">
        <v>12</v>
      </c>
      <c r="G96" s="11" t="s">
        <v>430</v>
      </c>
      <c r="H96" s="11" t="s">
        <v>431</v>
      </c>
      <c r="I96" s="11" t="s">
        <v>164</v>
      </c>
      <c r="J96" s="11" t="s">
        <v>33</v>
      </c>
      <c r="K96" s="29">
        <f t="shared" si="43"/>
        <v>42051.75</v>
      </c>
      <c r="L96" s="16">
        <v>41936.593055555553</v>
      </c>
      <c r="M96" s="52">
        <v>42037</v>
      </c>
      <c r="N96" s="18">
        <f t="shared" si="40"/>
        <v>100.40694444444671</v>
      </c>
      <c r="O96" s="16">
        <f t="shared" si="26"/>
        <v>42042</v>
      </c>
      <c r="P96" s="16"/>
      <c r="Q96" s="18">
        <f t="shared" si="52"/>
        <v>9</v>
      </c>
      <c r="R96" s="18" t="str">
        <f t="shared" si="53"/>
        <v>Sin Fecha</v>
      </c>
      <c r="S96" s="19">
        <f t="shared" si="54"/>
        <v>115.15694444444671</v>
      </c>
      <c r="T96" s="15">
        <v>42051.595833333333</v>
      </c>
      <c r="U96" s="15" t="str">
        <f t="shared" si="92"/>
        <v>No Cumplió</v>
      </c>
      <c r="V96" s="15" t="str">
        <f t="shared" si="93"/>
        <v>Sin Fecha</v>
      </c>
      <c r="W96" s="19">
        <f t="shared" si="85"/>
        <v>115.00277777777956</v>
      </c>
      <c r="X96" s="11" t="s">
        <v>57</v>
      </c>
      <c r="Y96" s="25">
        <f t="shared" si="44"/>
        <v>5</v>
      </c>
      <c r="Z96" s="26"/>
      <c r="AA96" s="26"/>
      <c r="AB96" s="26"/>
      <c r="AC96" s="26"/>
      <c r="AD96" s="35"/>
      <c r="AE96" s="36"/>
      <c r="AF96" s="36"/>
    </row>
    <row r="97" spans="1:32" ht="51.75" customHeight="1" x14ac:dyDescent="0.25">
      <c r="A97" s="4">
        <v>1</v>
      </c>
      <c r="B97" s="35" t="s">
        <v>726</v>
      </c>
      <c r="C97" s="10" t="s">
        <v>432</v>
      </c>
      <c r="D97" s="11" t="s">
        <v>350</v>
      </c>
      <c r="E97" s="11" t="s">
        <v>24</v>
      </c>
      <c r="F97" s="11" t="s">
        <v>12</v>
      </c>
      <c r="G97" s="11" t="s">
        <v>433</v>
      </c>
      <c r="H97" s="11" t="s">
        <v>434</v>
      </c>
      <c r="I97" s="11" t="s">
        <v>435</v>
      </c>
      <c r="J97" s="11" t="s">
        <v>435</v>
      </c>
      <c r="K97" s="29">
        <f t="shared" si="43"/>
        <v>42051.75</v>
      </c>
      <c r="L97" s="16">
        <v>41934.503472222219</v>
      </c>
      <c r="M97" s="52">
        <f>+T98</f>
        <v>42052.779166666667</v>
      </c>
      <c r="N97" s="18">
        <f t="shared" si="40"/>
        <v>118.27569444444816</v>
      </c>
      <c r="O97" s="16">
        <f t="shared" si="26"/>
        <v>42057.779166666667</v>
      </c>
      <c r="P97" s="16"/>
      <c r="Q97" s="18">
        <f t="shared" si="52"/>
        <v>-6</v>
      </c>
      <c r="R97" s="18" t="str">
        <f t="shared" si="53"/>
        <v>Sin Fecha</v>
      </c>
      <c r="S97" s="19">
        <f t="shared" si="54"/>
        <v>117.24652777778101</v>
      </c>
      <c r="T97" s="15"/>
      <c r="U97" s="15" t="str">
        <f t="shared" si="92"/>
        <v>No Cumplió</v>
      </c>
      <c r="V97" s="15" t="str">
        <f t="shared" si="93"/>
        <v>Sin Fecha</v>
      </c>
      <c r="W97" s="19">
        <f t="shared" si="85"/>
        <v>117.24652777778101</v>
      </c>
      <c r="X97" s="11" t="s">
        <v>17</v>
      </c>
      <c r="Y97" s="25">
        <f t="shared" si="44"/>
        <v>5</v>
      </c>
      <c r="Z97" s="26"/>
      <c r="AA97" s="26"/>
      <c r="AB97" s="26"/>
      <c r="AC97" s="26"/>
      <c r="AD97" s="35"/>
      <c r="AE97" s="36"/>
      <c r="AF97" s="36"/>
    </row>
    <row r="98" spans="1:32" ht="51.75" customHeight="1" x14ac:dyDescent="0.25">
      <c r="B98" s="35" t="s">
        <v>726</v>
      </c>
      <c r="C98" s="10" t="s">
        <v>432</v>
      </c>
      <c r="D98" s="11" t="s">
        <v>350</v>
      </c>
      <c r="E98" s="11" t="s">
        <v>11</v>
      </c>
      <c r="F98" s="11" t="s">
        <v>12</v>
      </c>
      <c r="G98" s="11" t="s">
        <v>433</v>
      </c>
      <c r="H98" s="11" t="s">
        <v>434</v>
      </c>
      <c r="I98" s="11" t="s">
        <v>435</v>
      </c>
      <c r="J98" s="11" t="s">
        <v>435</v>
      </c>
      <c r="K98" s="29">
        <f t="shared" si="43"/>
        <v>42051.75</v>
      </c>
      <c r="L98" s="16">
        <v>41934.503472222219</v>
      </c>
      <c r="M98" s="52">
        <v>42037</v>
      </c>
      <c r="N98" s="18">
        <f t="shared" ref="N98" si="96">M98-L98</f>
        <v>102.49652777778101</v>
      </c>
      <c r="O98" s="16">
        <f t="shared" ref="O98" si="97">+M98+Y98</f>
        <v>42042</v>
      </c>
      <c r="P98" s="16"/>
      <c r="Q98" s="18">
        <f t="shared" ref="Q98" si="98">IF(T98="",(ROUNDDOWN(K98-O98,0)),ROUNDDOWN(T98-O98,0))</f>
        <v>10</v>
      </c>
      <c r="R98" s="18" t="str">
        <f t="shared" ref="R98" si="99">IF(P98="","Sin Fecha",IF(T98="",(ROUNDDOWN(K98-P98,0)),ROUNDDOWN(T98-P98,0)))</f>
        <v>Sin Fecha</v>
      </c>
      <c r="S98" s="19">
        <f t="shared" ref="S98" si="100">K98-L98</f>
        <v>117.24652777778101</v>
      </c>
      <c r="T98" s="15">
        <v>42052.779166666667</v>
      </c>
      <c r="U98" s="15" t="str">
        <f t="shared" ref="U98" si="101">IF(AND(T98&lt;&gt;"",Q98&lt;=0),"Cumplió","No Cumplió")</f>
        <v>No Cumplió</v>
      </c>
      <c r="V98" s="15" t="str">
        <f t="shared" ref="V98" si="102">IF(AND(T98&lt;&gt;"",R98&lt;=0),"Cumplió",IF(P98="","Sin Fecha","No Cumplió"))</f>
        <v>Sin Fecha</v>
      </c>
      <c r="W98" s="19">
        <f t="shared" ref="W98" si="103">IF(T98="",K98-L98,T98-L98)</f>
        <v>118.27569444444816</v>
      </c>
      <c r="X98" s="11" t="s">
        <v>17</v>
      </c>
      <c r="Y98" s="25">
        <f t="shared" si="44"/>
        <v>5</v>
      </c>
      <c r="Z98" s="26"/>
      <c r="AA98" s="26"/>
      <c r="AB98" s="26"/>
      <c r="AC98" s="26"/>
      <c r="AD98" s="35"/>
      <c r="AE98" s="36"/>
      <c r="AF98" s="36"/>
    </row>
    <row r="99" spans="1:32" ht="51.75" customHeight="1" x14ac:dyDescent="0.25">
      <c r="A99" s="4">
        <v>1</v>
      </c>
      <c r="B99" s="35" t="s">
        <v>730</v>
      </c>
      <c r="C99" s="10" t="s">
        <v>436</v>
      </c>
      <c r="D99" s="11" t="s">
        <v>350</v>
      </c>
      <c r="E99" s="11" t="s">
        <v>137</v>
      </c>
      <c r="F99" s="11" t="s">
        <v>12</v>
      </c>
      <c r="G99" s="11" t="s">
        <v>437</v>
      </c>
      <c r="H99" s="11" t="s">
        <v>438</v>
      </c>
      <c r="I99" s="11" t="s">
        <v>49</v>
      </c>
      <c r="J99" s="11" t="s">
        <v>80</v>
      </c>
      <c r="K99" s="29">
        <f t="shared" si="43"/>
        <v>42051.75</v>
      </c>
      <c r="L99" s="16">
        <v>41932.736805555556</v>
      </c>
      <c r="M99" s="52">
        <v>42037</v>
      </c>
      <c r="N99" s="18">
        <f t="shared" si="40"/>
        <v>104.2631944444438</v>
      </c>
      <c r="O99" s="16">
        <f t="shared" si="26"/>
        <v>42042</v>
      </c>
      <c r="P99" s="16">
        <v>42039</v>
      </c>
      <c r="Q99" s="18">
        <f t="shared" si="52"/>
        <v>9</v>
      </c>
      <c r="R99" s="18">
        <f t="shared" si="53"/>
        <v>12</v>
      </c>
      <c r="S99" s="19">
        <f t="shared" si="54"/>
        <v>119.0131944444438</v>
      </c>
      <c r="T99" s="15"/>
      <c r="U99" s="15" t="str">
        <f t="shared" si="92"/>
        <v>No Cumplió</v>
      </c>
      <c r="V99" s="15" t="str">
        <f t="shared" si="93"/>
        <v>No Cumplió</v>
      </c>
      <c r="W99" s="19">
        <f t="shared" si="85"/>
        <v>119.0131944444438</v>
      </c>
      <c r="X99" s="11" t="s">
        <v>71</v>
      </c>
      <c r="Y99" s="25">
        <f t="shared" si="44"/>
        <v>5</v>
      </c>
      <c r="Z99" s="26"/>
      <c r="AA99" s="26"/>
      <c r="AB99" s="26"/>
      <c r="AC99" s="26"/>
      <c r="AD99" s="35"/>
      <c r="AE99" s="36"/>
      <c r="AF99" s="36"/>
    </row>
    <row r="100" spans="1:32" ht="51.75" customHeight="1" x14ac:dyDescent="0.25">
      <c r="A100" s="4">
        <v>1</v>
      </c>
      <c r="B100" s="35" t="s">
        <v>728</v>
      </c>
      <c r="C100" s="10" t="s">
        <v>439</v>
      </c>
      <c r="D100" s="11" t="s">
        <v>350</v>
      </c>
      <c r="E100" s="11" t="s">
        <v>59</v>
      </c>
      <c r="F100" s="11" t="s">
        <v>12</v>
      </c>
      <c r="G100" s="11" t="s">
        <v>440</v>
      </c>
      <c r="H100" s="11" t="s">
        <v>441</v>
      </c>
      <c r="I100" s="11" t="s">
        <v>70</v>
      </c>
      <c r="J100" s="11" t="s">
        <v>80</v>
      </c>
      <c r="K100" s="29">
        <f t="shared" si="43"/>
        <v>42051.75</v>
      </c>
      <c r="L100" s="16">
        <v>41929.410416666666</v>
      </c>
      <c r="M100" s="52">
        <v>42037</v>
      </c>
      <c r="N100" s="18">
        <f t="shared" si="40"/>
        <v>107.5895833333343</v>
      </c>
      <c r="O100" s="16">
        <f t="shared" si="26"/>
        <v>42042</v>
      </c>
      <c r="P100" s="16">
        <v>42040</v>
      </c>
      <c r="Q100" s="18">
        <f t="shared" si="52"/>
        <v>9</v>
      </c>
      <c r="R100" s="18">
        <f t="shared" si="53"/>
        <v>11</v>
      </c>
      <c r="S100" s="19">
        <f t="shared" si="54"/>
        <v>122.3395833333343</v>
      </c>
      <c r="T100" s="15"/>
      <c r="U100" s="15" t="str">
        <f t="shared" si="92"/>
        <v>No Cumplió</v>
      </c>
      <c r="V100" s="15" t="str">
        <f t="shared" si="93"/>
        <v>No Cumplió</v>
      </c>
      <c r="W100" s="19">
        <f t="shared" si="85"/>
        <v>122.3395833333343</v>
      </c>
      <c r="X100" s="11" t="s">
        <v>763</v>
      </c>
      <c r="Y100" s="25">
        <f t="shared" si="44"/>
        <v>5</v>
      </c>
      <c r="Z100" s="26"/>
      <c r="AA100" s="26"/>
      <c r="AB100" s="26"/>
      <c r="AC100" s="26"/>
      <c r="AD100" s="35"/>
      <c r="AE100" s="36"/>
      <c r="AF100" s="36"/>
    </row>
    <row r="101" spans="1:32" ht="51.75" customHeight="1" x14ac:dyDescent="0.25">
      <c r="A101" s="4" t="s">
        <v>946</v>
      </c>
      <c r="B101" s="35" t="s">
        <v>728</v>
      </c>
      <c r="C101" s="10" t="s">
        <v>442</v>
      </c>
      <c r="D101" s="11" t="s">
        <v>350</v>
      </c>
      <c r="E101" s="11" t="s">
        <v>817</v>
      </c>
      <c r="F101" s="11" t="s">
        <v>12</v>
      </c>
      <c r="G101" s="11" t="s">
        <v>443</v>
      </c>
      <c r="H101" s="11" t="s">
        <v>444</v>
      </c>
      <c r="I101" s="11" t="s">
        <v>70</v>
      </c>
      <c r="J101" s="11" t="s">
        <v>70</v>
      </c>
      <c r="K101" s="29">
        <f t="shared" si="43"/>
        <v>42051.75</v>
      </c>
      <c r="L101" s="16">
        <v>41919.767361111109</v>
      </c>
      <c r="M101" s="52">
        <v>42037</v>
      </c>
      <c r="N101" s="18">
        <f t="shared" si="40"/>
        <v>117.23263888889051</v>
      </c>
      <c r="O101" s="16">
        <f t="shared" si="26"/>
        <v>42042</v>
      </c>
      <c r="P101" s="16">
        <v>42040</v>
      </c>
      <c r="Q101" s="18">
        <f t="shared" si="52"/>
        <v>3</v>
      </c>
      <c r="R101" s="18">
        <f t="shared" si="53"/>
        <v>5</v>
      </c>
      <c r="S101" s="19">
        <f t="shared" si="54"/>
        <v>131.98263888889051</v>
      </c>
      <c r="T101" s="15">
        <v>42045.820138888892</v>
      </c>
      <c r="U101" s="15" t="str">
        <f t="shared" si="92"/>
        <v>No Cumplió</v>
      </c>
      <c r="V101" s="15" t="str">
        <f t="shared" si="93"/>
        <v>No Cumplió</v>
      </c>
      <c r="W101" s="19">
        <f t="shared" si="85"/>
        <v>126.05277777778247</v>
      </c>
      <c r="X101" s="11" t="s">
        <v>764</v>
      </c>
      <c r="Y101" s="25">
        <f t="shared" si="44"/>
        <v>5</v>
      </c>
      <c r="Z101" s="26"/>
      <c r="AA101" s="26"/>
      <c r="AB101" s="26"/>
      <c r="AC101" s="26"/>
      <c r="AD101" s="35"/>
      <c r="AE101" s="36"/>
      <c r="AF101" s="36"/>
    </row>
    <row r="102" spans="1:32" ht="51.75" customHeight="1" x14ac:dyDescent="0.25">
      <c r="A102" s="4">
        <v>1</v>
      </c>
      <c r="B102" s="35" t="s">
        <v>728</v>
      </c>
      <c r="C102" s="10" t="s">
        <v>445</v>
      </c>
      <c r="D102" s="11" t="s">
        <v>350</v>
      </c>
      <c r="E102" s="11" t="s">
        <v>59</v>
      </c>
      <c r="F102" s="11" t="s">
        <v>446</v>
      </c>
      <c r="G102" s="11" t="s">
        <v>447</v>
      </c>
      <c r="H102" s="11" t="s">
        <v>448</v>
      </c>
      <c r="I102" s="11" t="s">
        <v>398</v>
      </c>
      <c r="J102" s="11" t="s">
        <v>33</v>
      </c>
      <c r="K102" s="29">
        <f t="shared" si="43"/>
        <v>42051.75</v>
      </c>
      <c r="L102" s="16">
        <v>41914.742361111108</v>
      </c>
      <c r="M102" s="52">
        <v>42037</v>
      </c>
      <c r="N102" s="18">
        <f t="shared" si="40"/>
        <v>122.25763888889196</v>
      </c>
      <c r="O102" s="16">
        <f t="shared" si="26"/>
        <v>42042</v>
      </c>
      <c r="P102" s="16"/>
      <c r="Q102" s="18">
        <f t="shared" si="52"/>
        <v>9</v>
      </c>
      <c r="R102" s="18" t="str">
        <f t="shared" si="53"/>
        <v>Sin Fecha</v>
      </c>
      <c r="S102" s="19">
        <f t="shared" si="54"/>
        <v>137.00763888889196</v>
      </c>
      <c r="T102" s="15"/>
      <c r="U102" s="15" t="str">
        <f t="shared" si="92"/>
        <v>No Cumplió</v>
      </c>
      <c r="V102" s="15" t="str">
        <f t="shared" si="93"/>
        <v>Sin Fecha</v>
      </c>
      <c r="W102" s="19">
        <f t="shared" si="85"/>
        <v>137.00763888889196</v>
      </c>
      <c r="X102" s="11" t="s">
        <v>765</v>
      </c>
      <c r="Y102" s="25">
        <f t="shared" si="44"/>
        <v>5</v>
      </c>
      <c r="Z102" s="26"/>
      <c r="AA102" s="26"/>
      <c r="AB102" s="26"/>
      <c r="AC102" s="26"/>
      <c r="AD102" s="35"/>
      <c r="AE102" s="36"/>
      <c r="AF102" s="36"/>
    </row>
    <row r="103" spans="1:32" ht="51.75" customHeight="1" x14ac:dyDescent="0.25">
      <c r="A103" s="4">
        <v>1</v>
      </c>
      <c r="B103" s="35" t="s">
        <v>727</v>
      </c>
      <c r="C103" s="10" t="s">
        <v>449</v>
      </c>
      <c r="D103" s="11" t="s">
        <v>350</v>
      </c>
      <c r="E103" s="11" t="s">
        <v>51</v>
      </c>
      <c r="F103" s="11" t="s">
        <v>12</v>
      </c>
      <c r="G103" s="11" t="s">
        <v>450</v>
      </c>
      <c r="H103" s="11" t="s">
        <v>177</v>
      </c>
      <c r="I103" s="11" t="s">
        <v>38</v>
      </c>
      <c r="J103" s="11" t="s">
        <v>131</v>
      </c>
      <c r="K103" s="29">
        <f t="shared" si="43"/>
        <v>42051.75</v>
      </c>
      <c r="L103" s="16">
        <v>41911.817361111112</v>
      </c>
      <c r="M103" s="52">
        <v>42037</v>
      </c>
      <c r="N103" s="18">
        <f t="shared" si="40"/>
        <v>125.1826388888876</v>
      </c>
      <c r="O103" s="16">
        <f t="shared" si="26"/>
        <v>42042</v>
      </c>
      <c r="P103" s="16"/>
      <c r="Q103" s="18">
        <f t="shared" si="52"/>
        <v>9</v>
      </c>
      <c r="R103" s="18" t="str">
        <f t="shared" si="53"/>
        <v>Sin Fecha</v>
      </c>
      <c r="S103" s="19">
        <f t="shared" si="54"/>
        <v>139.9326388888876</v>
      </c>
      <c r="T103" s="15"/>
      <c r="U103" s="15" t="str">
        <f t="shared" si="92"/>
        <v>No Cumplió</v>
      </c>
      <c r="V103" s="15" t="str">
        <f t="shared" si="93"/>
        <v>Sin Fecha</v>
      </c>
      <c r="W103" s="19">
        <f t="shared" si="85"/>
        <v>139.9326388888876</v>
      </c>
      <c r="X103" s="11" t="s">
        <v>766</v>
      </c>
      <c r="Y103" s="25">
        <f t="shared" si="44"/>
        <v>5</v>
      </c>
      <c r="Z103" s="26"/>
      <c r="AA103" s="26"/>
      <c r="AB103" s="26"/>
      <c r="AC103" s="26"/>
      <c r="AD103" s="35"/>
      <c r="AE103" s="36"/>
      <c r="AF103" s="36"/>
    </row>
    <row r="104" spans="1:32" ht="51.75" customHeight="1" x14ac:dyDescent="0.25">
      <c r="A104" s="4" t="s">
        <v>946</v>
      </c>
      <c r="B104" s="35" t="s">
        <v>728</v>
      </c>
      <c r="C104" s="10" t="s">
        <v>451</v>
      </c>
      <c r="D104" s="11" t="s">
        <v>350</v>
      </c>
      <c r="E104" s="11" t="s">
        <v>817</v>
      </c>
      <c r="F104" s="11" t="s">
        <v>12</v>
      </c>
      <c r="G104" s="11" t="s">
        <v>452</v>
      </c>
      <c r="H104" s="11" t="s">
        <v>453</v>
      </c>
      <c r="I104" s="11" t="s">
        <v>22</v>
      </c>
      <c r="J104" s="11" t="s">
        <v>454</v>
      </c>
      <c r="K104" s="29">
        <f t="shared" si="43"/>
        <v>42051.75</v>
      </c>
      <c r="L104" s="16">
        <v>41907.827777777777</v>
      </c>
      <c r="M104" s="52">
        <v>42037</v>
      </c>
      <c r="N104" s="18">
        <f t="shared" si="40"/>
        <v>129.17222222222335</v>
      </c>
      <c r="O104" s="16">
        <f t="shared" si="26"/>
        <v>42042</v>
      </c>
      <c r="P104" s="16">
        <v>42040</v>
      </c>
      <c r="Q104" s="18">
        <f t="shared" si="52"/>
        <v>3</v>
      </c>
      <c r="R104" s="18">
        <f t="shared" si="53"/>
        <v>5</v>
      </c>
      <c r="S104" s="19">
        <f t="shared" si="54"/>
        <v>143.92222222222335</v>
      </c>
      <c r="T104" s="15">
        <v>42045.409722222219</v>
      </c>
      <c r="U104" s="15" t="str">
        <f t="shared" si="92"/>
        <v>No Cumplió</v>
      </c>
      <c r="V104" s="15" t="str">
        <f t="shared" si="93"/>
        <v>No Cumplió</v>
      </c>
      <c r="W104" s="19">
        <f t="shared" si="85"/>
        <v>137.58194444444234</v>
      </c>
      <c r="X104" s="11" t="s">
        <v>767</v>
      </c>
      <c r="Y104" s="25">
        <f t="shared" si="44"/>
        <v>5</v>
      </c>
      <c r="Z104" s="26"/>
      <c r="AA104" s="26"/>
      <c r="AB104" s="26"/>
      <c r="AC104" s="26"/>
      <c r="AD104" s="35"/>
      <c r="AE104" s="36"/>
      <c r="AF104" s="36"/>
    </row>
    <row r="105" spans="1:32" ht="51.75" customHeight="1" x14ac:dyDescent="0.25">
      <c r="A105" s="4">
        <v>1</v>
      </c>
      <c r="B105" s="35" t="s">
        <v>728</v>
      </c>
      <c r="C105" s="10" t="s">
        <v>455</v>
      </c>
      <c r="D105" s="11" t="s">
        <v>350</v>
      </c>
      <c r="E105" s="11" t="s">
        <v>59</v>
      </c>
      <c r="F105" s="11" t="s">
        <v>12</v>
      </c>
      <c r="G105" s="11" t="s">
        <v>456</v>
      </c>
      <c r="H105" s="11" t="s">
        <v>457</v>
      </c>
      <c r="I105" s="11" t="s">
        <v>38</v>
      </c>
      <c r="J105" s="11" t="s">
        <v>38</v>
      </c>
      <c r="K105" s="29">
        <f t="shared" si="43"/>
        <v>42051.75</v>
      </c>
      <c r="L105" s="16">
        <v>41899.432638888888</v>
      </c>
      <c r="M105" s="52">
        <f>+T106</f>
        <v>42052.726388888892</v>
      </c>
      <c r="N105" s="18">
        <f t="shared" ref="N105" si="104">M105-L105</f>
        <v>153.29375000000437</v>
      </c>
      <c r="O105" s="16">
        <f t="shared" ref="O105" si="105">+M105+Y105</f>
        <v>42057.726388888892</v>
      </c>
      <c r="P105" s="16"/>
      <c r="Q105" s="18">
        <f t="shared" ref="Q105" si="106">IF(T105="",(ROUNDDOWN(K105-O105,0)),ROUNDDOWN(T105-O105,0))</f>
        <v>-5</v>
      </c>
      <c r="R105" s="18" t="str">
        <f t="shared" ref="R105" si="107">IF(P105="","Sin Fecha",IF(T105="",(ROUNDDOWN(K105-P105,0)),ROUNDDOWN(T105-P105,0)))</f>
        <v>Sin Fecha</v>
      </c>
      <c r="S105" s="19">
        <f t="shared" ref="S105" si="108">K105-L105</f>
        <v>152.3173611111124</v>
      </c>
      <c r="T105" s="15"/>
      <c r="U105" s="15" t="str">
        <f t="shared" ref="U105" si="109">IF(AND(T105&lt;&gt;"",Q105&lt;=0),"Cumplió","No Cumplió")</f>
        <v>No Cumplió</v>
      </c>
      <c r="V105" s="15" t="str">
        <f t="shared" ref="V105" si="110">IF(AND(T105&lt;&gt;"",R105&lt;=0),"Cumplió",IF(P105="","Sin Fecha","No Cumplió"))</f>
        <v>Sin Fecha</v>
      </c>
      <c r="W105" s="19">
        <f t="shared" ref="W105" si="111">IF(T105="",K105-L105,T105-L105)</f>
        <v>152.3173611111124</v>
      </c>
      <c r="X105" s="11" t="s">
        <v>768</v>
      </c>
      <c r="Y105" s="25">
        <f t="shared" si="44"/>
        <v>5</v>
      </c>
      <c r="Z105" s="26"/>
      <c r="AA105" s="26"/>
      <c r="AB105" s="26"/>
      <c r="AC105" s="26"/>
      <c r="AD105" s="35"/>
      <c r="AE105" s="36"/>
      <c r="AF105" s="36"/>
    </row>
    <row r="106" spans="1:32" ht="51.75" customHeight="1" x14ac:dyDescent="0.25">
      <c r="B106" s="35" t="s">
        <v>728</v>
      </c>
      <c r="C106" s="10" t="s">
        <v>455</v>
      </c>
      <c r="D106" s="11" t="s">
        <v>350</v>
      </c>
      <c r="E106" s="11" t="s">
        <v>59</v>
      </c>
      <c r="F106" s="11" t="s">
        <v>12</v>
      </c>
      <c r="G106" s="11" t="s">
        <v>456</v>
      </c>
      <c r="H106" s="11" t="s">
        <v>457</v>
      </c>
      <c r="I106" s="11" t="s">
        <v>38</v>
      </c>
      <c r="J106" s="11" t="s">
        <v>16</v>
      </c>
      <c r="K106" s="29">
        <f t="shared" si="43"/>
        <v>42051.75</v>
      </c>
      <c r="L106" s="16">
        <v>41899.432638888888</v>
      </c>
      <c r="M106" s="52">
        <v>42037</v>
      </c>
      <c r="N106" s="18">
        <f t="shared" si="40"/>
        <v>137.5673611111124</v>
      </c>
      <c r="O106" s="16">
        <f t="shared" si="26"/>
        <v>42042</v>
      </c>
      <c r="P106" s="16">
        <v>42039</v>
      </c>
      <c r="Q106" s="18">
        <f t="shared" si="52"/>
        <v>10</v>
      </c>
      <c r="R106" s="18">
        <f t="shared" si="53"/>
        <v>13</v>
      </c>
      <c r="S106" s="19">
        <f t="shared" si="54"/>
        <v>152.3173611111124</v>
      </c>
      <c r="T106" s="15">
        <v>42052.726388888892</v>
      </c>
      <c r="U106" s="15" t="str">
        <f t="shared" si="92"/>
        <v>No Cumplió</v>
      </c>
      <c r="V106" s="15" t="str">
        <f t="shared" si="93"/>
        <v>No Cumplió</v>
      </c>
      <c r="W106" s="19">
        <f t="shared" si="85"/>
        <v>153.29375000000437</v>
      </c>
      <c r="X106" s="11" t="s">
        <v>768</v>
      </c>
      <c r="Y106" s="25">
        <f t="shared" si="44"/>
        <v>5</v>
      </c>
      <c r="Z106" s="26"/>
      <c r="AA106" s="26"/>
      <c r="AB106" s="26"/>
      <c r="AC106" s="26"/>
      <c r="AD106" s="35"/>
      <c r="AE106" s="36"/>
      <c r="AF106" s="36"/>
    </row>
    <row r="107" spans="1:32" ht="51.75" customHeight="1" x14ac:dyDescent="0.25">
      <c r="A107" s="4">
        <v>1</v>
      </c>
      <c r="B107" s="35" t="s">
        <v>728</v>
      </c>
      <c r="C107" s="10" t="s">
        <v>458</v>
      </c>
      <c r="D107" s="11" t="s">
        <v>350</v>
      </c>
      <c r="E107" s="11" t="s">
        <v>59</v>
      </c>
      <c r="F107" s="11" t="s">
        <v>12</v>
      </c>
      <c r="G107" s="11" t="s">
        <v>459</v>
      </c>
      <c r="H107" s="11" t="s">
        <v>460</v>
      </c>
      <c r="I107" s="11" t="s">
        <v>155</v>
      </c>
      <c r="J107" s="11" t="s">
        <v>22</v>
      </c>
      <c r="K107" s="29">
        <f t="shared" si="43"/>
        <v>42051.75</v>
      </c>
      <c r="L107" s="16">
        <v>41893.708333333336</v>
      </c>
      <c r="M107" s="52">
        <f>+T108</f>
        <v>42044.495138888888</v>
      </c>
      <c r="N107" s="18">
        <f t="shared" ref="N107" si="112">M107-L107</f>
        <v>150.78680555555184</v>
      </c>
      <c r="O107" s="16">
        <f t="shared" ref="O107" si="113">+M107+Y107</f>
        <v>42049.495138888888</v>
      </c>
      <c r="P107" s="16">
        <v>42039</v>
      </c>
      <c r="Q107" s="18">
        <f t="shared" si="52"/>
        <v>2</v>
      </c>
      <c r="R107" s="18">
        <f t="shared" si="53"/>
        <v>12</v>
      </c>
      <c r="S107" s="19">
        <f t="shared" si="54"/>
        <v>158.04166666666424</v>
      </c>
      <c r="T107" s="15"/>
      <c r="U107" s="15" t="str">
        <f t="shared" si="92"/>
        <v>No Cumplió</v>
      </c>
      <c r="V107" s="15" t="str">
        <f t="shared" si="93"/>
        <v>No Cumplió</v>
      </c>
      <c r="W107" s="19">
        <f t="shared" si="85"/>
        <v>158.04166666666424</v>
      </c>
      <c r="X107" s="11" t="s">
        <v>768</v>
      </c>
      <c r="Y107" s="25">
        <f t="shared" si="44"/>
        <v>5</v>
      </c>
      <c r="Z107" s="26"/>
      <c r="AA107" s="26"/>
      <c r="AB107" s="26"/>
      <c r="AC107" s="26"/>
      <c r="AD107" s="35"/>
      <c r="AE107" s="36"/>
      <c r="AF107" s="36"/>
    </row>
    <row r="108" spans="1:32" ht="51.75" customHeight="1" x14ac:dyDescent="0.25">
      <c r="B108" s="35" t="s">
        <v>728</v>
      </c>
      <c r="C108" s="10" t="s">
        <v>458</v>
      </c>
      <c r="D108" s="11" t="s">
        <v>350</v>
      </c>
      <c r="E108" s="11" t="s">
        <v>59</v>
      </c>
      <c r="F108" s="11" t="s">
        <v>12</v>
      </c>
      <c r="G108" s="11" t="s">
        <v>459</v>
      </c>
      <c r="H108" s="11" t="s">
        <v>460</v>
      </c>
      <c r="I108" s="11" t="s">
        <v>38</v>
      </c>
      <c r="J108" s="11" t="s">
        <v>38</v>
      </c>
      <c r="K108" s="29">
        <f t="shared" si="43"/>
        <v>42051.75</v>
      </c>
      <c r="L108" s="16">
        <v>41893.708333333336</v>
      </c>
      <c r="M108" s="52">
        <v>42037</v>
      </c>
      <c r="N108" s="18">
        <f t="shared" si="40"/>
        <v>143.29166666666424</v>
      </c>
      <c r="O108" s="16">
        <f t="shared" si="26"/>
        <v>42042</v>
      </c>
      <c r="P108" s="16">
        <v>42039</v>
      </c>
      <c r="Q108" s="18">
        <f t="shared" si="52"/>
        <v>2</v>
      </c>
      <c r="R108" s="18">
        <f t="shared" si="53"/>
        <v>5</v>
      </c>
      <c r="S108" s="19">
        <f t="shared" si="54"/>
        <v>158.04166666666424</v>
      </c>
      <c r="T108" s="15">
        <v>42044.495138888888</v>
      </c>
      <c r="U108" s="15" t="str">
        <f t="shared" si="92"/>
        <v>No Cumplió</v>
      </c>
      <c r="V108" s="15" t="str">
        <f t="shared" si="93"/>
        <v>No Cumplió</v>
      </c>
      <c r="W108" s="19">
        <f t="shared" si="85"/>
        <v>150.78680555555184</v>
      </c>
      <c r="X108" s="11" t="s">
        <v>768</v>
      </c>
      <c r="Y108" s="25">
        <f t="shared" si="44"/>
        <v>5</v>
      </c>
      <c r="Z108" s="26"/>
      <c r="AA108" s="26"/>
      <c r="AB108" s="26"/>
      <c r="AC108" s="26"/>
      <c r="AD108" s="35"/>
      <c r="AE108" s="36"/>
      <c r="AF108" s="36"/>
    </row>
    <row r="109" spans="1:32" ht="51.75" customHeight="1" x14ac:dyDescent="0.25">
      <c r="A109" s="4">
        <v>1</v>
      </c>
      <c r="B109" s="35" t="s">
        <v>728</v>
      </c>
      <c r="C109" s="10" t="s">
        <v>461</v>
      </c>
      <c r="D109" s="11" t="s">
        <v>350</v>
      </c>
      <c r="E109" s="11" t="s">
        <v>59</v>
      </c>
      <c r="F109" s="11" t="s">
        <v>12</v>
      </c>
      <c r="G109" s="11" t="s">
        <v>462</v>
      </c>
      <c r="H109" s="11" t="s">
        <v>463</v>
      </c>
      <c r="I109" s="11" t="s">
        <v>22</v>
      </c>
      <c r="J109" s="11" t="s">
        <v>22</v>
      </c>
      <c r="K109" s="29">
        <f t="shared" si="43"/>
        <v>42051.75</v>
      </c>
      <c r="L109" s="16">
        <v>41891.475694444445</v>
      </c>
      <c r="M109" s="52">
        <f>+T110</f>
        <v>42044.70208333333</v>
      </c>
      <c r="N109" s="18">
        <f t="shared" ref="N109" si="114">M109-L109</f>
        <v>153.22638888888469</v>
      </c>
      <c r="O109" s="16">
        <f t="shared" ref="O109" si="115">+M109+Y109</f>
        <v>42049.70208333333</v>
      </c>
      <c r="P109" s="16">
        <v>42040</v>
      </c>
      <c r="Q109" s="18">
        <f t="shared" si="52"/>
        <v>2</v>
      </c>
      <c r="R109" s="18">
        <f t="shared" si="53"/>
        <v>11</v>
      </c>
      <c r="S109" s="19">
        <f t="shared" si="54"/>
        <v>160.27430555555475</v>
      </c>
      <c r="T109" s="15"/>
      <c r="U109" s="15" t="str">
        <f t="shared" si="92"/>
        <v>No Cumplió</v>
      </c>
      <c r="V109" s="15" t="str">
        <f t="shared" si="93"/>
        <v>No Cumplió</v>
      </c>
      <c r="W109" s="19">
        <f t="shared" si="85"/>
        <v>160.27430555555475</v>
      </c>
      <c r="X109" s="11" t="s">
        <v>767</v>
      </c>
      <c r="Y109" s="25">
        <f t="shared" si="44"/>
        <v>5</v>
      </c>
      <c r="Z109" s="26"/>
      <c r="AA109" s="26"/>
      <c r="AB109" s="26"/>
      <c r="AC109" s="26"/>
      <c r="AD109" s="35"/>
      <c r="AE109" s="36"/>
      <c r="AF109" s="36"/>
    </row>
    <row r="110" spans="1:32" ht="51.75" customHeight="1" x14ac:dyDescent="0.25">
      <c r="B110" s="35" t="s">
        <v>728</v>
      </c>
      <c r="C110" s="10" t="s">
        <v>461</v>
      </c>
      <c r="D110" s="11" t="s">
        <v>350</v>
      </c>
      <c r="E110" s="11" t="s">
        <v>59</v>
      </c>
      <c r="F110" s="11" t="s">
        <v>12</v>
      </c>
      <c r="G110" s="11" t="s">
        <v>462</v>
      </c>
      <c r="H110" s="11" t="s">
        <v>463</v>
      </c>
      <c r="I110" s="11" t="s">
        <v>22</v>
      </c>
      <c r="J110" s="11" t="s">
        <v>49</v>
      </c>
      <c r="K110" s="29">
        <f t="shared" si="43"/>
        <v>42051.75</v>
      </c>
      <c r="L110" s="16">
        <v>41891.475694444445</v>
      </c>
      <c r="M110" s="52">
        <v>42037</v>
      </c>
      <c r="N110" s="18">
        <f t="shared" si="40"/>
        <v>145.52430555555475</v>
      </c>
      <c r="O110" s="16">
        <f t="shared" si="26"/>
        <v>42042</v>
      </c>
      <c r="P110" s="16">
        <v>42040</v>
      </c>
      <c r="Q110" s="18">
        <f t="shared" ref="Q110:Q161" si="116">IF(T110="",(ROUNDDOWN(K110-O110,0)),ROUNDDOWN(T110-O110,0))</f>
        <v>2</v>
      </c>
      <c r="R110" s="18">
        <f t="shared" ref="R110:R161" si="117">IF(P110="","Sin Fecha",IF(T110="",(ROUNDDOWN(K110-P110,0)),ROUNDDOWN(T110-P110,0)))</f>
        <v>4</v>
      </c>
      <c r="S110" s="19">
        <f t="shared" ref="S110:S161" si="118">K110-L110</f>
        <v>160.27430555555475</v>
      </c>
      <c r="T110" s="15">
        <v>42044.70208333333</v>
      </c>
      <c r="U110" s="15" t="str">
        <f t="shared" si="92"/>
        <v>No Cumplió</v>
      </c>
      <c r="V110" s="15" t="str">
        <f t="shared" si="93"/>
        <v>No Cumplió</v>
      </c>
      <c r="W110" s="19">
        <f t="shared" si="85"/>
        <v>153.22638888888469</v>
      </c>
      <c r="X110" s="11" t="s">
        <v>767</v>
      </c>
      <c r="Y110" s="25">
        <f t="shared" si="44"/>
        <v>5</v>
      </c>
      <c r="Z110" s="26"/>
      <c r="AA110" s="26"/>
      <c r="AB110" s="26"/>
      <c r="AC110" s="26"/>
      <c r="AD110" s="35"/>
      <c r="AE110" s="36"/>
      <c r="AF110" s="36"/>
    </row>
    <row r="111" spans="1:32" ht="51.75" customHeight="1" x14ac:dyDescent="0.25">
      <c r="A111" s="4" t="s">
        <v>946</v>
      </c>
      <c r="B111" s="35" t="s">
        <v>728</v>
      </c>
      <c r="C111" s="10" t="s">
        <v>886</v>
      </c>
      <c r="D111" s="11" t="s">
        <v>350</v>
      </c>
      <c r="E111" s="11" t="s">
        <v>817</v>
      </c>
      <c r="F111" s="11" t="s">
        <v>12</v>
      </c>
      <c r="G111" s="11" t="s">
        <v>887</v>
      </c>
      <c r="H111" s="11" t="s">
        <v>888</v>
      </c>
      <c r="I111" s="11" t="s">
        <v>127</v>
      </c>
      <c r="J111" s="11" t="s">
        <v>127</v>
      </c>
      <c r="K111" s="29">
        <f t="shared" si="43"/>
        <v>42051.75</v>
      </c>
      <c r="L111" s="16">
        <v>42045.833333333336</v>
      </c>
      <c r="M111" s="52">
        <v>42045.833333333336</v>
      </c>
      <c r="N111" s="18">
        <f t="shared" si="40"/>
        <v>0</v>
      </c>
      <c r="O111" s="16">
        <f t="shared" si="26"/>
        <v>42050.833333333336</v>
      </c>
      <c r="P111" s="16"/>
      <c r="Q111" s="18">
        <f t="shared" si="116"/>
        <v>-18</v>
      </c>
      <c r="R111" s="18" t="str">
        <f t="shared" si="117"/>
        <v>Sin Fecha</v>
      </c>
      <c r="S111" s="19">
        <f t="shared" si="118"/>
        <v>5.9166666666642413</v>
      </c>
      <c r="T111" s="15">
        <v>42032.753472222219</v>
      </c>
      <c r="U111" s="15" t="str">
        <f t="shared" si="92"/>
        <v>Cumplió</v>
      </c>
      <c r="V111" s="15" t="str">
        <f t="shared" si="93"/>
        <v>Sin Fecha</v>
      </c>
      <c r="W111" s="19">
        <f t="shared" si="85"/>
        <v>-13.07986111111677</v>
      </c>
      <c r="X111" s="11" t="s">
        <v>889</v>
      </c>
      <c r="Y111" s="25">
        <f t="shared" si="44"/>
        <v>5</v>
      </c>
      <c r="Z111" s="26"/>
      <c r="AA111" s="26"/>
      <c r="AB111" s="26"/>
      <c r="AC111" s="26"/>
      <c r="AD111" s="35"/>
      <c r="AE111" s="36"/>
      <c r="AF111" s="36"/>
    </row>
    <row r="112" spans="1:32" ht="51.75" customHeight="1" x14ac:dyDescent="0.25">
      <c r="A112" s="4">
        <v>1</v>
      </c>
      <c r="B112" s="35" t="s">
        <v>728</v>
      </c>
      <c r="C112" s="38" t="s">
        <v>464</v>
      </c>
      <c r="D112" s="38" t="s">
        <v>350</v>
      </c>
      <c r="E112" s="38" t="s">
        <v>24</v>
      </c>
      <c r="F112" s="38" t="s">
        <v>12</v>
      </c>
      <c r="G112" s="11" t="s">
        <v>465</v>
      </c>
      <c r="H112" s="11" t="s">
        <v>466</v>
      </c>
      <c r="I112" s="38" t="s">
        <v>49</v>
      </c>
      <c r="J112" s="38" t="s">
        <v>69</v>
      </c>
      <c r="K112" s="29">
        <f t="shared" si="43"/>
        <v>42051.75</v>
      </c>
      <c r="L112" s="39">
        <v>41876.563888888886</v>
      </c>
      <c r="M112" s="52">
        <f>+T113</f>
        <v>42052.600694444445</v>
      </c>
      <c r="N112" s="18">
        <f t="shared" si="40"/>
        <v>176.03680555555911</v>
      </c>
      <c r="O112" s="16">
        <f t="shared" si="26"/>
        <v>42057.600694444445</v>
      </c>
      <c r="P112" s="16"/>
      <c r="Q112" s="18">
        <f t="shared" si="116"/>
        <v>-5</v>
      </c>
      <c r="R112" s="18" t="str">
        <f t="shared" si="117"/>
        <v>Sin Fecha</v>
      </c>
      <c r="S112" s="19">
        <f t="shared" si="118"/>
        <v>175.18611111111386</v>
      </c>
      <c r="T112" s="37"/>
      <c r="U112" s="15" t="str">
        <f t="shared" si="92"/>
        <v>No Cumplió</v>
      </c>
      <c r="V112" s="15" t="str">
        <f t="shared" si="93"/>
        <v>Sin Fecha</v>
      </c>
      <c r="W112" s="19">
        <f t="shared" si="85"/>
        <v>175.18611111111386</v>
      </c>
      <c r="X112" s="38" t="s">
        <v>769</v>
      </c>
      <c r="Y112" s="25">
        <f t="shared" si="44"/>
        <v>5</v>
      </c>
      <c r="Z112" s="26"/>
      <c r="AA112" s="26"/>
      <c r="AB112" s="26"/>
      <c r="AC112" s="26"/>
      <c r="AD112" s="35"/>
      <c r="AE112" s="36"/>
      <c r="AF112" s="36"/>
    </row>
    <row r="113" spans="1:32" ht="51.75" customHeight="1" x14ac:dyDescent="0.25">
      <c r="B113" s="35" t="s">
        <v>728</v>
      </c>
      <c r="C113" s="38" t="s">
        <v>464</v>
      </c>
      <c r="D113" s="38" t="s">
        <v>350</v>
      </c>
      <c r="E113" s="38" t="s">
        <v>59</v>
      </c>
      <c r="F113" s="38" t="s">
        <v>12</v>
      </c>
      <c r="G113" s="11" t="s">
        <v>465</v>
      </c>
      <c r="H113" s="11" t="s">
        <v>466</v>
      </c>
      <c r="I113" s="38" t="s">
        <v>49</v>
      </c>
      <c r="J113" s="38" t="s">
        <v>69</v>
      </c>
      <c r="K113" s="29">
        <f t="shared" si="43"/>
        <v>42051.75</v>
      </c>
      <c r="L113" s="39">
        <v>41876.563888888886</v>
      </c>
      <c r="M113" s="52">
        <v>42052</v>
      </c>
      <c r="N113" s="18">
        <f t="shared" ref="N113" si="119">M113-L113</f>
        <v>175.43611111111386</v>
      </c>
      <c r="O113" s="16">
        <f t="shared" ref="O113" si="120">+M113+Y113</f>
        <v>42057</v>
      </c>
      <c r="P113" s="16"/>
      <c r="Q113" s="18">
        <f t="shared" si="116"/>
        <v>-4</v>
      </c>
      <c r="R113" s="18" t="str">
        <f t="shared" si="117"/>
        <v>Sin Fecha</v>
      </c>
      <c r="S113" s="19">
        <f t="shared" si="118"/>
        <v>175.18611111111386</v>
      </c>
      <c r="T113" s="37">
        <v>42052.600694444445</v>
      </c>
      <c r="U113" s="15" t="str">
        <f t="shared" si="92"/>
        <v>Cumplió</v>
      </c>
      <c r="V113" s="15" t="str">
        <f t="shared" si="93"/>
        <v>Sin Fecha</v>
      </c>
      <c r="W113" s="19">
        <f t="shared" si="85"/>
        <v>176.03680555555911</v>
      </c>
      <c r="X113" s="38" t="s">
        <v>769</v>
      </c>
      <c r="Y113" s="25">
        <f t="shared" si="44"/>
        <v>5</v>
      </c>
      <c r="Z113" s="26"/>
      <c r="AA113" s="26"/>
      <c r="AB113" s="26"/>
      <c r="AC113" s="26"/>
      <c r="AD113" s="35"/>
      <c r="AE113" s="36"/>
      <c r="AF113" s="36"/>
    </row>
    <row r="114" spans="1:32" ht="51.75" customHeight="1" x14ac:dyDescent="0.25">
      <c r="A114" s="4">
        <v>1</v>
      </c>
      <c r="B114" s="35" t="s">
        <v>728</v>
      </c>
      <c r="C114" s="38" t="s">
        <v>467</v>
      </c>
      <c r="D114" s="38" t="s">
        <v>350</v>
      </c>
      <c r="E114" s="38" t="s">
        <v>51</v>
      </c>
      <c r="F114" s="38" t="s">
        <v>12</v>
      </c>
      <c r="G114" s="11" t="s">
        <v>468</v>
      </c>
      <c r="H114" s="11" t="s">
        <v>469</v>
      </c>
      <c r="I114" s="38" t="s">
        <v>141</v>
      </c>
      <c r="J114" s="38" t="s">
        <v>16</v>
      </c>
      <c r="K114" s="29">
        <f t="shared" si="43"/>
        <v>42051.75</v>
      </c>
      <c r="L114" s="39">
        <v>41872.859027777777</v>
      </c>
      <c r="M114" s="52">
        <v>42037</v>
      </c>
      <c r="N114" s="18">
        <f t="shared" si="40"/>
        <v>164.14097222222335</v>
      </c>
      <c r="O114" s="16">
        <f t="shared" si="26"/>
        <v>42042</v>
      </c>
      <c r="P114" s="16">
        <v>42040</v>
      </c>
      <c r="Q114" s="18">
        <f t="shared" si="116"/>
        <v>9</v>
      </c>
      <c r="R114" s="18">
        <f t="shared" si="117"/>
        <v>11</v>
      </c>
      <c r="S114" s="19">
        <f t="shared" si="118"/>
        <v>178.89097222222335</v>
      </c>
      <c r="T114" s="37"/>
      <c r="U114" s="15" t="str">
        <f t="shared" si="92"/>
        <v>No Cumplió</v>
      </c>
      <c r="V114" s="15" t="str">
        <f t="shared" si="93"/>
        <v>No Cumplió</v>
      </c>
      <c r="W114" s="19">
        <f t="shared" si="85"/>
        <v>178.89097222222335</v>
      </c>
      <c r="X114" s="11" t="s">
        <v>571</v>
      </c>
      <c r="Y114" s="25">
        <f t="shared" si="44"/>
        <v>5</v>
      </c>
      <c r="Z114" s="26"/>
      <c r="AA114" s="26"/>
      <c r="AB114" s="26"/>
      <c r="AC114" s="26"/>
      <c r="AD114" s="35"/>
      <c r="AE114" s="36"/>
      <c r="AF114" s="36"/>
    </row>
    <row r="115" spans="1:32" ht="51.75" customHeight="1" x14ac:dyDescent="0.25">
      <c r="A115" s="4">
        <v>1</v>
      </c>
      <c r="B115" s="35" t="s">
        <v>728</v>
      </c>
      <c r="C115" s="38" t="s">
        <v>470</v>
      </c>
      <c r="D115" s="38" t="s">
        <v>350</v>
      </c>
      <c r="E115" s="38" t="s">
        <v>59</v>
      </c>
      <c r="F115" s="38" t="s">
        <v>12</v>
      </c>
      <c r="G115" s="11" t="s">
        <v>471</v>
      </c>
      <c r="H115" s="11" t="s">
        <v>472</v>
      </c>
      <c r="I115" s="38" t="s">
        <v>16</v>
      </c>
      <c r="J115" s="38" t="s">
        <v>80</v>
      </c>
      <c r="K115" s="29">
        <f t="shared" si="43"/>
        <v>42051.75</v>
      </c>
      <c r="L115" s="39">
        <v>41872.614583333336</v>
      </c>
      <c r="M115" s="52">
        <v>42037</v>
      </c>
      <c r="N115" s="18">
        <f t="shared" si="40"/>
        <v>164.38541666666424</v>
      </c>
      <c r="O115" s="16">
        <f t="shared" si="26"/>
        <v>42042</v>
      </c>
      <c r="P115" s="16"/>
      <c r="Q115" s="18">
        <f t="shared" si="116"/>
        <v>9</v>
      </c>
      <c r="R115" s="18" t="str">
        <f t="shared" si="117"/>
        <v>Sin Fecha</v>
      </c>
      <c r="S115" s="19">
        <f t="shared" si="118"/>
        <v>179.13541666666424</v>
      </c>
      <c r="T115" s="37"/>
      <c r="U115" s="15" t="str">
        <f t="shared" si="92"/>
        <v>No Cumplió</v>
      </c>
      <c r="V115" s="15" t="str">
        <f t="shared" si="93"/>
        <v>Sin Fecha</v>
      </c>
      <c r="W115" s="19">
        <f t="shared" si="85"/>
        <v>179.13541666666424</v>
      </c>
      <c r="X115" s="11" t="s">
        <v>770</v>
      </c>
      <c r="Y115" s="25">
        <f t="shared" si="44"/>
        <v>5</v>
      </c>
      <c r="Z115" s="26"/>
      <c r="AA115" s="26"/>
      <c r="AB115" s="26"/>
      <c r="AC115" s="26"/>
      <c r="AD115" s="35"/>
      <c r="AE115" s="36"/>
      <c r="AF115" s="36"/>
    </row>
    <row r="116" spans="1:32" ht="51.75" customHeight="1" x14ac:dyDescent="0.25">
      <c r="A116" s="4">
        <v>1</v>
      </c>
      <c r="B116" s="35" t="s">
        <v>727</v>
      </c>
      <c r="C116" s="38" t="s">
        <v>473</v>
      </c>
      <c r="D116" s="38" t="s">
        <v>350</v>
      </c>
      <c r="E116" s="38" t="s">
        <v>51</v>
      </c>
      <c r="F116" s="38" t="s">
        <v>12</v>
      </c>
      <c r="G116" s="11" t="s">
        <v>474</v>
      </c>
      <c r="H116" s="11" t="s">
        <v>475</v>
      </c>
      <c r="I116" s="38" t="s">
        <v>181</v>
      </c>
      <c r="J116" s="38" t="s">
        <v>131</v>
      </c>
      <c r="K116" s="29">
        <f t="shared" si="43"/>
        <v>42051.75</v>
      </c>
      <c r="L116" s="39">
        <v>41870.591666666667</v>
      </c>
      <c r="M116" s="52">
        <v>42037</v>
      </c>
      <c r="N116" s="18">
        <f t="shared" ref="N116" si="121">M116-L116</f>
        <v>166.40833333333285</v>
      </c>
      <c r="O116" s="16">
        <f t="shared" si="26"/>
        <v>42042</v>
      </c>
      <c r="P116" s="16"/>
      <c r="Q116" s="18">
        <f t="shared" si="116"/>
        <v>-3</v>
      </c>
      <c r="R116" s="18" t="str">
        <f t="shared" si="117"/>
        <v>Sin Fecha</v>
      </c>
      <c r="S116" s="19">
        <f t="shared" si="118"/>
        <v>181.15833333333285</v>
      </c>
      <c r="T116" s="37">
        <v>42038.456250000003</v>
      </c>
      <c r="U116" s="15" t="str">
        <f t="shared" si="92"/>
        <v>Cumplió</v>
      </c>
      <c r="V116" s="15" t="str">
        <f t="shared" si="93"/>
        <v>Sin Fecha</v>
      </c>
      <c r="W116" s="19">
        <f t="shared" si="85"/>
        <v>167.86458333333576</v>
      </c>
      <c r="X116" s="11" t="s">
        <v>770</v>
      </c>
      <c r="Y116" s="25">
        <f t="shared" si="44"/>
        <v>5</v>
      </c>
      <c r="Z116" s="26"/>
      <c r="AA116" s="26"/>
      <c r="AB116" s="26"/>
      <c r="AC116" s="26"/>
      <c r="AD116" s="35"/>
      <c r="AE116" s="36"/>
      <c r="AF116" s="36"/>
    </row>
    <row r="117" spans="1:32" ht="51.75" customHeight="1" x14ac:dyDescent="0.25">
      <c r="B117" s="35" t="s">
        <v>727</v>
      </c>
      <c r="C117" s="38" t="s">
        <v>473</v>
      </c>
      <c r="D117" s="38" t="s">
        <v>350</v>
      </c>
      <c r="E117" s="38" t="s">
        <v>51</v>
      </c>
      <c r="F117" s="38" t="s">
        <v>12</v>
      </c>
      <c r="G117" s="11" t="s">
        <v>474</v>
      </c>
      <c r="H117" s="11" t="s">
        <v>475</v>
      </c>
      <c r="I117" s="38" t="s">
        <v>181</v>
      </c>
      <c r="J117" s="38" t="s">
        <v>42</v>
      </c>
      <c r="K117" s="29">
        <f t="shared" si="43"/>
        <v>42051.75</v>
      </c>
      <c r="L117" s="39">
        <v>41870.591666666667</v>
      </c>
      <c r="M117" s="52">
        <f>+T116</f>
        <v>42038.456250000003</v>
      </c>
      <c r="N117" s="18">
        <f t="shared" si="40"/>
        <v>167.86458333333576</v>
      </c>
      <c r="O117" s="16">
        <f t="shared" si="26"/>
        <v>42043.456250000003</v>
      </c>
      <c r="P117" s="16"/>
      <c r="Q117" s="18">
        <f t="shared" si="116"/>
        <v>8</v>
      </c>
      <c r="R117" s="18" t="str">
        <f t="shared" si="117"/>
        <v>Sin Fecha</v>
      </c>
      <c r="S117" s="19">
        <f t="shared" si="118"/>
        <v>181.15833333333285</v>
      </c>
      <c r="T117" s="37"/>
      <c r="U117" s="15" t="str">
        <f t="shared" si="92"/>
        <v>No Cumplió</v>
      </c>
      <c r="V117" s="15" t="str">
        <f t="shared" si="93"/>
        <v>Sin Fecha</v>
      </c>
      <c r="W117" s="19">
        <f t="shared" si="85"/>
        <v>181.15833333333285</v>
      </c>
      <c r="X117" s="11" t="s">
        <v>770</v>
      </c>
      <c r="Y117" s="25">
        <f t="shared" si="44"/>
        <v>5</v>
      </c>
      <c r="Z117" s="26"/>
      <c r="AA117" s="26"/>
      <c r="AB117" s="26"/>
      <c r="AC117" s="26"/>
      <c r="AD117" s="35"/>
      <c r="AE117" s="36"/>
      <c r="AF117" s="36"/>
    </row>
    <row r="118" spans="1:32" ht="51.75" customHeight="1" x14ac:dyDescent="0.25">
      <c r="A118" s="4" t="s">
        <v>946</v>
      </c>
      <c r="B118" s="35" t="s">
        <v>728</v>
      </c>
      <c r="C118" s="38" t="s">
        <v>476</v>
      </c>
      <c r="D118" s="38" t="s">
        <v>350</v>
      </c>
      <c r="E118" s="38" t="s">
        <v>817</v>
      </c>
      <c r="F118" s="38" t="s">
        <v>12</v>
      </c>
      <c r="G118" s="11" t="s">
        <v>477</v>
      </c>
      <c r="H118" s="11" t="s">
        <v>478</v>
      </c>
      <c r="I118" s="38" t="s">
        <v>131</v>
      </c>
      <c r="J118" s="38" t="s">
        <v>80</v>
      </c>
      <c r="K118" s="29">
        <f t="shared" si="43"/>
        <v>42051.75</v>
      </c>
      <c r="L118" s="39">
        <v>41851.767361111109</v>
      </c>
      <c r="M118" s="52">
        <v>42037</v>
      </c>
      <c r="N118" s="18">
        <f t="shared" si="40"/>
        <v>185.23263888889051</v>
      </c>
      <c r="O118" s="16">
        <f t="shared" ref="O118:O161" si="122">+M118+Y118</f>
        <v>42042</v>
      </c>
      <c r="P118" s="16"/>
      <c r="Q118" s="18">
        <f t="shared" si="116"/>
        <v>9</v>
      </c>
      <c r="R118" s="18" t="str">
        <f t="shared" si="117"/>
        <v>Sin Fecha</v>
      </c>
      <c r="S118" s="19">
        <f t="shared" si="118"/>
        <v>199.98263888889051</v>
      </c>
      <c r="T118" s="37">
        <v>42051.606249999997</v>
      </c>
      <c r="U118" s="15" t="str">
        <f t="shared" si="92"/>
        <v>No Cumplió</v>
      </c>
      <c r="V118" s="15" t="str">
        <f t="shared" si="93"/>
        <v>Sin Fecha</v>
      </c>
      <c r="W118" s="19">
        <f t="shared" si="85"/>
        <v>199.8388888888876</v>
      </c>
      <c r="X118" s="11" t="s">
        <v>770</v>
      </c>
      <c r="Y118" s="25">
        <f t="shared" si="44"/>
        <v>5</v>
      </c>
      <c r="Z118" s="26"/>
      <c r="AA118" s="26"/>
      <c r="AB118" s="26"/>
      <c r="AC118" s="26"/>
      <c r="AD118" s="35"/>
      <c r="AE118" s="36"/>
      <c r="AF118" s="36"/>
    </row>
    <row r="119" spans="1:32" ht="51.75" customHeight="1" x14ac:dyDescent="0.25">
      <c r="A119" s="4" t="s">
        <v>946</v>
      </c>
      <c r="B119" s="35" t="s">
        <v>727</v>
      </c>
      <c r="C119" s="38" t="s">
        <v>479</v>
      </c>
      <c r="D119" s="38" t="s">
        <v>350</v>
      </c>
      <c r="E119" s="38" t="s">
        <v>817</v>
      </c>
      <c r="F119" s="38" t="s">
        <v>12</v>
      </c>
      <c r="G119" s="11" t="s">
        <v>480</v>
      </c>
      <c r="H119" s="11" t="s">
        <v>481</v>
      </c>
      <c r="I119" s="38" t="s">
        <v>65</v>
      </c>
      <c r="J119" s="38" t="s">
        <v>131</v>
      </c>
      <c r="K119" s="29">
        <f t="shared" si="43"/>
        <v>42051.75</v>
      </c>
      <c r="L119" s="39">
        <v>41842.693749999999</v>
      </c>
      <c r="M119" s="52">
        <v>42037</v>
      </c>
      <c r="N119" s="18">
        <f t="shared" si="40"/>
        <v>194.30625000000146</v>
      </c>
      <c r="O119" s="16">
        <f t="shared" si="122"/>
        <v>42042</v>
      </c>
      <c r="P119" s="16"/>
      <c r="Q119" s="18">
        <f t="shared" si="116"/>
        <v>-4</v>
      </c>
      <c r="R119" s="18" t="str">
        <f t="shared" si="117"/>
        <v>Sin Fecha</v>
      </c>
      <c r="S119" s="19">
        <f t="shared" si="118"/>
        <v>209.05625000000146</v>
      </c>
      <c r="T119" s="37">
        <v>42038</v>
      </c>
      <c r="U119" s="15" t="str">
        <f t="shared" si="92"/>
        <v>Cumplió</v>
      </c>
      <c r="V119" s="15" t="str">
        <f t="shared" si="93"/>
        <v>Sin Fecha</v>
      </c>
      <c r="W119" s="19">
        <f t="shared" si="85"/>
        <v>195.30625000000146</v>
      </c>
      <c r="X119" s="11" t="s">
        <v>572</v>
      </c>
      <c r="Y119" s="25">
        <f t="shared" si="44"/>
        <v>5</v>
      </c>
      <c r="Z119" s="26"/>
      <c r="AA119" s="26"/>
      <c r="AB119" s="26"/>
      <c r="AC119" s="26"/>
      <c r="AD119" s="35"/>
      <c r="AE119" s="36"/>
      <c r="AF119" s="36"/>
    </row>
    <row r="120" spans="1:32" ht="51.75" customHeight="1" x14ac:dyDescent="0.25">
      <c r="A120" s="4">
        <v>1</v>
      </c>
      <c r="B120" s="35" t="s">
        <v>728</v>
      </c>
      <c r="C120" s="38" t="s">
        <v>482</v>
      </c>
      <c r="D120" s="38" t="s">
        <v>350</v>
      </c>
      <c r="E120" s="38" t="s">
        <v>59</v>
      </c>
      <c r="F120" s="38" t="s">
        <v>12</v>
      </c>
      <c r="G120" s="11" t="s">
        <v>483</v>
      </c>
      <c r="H120" s="11" t="s">
        <v>484</v>
      </c>
      <c r="I120" s="38" t="s">
        <v>16</v>
      </c>
      <c r="J120" s="38" t="s">
        <v>262</v>
      </c>
      <c r="K120" s="29">
        <f t="shared" si="43"/>
        <v>42051.75</v>
      </c>
      <c r="L120" s="39">
        <v>41837.754861111112</v>
      </c>
      <c r="M120" s="52">
        <v>42037</v>
      </c>
      <c r="N120" s="18">
        <f t="shared" si="40"/>
        <v>199.2451388888876</v>
      </c>
      <c r="O120" s="16">
        <f t="shared" si="122"/>
        <v>42042</v>
      </c>
      <c r="P120" s="16">
        <v>42039</v>
      </c>
      <c r="Q120" s="18">
        <f t="shared" si="116"/>
        <v>9</v>
      </c>
      <c r="R120" s="18">
        <f t="shared" si="117"/>
        <v>12</v>
      </c>
      <c r="S120" s="19">
        <f t="shared" si="118"/>
        <v>213.9951388888876</v>
      </c>
      <c r="T120" s="37"/>
      <c r="U120" s="15" t="str">
        <f t="shared" si="92"/>
        <v>No Cumplió</v>
      </c>
      <c r="V120" s="15" t="str">
        <f t="shared" si="93"/>
        <v>No Cumplió</v>
      </c>
      <c r="W120" s="19">
        <f t="shared" si="85"/>
        <v>213.9951388888876</v>
      </c>
      <c r="X120" s="11" t="s">
        <v>768</v>
      </c>
      <c r="Y120" s="25">
        <f t="shared" si="44"/>
        <v>5</v>
      </c>
      <c r="Z120" s="26"/>
      <c r="AA120" s="26"/>
      <c r="AB120" s="26"/>
      <c r="AC120" s="26"/>
      <c r="AD120" s="35"/>
      <c r="AE120" s="36"/>
      <c r="AF120" s="36"/>
    </row>
    <row r="121" spans="1:32" ht="51.75" customHeight="1" x14ac:dyDescent="0.25">
      <c r="A121" s="4">
        <v>1</v>
      </c>
      <c r="B121" s="35" t="s">
        <v>725</v>
      </c>
      <c r="C121" s="38" t="s">
        <v>485</v>
      </c>
      <c r="D121" s="38" t="s">
        <v>350</v>
      </c>
      <c r="E121" s="38" t="s">
        <v>11</v>
      </c>
      <c r="F121" s="38" t="s">
        <v>12</v>
      </c>
      <c r="G121" s="11" t="s">
        <v>486</v>
      </c>
      <c r="H121" s="11" t="s">
        <v>487</v>
      </c>
      <c r="I121" s="38" t="s">
        <v>16</v>
      </c>
      <c r="J121" s="38" t="s">
        <v>32</v>
      </c>
      <c r="K121" s="29">
        <f t="shared" si="43"/>
        <v>42051.75</v>
      </c>
      <c r="L121" s="39">
        <v>41829.620833333334</v>
      </c>
      <c r="M121" s="52">
        <f>+T122</f>
        <v>42051.722222222219</v>
      </c>
      <c r="N121" s="18">
        <f>M121-L121</f>
        <v>222.10138888888469</v>
      </c>
      <c r="O121" s="16">
        <f>+M121+Y121</f>
        <v>42056.722222222219</v>
      </c>
      <c r="P121" s="16"/>
      <c r="Q121" s="18">
        <f t="shared" si="116"/>
        <v>-4</v>
      </c>
      <c r="R121" s="18" t="str">
        <f t="shared" si="117"/>
        <v>Sin Fecha</v>
      </c>
      <c r="S121" s="19">
        <f t="shared" si="118"/>
        <v>222.1291666666657</v>
      </c>
      <c r="T121" s="75"/>
      <c r="U121" s="15" t="str">
        <f t="shared" si="92"/>
        <v>No Cumplió</v>
      </c>
      <c r="V121" s="15" t="str">
        <f t="shared" si="93"/>
        <v>Sin Fecha</v>
      </c>
      <c r="W121" s="19">
        <f t="shared" si="85"/>
        <v>222.1291666666657</v>
      </c>
      <c r="X121" s="11" t="s">
        <v>767</v>
      </c>
      <c r="Y121" s="25">
        <f t="shared" si="44"/>
        <v>5</v>
      </c>
      <c r="Z121" s="26"/>
      <c r="AA121" s="26"/>
      <c r="AB121" s="26"/>
      <c r="AC121" s="26"/>
      <c r="AD121" s="35"/>
      <c r="AE121" s="36"/>
      <c r="AF121" s="36"/>
    </row>
    <row r="122" spans="1:32" ht="51.75" customHeight="1" x14ac:dyDescent="0.25">
      <c r="B122" s="35" t="s">
        <v>725</v>
      </c>
      <c r="C122" s="38" t="s">
        <v>485</v>
      </c>
      <c r="D122" s="38" t="s">
        <v>350</v>
      </c>
      <c r="E122" s="38" t="s">
        <v>11</v>
      </c>
      <c r="F122" s="38" t="s">
        <v>12</v>
      </c>
      <c r="G122" s="11" t="s">
        <v>486</v>
      </c>
      <c r="H122" s="11" t="s">
        <v>487</v>
      </c>
      <c r="I122" s="38" t="s">
        <v>16</v>
      </c>
      <c r="J122" s="38" t="s">
        <v>88</v>
      </c>
      <c r="K122" s="29">
        <f t="shared" si="43"/>
        <v>42051.75</v>
      </c>
      <c r="L122" s="39">
        <v>41829.620833333334</v>
      </c>
      <c r="M122" s="52">
        <v>42037</v>
      </c>
      <c r="N122" s="18">
        <f t="shared" si="40"/>
        <v>207.3791666666657</v>
      </c>
      <c r="O122" s="16">
        <f t="shared" si="122"/>
        <v>42042</v>
      </c>
      <c r="P122" s="16">
        <v>42048</v>
      </c>
      <c r="Q122" s="18">
        <f t="shared" si="116"/>
        <v>9</v>
      </c>
      <c r="R122" s="18">
        <f t="shared" si="117"/>
        <v>3</v>
      </c>
      <c r="S122" s="19">
        <f t="shared" si="118"/>
        <v>222.1291666666657</v>
      </c>
      <c r="T122" s="76">
        <v>42051.722222222219</v>
      </c>
      <c r="U122" s="15" t="str">
        <f t="shared" si="92"/>
        <v>No Cumplió</v>
      </c>
      <c r="V122" s="15" t="str">
        <f t="shared" si="93"/>
        <v>No Cumplió</v>
      </c>
      <c r="W122" s="19">
        <f t="shared" si="85"/>
        <v>222.10138888888469</v>
      </c>
      <c r="X122" s="11" t="s">
        <v>767</v>
      </c>
      <c r="Y122" s="25">
        <f t="shared" si="44"/>
        <v>5</v>
      </c>
      <c r="Z122" s="26"/>
      <c r="AA122" s="26"/>
      <c r="AB122" s="26"/>
      <c r="AC122" s="26"/>
      <c r="AD122" s="35"/>
      <c r="AE122" s="36"/>
      <c r="AF122" s="36"/>
    </row>
    <row r="123" spans="1:32" ht="51.75" customHeight="1" x14ac:dyDescent="0.25">
      <c r="A123" s="4">
        <v>1</v>
      </c>
      <c r="B123" s="35" t="s">
        <v>729</v>
      </c>
      <c r="C123" s="38" t="s">
        <v>488</v>
      </c>
      <c r="D123" s="38" t="s">
        <v>350</v>
      </c>
      <c r="E123" s="38" t="s">
        <v>157</v>
      </c>
      <c r="F123" s="38" t="s">
        <v>12</v>
      </c>
      <c r="G123" s="11" t="s">
        <v>489</v>
      </c>
      <c r="H123" s="11" t="s">
        <v>490</v>
      </c>
      <c r="I123" s="38" t="s">
        <v>262</v>
      </c>
      <c r="J123" s="38" t="s">
        <v>132</v>
      </c>
      <c r="K123" s="29">
        <f t="shared" si="43"/>
        <v>42051.75</v>
      </c>
      <c r="L123" s="39">
        <v>41829.493055555555</v>
      </c>
      <c r="M123" s="52">
        <f>+T124</f>
        <v>42052.625694444447</v>
      </c>
      <c r="N123" s="18">
        <f>M123-L123</f>
        <v>223.13263888889196</v>
      </c>
      <c r="O123" s="16">
        <f>+M123+Y123</f>
        <v>42057.625694444447</v>
      </c>
      <c r="P123" s="16"/>
      <c r="Q123" s="18">
        <f>IF(T123="",(ROUNDDOWN(K123-O123,0)),ROUNDDOWN(T123-O123,0))</f>
        <v>-5</v>
      </c>
      <c r="R123" s="18" t="str">
        <f>IF(P123="","Sin Fecha",IF(T123="",(ROUNDDOWN(K123-P123,0)),ROUNDDOWN(T123-P123,0)))</f>
        <v>Sin Fecha</v>
      </c>
      <c r="S123" s="19">
        <f>K123-L123</f>
        <v>222.25694444444525</v>
      </c>
      <c r="T123" s="37"/>
      <c r="U123" s="15" t="str">
        <f>IF(AND(T123&lt;&gt;"",Q123&lt;=0),"Cumplió","No Cumplió")</f>
        <v>No Cumplió</v>
      </c>
      <c r="V123" s="15" t="str">
        <f>IF(AND(T123&lt;&gt;"",R123&lt;=0),"Cumplió",IF(P123="","Sin Fecha","No Cumplió"))</f>
        <v>Sin Fecha</v>
      </c>
      <c r="W123" s="19">
        <f>IF(T123="",K123-L123,T123-L123)</f>
        <v>222.25694444444525</v>
      </c>
      <c r="X123" s="11" t="s">
        <v>768</v>
      </c>
      <c r="Y123" s="25">
        <f t="shared" si="44"/>
        <v>5</v>
      </c>
      <c r="Z123" s="54">
        <v>42038</v>
      </c>
      <c r="AA123" s="26"/>
      <c r="AB123" s="26"/>
      <c r="AC123" s="26"/>
      <c r="AD123" s="35"/>
      <c r="AE123" s="36"/>
      <c r="AF123" s="36"/>
    </row>
    <row r="124" spans="1:32" ht="51.75" customHeight="1" x14ac:dyDescent="0.25">
      <c r="B124" s="35" t="s">
        <v>729</v>
      </c>
      <c r="C124" s="38" t="s">
        <v>488</v>
      </c>
      <c r="D124" s="38" t="s">
        <v>350</v>
      </c>
      <c r="E124" s="38" t="s">
        <v>157</v>
      </c>
      <c r="F124" s="38" t="s">
        <v>12</v>
      </c>
      <c r="G124" s="11" t="s">
        <v>489</v>
      </c>
      <c r="H124" s="11" t="s">
        <v>490</v>
      </c>
      <c r="I124" s="38" t="s">
        <v>262</v>
      </c>
      <c r="J124" s="38" t="s">
        <v>132</v>
      </c>
      <c r="K124" s="29">
        <f t="shared" si="43"/>
        <v>42051.75</v>
      </c>
      <c r="L124" s="39">
        <v>41829.493055555555</v>
      </c>
      <c r="M124" s="52">
        <f>+T125</f>
        <v>42038.456250000003</v>
      </c>
      <c r="N124" s="18">
        <f>M124-L124</f>
        <v>208.96319444444816</v>
      </c>
      <c r="O124" s="16">
        <f>+M124+Y124</f>
        <v>42043.456250000003</v>
      </c>
      <c r="P124" s="16">
        <v>42039</v>
      </c>
      <c r="Q124" s="18">
        <f>IF(T124="",(ROUNDDOWN(K124-O124,0)),ROUNDDOWN(T124-O124,0))</f>
        <v>9</v>
      </c>
      <c r="R124" s="18">
        <f>IF(P124="","Sin Fecha",IF(T124="",(ROUNDDOWN(K124-P124,0)),ROUNDDOWN(T124-P124,0)))</f>
        <v>13</v>
      </c>
      <c r="S124" s="19">
        <f>K124-L124</f>
        <v>222.25694444444525</v>
      </c>
      <c r="T124" s="37">
        <v>42052.625694444447</v>
      </c>
      <c r="U124" s="15" t="str">
        <f>IF(AND(T124&lt;&gt;"",Q124&lt;=0),"Cumplió","No Cumplió")</f>
        <v>No Cumplió</v>
      </c>
      <c r="V124" s="15" t="str">
        <f>IF(AND(T124&lt;&gt;"",R124&lt;=0),"Cumplió",IF(P124="","Sin Fecha","No Cumplió"))</f>
        <v>No Cumplió</v>
      </c>
      <c r="W124" s="19">
        <f>IF(T124="",K124-L124,T124-L124)</f>
        <v>223.13263888889196</v>
      </c>
      <c r="X124" s="11" t="s">
        <v>768</v>
      </c>
      <c r="Y124" s="25">
        <f t="shared" si="44"/>
        <v>5</v>
      </c>
      <c r="Z124" s="54">
        <v>42038</v>
      </c>
      <c r="AA124" s="26"/>
      <c r="AB124" s="26"/>
      <c r="AC124" s="26"/>
      <c r="AD124" s="35"/>
      <c r="AE124" s="36"/>
      <c r="AF124" s="36"/>
    </row>
    <row r="125" spans="1:32" ht="51.75" customHeight="1" x14ac:dyDescent="0.25">
      <c r="B125" s="35" t="s">
        <v>728</v>
      </c>
      <c r="C125" s="38" t="s">
        <v>488</v>
      </c>
      <c r="D125" s="38" t="s">
        <v>350</v>
      </c>
      <c r="E125" s="38" t="s">
        <v>59</v>
      </c>
      <c r="F125" s="38" t="s">
        <v>12</v>
      </c>
      <c r="G125" s="11" t="s">
        <v>489</v>
      </c>
      <c r="H125" s="11" t="s">
        <v>490</v>
      </c>
      <c r="I125" s="38" t="s">
        <v>262</v>
      </c>
      <c r="J125" s="38" t="s">
        <v>16</v>
      </c>
      <c r="K125" s="29">
        <f t="shared" si="43"/>
        <v>42051.75</v>
      </c>
      <c r="L125" s="39">
        <v>41829.493055555555</v>
      </c>
      <c r="M125" s="52">
        <v>42037</v>
      </c>
      <c r="N125" s="18">
        <f t="shared" si="40"/>
        <v>207.50694444444525</v>
      </c>
      <c r="O125" s="16">
        <f t="shared" si="122"/>
        <v>42042</v>
      </c>
      <c r="P125" s="16">
        <v>42039</v>
      </c>
      <c r="Q125" s="18">
        <f t="shared" si="116"/>
        <v>-3</v>
      </c>
      <c r="R125" s="18">
        <f t="shared" si="117"/>
        <v>0</v>
      </c>
      <c r="S125" s="19">
        <f t="shared" si="118"/>
        <v>222.25694444444525</v>
      </c>
      <c r="T125" s="37">
        <v>42038.456250000003</v>
      </c>
      <c r="U125" s="15" t="str">
        <f t="shared" si="92"/>
        <v>Cumplió</v>
      </c>
      <c r="V125" s="15" t="str">
        <f t="shared" si="93"/>
        <v>Cumplió</v>
      </c>
      <c r="W125" s="19">
        <f t="shared" si="85"/>
        <v>208.96319444444816</v>
      </c>
      <c r="X125" s="11" t="s">
        <v>768</v>
      </c>
      <c r="Y125" s="25">
        <f t="shared" si="44"/>
        <v>5</v>
      </c>
      <c r="Z125" s="26"/>
      <c r="AA125" s="26"/>
      <c r="AB125" s="26"/>
      <c r="AC125" s="26"/>
      <c r="AD125" s="35"/>
      <c r="AE125" s="36"/>
      <c r="AF125" s="36"/>
    </row>
    <row r="126" spans="1:32" ht="51.75" customHeight="1" x14ac:dyDescent="0.25">
      <c r="A126" s="4">
        <v>1</v>
      </c>
      <c r="B126" s="35" t="s">
        <v>727</v>
      </c>
      <c r="C126" s="38" t="s">
        <v>491</v>
      </c>
      <c r="D126" s="38" t="s">
        <v>350</v>
      </c>
      <c r="E126" s="38" t="s">
        <v>59</v>
      </c>
      <c r="F126" s="38" t="s">
        <v>12</v>
      </c>
      <c r="G126" s="11" t="s">
        <v>492</v>
      </c>
      <c r="H126" s="11" t="s">
        <v>493</v>
      </c>
      <c r="I126" s="38" t="s">
        <v>262</v>
      </c>
      <c r="J126" s="38" t="s">
        <v>262</v>
      </c>
      <c r="K126" s="29">
        <f t="shared" si="43"/>
        <v>42051.75</v>
      </c>
      <c r="L126" s="39">
        <v>41823.602083333331</v>
      </c>
      <c r="M126" s="52">
        <f>+T127</f>
        <v>42051.593055555553</v>
      </c>
      <c r="N126" s="18">
        <f t="shared" ref="N126" si="123">M126-L126</f>
        <v>227.9909722222219</v>
      </c>
      <c r="O126" s="16">
        <f t="shared" ref="O126" si="124">+M126+Y126</f>
        <v>42056.593055555553</v>
      </c>
      <c r="P126" s="16"/>
      <c r="Q126" s="18">
        <f t="shared" si="116"/>
        <v>-4</v>
      </c>
      <c r="R126" s="18" t="str">
        <f t="shared" si="117"/>
        <v>Sin Fecha</v>
      </c>
      <c r="S126" s="19">
        <f t="shared" si="118"/>
        <v>228.14791666666861</v>
      </c>
      <c r="T126" s="37"/>
      <c r="U126" s="15" t="str">
        <f t="shared" si="92"/>
        <v>No Cumplió</v>
      </c>
      <c r="V126" s="15" t="str">
        <f t="shared" si="93"/>
        <v>Sin Fecha</v>
      </c>
      <c r="W126" s="19">
        <f t="shared" si="85"/>
        <v>228.14791666666861</v>
      </c>
      <c r="X126" s="11" t="s">
        <v>770</v>
      </c>
      <c r="Y126" s="25">
        <f t="shared" si="44"/>
        <v>5</v>
      </c>
      <c r="Z126" s="26"/>
      <c r="AA126" s="26"/>
      <c r="AB126" s="26"/>
      <c r="AC126" s="26"/>
      <c r="AD126" s="35"/>
      <c r="AE126" s="36"/>
      <c r="AF126" s="36"/>
    </row>
    <row r="127" spans="1:32" ht="51.75" customHeight="1" x14ac:dyDescent="0.25">
      <c r="B127" s="35" t="s">
        <v>727</v>
      </c>
      <c r="C127" s="38" t="s">
        <v>491</v>
      </c>
      <c r="D127" s="38" t="s">
        <v>350</v>
      </c>
      <c r="E127" s="38" t="s">
        <v>51</v>
      </c>
      <c r="F127" s="38" t="s">
        <v>12</v>
      </c>
      <c r="G127" s="11" t="s">
        <v>492</v>
      </c>
      <c r="H127" s="11" t="s">
        <v>493</v>
      </c>
      <c r="I127" s="38" t="s">
        <v>262</v>
      </c>
      <c r="J127" s="38" t="s">
        <v>22</v>
      </c>
      <c r="K127" s="29">
        <f t="shared" si="43"/>
        <v>42051.75</v>
      </c>
      <c r="L127" s="39">
        <v>41823.602083333331</v>
      </c>
      <c r="M127" s="52">
        <v>42037</v>
      </c>
      <c r="N127" s="18">
        <f t="shared" si="40"/>
        <v>213.39791666666861</v>
      </c>
      <c r="O127" s="16">
        <f t="shared" si="122"/>
        <v>42042</v>
      </c>
      <c r="P127" s="16"/>
      <c r="Q127" s="18">
        <f t="shared" si="116"/>
        <v>9</v>
      </c>
      <c r="R127" s="18" t="str">
        <f t="shared" si="117"/>
        <v>Sin Fecha</v>
      </c>
      <c r="S127" s="19">
        <f t="shared" si="118"/>
        <v>228.14791666666861</v>
      </c>
      <c r="T127" s="37">
        <v>42051.593055555553</v>
      </c>
      <c r="U127" s="15" t="str">
        <f t="shared" si="92"/>
        <v>No Cumplió</v>
      </c>
      <c r="V127" s="15" t="str">
        <f t="shared" si="93"/>
        <v>Sin Fecha</v>
      </c>
      <c r="W127" s="19">
        <f t="shared" si="85"/>
        <v>227.9909722222219</v>
      </c>
      <c r="X127" s="11" t="s">
        <v>770</v>
      </c>
      <c r="Y127" s="25">
        <f t="shared" si="44"/>
        <v>5</v>
      </c>
      <c r="Z127" s="26"/>
      <c r="AA127" s="26"/>
      <c r="AB127" s="26"/>
      <c r="AC127" s="26"/>
      <c r="AD127" s="35"/>
      <c r="AE127" s="36"/>
      <c r="AF127" s="36"/>
    </row>
    <row r="128" spans="1:32" ht="51.75" customHeight="1" x14ac:dyDescent="0.25">
      <c r="A128" s="4">
        <v>1</v>
      </c>
      <c r="B128" s="35" t="s">
        <v>727</v>
      </c>
      <c r="C128" s="38" t="s">
        <v>494</v>
      </c>
      <c r="D128" s="38" t="s">
        <v>350</v>
      </c>
      <c r="E128" s="38" t="s">
        <v>157</v>
      </c>
      <c r="F128" s="38" t="s">
        <v>12</v>
      </c>
      <c r="G128" s="11" t="s">
        <v>495</v>
      </c>
      <c r="H128" s="11" t="s">
        <v>496</v>
      </c>
      <c r="I128" s="38" t="s">
        <v>38</v>
      </c>
      <c r="J128" s="38" t="s">
        <v>65</v>
      </c>
      <c r="K128" s="29">
        <f t="shared" si="43"/>
        <v>42051.75</v>
      </c>
      <c r="L128" s="39">
        <v>41815.720833333333</v>
      </c>
      <c r="M128" s="52">
        <f>+T129</f>
        <v>42048.711805555555</v>
      </c>
      <c r="N128" s="18">
        <f t="shared" si="40"/>
        <v>232.9909722222219</v>
      </c>
      <c r="O128" s="16">
        <f t="shared" ref="O128" si="125">+M128+Y128</f>
        <v>42053.711805555555</v>
      </c>
      <c r="P128" s="16"/>
      <c r="Q128" s="18">
        <f t="shared" si="116"/>
        <v>-1</v>
      </c>
      <c r="R128" s="18" t="str">
        <f t="shared" si="117"/>
        <v>Sin Fecha</v>
      </c>
      <c r="S128" s="19">
        <f t="shared" si="118"/>
        <v>236.02916666666715</v>
      </c>
      <c r="T128" s="37"/>
      <c r="U128" s="15" t="str">
        <f t="shared" si="92"/>
        <v>No Cumplió</v>
      </c>
      <c r="V128" s="15" t="str">
        <f t="shared" si="93"/>
        <v>Sin Fecha</v>
      </c>
      <c r="W128" s="19">
        <f t="shared" si="85"/>
        <v>236.02916666666715</v>
      </c>
      <c r="X128" s="11" t="s">
        <v>770</v>
      </c>
      <c r="Y128" s="25">
        <f t="shared" si="44"/>
        <v>5</v>
      </c>
      <c r="Z128" s="26"/>
      <c r="AA128" s="26"/>
      <c r="AB128" s="26"/>
      <c r="AC128" s="26"/>
      <c r="AD128" s="35"/>
      <c r="AE128" s="36"/>
      <c r="AF128" s="36"/>
    </row>
    <row r="129" spans="1:32" ht="51.75" customHeight="1" x14ac:dyDescent="0.25">
      <c r="B129" s="35" t="s">
        <v>727</v>
      </c>
      <c r="C129" s="38" t="s">
        <v>494</v>
      </c>
      <c r="D129" s="38" t="s">
        <v>350</v>
      </c>
      <c r="E129" s="38" t="s">
        <v>59</v>
      </c>
      <c r="F129" s="38" t="s">
        <v>12</v>
      </c>
      <c r="G129" s="11" t="s">
        <v>495</v>
      </c>
      <c r="H129" s="11" t="s">
        <v>496</v>
      </c>
      <c r="I129" s="38" t="s">
        <v>38</v>
      </c>
      <c r="J129" s="38" t="s">
        <v>38</v>
      </c>
      <c r="K129" s="29">
        <f t="shared" si="43"/>
        <v>42051.75</v>
      </c>
      <c r="L129" s="39">
        <v>41815.720833333333</v>
      </c>
      <c r="M129" s="52">
        <f>+T130</f>
        <v>42038.406944444447</v>
      </c>
      <c r="N129" s="18">
        <f t="shared" ref="N129" si="126">M129-L129</f>
        <v>222.68611111111386</v>
      </c>
      <c r="O129" s="16">
        <f t="shared" si="122"/>
        <v>42043.406944444447</v>
      </c>
      <c r="P129" s="16"/>
      <c r="Q129" s="18">
        <f t="shared" si="116"/>
        <v>5</v>
      </c>
      <c r="R129" s="18" t="str">
        <f t="shared" si="117"/>
        <v>Sin Fecha</v>
      </c>
      <c r="S129" s="19">
        <f t="shared" si="118"/>
        <v>236.02916666666715</v>
      </c>
      <c r="T129" s="37">
        <v>42048.711805555555</v>
      </c>
      <c r="U129" s="15" t="str">
        <f t="shared" si="92"/>
        <v>No Cumplió</v>
      </c>
      <c r="V129" s="15" t="str">
        <f t="shared" si="93"/>
        <v>Sin Fecha</v>
      </c>
      <c r="W129" s="19">
        <f t="shared" si="85"/>
        <v>232.9909722222219</v>
      </c>
      <c r="X129" s="11" t="s">
        <v>770</v>
      </c>
      <c r="Y129" s="25">
        <f t="shared" si="44"/>
        <v>5</v>
      </c>
      <c r="Z129" s="26"/>
      <c r="AA129" s="26"/>
      <c r="AB129" s="26"/>
      <c r="AC129" s="26"/>
      <c r="AD129" s="35"/>
      <c r="AE129" s="36"/>
      <c r="AF129" s="36"/>
    </row>
    <row r="130" spans="1:32" ht="51.75" customHeight="1" x14ac:dyDescent="0.25">
      <c r="B130" s="35" t="s">
        <v>727</v>
      </c>
      <c r="C130" s="38" t="s">
        <v>494</v>
      </c>
      <c r="D130" s="38" t="s">
        <v>350</v>
      </c>
      <c r="E130" s="38" t="s">
        <v>51</v>
      </c>
      <c r="F130" s="38" t="s">
        <v>12</v>
      </c>
      <c r="G130" s="11" t="s">
        <v>495</v>
      </c>
      <c r="H130" s="11" t="s">
        <v>496</v>
      </c>
      <c r="I130" s="38" t="s">
        <v>38</v>
      </c>
      <c r="J130" s="38" t="s">
        <v>38</v>
      </c>
      <c r="K130" s="29">
        <f t="shared" si="43"/>
        <v>42051.75</v>
      </c>
      <c r="L130" s="39">
        <v>41815.720833333333</v>
      </c>
      <c r="M130" s="52">
        <v>42038</v>
      </c>
      <c r="N130" s="18">
        <f t="shared" si="40"/>
        <v>222.27916666666715</v>
      </c>
      <c r="O130" s="16">
        <f t="shared" si="122"/>
        <v>42043</v>
      </c>
      <c r="P130" s="16"/>
      <c r="Q130" s="18">
        <f t="shared" si="116"/>
        <v>-4</v>
      </c>
      <c r="R130" s="18" t="str">
        <f t="shared" si="117"/>
        <v>Sin Fecha</v>
      </c>
      <c r="S130" s="19">
        <f t="shared" si="118"/>
        <v>236.02916666666715</v>
      </c>
      <c r="T130" s="37">
        <v>42038.406944444447</v>
      </c>
      <c r="U130" s="15" t="str">
        <f t="shared" si="92"/>
        <v>Cumplió</v>
      </c>
      <c r="V130" s="15" t="str">
        <f t="shared" si="93"/>
        <v>Sin Fecha</v>
      </c>
      <c r="W130" s="19">
        <f t="shared" si="85"/>
        <v>222.68611111111386</v>
      </c>
      <c r="X130" s="11" t="s">
        <v>770</v>
      </c>
      <c r="Y130" s="25">
        <f t="shared" si="44"/>
        <v>5</v>
      </c>
      <c r="Z130" s="26"/>
      <c r="AA130" s="26"/>
      <c r="AB130" s="26"/>
      <c r="AC130" s="26"/>
      <c r="AD130" s="35"/>
      <c r="AE130" s="36"/>
      <c r="AF130" s="36"/>
    </row>
    <row r="131" spans="1:32" ht="51.75" customHeight="1" x14ac:dyDescent="0.25">
      <c r="A131" s="4" t="s">
        <v>946</v>
      </c>
      <c r="B131" s="35" t="s">
        <v>728</v>
      </c>
      <c r="C131" s="38" t="s">
        <v>497</v>
      </c>
      <c r="D131" s="38" t="s">
        <v>350</v>
      </c>
      <c r="E131" s="38" t="s">
        <v>817</v>
      </c>
      <c r="F131" s="38" t="s">
        <v>12</v>
      </c>
      <c r="G131" s="11" t="s">
        <v>498</v>
      </c>
      <c r="H131" s="11" t="s">
        <v>499</v>
      </c>
      <c r="I131" s="38" t="s">
        <v>70</v>
      </c>
      <c r="J131" s="38" t="s">
        <v>80</v>
      </c>
      <c r="K131" s="29">
        <f t="shared" si="43"/>
        <v>42051.75</v>
      </c>
      <c r="L131" s="39">
        <v>41807.821527777778</v>
      </c>
      <c r="M131" s="52">
        <v>42037</v>
      </c>
      <c r="N131" s="18">
        <f t="shared" si="40"/>
        <v>229.1784722222219</v>
      </c>
      <c r="O131" s="16">
        <f t="shared" si="122"/>
        <v>42042</v>
      </c>
      <c r="P131" s="16">
        <v>42040</v>
      </c>
      <c r="Q131" s="18">
        <f t="shared" si="116"/>
        <v>3</v>
      </c>
      <c r="R131" s="18">
        <f t="shared" si="117"/>
        <v>5</v>
      </c>
      <c r="S131" s="19">
        <f t="shared" si="118"/>
        <v>243.9284722222219</v>
      </c>
      <c r="T131" s="37">
        <v>42045.743750000001</v>
      </c>
      <c r="U131" s="15" t="str">
        <f t="shared" si="92"/>
        <v>No Cumplió</v>
      </c>
      <c r="V131" s="15" t="str">
        <f t="shared" si="93"/>
        <v>No Cumplió</v>
      </c>
      <c r="W131" s="19">
        <f t="shared" si="85"/>
        <v>237.92222222222335</v>
      </c>
      <c r="X131" s="11" t="s">
        <v>771</v>
      </c>
      <c r="Y131" s="25">
        <f t="shared" si="44"/>
        <v>5</v>
      </c>
      <c r="Z131" s="26"/>
      <c r="AA131" s="26"/>
      <c r="AB131" s="26"/>
      <c r="AC131" s="26"/>
      <c r="AD131" s="35"/>
      <c r="AE131" s="36"/>
      <c r="AF131" s="36"/>
    </row>
    <row r="132" spans="1:32" ht="51.75" customHeight="1" x14ac:dyDescent="0.25">
      <c r="A132" s="4">
        <v>1</v>
      </c>
      <c r="B132" s="35" t="s">
        <v>729</v>
      </c>
      <c r="C132" s="38" t="s">
        <v>500</v>
      </c>
      <c r="D132" s="38" t="s">
        <v>350</v>
      </c>
      <c r="E132" s="38" t="s">
        <v>157</v>
      </c>
      <c r="F132" s="38" t="s">
        <v>12</v>
      </c>
      <c r="G132" s="11" t="s">
        <v>501</v>
      </c>
      <c r="H132" s="11" t="s">
        <v>502</v>
      </c>
      <c r="I132" s="38" t="s">
        <v>96</v>
      </c>
      <c r="J132" s="38" t="s">
        <v>503</v>
      </c>
      <c r="K132" s="29">
        <f t="shared" si="43"/>
        <v>42051.75</v>
      </c>
      <c r="L132" s="39">
        <v>41801.777083333334</v>
      </c>
      <c r="M132" s="52">
        <v>42037</v>
      </c>
      <c r="N132" s="18">
        <f t="shared" si="40"/>
        <v>235.2229166666657</v>
      </c>
      <c r="O132" s="16">
        <f t="shared" si="122"/>
        <v>42042</v>
      </c>
      <c r="P132" s="16"/>
      <c r="Q132" s="18">
        <f t="shared" si="116"/>
        <v>9</v>
      </c>
      <c r="R132" s="18" t="str">
        <f t="shared" si="117"/>
        <v>Sin Fecha</v>
      </c>
      <c r="S132" s="19">
        <f t="shared" si="118"/>
        <v>249.9729166666657</v>
      </c>
      <c r="T132" s="37"/>
      <c r="U132" s="15" t="str">
        <f t="shared" si="92"/>
        <v>No Cumplió</v>
      </c>
      <c r="V132" s="15" t="str">
        <f t="shared" si="93"/>
        <v>Sin Fecha</v>
      </c>
      <c r="W132" s="19">
        <f t="shared" si="85"/>
        <v>249.9729166666657</v>
      </c>
      <c r="X132" s="11" t="s">
        <v>770</v>
      </c>
      <c r="Y132" s="25">
        <f t="shared" ref="Y132:Y161" si="127">$D$3</f>
        <v>5</v>
      </c>
      <c r="Z132" s="26"/>
      <c r="AA132" s="26"/>
      <c r="AB132" s="26"/>
      <c r="AC132" s="26"/>
      <c r="AD132" s="35"/>
      <c r="AE132" s="36"/>
      <c r="AF132" s="36"/>
    </row>
    <row r="133" spans="1:32" ht="51.75" customHeight="1" x14ac:dyDescent="0.25">
      <c r="A133" s="4">
        <v>1</v>
      </c>
      <c r="B133" s="35" t="s">
        <v>729</v>
      </c>
      <c r="C133" s="38" t="s">
        <v>504</v>
      </c>
      <c r="D133" s="38" t="s">
        <v>350</v>
      </c>
      <c r="E133" s="38" t="s">
        <v>157</v>
      </c>
      <c r="F133" s="38" t="s">
        <v>12</v>
      </c>
      <c r="G133" s="11" t="s">
        <v>505</v>
      </c>
      <c r="H133" s="11" t="s">
        <v>506</v>
      </c>
      <c r="I133" s="38" t="s">
        <v>141</v>
      </c>
      <c r="J133" s="38" t="s">
        <v>69</v>
      </c>
      <c r="K133" s="29">
        <f t="shared" si="43"/>
        <v>42051.75</v>
      </c>
      <c r="L133" s="39">
        <v>41725.888888888891</v>
      </c>
      <c r="M133" s="52">
        <v>42037</v>
      </c>
      <c r="N133" s="18">
        <f t="shared" si="40"/>
        <v>311.11111111110949</v>
      </c>
      <c r="O133" s="16">
        <f t="shared" si="122"/>
        <v>42042</v>
      </c>
      <c r="P133" s="16">
        <v>42040</v>
      </c>
      <c r="Q133" s="18">
        <f t="shared" si="116"/>
        <v>9</v>
      </c>
      <c r="R133" s="18">
        <f t="shared" si="117"/>
        <v>11</v>
      </c>
      <c r="S133" s="19">
        <f t="shared" si="118"/>
        <v>325.86111111110949</v>
      </c>
      <c r="T133" s="37"/>
      <c r="U133" s="15" t="str">
        <f t="shared" si="92"/>
        <v>No Cumplió</v>
      </c>
      <c r="V133" s="15" t="str">
        <f t="shared" si="93"/>
        <v>No Cumplió</v>
      </c>
      <c r="W133" s="19">
        <f t="shared" si="85"/>
        <v>325.86111111110949</v>
      </c>
      <c r="X133" s="11" t="s">
        <v>772</v>
      </c>
      <c r="Y133" s="25">
        <f t="shared" si="127"/>
        <v>5</v>
      </c>
      <c r="Z133" s="26"/>
      <c r="AA133" s="26"/>
      <c r="AB133" s="26"/>
      <c r="AC133" s="26"/>
      <c r="AD133" s="35"/>
      <c r="AE133" s="36"/>
      <c r="AF133" s="36"/>
    </row>
    <row r="134" spans="1:32" ht="51.75" customHeight="1" x14ac:dyDescent="0.25">
      <c r="A134" s="4">
        <v>1</v>
      </c>
      <c r="B134" s="35" t="s">
        <v>730</v>
      </c>
      <c r="C134" s="38" t="s">
        <v>507</v>
      </c>
      <c r="D134" s="38" t="s">
        <v>350</v>
      </c>
      <c r="E134" s="38" t="s">
        <v>137</v>
      </c>
      <c r="F134" s="38" t="s">
        <v>446</v>
      </c>
      <c r="G134" s="11" t="s">
        <v>508</v>
      </c>
      <c r="H134" s="11" t="s">
        <v>509</v>
      </c>
      <c r="I134" s="38" t="s">
        <v>280</v>
      </c>
      <c r="J134" s="38" t="s">
        <v>510</v>
      </c>
      <c r="K134" s="29">
        <f t="shared" si="43"/>
        <v>42051.75</v>
      </c>
      <c r="L134" s="39">
        <v>41663.597916666666</v>
      </c>
      <c r="M134" s="52">
        <v>42037</v>
      </c>
      <c r="N134" s="18">
        <f t="shared" si="40"/>
        <v>373.4020833333343</v>
      </c>
      <c r="O134" s="16">
        <f t="shared" si="122"/>
        <v>42042</v>
      </c>
      <c r="P134" s="16"/>
      <c r="Q134" s="18">
        <f t="shared" si="116"/>
        <v>9</v>
      </c>
      <c r="R134" s="18" t="str">
        <f t="shared" si="117"/>
        <v>Sin Fecha</v>
      </c>
      <c r="S134" s="19">
        <f t="shared" si="118"/>
        <v>388.1520833333343</v>
      </c>
      <c r="T134" s="37"/>
      <c r="U134" s="15" t="str">
        <f t="shared" si="92"/>
        <v>No Cumplió</v>
      </c>
      <c r="V134" s="15" t="str">
        <f t="shared" si="93"/>
        <v>Sin Fecha</v>
      </c>
      <c r="W134" s="19">
        <f t="shared" si="85"/>
        <v>388.1520833333343</v>
      </c>
      <c r="X134" s="11" t="s">
        <v>573</v>
      </c>
      <c r="Y134" s="25">
        <f t="shared" si="127"/>
        <v>5</v>
      </c>
      <c r="Z134" s="26"/>
      <c r="AA134" s="26"/>
      <c r="AB134" s="26"/>
      <c r="AC134" s="26"/>
      <c r="AD134" s="35"/>
      <c r="AE134" s="36"/>
      <c r="AF134" s="36"/>
    </row>
    <row r="135" spans="1:32" ht="51.75" customHeight="1" x14ac:dyDescent="0.25">
      <c r="A135" s="4">
        <v>1</v>
      </c>
      <c r="B135" s="35" t="s">
        <v>726</v>
      </c>
      <c r="C135" s="38" t="s">
        <v>511</v>
      </c>
      <c r="D135" s="38" t="s">
        <v>350</v>
      </c>
      <c r="E135" s="38" t="s">
        <v>24</v>
      </c>
      <c r="F135" s="38" t="s">
        <v>12</v>
      </c>
      <c r="G135" s="11" t="s">
        <v>512</v>
      </c>
      <c r="H135" s="11" t="s">
        <v>513</v>
      </c>
      <c r="I135" s="38" t="s">
        <v>55</v>
      </c>
      <c r="J135" s="38" t="s">
        <v>16</v>
      </c>
      <c r="K135" s="29">
        <f t="shared" si="43"/>
        <v>42051.75</v>
      </c>
      <c r="L135" s="39">
        <v>41659.573611111111</v>
      </c>
      <c r="M135" s="52">
        <v>42037</v>
      </c>
      <c r="N135" s="18">
        <f t="shared" si="40"/>
        <v>377.42638888888905</v>
      </c>
      <c r="O135" s="16">
        <f t="shared" si="122"/>
        <v>42042</v>
      </c>
      <c r="P135" s="16"/>
      <c r="Q135" s="18">
        <f t="shared" si="116"/>
        <v>9</v>
      </c>
      <c r="R135" s="18" t="str">
        <f t="shared" si="117"/>
        <v>Sin Fecha</v>
      </c>
      <c r="S135" s="19">
        <f t="shared" si="118"/>
        <v>392.17638888888905</v>
      </c>
      <c r="T135" s="37"/>
      <c r="U135" s="15" t="str">
        <f t="shared" si="92"/>
        <v>No Cumplió</v>
      </c>
      <c r="V135" s="15" t="str">
        <f t="shared" si="93"/>
        <v>Sin Fecha</v>
      </c>
      <c r="W135" s="19">
        <f t="shared" si="85"/>
        <v>392.17638888888905</v>
      </c>
      <c r="X135" s="11" t="s">
        <v>773</v>
      </c>
      <c r="Y135" s="25">
        <f t="shared" si="127"/>
        <v>5</v>
      </c>
      <c r="Z135" s="26"/>
      <c r="AA135" s="26"/>
      <c r="AB135" s="26"/>
      <c r="AC135" s="26"/>
      <c r="AD135" s="35"/>
      <c r="AE135" s="36"/>
      <c r="AF135" s="36"/>
    </row>
    <row r="136" spans="1:32" ht="51.75" customHeight="1" x14ac:dyDescent="0.25">
      <c r="A136" s="4">
        <v>1</v>
      </c>
      <c r="B136" s="35" t="s">
        <v>728</v>
      </c>
      <c r="C136" s="38" t="s">
        <v>514</v>
      </c>
      <c r="D136" s="38" t="s">
        <v>350</v>
      </c>
      <c r="E136" s="38" t="s">
        <v>157</v>
      </c>
      <c r="F136" s="38" t="s">
        <v>12</v>
      </c>
      <c r="G136" s="11" t="s">
        <v>515</v>
      </c>
      <c r="H136" s="11" t="s">
        <v>516</v>
      </c>
      <c r="I136" s="38" t="s">
        <v>55</v>
      </c>
      <c r="J136" s="38" t="s">
        <v>55</v>
      </c>
      <c r="K136" s="29">
        <f t="shared" si="43"/>
        <v>42051.75</v>
      </c>
      <c r="L136" s="39">
        <v>41659.502083333333</v>
      </c>
      <c r="M136" s="52">
        <f>+T137</f>
        <v>42051.645833333336</v>
      </c>
      <c r="N136" s="18">
        <f t="shared" si="40"/>
        <v>392.14375000000291</v>
      </c>
      <c r="O136" s="16">
        <f t="shared" si="122"/>
        <v>42056.645833333336</v>
      </c>
      <c r="P136" s="16"/>
      <c r="Q136" s="18">
        <f t="shared" si="116"/>
        <v>-4</v>
      </c>
      <c r="R136" s="18" t="str">
        <f t="shared" si="117"/>
        <v>Sin Fecha</v>
      </c>
      <c r="S136" s="19">
        <f t="shared" si="118"/>
        <v>392.24791666666715</v>
      </c>
      <c r="T136" s="37"/>
      <c r="U136" s="15" t="str">
        <f t="shared" si="92"/>
        <v>No Cumplió</v>
      </c>
      <c r="V136" s="15" t="str">
        <f t="shared" si="93"/>
        <v>Sin Fecha</v>
      </c>
      <c r="W136" s="19">
        <f t="shared" si="85"/>
        <v>392.24791666666715</v>
      </c>
      <c r="X136" s="11" t="s">
        <v>774</v>
      </c>
      <c r="Y136" s="25">
        <f t="shared" si="127"/>
        <v>5</v>
      </c>
      <c r="Z136" s="26"/>
      <c r="AA136" s="26"/>
      <c r="AB136" s="26"/>
      <c r="AC136" s="26"/>
      <c r="AD136" s="35"/>
      <c r="AE136" s="36"/>
      <c r="AF136" s="36"/>
    </row>
    <row r="137" spans="1:32" ht="51.75" customHeight="1" x14ac:dyDescent="0.25">
      <c r="B137" s="35" t="s">
        <v>728</v>
      </c>
      <c r="C137" s="38" t="s">
        <v>514</v>
      </c>
      <c r="D137" s="38" t="s">
        <v>350</v>
      </c>
      <c r="E137" s="38" t="s">
        <v>59</v>
      </c>
      <c r="F137" s="38" t="s">
        <v>12</v>
      </c>
      <c r="G137" s="11" t="s">
        <v>515</v>
      </c>
      <c r="H137" s="11" t="s">
        <v>516</v>
      </c>
      <c r="I137" s="38" t="s">
        <v>280</v>
      </c>
      <c r="J137" s="38" t="s">
        <v>55</v>
      </c>
      <c r="K137" s="29">
        <f t="shared" si="43"/>
        <v>42051.75</v>
      </c>
      <c r="L137" s="39">
        <v>41659.502083333333</v>
      </c>
      <c r="M137" s="52">
        <v>42037</v>
      </c>
      <c r="N137" s="18">
        <f t="shared" ref="N137" si="128">M137-L137</f>
        <v>377.49791666666715</v>
      </c>
      <c r="O137" s="16">
        <f t="shared" ref="O137" si="129">+M137+Y137</f>
        <v>42042</v>
      </c>
      <c r="P137" s="16"/>
      <c r="Q137" s="18">
        <f t="shared" si="116"/>
        <v>9</v>
      </c>
      <c r="R137" s="18" t="str">
        <f t="shared" si="117"/>
        <v>Sin Fecha</v>
      </c>
      <c r="S137" s="19">
        <f t="shared" si="118"/>
        <v>392.24791666666715</v>
      </c>
      <c r="T137" s="37">
        <v>42051.645833333336</v>
      </c>
      <c r="U137" s="15" t="str">
        <f t="shared" si="92"/>
        <v>No Cumplió</v>
      </c>
      <c r="V137" s="15" t="str">
        <f t="shared" si="93"/>
        <v>Sin Fecha</v>
      </c>
      <c r="W137" s="19">
        <f t="shared" si="85"/>
        <v>392.14375000000291</v>
      </c>
      <c r="X137" s="11" t="s">
        <v>774</v>
      </c>
      <c r="Y137" s="25">
        <f t="shared" si="127"/>
        <v>5</v>
      </c>
      <c r="Z137" s="37">
        <v>42051.645833333336</v>
      </c>
      <c r="AA137" s="26"/>
      <c r="AB137" s="26"/>
      <c r="AC137" s="26"/>
      <c r="AD137" s="35"/>
      <c r="AE137" s="36"/>
      <c r="AF137" s="36"/>
    </row>
    <row r="138" spans="1:32" ht="51.75" customHeight="1" x14ac:dyDescent="0.25">
      <c r="A138" s="4">
        <v>1</v>
      </c>
      <c r="B138" s="35" t="s">
        <v>730</v>
      </c>
      <c r="C138" s="38" t="s">
        <v>517</v>
      </c>
      <c r="D138" s="38" t="s">
        <v>350</v>
      </c>
      <c r="E138" s="38" t="s">
        <v>137</v>
      </c>
      <c r="F138" s="38" t="s">
        <v>12</v>
      </c>
      <c r="G138" s="11" t="s">
        <v>518</v>
      </c>
      <c r="H138" s="11" t="s">
        <v>519</v>
      </c>
      <c r="I138" s="38" t="s">
        <v>280</v>
      </c>
      <c r="J138" s="38" t="s">
        <v>510</v>
      </c>
      <c r="K138" s="29">
        <f t="shared" si="43"/>
        <v>42051.75</v>
      </c>
      <c r="L138" s="39">
        <v>41659.500694444447</v>
      </c>
      <c r="M138" s="52">
        <v>42037</v>
      </c>
      <c r="N138" s="18">
        <f t="shared" si="40"/>
        <v>377.49930555555329</v>
      </c>
      <c r="O138" s="16">
        <f t="shared" si="122"/>
        <v>42042</v>
      </c>
      <c r="P138" s="16"/>
      <c r="Q138" s="18">
        <f t="shared" si="116"/>
        <v>9</v>
      </c>
      <c r="R138" s="18" t="str">
        <f t="shared" si="117"/>
        <v>Sin Fecha</v>
      </c>
      <c r="S138" s="19">
        <f t="shared" si="118"/>
        <v>392.24930555555329</v>
      </c>
      <c r="T138" s="37"/>
      <c r="U138" s="15" t="str">
        <f t="shared" si="92"/>
        <v>No Cumplió</v>
      </c>
      <c r="V138" s="15" t="str">
        <f t="shared" si="93"/>
        <v>Sin Fecha</v>
      </c>
      <c r="W138" s="19">
        <f t="shared" si="85"/>
        <v>392.24930555555329</v>
      </c>
      <c r="X138" s="11" t="s">
        <v>775</v>
      </c>
      <c r="Y138" s="25">
        <f t="shared" si="127"/>
        <v>5</v>
      </c>
      <c r="Z138" s="26"/>
      <c r="AA138" s="26"/>
      <c r="AB138" s="26"/>
      <c r="AC138" s="26"/>
      <c r="AD138" s="35"/>
      <c r="AE138" s="36"/>
      <c r="AF138" s="36"/>
    </row>
    <row r="139" spans="1:32" ht="51.75" customHeight="1" x14ac:dyDescent="0.25">
      <c r="A139" s="4">
        <v>1</v>
      </c>
      <c r="B139" s="35" t="s">
        <v>728</v>
      </c>
      <c r="C139" s="38" t="s">
        <v>520</v>
      </c>
      <c r="D139" s="38" t="s">
        <v>350</v>
      </c>
      <c r="E139" s="38" t="s">
        <v>157</v>
      </c>
      <c r="F139" s="38" t="s">
        <v>12</v>
      </c>
      <c r="G139" s="11" t="s">
        <v>521</v>
      </c>
      <c r="H139" s="11" t="s">
        <v>522</v>
      </c>
      <c r="I139" s="38" t="s">
        <v>28</v>
      </c>
      <c r="J139" s="38" t="s">
        <v>96</v>
      </c>
      <c r="K139" s="29">
        <f t="shared" si="43"/>
        <v>42051.75</v>
      </c>
      <c r="L139" s="39">
        <v>41659.499305555553</v>
      </c>
      <c r="M139" s="52">
        <f>+T140</f>
        <v>42052.770138888889</v>
      </c>
      <c r="N139" s="18">
        <f t="shared" si="40"/>
        <v>393.27083333333576</v>
      </c>
      <c r="O139" s="16">
        <f t="shared" si="122"/>
        <v>42057.770138888889</v>
      </c>
      <c r="P139" s="16"/>
      <c r="Q139" s="18">
        <f t="shared" si="116"/>
        <v>-6</v>
      </c>
      <c r="R139" s="18" t="str">
        <f t="shared" si="117"/>
        <v>Sin Fecha</v>
      </c>
      <c r="S139" s="19">
        <f t="shared" si="118"/>
        <v>392.25069444444671</v>
      </c>
      <c r="T139" s="37"/>
      <c r="U139" s="15" t="str">
        <f t="shared" si="92"/>
        <v>No Cumplió</v>
      </c>
      <c r="V139" s="15" t="str">
        <f t="shared" si="93"/>
        <v>Sin Fecha</v>
      </c>
      <c r="W139" s="19">
        <f t="shared" si="85"/>
        <v>392.25069444444671</v>
      </c>
      <c r="X139" s="11" t="s">
        <v>574</v>
      </c>
      <c r="Y139" s="25">
        <f t="shared" si="127"/>
        <v>5</v>
      </c>
      <c r="Z139" s="26"/>
      <c r="AA139" s="26"/>
      <c r="AB139" s="26"/>
      <c r="AC139" s="26"/>
      <c r="AD139" s="35"/>
      <c r="AE139" s="36"/>
      <c r="AF139" s="36"/>
    </row>
    <row r="140" spans="1:32" ht="51.75" customHeight="1" x14ac:dyDescent="0.25">
      <c r="B140" s="35" t="s">
        <v>728</v>
      </c>
      <c r="C140" s="38" t="s">
        <v>520</v>
      </c>
      <c r="D140" s="38" t="s">
        <v>350</v>
      </c>
      <c r="E140" s="38" t="s">
        <v>157</v>
      </c>
      <c r="F140" s="38" t="s">
        <v>12</v>
      </c>
      <c r="G140" s="11" t="s">
        <v>521</v>
      </c>
      <c r="H140" s="11" t="s">
        <v>522</v>
      </c>
      <c r="I140" s="38" t="s">
        <v>28</v>
      </c>
      <c r="J140" s="38" t="s">
        <v>42</v>
      </c>
      <c r="K140" s="29">
        <f t="shared" si="43"/>
        <v>42051.75</v>
      </c>
      <c r="L140" s="39">
        <v>41659.499305555553</v>
      </c>
      <c r="M140" s="52">
        <v>42037</v>
      </c>
      <c r="N140" s="18">
        <f t="shared" ref="N140" si="130">M140-L140</f>
        <v>377.50069444444671</v>
      </c>
      <c r="O140" s="16">
        <f t="shared" ref="O140" si="131">+M140+Y140</f>
        <v>42042</v>
      </c>
      <c r="P140" s="16">
        <v>42039</v>
      </c>
      <c r="Q140" s="18">
        <f t="shared" ref="Q140" si="132">IF(T140="",(ROUNDDOWN(K140-O140,0)),ROUNDDOWN(T140-O140,0))</f>
        <v>10</v>
      </c>
      <c r="R140" s="18">
        <f t="shared" ref="R140" si="133">IF(P140="","Sin Fecha",IF(T140="",(ROUNDDOWN(K140-P140,0)),ROUNDDOWN(T140-P140,0)))</f>
        <v>13</v>
      </c>
      <c r="S140" s="19">
        <f t="shared" ref="S140" si="134">K140-L140</f>
        <v>392.25069444444671</v>
      </c>
      <c r="T140" s="37">
        <v>42052.770138888889</v>
      </c>
      <c r="U140" s="15" t="str">
        <f t="shared" ref="U140" si="135">IF(AND(T140&lt;&gt;"",Q140&lt;=0),"Cumplió","No Cumplió")</f>
        <v>No Cumplió</v>
      </c>
      <c r="V140" s="15" t="str">
        <f t="shared" ref="V140" si="136">IF(AND(T140&lt;&gt;"",R140&lt;=0),"Cumplió",IF(P140="","Sin Fecha","No Cumplió"))</f>
        <v>No Cumplió</v>
      </c>
      <c r="W140" s="19">
        <f t="shared" ref="W140" si="137">IF(T140="",K140-L140,T140-L140)</f>
        <v>393.27083333333576</v>
      </c>
      <c r="X140" s="11" t="s">
        <v>574</v>
      </c>
      <c r="Y140" s="25">
        <f t="shared" si="127"/>
        <v>5</v>
      </c>
      <c r="Z140" s="26"/>
      <c r="AA140" s="26"/>
      <c r="AB140" s="26"/>
      <c r="AC140" s="26"/>
      <c r="AD140" s="35"/>
      <c r="AE140" s="36"/>
      <c r="AF140" s="36"/>
    </row>
    <row r="141" spans="1:32" ht="51.75" customHeight="1" x14ac:dyDescent="0.25">
      <c r="A141" s="4">
        <v>1</v>
      </c>
      <c r="B141" s="35" t="s">
        <v>730</v>
      </c>
      <c r="C141" s="38" t="s">
        <v>523</v>
      </c>
      <c r="D141" s="38" t="s">
        <v>350</v>
      </c>
      <c r="E141" s="38" t="s">
        <v>137</v>
      </c>
      <c r="F141" s="38" t="s">
        <v>446</v>
      </c>
      <c r="G141" s="11" t="s">
        <v>524</v>
      </c>
      <c r="H141" s="11" t="s">
        <v>525</v>
      </c>
      <c r="I141" s="38" t="s">
        <v>280</v>
      </c>
      <c r="J141" s="38" t="s">
        <v>510</v>
      </c>
      <c r="K141" s="29">
        <f t="shared" si="43"/>
        <v>42051.75</v>
      </c>
      <c r="L141" s="39">
        <v>41618.73541666667</v>
      </c>
      <c r="M141" s="52">
        <v>42037</v>
      </c>
      <c r="N141" s="18">
        <f t="shared" si="40"/>
        <v>418.26458333332994</v>
      </c>
      <c r="O141" s="16">
        <f t="shared" si="122"/>
        <v>42042</v>
      </c>
      <c r="P141" s="16"/>
      <c r="Q141" s="18">
        <f t="shared" si="116"/>
        <v>9</v>
      </c>
      <c r="R141" s="18" t="str">
        <f t="shared" si="117"/>
        <v>Sin Fecha</v>
      </c>
      <c r="S141" s="19">
        <f t="shared" si="118"/>
        <v>433.01458333332994</v>
      </c>
      <c r="T141" s="37"/>
      <c r="U141" s="15" t="str">
        <f t="shared" si="92"/>
        <v>No Cumplió</v>
      </c>
      <c r="V141" s="15" t="str">
        <f t="shared" si="93"/>
        <v>Sin Fecha</v>
      </c>
      <c r="W141" s="19">
        <f t="shared" si="85"/>
        <v>433.01458333332994</v>
      </c>
      <c r="X141" s="11" t="s">
        <v>776</v>
      </c>
      <c r="Y141" s="25">
        <f t="shared" si="127"/>
        <v>5</v>
      </c>
      <c r="Z141" s="26"/>
      <c r="AA141" s="26"/>
      <c r="AB141" s="26"/>
      <c r="AC141" s="26"/>
      <c r="AD141" s="35"/>
      <c r="AE141" s="36"/>
      <c r="AF141" s="36"/>
    </row>
    <row r="142" spans="1:32" ht="51.75" customHeight="1" x14ac:dyDescent="0.25">
      <c r="A142" s="4">
        <v>1</v>
      </c>
      <c r="B142" s="35" t="s">
        <v>728</v>
      </c>
      <c r="C142" s="38" t="s">
        <v>526</v>
      </c>
      <c r="D142" s="38" t="s">
        <v>350</v>
      </c>
      <c r="E142" s="38" t="s">
        <v>59</v>
      </c>
      <c r="F142" s="38" t="s">
        <v>12</v>
      </c>
      <c r="G142" s="11" t="s">
        <v>527</v>
      </c>
      <c r="H142" s="11" t="s">
        <v>528</v>
      </c>
      <c r="I142" s="38" t="s">
        <v>280</v>
      </c>
      <c r="J142" s="38" t="s">
        <v>80</v>
      </c>
      <c r="K142" s="29">
        <f t="shared" si="43"/>
        <v>42051.75</v>
      </c>
      <c r="L142" s="39">
        <v>41618.706944444442</v>
      </c>
      <c r="M142" s="52">
        <v>42037</v>
      </c>
      <c r="N142" s="18">
        <f t="shared" si="40"/>
        <v>418.29305555555766</v>
      </c>
      <c r="O142" s="16">
        <f t="shared" si="122"/>
        <v>42042</v>
      </c>
      <c r="P142" s="16"/>
      <c r="Q142" s="18">
        <f t="shared" si="116"/>
        <v>9</v>
      </c>
      <c r="R142" s="18" t="str">
        <f t="shared" si="117"/>
        <v>Sin Fecha</v>
      </c>
      <c r="S142" s="19">
        <f t="shared" si="118"/>
        <v>433.04305555555766</v>
      </c>
      <c r="T142" s="37"/>
      <c r="U142" s="15" t="str">
        <f t="shared" si="92"/>
        <v>No Cumplió</v>
      </c>
      <c r="V142" s="15" t="str">
        <f t="shared" si="93"/>
        <v>Sin Fecha</v>
      </c>
      <c r="W142" s="19">
        <f t="shared" si="85"/>
        <v>433.04305555555766</v>
      </c>
      <c r="X142" s="11" t="s">
        <v>777</v>
      </c>
      <c r="Y142" s="25">
        <f t="shared" si="127"/>
        <v>5</v>
      </c>
      <c r="Z142" s="26"/>
      <c r="AA142" s="26"/>
      <c r="AB142" s="26"/>
      <c r="AC142" s="26"/>
      <c r="AD142" s="35"/>
      <c r="AE142" s="36"/>
      <c r="AF142" s="36"/>
    </row>
    <row r="143" spans="1:32" ht="51.75" customHeight="1" x14ac:dyDescent="0.25">
      <c r="A143" s="4">
        <v>1</v>
      </c>
      <c r="B143" s="35" t="s">
        <v>728</v>
      </c>
      <c r="C143" s="38" t="s">
        <v>529</v>
      </c>
      <c r="D143" s="38" t="s">
        <v>350</v>
      </c>
      <c r="E143" s="38" t="s">
        <v>59</v>
      </c>
      <c r="F143" s="38" t="s">
        <v>446</v>
      </c>
      <c r="G143" s="11" t="s">
        <v>530</v>
      </c>
      <c r="H143" s="11" t="s">
        <v>531</v>
      </c>
      <c r="I143" s="38" t="s">
        <v>65</v>
      </c>
      <c r="J143" s="38" t="s">
        <v>38</v>
      </c>
      <c r="K143" s="29">
        <f t="shared" si="43"/>
        <v>42051.75</v>
      </c>
      <c r="L143" s="39">
        <v>41593.720138888886</v>
      </c>
      <c r="M143" s="52">
        <v>42037</v>
      </c>
      <c r="N143" s="18">
        <f t="shared" si="40"/>
        <v>443.27986111111386</v>
      </c>
      <c r="O143" s="16">
        <f t="shared" si="122"/>
        <v>42042</v>
      </c>
      <c r="P143" s="16">
        <v>42040</v>
      </c>
      <c r="Q143" s="18">
        <f t="shared" si="116"/>
        <v>9</v>
      </c>
      <c r="R143" s="18">
        <f t="shared" si="117"/>
        <v>11</v>
      </c>
      <c r="S143" s="19">
        <f t="shared" si="118"/>
        <v>458.02986111111386</v>
      </c>
      <c r="T143" s="37"/>
      <c r="U143" s="15" t="str">
        <f t="shared" si="92"/>
        <v>No Cumplió</v>
      </c>
      <c r="V143" s="15" t="str">
        <f t="shared" si="93"/>
        <v>No Cumplió</v>
      </c>
      <c r="W143" s="19">
        <f t="shared" si="85"/>
        <v>458.02986111111386</v>
      </c>
      <c r="X143" s="11" t="s">
        <v>778</v>
      </c>
      <c r="Y143" s="25">
        <f t="shared" si="127"/>
        <v>5</v>
      </c>
      <c r="Z143" s="26"/>
      <c r="AA143" s="26"/>
      <c r="AB143" s="26"/>
      <c r="AC143" s="26"/>
      <c r="AD143" s="35"/>
      <c r="AE143" s="36"/>
      <c r="AF143" s="36"/>
    </row>
    <row r="144" spans="1:32" ht="51.75" customHeight="1" x14ac:dyDescent="0.25">
      <c r="A144" s="4">
        <v>1</v>
      </c>
      <c r="B144" s="35" t="s">
        <v>728</v>
      </c>
      <c r="C144" s="38" t="s">
        <v>532</v>
      </c>
      <c r="D144" s="38" t="s">
        <v>350</v>
      </c>
      <c r="E144" s="38" t="s">
        <v>59</v>
      </c>
      <c r="F144" s="38" t="s">
        <v>12</v>
      </c>
      <c r="G144" s="11" t="s">
        <v>533</v>
      </c>
      <c r="H144" s="11" t="s">
        <v>534</v>
      </c>
      <c r="I144" s="38" t="s">
        <v>70</v>
      </c>
      <c r="J144" s="38" t="s">
        <v>336</v>
      </c>
      <c r="K144" s="29">
        <f t="shared" si="43"/>
        <v>42051.75</v>
      </c>
      <c r="L144" s="39">
        <v>41593.615277777775</v>
      </c>
      <c r="M144" s="52">
        <v>42037</v>
      </c>
      <c r="N144" s="18">
        <f t="shared" ref="N144" si="138">M144-L144</f>
        <v>443.38472222222481</v>
      </c>
      <c r="O144" s="16">
        <f t="shared" si="122"/>
        <v>42042</v>
      </c>
      <c r="P144" s="16"/>
      <c r="Q144" s="18">
        <f t="shared" si="116"/>
        <v>-3</v>
      </c>
      <c r="R144" s="18" t="str">
        <f t="shared" si="117"/>
        <v>Sin Fecha</v>
      </c>
      <c r="S144" s="19">
        <f t="shared" si="118"/>
        <v>458.13472222222481</v>
      </c>
      <c r="T144" s="37">
        <v>42038.774305555555</v>
      </c>
      <c r="U144" s="15" t="str">
        <f t="shared" si="92"/>
        <v>Cumplió</v>
      </c>
      <c r="V144" s="15" t="str">
        <f t="shared" si="93"/>
        <v>Sin Fecha</v>
      </c>
      <c r="W144" s="19">
        <f t="shared" si="85"/>
        <v>445.15902777777956</v>
      </c>
      <c r="X144" s="11" t="s">
        <v>779</v>
      </c>
      <c r="Y144" s="25">
        <f t="shared" si="127"/>
        <v>5</v>
      </c>
      <c r="Z144" s="26"/>
      <c r="AA144" s="26"/>
      <c r="AB144" s="26"/>
      <c r="AC144" s="26"/>
      <c r="AD144" s="35"/>
      <c r="AE144" s="36"/>
      <c r="AF144" s="36"/>
    </row>
    <row r="145" spans="1:32" ht="51.75" customHeight="1" x14ac:dyDescent="0.25">
      <c r="B145" s="35" t="s">
        <v>728</v>
      </c>
      <c r="C145" s="38" t="s">
        <v>532</v>
      </c>
      <c r="D145" s="38" t="s">
        <v>350</v>
      </c>
      <c r="E145" s="38" t="s">
        <v>59</v>
      </c>
      <c r="F145" s="38" t="s">
        <v>12</v>
      </c>
      <c r="G145" s="11" t="s">
        <v>533</v>
      </c>
      <c r="H145" s="11" t="s">
        <v>534</v>
      </c>
      <c r="I145" s="38" t="s">
        <v>70</v>
      </c>
      <c r="J145" s="38" t="s">
        <v>336</v>
      </c>
      <c r="K145" s="29">
        <f t="shared" si="43"/>
        <v>42051.75</v>
      </c>
      <c r="L145" s="39">
        <v>41593.615277777775</v>
      </c>
      <c r="M145" s="52">
        <f>+T144</f>
        <v>42038.774305555555</v>
      </c>
      <c r="N145" s="18">
        <f t="shared" si="40"/>
        <v>445.15902777777956</v>
      </c>
      <c r="O145" s="16">
        <f t="shared" si="122"/>
        <v>42043.774305555555</v>
      </c>
      <c r="P145" s="16"/>
      <c r="Q145" s="18">
        <f t="shared" si="116"/>
        <v>-5</v>
      </c>
      <c r="R145" s="18" t="str">
        <f t="shared" si="117"/>
        <v>Sin Fecha</v>
      </c>
      <c r="S145" s="19">
        <f t="shared" si="118"/>
        <v>458.13472222222481</v>
      </c>
      <c r="T145" s="37">
        <v>42038.774305555555</v>
      </c>
      <c r="U145" s="15" t="str">
        <f t="shared" si="92"/>
        <v>Cumplió</v>
      </c>
      <c r="V145" s="15" t="str">
        <f t="shared" si="93"/>
        <v>Sin Fecha</v>
      </c>
      <c r="W145" s="19">
        <f t="shared" si="85"/>
        <v>445.15902777777956</v>
      </c>
      <c r="X145" s="11" t="s">
        <v>780</v>
      </c>
      <c r="Y145" s="25">
        <f t="shared" si="127"/>
        <v>5</v>
      </c>
      <c r="Z145" s="26"/>
      <c r="AA145" s="26"/>
      <c r="AB145" s="26"/>
      <c r="AC145" s="26"/>
      <c r="AD145" s="35"/>
      <c r="AE145" s="36"/>
      <c r="AF145" s="36"/>
    </row>
    <row r="146" spans="1:32" ht="51.75" customHeight="1" x14ac:dyDescent="0.25">
      <c r="A146" s="4">
        <v>1</v>
      </c>
      <c r="B146" s="35" t="s">
        <v>728</v>
      </c>
      <c r="C146" s="38" t="s">
        <v>535</v>
      </c>
      <c r="D146" s="38" t="s">
        <v>350</v>
      </c>
      <c r="E146" s="38" t="s">
        <v>59</v>
      </c>
      <c r="F146" s="38" t="s">
        <v>12</v>
      </c>
      <c r="G146" s="11" t="s">
        <v>536</v>
      </c>
      <c r="H146" s="11" t="s">
        <v>537</v>
      </c>
      <c r="I146" s="38" t="s">
        <v>70</v>
      </c>
      <c r="J146" s="38" t="s">
        <v>80</v>
      </c>
      <c r="K146" s="29">
        <f t="shared" si="43"/>
        <v>42051.75</v>
      </c>
      <c r="L146" s="39">
        <v>41593.588888888888</v>
      </c>
      <c r="M146" s="52">
        <v>42037</v>
      </c>
      <c r="N146" s="18">
        <f t="shared" si="40"/>
        <v>443.4111111111124</v>
      </c>
      <c r="O146" s="16">
        <f t="shared" si="122"/>
        <v>42042</v>
      </c>
      <c r="P146" s="16"/>
      <c r="Q146" s="18">
        <f t="shared" si="116"/>
        <v>9</v>
      </c>
      <c r="R146" s="18" t="str">
        <f t="shared" si="117"/>
        <v>Sin Fecha</v>
      </c>
      <c r="S146" s="19">
        <f t="shared" si="118"/>
        <v>458.1611111111124</v>
      </c>
      <c r="T146" s="37"/>
      <c r="U146" s="15" t="str">
        <f t="shared" si="92"/>
        <v>No Cumplió</v>
      </c>
      <c r="V146" s="15" t="str">
        <f t="shared" si="93"/>
        <v>Sin Fecha</v>
      </c>
      <c r="W146" s="19">
        <f t="shared" si="85"/>
        <v>458.1611111111124</v>
      </c>
      <c r="X146" s="11" t="s">
        <v>781</v>
      </c>
      <c r="Y146" s="25">
        <f t="shared" si="127"/>
        <v>5</v>
      </c>
      <c r="Z146" s="26"/>
      <c r="AA146" s="26"/>
      <c r="AB146" s="26"/>
      <c r="AC146" s="26"/>
      <c r="AD146" s="35"/>
      <c r="AE146" s="36"/>
      <c r="AF146" s="36"/>
    </row>
    <row r="147" spans="1:32" ht="51.75" customHeight="1" x14ac:dyDescent="0.25">
      <c r="A147" s="4">
        <v>1</v>
      </c>
      <c r="B147" s="35" t="s">
        <v>728</v>
      </c>
      <c r="C147" s="38" t="s">
        <v>538</v>
      </c>
      <c r="D147" s="38" t="s">
        <v>350</v>
      </c>
      <c r="E147" s="38" t="s">
        <v>59</v>
      </c>
      <c r="F147" s="38" t="s">
        <v>12</v>
      </c>
      <c r="G147" s="11" t="s">
        <v>539</v>
      </c>
      <c r="H147" s="11" t="s">
        <v>540</v>
      </c>
      <c r="I147" s="38" t="s">
        <v>280</v>
      </c>
      <c r="J147" s="38" t="s">
        <v>336</v>
      </c>
      <c r="K147" s="29">
        <f t="shared" si="43"/>
        <v>42051.75</v>
      </c>
      <c r="L147" s="39">
        <v>41592.990277777775</v>
      </c>
      <c r="M147" s="52">
        <v>42037</v>
      </c>
      <c r="N147" s="18">
        <f t="shared" ref="N147:N161" si="139">M147-L147</f>
        <v>444.00972222222481</v>
      </c>
      <c r="O147" s="16">
        <f t="shared" si="122"/>
        <v>42042</v>
      </c>
      <c r="P147" s="16"/>
      <c r="Q147" s="18">
        <f t="shared" si="116"/>
        <v>9</v>
      </c>
      <c r="R147" s="18" t="str">
        <f t="shared" si="117"/>
        <v>Sin Fecha</v>
      </c>
      <c r="S147" s="19">
        <f t="shared" si="118"/>
        <v>458.75972222222481</v>
      </c>
      <c r="T147" s="37"/>
      <c r="U147" s="15" t="str">
        <f t="shared" si="92"/>
        <v>No Cumplió</v>
      </c>
      <c r="V147" s="15" t="str">
        <f t="shared" si="93"/>
        <v>Sin Fecha</v>
      </c>
      <c r="W147" s="19">
        <f t="shared" ref="W147:W161" si="140">IF(T147="",K147-L147,T147-L147)</f>
        <v>458.75972222222481</v>
      </c>
      <c r="X147" s="11" t="s">
        <v>782</v>
      </c>
      <c r="Y147" s="25">
        <f t="shared" si="127"/>
        <v>5</v>
      </c>
      <c r="Z147" s="26"/>
      <c r="AA147" s="26"/>
      <c r="AB147" s="26"/>
      <c r="AC147" s="26"/>
      <c r="AD147" s="35"/>
      <c r="AE147" s="36"/>
      <c r="AF147" s="36"/>
    </row>
    <row r="148" spans="1:32" ht="51.75" customHeight="1" x14ac:dyDescent="0.25">
      <c r="A148" s="4">
        <v>1</v>
      </c>
      <c r="B148" s="35" t="s">
        <v>728</v>
      </c>
      <c r="C148" s="38" t="s">
        <v>541</v>
      </c>
      <c r="D148" s="38" t="s">
        <v>350</v>
      </c>
      <c r="E148" s="38" t="s">
        <v>137</v>
      </c>
      <c r="F148" s="38" t="s">
        <v>12</v>
      </c>
      <c r="G148" s="11" t="s">
        <v>542</v>
      </c>
      <c r="H148" s="11" t="s">
        <v>543</v>
      </c>
      <c r="I148" s="38" t="s">
        <v>280</v>
      </c>
      <c r="J148" s="38" t="s">
        <v>510</v>
      </c>
      <c r="K148" s="29">
        <f t="shared" ref="K148:K161" si="141">$D$2</f>
        <v>42051.75</v>
      </c>
      <c r="L148" s="39">
        <v>41586.759027777778</v>
      </c>
      <c r="M148" s="52">
        <v>42037</v>
      </c>
      <c r="N148" s="18">
        <f t="shared" si="139"/>
        <v>450.2409722222219</v>
      </c>
      <c r="O148" s="16">
        <f t="shared" si="122"/>
        <v>42042</v>
      </c>
      <c r="P148" s="16">
        <v>42040</v>
      </c>
      <c r="Q148" s="18">
        <f t="shared" si="116"/>
        <v>9</v>
      </c>
      <c r="R148" s="18">
        <f t="shared" si="117"/>
        <v>11</v>
      </c>
      <c r="S148" s="19">
        <f t="shared" si="118"/>
        <v>464.9909722222219</v>
      </c>
      <c r="T148" s="37"/>
      <c r="U148" s="15" t="str">
        <f t="shared" si="92"/>
        <v>No Cumplió</v>
      </c>
      <c r="V148" s="15" t="str">
        <f t="shared" si="93"/>
        <v>No Cumplió</v>
      </c>
      <c r="W148" s="19">
        <f t="shared" si="140"/>
        <v>464.9909722222219</v>
      </c>
      <c r="X148" s="11" t="s">
        <v>783</v>
      </c>
      <c r="Y148" s="25">
        <f t="shared" si="127"/>
        <v>5</v>
      </c>
      <c r="Z148" s="26"/>
      <c r="AA148" s="26"/>
      <c r="AB148" s="26"/>
      <c r="AC148" s="26"/>
      <c r="AD148" s="35"/>
      <c r="AE148" s="36"/>
      <c r="AF148" s="36"/>
    </row>
    <row r="149" spans="1:32" ht="51.75" customHeight="1" x14ac:dyDescent="0.25">
      <c r="A149" s="4">
        <v>1</v>
      </c>
      <c r="B149" s="35" t="s">
        <v>728</v>
      </c>
      <c r="C149" s="38" t="s">
        <v>544</v>
      </c>
      <c r="D149" s="38" t="s">
        <v>350</v>
      </c>
      <c r="E149" s="38" t="s">
        <v>59</v>
      </c>
      <c r="F149" s="38" t="s">
        <v>12</v>
      </c>
      <c r="G149" s="11" t="s">
        <v>545</v>
      </c>
      <c r="H149" s="11" t="s">
        <v>546</v>
      </c>
      <c r="I149" s="38" t="s">
        <v>280</v>
      </c>
      <c r="J149" s="38" t="s">
        <v>21</v>
      </c>
      <c r="K149" s="29">
        <f t="shared" si="141"/>
        <v>42051.75</v>
      </c>
      <c r="L149" s="39">
        <v>41584.49722222222</v>
      </c>
      <c r="M149" s="52">
        <v>42037</v>
      </c>
      <c r="N149" s="18">
        <f t="shared" si="139"/>
        <v>452.50277777777956</v>
      </c>
      <c r="O149" s="16">
        <f t="shared" si="122"/>
        <v>42042</v>
      </c>
      <c r="P149" s="16">
        <v>42040</v>
      </c>
      <c r="Q149" s="18">
        <f t="shared" si="116"/>
        <v>9</v>
      </c>
      <c r="R149" s="18">
        <f t="shared" si="117"/>
        <v>11</v>
      </c>
      <c r="S149" s="19">
        <f t="shared" si="118"/>
        <v>467.25277777777956</v>
      </c>
      <c r="T149" s="37"/>
      <c r="U149" s="15" t="str">
        <f t="shared" si="92"/>
        <v>No Cumplió</v>
      </c>
      <c r="V149" s="15" t="str">
        <f t="shared" si="93"/>
        <v>No Cumplió</v>
      </c>
      <c r="W149" s="19">
        <f t="shared" si="140"/>
        <v>467.25277777777956</v>
      </c>
      <c r="X149" s="11" t="s">
        <v>784</v>
      </c>
      <c r="Y149" s="25">
        <f t="shared" si="127"/>
        <v>5</v>
      </c>
      <c r="Z149" s="26"/>
      <c r="AA149" s="26"/>
      <c r="AB149" s="26"/>
      <c r="AC149" s="26"/>
      <c r="AD149" s="35"/>
      <c r="AE149" s="36"/>
      <c r="AF149" s="36"/>
    </row>
    <row r="150" spans="1:32" ht="51.75" customHeight="1" x14ac:dyDescent="0.25">
      <c r="A150" s="4">
        <v>1</v>
      </c>
      <c r="B150" s="35" t="s">
        <v>728</v>
      </c>
      <c r="C150" s="38" t="s">
        <v>547</v>
      </c>
      <c r="D150" s="38" t="s">
        <v>350</v>
      </c>
      <c r="E150" s="38" t="s">
        <v>59</v>
      </c>
      <c r="F150" s="38" t="s">
        <v>12</v>
      </c>
      <c r="G150" s="11" t="s">
        <v>548</v>
      </c>
      <c r="H150" s="11" t="s">
        <v>549</v>
      </c>
      <c r="I150" s="38" t="s">
        <v>262</v>
      </c>
      <c r="J150" s="38" t="s">
        <v>262</v>
      </c>
      <c r="K150" s="29">
        <f t="shared" si="141"/>
        <v>42051.75</v>
      </c>
      <c r="L150" s="39">
        <v>41577.726388888892</v>
      </c>
      <c r="M150" s="52">
        <v>42037</v>
      </c>
      <c r="N150" s="18">
        <f t="shared" si="139"/>
        <v>459.27361111110804</v>
      </c>
      <c r="O150" s="16">
        <f t="shared" si="122"/>
        <v>42042</v>
      </c>
      <c r="P150" s="16">
        <v>42040</v>
      </c>
      <c r="Q150" s="18">
        <f t="shared" si="116"/>
        <v>9</v>
      </c>
      <c r="R150" s="18">
        <f t="shared" si="117"/>
        <v>11</v>
      </c>
      <c r="S150" s="19">
        <f t="shared" si="118"/>
        <v>474.02361111110804</v>
      </c>
      <c r="T150" s="37"/>
      <c r="U150" s="15" t="str">
        <f t="shared" si="92"/>
        <v>No Cumplió</v>
      </c>
      <c r="V150" s="15" t="str">
        <f t="shared" si="93"/>
        <v>No Cumplió</v>
      </c>
      <c r="W150" s="19">
        <f t="shared" si="140"/>
        <v>474.02361111110804</v>
      </c>
      <c r="X150" s="11" t="s">
        <v>783</v>
      </c>
      <c r="Y150" s="25">
        <f t="shared" si="127"/>
        <v>5</v>
      </c>
      <c r="Z150" s="26"/>
      <c r="AA150" s="26"/>
      <c r="AB150" s="26"/>
      <c r="AC150" s="26"/>
      <c r="AD150" s="35"/>
      <c r="AE150" s="36"/>
      <c r="AF150" s="36"/>
    </row>
    <row r="151" spans="1:32" ht="51.75" customHeight="1" x14ac:dyDescent="0.25">
      <c r="A151" s="4" t="s">
        <v>946</v>
      </c>
      <c r="B151" s="35" t="s">
        <v>728</v>
      </c>
      <c r="C151" s="38" t="s">
        <v>550</v>
      </c>
      <c r="D151" s="38" t="s">
        <v>350</v>
      </c>
      <c r="E151" s="38" t="s">
        <v>817</v>
      </c>
      <c r="F151" s="38" t="s">
        <v>12</v>
      </c>
      <c r="G151" s="11" t="s">
        <v>551</v>
      </c>
      <c r="H151" s="11" t="s">
        <v>552</v>
      </c>
      <c r="I151" s="38" t="s">
        <v>65</v>
      </c>
      <c r="J151" s="38" t="s">
        <v>80</v>
      </c>
      <c r="K151" s="29">
        <f t="shared" si="141"/>
        <v>42051.75</v>
      </c>
      <c r="L151" s="39">
        <v>41570.59375</v>
      </c>
      <c r="M151" s="52">
        <v>42037</v>
      </c>
      <c r="N151" s="18">
        <f t="shared" si="139"/>
        <v>466.40625</v>
      </c>
      <c r="O151" s="16">
        <f t="shared" si="122"/>
        <v>42042</v>
      </c>
      <c r="P151" s="16">
        <v>42039</v>
      </c>
      <c r="Q151" s="18">
        <f t="shared" si="116"/>
        <v>9</v>
      </c>
      <c r="R151" s="18">
        <f t="shared" si="117"/>
        <v>12</v>
      </c>
      <c r="S151" s="19">
        <f t="shared" si="118"/>
        <v>481.15625</v>
      </c>
      <c r="T151" s="37">
        <v>42051.620833333334</v>
      </c>
      <c r="U151" s="15" t="str">
        <f t="shared" si="92"/>
        <v>No Cumplió</v>
      </c>
      <c r="V151" s="15" t="str">
        <f t="shared" si="93"/>
        <v>No Cumplió</v>
      </c>
      <c r="W151" s="19">
        <f t="shared" si="140"/>
        <v>481.0270833333343</v>
      </c>
      <c r="X151" s="11" t="s">
        <v>785</v>
      </c>
      <c r="Y151" s="25">
        <f t="shared" si="127"/>
        <v>5</v>
      </c>
      <c r="Z151" s="26"/>
      <c r="AA151" s="26"/>
      <c r="AB151" s="26"/>
      <c r="AC151" s="26"/>
      <c r="AD151" s="35"/>
      <c r="AE151" s="36"/>
      <c r="AF151" s="36"/>
    </row>
    <row r="152" spans="1:32" ht="51.75" customHeight="1" x14ac:dyDescent="0.25">
      <c r="A152" s="4">
        <v>1</v>
      </c>
      <c r="B152" s="35" t="s">
        <v>728</v>
      </c>
      <c r="C152" s="38" t="s">
        <v>553</v>
      </c>
      <c r="D152" s="38" t="s">
        <v>350</v>
      </c>
      <c r="E152" s="38" t="s">
        <v>51</v>
      </c>
      <c r="F152" s="38" t="s">
        <v>12</v>
      </c>
      <c r="G152" s="11" t="s">
        <v>554</v>
      </c>
      <c r="H152" s="11" t="s">
        <v>555</v>
      </c>
      <c r="I152" s="38" t="s">
        <v>262</v>
      </c>
      <c r="J152" s="38" t="s">
        <v>65</v>
      </c>
      <c r="K152" s="29">
        <f t="shared" si="141"/>
        <v>42051.75</v>
      </c>
      <c r="L152" s="39">
        <v>41569.642361111109</v>
      </c>
      <c r="M152" s="52">
        <f>+T153</f>
        <v>42052.609722222223</v>
      </c>
      <c r="N152" s="18">
        <f t="shared" si="139"/>
        <v>482.96736111111386</v>
      </c>
      <c r="O152" s="16">
        <f t="shared" ref="O152" si="142">+M152+Y152</f>
        <v>42057.609722222223</v>
      </c>
      <c r="P152" s="16"/>
      <c r="Q152" s="18">
        <f t="shared" ref="Q152" si="143">IF(T152="",(ROUNDDOWN(K152-O152,0)),ROUNDDOWN(T152-O152,0))</f>
        <v>-5</v>
      </c>
      <c r="R152" s="18" t="str">
        <f t="shared" ref="R152" si="144">IF(P152="","Sin Fecha",IF(T152="",(ROUNDDOWN(K152-P152,0)),ROUNDDOWN(T152-P152,0)))</f>
        <v>Sin Fecha</v>
      </c>
      <c r="S152" s="19">
        <f t="shared" ref="S152" si="145">K152-L152</f>
        <v>482.10763888889051</v>
      </c>
      <c r="T152" s="37"/>
      <c r="U152" s="15" t="str">
        <f t="shared" ref="U152" si="146">IF(AND(T152&lt;&gt;"",Q152&lt;=0),"Cumplió","No Cumplió")</f>
        <v>No Cumplió</v>
      </c>
      <c r="V152" s="15" t="str">
        <f t="shared" ref="V152" si="147">IF(AND(T152&lt;&gt;"",R152&lt;=0),"Cumplió",IF(P152="","Sin Fecha","No Cumplió"))</f>
        <v>Sin Fecha</v>
      </c>
      <c r="W152" s="19">
        <f t="shared" ref="W152" si="148">IF(T152="",K152-L152,T152-L152)</f>
        <v>482.10763888889051</v>
      </c>
      <c r="X152" s="11" t="s">
        <v>786</v>
      </c>
      <c r="Y152" s="25">
        <f t="shared" si="127"/>
        <v>5</v>
      </c>
      <c r="Z152" s="26"/>
      <c r="AA152" s="26"/>
      <c r="AB152" s="26"/>
      <c r="AC152" s="26"/>
      <c r="AD152" s="35"/>
      <c r="AE152" s="36"/>
      <c r="AF152" s="36"/>
    </row>
    <row r="153" spans="1:32" ht="51.75" customHeight="1" x14ac:dyDescent="0.25">
      <c r="B153" s="35" t="s">
        <v>728</v>
      </c>
      <c r="C153" s="38" t="s">
        <v>553</v>
      </c>
      <c r="D153" s="38" t="s">
        <v>350</v>
      </c>
      <c r="E153" s="38" t="s">
        <v>59</v>
      </c>
      <c r="F153" s="38" t="s">
        <v>12</v>
      </c>
      <c r="G153" s="11" t="s">
        <v>554</v>
      </c>
      <c r="H153" s="11" t="s">
        <v>555</v>
      </c>
      <c r="I153" s="38" t="s">
        <v>65</v>
      </c>
      <c r="J153" s="38" t="s">
        <v>16</v>
      </c>
      <c r="K153" s="29">
        <f t="shared" si="141"/>
        <v>42051.75</v>
      </c>
      <c r="L153" s="39">
        <v>41569.642361111109</v>
      </c>
      <c r="M153" s="52">
        <v>42037</v>
      </c>
      <c r="N153" s="18">
        <f t="shared" ref="N153" si="149">M153-L153</f>
        <v>467.35763888889051</v>
      </c>
      <c r="O153" s="16">
        <f t="shared" si="122"/>
        <v>42042</v>
      </c>
      <c r="P153" s="16"/>
      <c r="Q153" s="18">
        <f t="shared" si="116"/>
        <v>10</v>
      </c>
      <c r="R153" s="18" t="str">
        <f t="shared" si="117"/>
        <v>Sin Fecha</v>
      </c>
      <c r="S153" s="19">
        <f t="shared" si="118"/>
        <v>482.10763888889051</v>
      </c>
      <c r="T153" s="37">
        <v>42052.609722222223</v>
      </c>
      <c r="U153" s="15" t="str">
        <f t="shared" si="92"/>
        <v>No Cumplió</v>
      </c>
      <c r="V153" s="15" t="str">
        <f t="shared" si="93"/>
        <v>Sin Fecha</v>
      </c>
      <c r="W153" s="19">
        <f t="shared" si="140"/>
        <v>482.96736111111386</v>
      </c>
      <c r="X153" s="11" t="s">
        <v>786</v>
      </c>
      <c r="Y153" s="25">
        <f t="shared" si="127"/>
        <v>5</v>
      </c>
      <c r="Z153" s="26"/>
      <c r="AA153" s="26"/>
      <c r="AB153" s="26"/>
      <c r="AC153" s="26"/>
      <c r="AD153" s="35"/>
      <c r="AE153" s="36"/>
      <c r="AF153" s="36"/>
    </row>
    <row r="154" spans="1:32" ht="51.75" customHeight="1" x14ac:dyDescent="0.25">
      <c r="B154" s="35" t="s">
        <v>728</v>
      </c>
      <c r="C154" s="38" t="s">
        <v>553</v>
      </c>
      <c r="D154" s="38" t="s">
        <v>350</v>
      </c>
      <c r="E154" s="38" t="s">
        <v>59</v>
      </c>
      <c r="F154" s="38" t="s">
        <v>12</v>
      </c>
      <c r="G154" s="11" t="s">
        <v>554</v>
      </c>
      <c r="H154" s="11" t="s">
        <v>555</v>
      </c>
      <c r="I154" s="38" t="s">
        <v>65</v>
      </c>
      <c r="J154" s="38" t="s">
        <v>262</v>
      </c>
      <c r="K154" s="29">
        <f t="shared" si="141"/>
        <v>42051.75</v>
      </c>
      <c r="L154" s="39">
        <v>41569.642361111109</v>
      </c>
      <c r="M154" s="52">
        <v>42037</v>
      </c>
      <c r="N154" s="18">
        <f t="shared" si="139"/>
        <v>467.35763888889051</v>
      </c>
      <c r="O154" s="16">
        <f t="shared" si="122"/>
        <v>42042</v>
      </c>
      <c r="P154" s="16">
        <v>42039</v>
      </c>
      <c r="Q154" s="18">
        <f t="shared" si="116"/>
        <v>-3</v>
      </c>
      <c r="R154" s="18">
        <f t="shared" si="117"/>
        <v>0</v>
      </c>
      <c r="S154" s="19">
        <f t="shared" si="118"/>
        <v>482.10763888889051</v>
      </c>
      <c r="T154" s="37">
        <v>42038.552777777775</v>
      </c>
      <c r="U154" s="15" t="str">
        <f t="shared" si="92"/>
        <v>Cumplió</v>
      </c>
      <c r="V154" s="15" t="str">
        <f t="shared" si="93"/>
        <v>Cumplió</v>
      </c>
      <c r="W154" s="19">
        <f t="shared" si="140"/>
        <v>468.9104166666657</v>
      </c>
      <c r="X154" s="11" t="s">
        <v>787</v>
      </c>
      <c r="Y154" s="25">
        <f t="shared" si="127"/>
        <v>5</v>
      </c>
      <c r="Z154" s="26"/>
      <c r="AA154" s="26"/>
      <c r="AB154" s="26"/>
      <c r="AC154" s="26"/>
      <c r="AD154" s="35"/>
      <c r="AE154" s="36"/>
      <c r="AF154" s="36"/>
    </row>
    <row r="155" spans="1:32" ht="51.75" customHeight="1" x14ac:dyDescent="0.25">
      <c r="A155" s="4">
        <v>1</v>
      </c>
      <c r="B155" s="35" t="s">
        <v>728</v>
      </c>
      <c r="C155" s="38" t="s">
        <v>556</v>
      </c>
      <c r="D155" s="38" t="s">
        <v>350</v>
      </c>
      <c r="E155" s="38" t="s">
        <v>11</v>
      </c>
      <c r="F155" s="38" t="s">
        <v>12</v>
      </c>
      <c r="G155" s="11" t="s">
        <v>557</v>
      </c>
      <c r="H155" s="11" t="s">
        <v>558</v>
      </c>
      <c r="I155" s="38" t="s">
        <v>964</v>
      </c>
      <c r="J155" s="38" t="s">
        <v>22</v>
      </c>
      <c r="K155" s="29">
        <f t="shared" si="141"/>
        <v>42051.75</v>
      </c>
      <c r="L155" s="39">
        <v>41566.638194444444</v>
      </c>
      <c r="M155" s="52">
        <v>42037</v>
      </c>
      <c r="N155" s="18">
        <f t="shared" si="139"/>
        <v>470.3618055555562</v>
      </c>
      <c r="O155" s="16">
        <f t="shared" si="122"/>
        <v>42042</v>
      </c>
      <c r="P155" s="16">
        <v>42039</v>
      </c>
      <c r="Q155" s="18">
        <f t="shared" si="116"/>
        <v>9</v>
      </c>
      <c r="R155" s="18">
        <f t="shared" si="117"/>
        <v>12</v>
      </c>
      <c r="S155" s="19">
        <f t="shared" si="118"/>
        <v>485.1118055555562</v>
      </c>
      <c r="T155" s="37"/>
      <c r="U155" s="15" t="str">
        <f t="shared" si="92"/>
        <v>No Cumplió</v>
      </c>
      <c r="V155" s="15" t="str">
        <f t="shared" si="93"/>
        <v>No Cumplió</v>
      </c>
      <c r="W155" s="19">
        <f t="shared" si="140"/>
        <v>485.1118055555562</v>
      </c>
      <c r="X155" s="11" t="s">
        <v>787</v>
      </c>
      <c r="Y155" s="25">
        <f t="shared" si="127"/>
        <v>5</v>
      </c>
      <c r="Z155" s="26"/>
      <c r="AA155" s="26"/>
      <c r="AB155" s="26"/>
      <c r="AC155" s="26"/>
      <c r="AD155" s="35"/>
      <c r="AE155" s="36"/>
      <c r="AF155" s="36"/>
    </row>
    <row r="156" spans="1:32" ht="51.75" customHeight="1" x14ac:dyDescent="0.25">
      <c r="A156" s="4">
        <v>1</v>
      </c>
      <c r="B156" s="35" t="s">
        <v>728</v>
      </c>
      <c r="C156" s="38" t="s">
        <v>559</v>
      </c>
      <c r="D156" s="38" t="s">
        <v>350</v>
      </c>
      <c r="E156" s="38" t="s">
        <v>51</v>
      </c>
      <c r="F156" s="38" t="s">
        <v>12</v>
      </c>
      <c r="G156" s="11" t="s">
        <v>560</v>
      </c>
      <c r="H156" s="11" t="s">
        <v>561</v>
      </c>
      <c r="I156" s="38" t="s">
        <v>149</v>
      </c>
      <c r="J156" s="38" t="s">
        <v>131</v>
      </c>
      <c r="K156" s="29">
        <f t="shared" si="141"/>
        <v>42051.75</v>
      </c>
      <c r="L156" s="39">
        <v>41565.77847222222</v>
      </c>
      <c r="M156" s="52">
        <f>+T157</f>
        <v>42052.777777777781</v>
      </c>
      <c r="N156" s="18">
        <f t="shared" ref="N156" si="150">M156-L156</f>
        <v>486.99930555556057</v>
      </c>
      <c r="O156" s="16">
        <f t="shared" ref="O156" si="151">+M156+Y156</f>
        <v>42057.777777777781</v>
      </c>
      <c r="P156" s="16"/>
      <c r="Q156" s="18">
        <f t="shared" ref="Q156" si="152">IF(T156="",(ROUNDDOWN(K156-O156,0)),ROUNDDOWN(T156-O156,0))</f>
        <v>-6</v>
      </c>
      <c r="R156" s="18" t="str">
        <f t="shared" ref="R156" si="153">IF(P156="","Sin Fecha",IF(T156="",(ROUNDDOWN(K156-P156,0)),ROUNDDOWN(T156-P156,0)))</f>
        <v>Sin Fecha</v>
      </c>
      <c r="S156" s="19">
        <f t="shared" ref="S156" si="154">K156-L156</f>
        <v>485.97152777777956</v>
      </c>
      <c r="T156" s="37"/>
      <c r="U156" s="15" t="str">
        <f t="shared" ref="U156" si="155">IF(AND(T156&lt;&gt;"",Q156&lt;=0),"Cumplió","No Cumplió")</f>
        <v>No Cumplió</v>
      </c>
      <c r="V156" s="15" t="str">
        <f t="shared" ref="V156" si="156">IF(AND(T156&lt;&gt;"",R156&lt;=0),"Cumplió",IF(P156="","Sin Fecha","No Cumplió"))</f>
        <v>Sin Fecha</v>
      </c>
      <c r="W156" s="19">
        <f t="shared" ref="W156" si="157">IF(T156="",K156-L156,T156-L156)</f>
        <v>485.97152777777956</v>
      </c>
      <c r="X156" s="11" t="s">
        <v>180</v>
      </c>
      <c r="Y156" s="25">
        <f t="shared" si="127"/>
        <v>5</v>
      </c>
      <c r="Z156" s="26"/>
      <c r="AA156" s="26"/>
      <c r="AB156" s="26"/>
      <c r="AC156" s="26"/>
      <c r="AD156" s="35"/>
      <c r="AE156" s="36"/>
      <c r="AF156" s="36"/>
    </row>
    <row r="157" spans="1:32" ht="51.75" customHeight="1" x14ac:dyDescent="0.25">
      <c r="B157" s="35" t="s">
        <v>728</v>
      </c>
      <c r="C157" s="38" t="s">
        <v>559</v>
      </c>
      <c r="D157" s="38" t="s">
        <v>350</v>
      </c>
      <c r="E157" s="38" t="s">
        <v>51</v>
      </c>
      <c r="F157" s="38" t="s">
        <v>12</v>
      </c>
      <c r="G157" s="11" t="s">
        <v>560</v>
      </c>
      <c r="H157" s="11" t="s">
        <v>561</v>
      </c>
      <c r="I157" s="38" t="s">
        <v>149</v>
      </c>
      <c r="J157" s="38" t="s">
        <v>149</v>
      </c>
      <c r="K157" s="29">
        <f t="shared" si="141"/>
        <v>42051.75</v>
      </c>
      <c r="L157" s="39">
        <v>41565.77847222222</v>
      </c>
      <c r="M157" s="52">
        <v>42037</v>
      </c>
      <c r="N157" s="18">
        <f t="shared" si="139"/>
        <v>471.22152777777956</v>
      </c>
      <c r="O157" s="16">
        <f t="shared" si="122"/>
        <v>42042</v>
      </c>
      <c r="P157" s="16">
        <v>42039</v>
      </c>
      <c r="Q157" s="18">
        <f t="shared" si="116"/>
        <v>10</v>
      </c>
      <c r="R157" s="18">
        <f t="shared" si="117"/>
        <v>13</v>
      </c>
      <c r="S157" s="19">
        <f t="shared" si="118"/>
        <v>485.97152777777956</v>
      </c>
      <c r="T157" s="37">
        <v>42052.777777777781</v>
      </c>
      <c r="U157" s="15" t="str">
        <f t="shared" si="92"/>
        <v>No Cumplió</v>
      </c>
      <c r="V157" s="15" t="str">
        <f t="shared" si="93"/>
        <v>No Cumplió</v>
      </c>
      <c r="W157" s="19">
        <f t="shared" si="140"/>
        <v>486.99930555556057</v>
      </c>
      <c r="X157" s="11" t="s">
        <v>180</v>
      </c>
      <c r="Y157" s="25">
        <f t="shared" si="127"/>
        <v>5</v>
      </c>
      <c r="Z157" s="26"/>
      <c r="AA157" s="26"/>
      <c r="AB157" s="26"/>
      <c r="AC157" s="26"/>
      <c r="AD157" s="35"/>
      <c r="AE157" s="36"/>
      <c r="AF157" s="36"/>
    </row>
    <row r="158" spans="1:32" ht="51.75" customHeight="1" x14ac:dyDescent="0.25">
      <c r="A158" s="4">
        <v>1</v>
      </c>
      <c r="B158" s="35" t="s">
        <v>728</v>
      </c>
      <c r="C158" s="38" t="s">
        <v>562</v>
      </c>
      <c r="D158" s="38" t="s">
        <v>350</v>
      </c>
      <c r="E158" s="38" t="s">
        <v>157</v>
      </c>
      <c r="F158" s="38" t="s">
        <v>12</v>
      </c>
      <c r="G158" s="11" t="s">
        <v>563</v>
      </c>
      <c r="H158" s="11" t="s">
        <v>564</v>
      </c>
      <c r="I158" s="38" t="s">
        <v>65</v>
      </c>
      <c r="J158" s="38" t="s">
        <v>361</v>
      </c>
      <c r="K158" s="29">
        <f t="shared" si="141"/>
        <v>42051.75</v>
      </c>
      <c r="L158" s="39">
        <v>41565.611805555556</v>
      </c>
      <c r="M158" s="52">
        <f>+T159</f>
        <v>42049.651388888888</v>
      </c>
      <c r="N158" s="18">
        <f t="shared" ref="N158" si="158">M158-L158</f>
        <v>484.03958333333139</v>
      </c>
      <c r="O158" s="16">
        <f t="shared" ref="O158" si="159">+M158+Y158</f>
        <v>42054.651388888888</v>
      </c>
      <c r="P158" s="16">
        <v>42039</v>
      </c>
      <c r="Q158" s="18">
        <f t="shared" si="116"/>
        <v>-2</v>
      </c>
      <c r="R158" s="18">
        <f t="shared" si="117"/>
        <v>12</v>
      </c>
      <c r="S158" s="19">
        <f t="shared" si="118"/>
        <v>486.1381944444438</v>
      </c>
      <c r="T158" s="37"/>
      <c r="U158" s="15" t="str">
        <f t="shared" si="92"/>
        <v>No Cumplió</v>
      </c>
      <c r="V158" s="15" t="str">
        <f t="shared" si="93"/>
        <v>No Cumplió</v>
      </c>
      <c r="W158" s="19">
        <f t="shared" si="140"/>
        <v>486.1381944444438</v>
      </c>
      <c r="X158" s="11" t="s">
        <v>575</v>
      </c>
      <c r="Y158" s="25">
        <f t="shared" si="127"/>
        <v>5</v>
      </c>
      <c r="Z158" s="26"/>
      <c r="AA158" s="26"/>
      <c r="AB158" s="26"/>
      <c r="AC158" s="26"/>
      <c r="AD158" s="35"/>
      <c r="AE158" s="36"/>
      <c r="AF158" s="36"/>
    </row>
    <row r="159" spans="1:32" ht="51.75" customHeight="1" x14ac:dyDescent="0.25">
      <c r="B159" s="35" t="s">
        <v>728</v>
      </c>
      <c r="C159" s="38" t="s">
        <v>562</v>
      </c>
      <c r="D159" s="38" t="s">
        <v>350</v>
      </c>
      <c r="E159" s="38" t="s">
        <v>59</v>
      </c>
      <c r="F159" s="38" t="s">
        <v>12</v>
      </c>
      <c r="G159" s="11" t="s">
        <v>563</v>
      </c>
      <c r="H159" s="11" t="s">
        <v>564</v>
      </c>
      <c r="I159" s="38" t="s">
        <v>65</v>
      </c>
      <c r="J159" s="38" t="s">
        <v>148</v>
      </c>
      <c r="K159" s="29">
        <f t="shared" si="141"/>
        <v>42051.75</v>
      </c>
      <c r="L159" s="39">
        <v>41565.611805555556</v>
      </c>
      <c r="M159" s="52">
        <v>42037</v>
      </c>
      <c r="N159" s="18">
        <f t="shared" si="139"/>
        <v>471.3881944444438</v>
      </c>
      <c r="O159" s="16">
        <f t="shared" si="122"/>
        <v>42042</v>
      </c>
      <c r="P159" s="16">
        <v>42039</v>
      </c>
      <c r="Q159" s="18">
        <f t="shared" si="116"/>
        <v>7</v>
      </c>
      <c r="R159" s="18">
        <f t="shared" si="117"/>
        <v>10</v>
      </c>
      <c r="S159" s="19">
        <f t="shared" si="118"/>
        <v>486.1381944444438</v>
      </c>
      <c r="T159" s="37">
        <v>42049.651388888888</v>
      </c>
      <c r="U159" s="15" t="str">
        <f t="shared" si="92"/>
        <v>No Cumplió</v>
      </c>
      <c r="V159" s="15" t="str">
        <f t="shared" si="93"/>
        <v>No Cumplió</v>
      </c>
      <c r="W159" s="19">
        <f t="shared" si="140"/>
        <v>484.03958333333139</v>
      </c>
      <c r="X159" s="11" t="s">
        <v>575</v>
      </c>
      <c r="Y159" s="25">
        <f t="shared" si="127"/>
        <v>5</v>
      </c>
      <c r="Z159" s="26"/>
      <c r="AA159" s="26"/>
      <c r="AB159" s="26"/>
      <c r="AC159" s="26"/>
      <c r="AD159" s="35"/>
      <c r="AE159" s="36"/>
      <c r="AF159" s="36"/>
    </row>
    <row r="160" spans="1:32" ht="51.75" customHeight="1" x14ac:dyDescent="0.25">
      <c r="A160" s="4">
        <v>1</v>
      </c>
      <c r="B160" s="35" t="s">
        <v>728</v>
      </c>
      <c r="C160" s="38" t="s">
        <v>565</v>
      </c>
      <c r="D160" s="38" t="s">
        <v>350</v>
      </c>
      <c r="E160" s="38" t="s">
        <v>59</v>
      </c>
      <c r="F160" s="38" t="s">
        <v>12</v>
      </c>
      <c r="G160" s="11" t="s">
        <v>566</v>
      </c>
      <c r="H160" s="11" t="s">
        <v>567</v>
      </c>
      <c r="I160" s="38" t="s">
        <v>55</v>
      </c>
      <c r="J160" s="38" t="s">
        <v>80</v>
      </c>
      <c r="K160" s="29">
        <f t="shared" si="141"/>
        <v>42051.75</v>
      </c>
      <c r="L160" s="39">
        <v>41564.566666666666</v>
      </c>
      <c r="M160" s="52">
        <f>+T161</f>
        <v>42048.659722222219</v>
      </c>
      <c r="N160" s="18">
        <f t="shared" ref="N160" si="160">M160-L160</f>
        <v>484.09305555555329</v>
      </c>
      <c r="O160" s="16">
        <f t="shared" ref="O160" si="161">+M160+Y160</f>
        <v>42053.659722222219</v>
      </c>
      <c r="P160" s="16">
        <v>42039</v>
      </c>
      <c r="Q160" s="18">
        <f t="shared" si="116"/>
        <v>-1</v>
      </c>
      <c r="R160" s="18">
        <f t="shared" si="117"/>
        <v>12</v>
      </c>
      <c r="S160" s="19">
        <f t="shared" si="118"/>
        <v>487.1833333333343</v>
      </c>
      <c r="T160" s="37"/>
      <c r="U160" s="15" t="str">
        <f t="shared" si="92"/>
        <v>No Cumplió</v>
      </c>
      <c r="V160" s="15" t="str">
        <f t="shared" si="93"/>
        <v>No Cumplió</v>
      </c>
      <c r="W160" s="19">
        <f t="shared" si="140"/>
        <v>487.1833333333343</v>
      </c>
      <c r="X160" s="11" t="s">
        <v>575</v>
      </c>
      <c r="Y160" s="25">
        <f t="shared" si="127"/>
        <v>5</v>
      </c>
      <c r="Z160" s="26"/>
      <c r="AA160" s="26"/>
      <c r="AB160" s="26"/>
      <c r="AC160" s="26"/>
      <c r="AD160" s="35"/>
      <c r="AE160" s="36"/>
      <c r="AF160" s="36"/>
    </row>
    <row r="161" spans="2:32" ht="51.75" customHeight="1" x14ac:dyDescent="0.25">
      <c r="B161" s="35" t="s">
        <v>728</v>
      </c>
      <c r="C161" s="38" t="s">
        <v>565</v>
      </c>
      <c r="D161" s="38" t="s">
        <v>350</v>
      </c>
      <c r="E161" s="38" t="s">
        <v>59</v>
      </c>
      <c r="F161" s="38" t="s">
        <v>12</v>
      </c>
      <c r="G161" s="11" t="s">
        <v>566</v>
      </c>
      <c r="H161" s="11" t="s">
        <v>567</v>
      </c>
      <c r="I161" s="38" t="s">
        <v>280</v>
      </c>
      <c r="J161" s="38" t="s">
        <v>55</v>
      </c>
      <c r="K161" s="29">
        <f t="shared" si="141"/>
        <v>42051.75</v>
      </c>
      <c r="L161" s="39">
        <v>41564.566666666666</v>
      </c>
      <c r="M161" s="52">
        <v>42037</v>
      </c>
      <c r="N161" s="18">
        <f t="shared" si="139"/>
        <v>472.4333333333343</v>
      </c>
      <c r="O161" s="16">
        <f t="shared" si="122"/>
        <v>42042</v>
      </c>
      <c r="P161" s="16">
        <v>42039</v>
      </c>
      <c r="Q161" s="18">
        <f t="shared" si="116"/>
        <v>6</v>
      </c>
      <c r="R161" s="18">
        <f t="shared" si="117"/>
        <v>9</v>
      </c>
      <c r="S161" s="19">
        <f t="shared" si="118"/>
        <v>487.1833333333343</v>
      </c>
      <c r="T161" s="37">
        <v>42048.659722222219</v>
      </c>
      <c r="U161" s="15" t="str">
        <f t="shared" ref="U161" si="162">IF(AND(T161&lt;&gt;"",Q161&lt;=0),"Cumplió","No Cumplió")</f>
        <v>No Cumplió</v>
      </c>
      <c r="V161" s="15" t="str">
        <f t="shared" ref="V161" si="163">IF(AND(T161&lt;&gt;"",R161&lt;=0),"Cumplió",IF(P161="","Sin Fecha","No Cumplió"))</f>
        <v>No Cumplió</v>
      </c>
      <c r="W161" s="19">
        <f t="shared" si="140"/>
        <v>484.09305555555329</v>
      </c>
      <c r="X161" s="11" t="s">
        <v>575</v>
      </c>
      <c r="Y161" s="25">
        <f t="shared" si="127"/>
        <v>5</v>
      </c>
      <c r="Z161" s="26"/>
      <c r="AA161" s="26"/>
      <c r="AB161" s="26"/>
      <c r="AC161" s="26"/>
      <c r="AD161" s="35"/>
      <c r="AE161" s="36"/>
      <c r="AF161" s="36"/>
    </row>
    <row r="162" spans="2:32" ht="51.75" customHeight="1" x14ac:dyDescent="0.25"/>
    <row r="163" spans="2:32" ht="51.75" customHeight="1" x14ac:dyDescent="0.25"/>
    <row r="164" spans="2:32" ht="51.75" customHeight="1" x14ac:dyDescent="0.25"/>
    <row r="165" spans="2:32" ht="51.75" customHeight="1" x14ac:dyDescent="0.25"/>
    <row r="166" spans="2:32" ht="51.75" customHeight="1" x14ac:dyDescent="0.25"/>
  </sheetData>
  <autoFilter ref="A5:AF161"/>
  <hyperlinks>
    <hyperlink ref="C78" r:id="rId1" display="https://support.finsoftware.com/jira/browse/BXMPRJ-1021"/>
  </hyperlinks>
  <printOptions horizontalCentered="1" verticalCentered="1"/>
  <pageMargins left="0.25" right="0.25" top="0.25" bottom="0.5" header="0.5" footer="0.25"/>
  <headerFooter>
    <oddFooter>&amp;Z&amp;P of &amp;F</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5" x14ac:dyDescent="0.25"/>
  <cols>
    <col min="1" max="1" width="33.28515625" bestFit="1" customWidth="1"/>
    <col min="2" max="2" width="17.28515625" customWidth="1"/>
  </cols>
  <sheetData>
    <row r="1" spans="1:3" ht="18.75" x14ac:dyDescent="0.3">
      <c r="A1" s="40" t="s">
        <v>618</v>
      </c>
      <c r="B1" s="40" t="s">
        <v>619</v>
      </c>
      <c r="C1" s="40" t="s">
        <v>947</v>
      </c>
    </row>
    <row r="2" spans="1:3" x14ac:dyDescent="0.25">
      <c r="A2" t="s">
        <v>577</v>
      </c>
      <c r="B2" s="59">
        <f>+Abiertos!D4</f>
        <v>41</v>
      </c>
      <c r="C2" s="59">
        <f>+Abiertos!F4</f>
        <v>7</v>
      </c>
    </row>
    <row r="3" spans="1:3" x14ac:dyDescent="0.25">
      <c r="A3" t="s">
        <v>578</v>
      </c>
      <c r="B3" s="59">
        <f>+'Bug''s'!D4</f>
        <v>33</v>
      </c>
      <c r="C3" s="59">
        <f>+'Bug''s'!F4</f>
        <v>15</v>
      </c>
    </row>
    <row r="4" spans="1:3" x14ac:dyDescent="0.25">
      <c r="A4" t="s">
        <v>579</v>
      </c>
      <c r="B4" s="59">
        <f>+Migración!D4</f>
        <v>10</v>
      </c>
      <c r="C4" s="59">
        <f>+Migración!F4</f>
        <v>2</v>
      </c>
    </row>
    <row r="5" spans="1:3" x14ac:dyDescent="0.25">
      <c r="A5" t="s">
        <v>580</v>
      </c>
      <c r="B5" s="59">
        <f>+Parametrización!D4</f>
        <v>6</v>
      </c>
      <c r="C5" s="59">
        <f>+Parametrización!F4</f>
        <v>3</v>
      </c>
    </row>
    <row r="6" spans="1:3" x14ac:dyDescent="0.25">
      <c r="A6" t="s">
        <v>620</v>
      </c>
      <c r="B6" s="59">
        <f>+Brecha!D4</f>
        <v>79</v>
      </c>
      <c r="C6" s="59">
        <f>+Brecha!F4</f>
        <v>19</v>
      </c>
    </row>
    <row r="7" spans="1:3" x14ac:dyDescent="0.25">
      <c r="A7" t="s">
        <v>617</v>
      </c>
      <c r="B7" s="41">
        <f>SUM(B2:B6)</f>
        <v>169</v>
      </c>
      <c r="C7" s="41">
        <f>SUM(C2:C6)</f>
        <v>46</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612</v>
      </c>
    </row>
    <row r="2" spans="1:5" x14ac:dyDescent="0.25">
      <c r="A2" s="33" t="s">
        <v>583</v>
      </c>
      <c r="B2" s="33"/>
      <c r="C2" s="33" t="s">
        <v>581</v>
      </c>
    </row>
    <row r="3" spans="1:5" x14ac:dyDescent="0.25">
      <c r="A3" s="33" t="s">
        <v>583</v>
      </c>
      <c r="B3" s="33"/>
      <c r="C3" s="33" t="s">
        <v>585</v>
      </c>
    </row>
    <row r="4" spans="1:5" x14ac:dyDescent="0.25">
      <c r="A4" s="33" t="s">
        <v>584</v>
      </c>
      <c r="B4" s="33"/>
      <c r="C4" s="33" t="s">
        <v>581</v>
      </c>
    </row>
    <row r="5" spans="1:5" x14ac:dyDescent="0.25">
      <c r="A5" s="33" t="s">
        <v>584</v>
      </c>
      <c r="B5" s="33"/>
      <c r="C5" s="33" t="s">
        <v>582</v>
      </c>
    </row>
    <row r="6" spans="1:5" x14ac:dyDescent="0.25">
      <c r="A6" s="33" t="s">
        <v>584</v>
      </c>
      <c r="B6" s="33"/>
      <c r="C6" s="33" t="s">
        <v>589</v>
      </c>
    </row>
    <row r="7" spans="1:5" ht="30" x14ac:dyDescent="0.25">
      <c r="A7" s="33" t="s">
        <v>584</v>
      </c>
      <c r="B7" s="33"/>
      <c r="C7" s="33" t="s">
        <v>590</v>
      </c>
      <c r="D7" s="31" t="s">
        <v>591</v>
      </c>
    </row>
    <row r="8" spans="1:5" ht="30" x14ac:dyDescent="0.25">
      <c r="A8" s="33" t="s">
        <v>584</v>
      </c>
      <c r="B8" s="33"/>
      <c r="C8" s="33" t="s">
        <v>586</v>
      </c>
      <c r="D8" s="31" t="s">
        <v>587</v>
      </c>
    </row>
    <row r="9" spans="1:5" ht="30" x14ac:dyDescent="0.25">
      <c r="A9" s="32" t="s">
        <v>584</v>
      </c>
      <c r="B9" s="32"/>
      <c r="C9" s="33" t="s">
        <v>588</v>
      </c>
      <c r="D9" s="31" t="s">
        <v>595</v>
      </c>
      <c r="E9" t="s">
        <v>592</v>
      </c>
    </row>
    <row r="10" spans="1:5" ht="45" x14ac:dyDescent="0.25">
      <c r="A10" s="32" t="s">
        <v>584</v>
      </c>
      <c r="B10" s="32" t="s">
        <v>604</v>
      </c>
      <c r="C10" s="34" t="s">
        <v>594</v>
      </c>
      <c r="D10" s="31" t="s">
        <v>599</v>
      </c>
    </row>
    <row r="11" spans="1:5" ht="30" x14ac:dyDescent="0.25">
      <c r="A11" s="32" t="s">
        <v>584</v>
      </c>
      <c r="B11" s="32" t="s">
        <v>604</v>
      </c>
      <c r="C11" s="34" t="s">
        <v>593</v>
      </c>
      <c r="D11" s="31" t="s">
        <v>596</v>
      </c>
    </row>
    <row r="12" spans="1:5" ht="30" x14ac:dyDescent="0.25">
      <c r="A12" s="32" t="s">
        <v>584</v>
      </c>
      <c r="B12" s="32" t="s">
        <v>604</v>
      </c>
      <c r="C12" s="34" t="s">
        <v>597</v>
      </c>
      <c r="D12" s="31" t="s">
        <v>598</v>
      </c>
    </row>
    <row r="13" spans="1:5" x14ac:dyDescent="0.25">
      <c r="A13" s="32" t="s">
        <v>584</v>
      </c>
      <c r="B13" s="32" t="s">
        <v>605</v>
      </c>
      <c r="C13" s="34" t="s">
        <v>603</v>
      </c>
      <c r="D13" s="31" t="s">
        <v>611</v>
      </c>
    </row>
    <row r="14" spans="1:5" ht="30" x14ac:dyDescent="0.25">
      <c r="A14" s="32" t="s">
        <v>584</v>
      </c>
      <c r="B14" s="32" t="s">
        <v>606</v>
      </c>
      <c r="C14" s="34" t="s">
        <v>607</v>
      </c>
      <c r="D14" s="31" t="s">
        <v>609</v>
      </c>
    </row>
    <row r="15" spans="1:5" x14ac:dyDescent="0.25">
      <c r="A15" s="32" t="s">
        <v>584</v>
      </c>
      <c r="B15" s="32" t="s">
        <v>606</v>
      </c>
      <c r="C15" s="34" t="s">
        <v>608</v>
      </c>
      <c r="D15" s="31" t="s">
        <v>610</v>
      </c>
    </row>
    <row r="16" spans="1:5" x14ac:dyDescent="0.25">
      <c r="A16" s="32" t="s">
        <v>584</v>
      </c>
      <c r="B16" s="32" t="s">
        <v>941</v>
      </c>
      <c r="C16" s="34" t="s">
        <v>942</v>
      </c>
      <c r="D16" s="31" t="s">
        <v>943</v>
      </c>
    </row>
    <row r="18" spans="3:4" x14ac:dyDescent="0.25">
      <c r="C18" s="33" t="s">
        <v>647</v>
      </c>
    </row>
    <row r="19" spans="3:4" x14ac:dyDescent="0.25">
      <c r="C19" t="s">
        <v>648</v>
      </c>
    </row>
    <row r="20" spans="3:4" x14ac:dyDescent="0.25">
      <c r="C20" t="s">
        <v>649</v>
      </c>
    </row>
    <row r="22" spans="3:4" x14ac:dyDescent="0.25">
      <c r="D22" s="31" t="s">
        <v>748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H6" sqref="H6"/>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68" t="s">
        <v>826</v>
      </c>
      <c r="B1" s="68" t="s">
        <v>203</v>
      </c>
      <c r="C1" s="68" t="s">
        <v>663</v>
      </c>
      <c r="D1" s="68" t="s">
        <v>606</v>
      </c>
      <c r="E1" s="68" t="s">
        <v>825</v>
      </c>
      <c r="F1" s="68" t="s">
        <v>605</v>
      </c>
      <c r="G1" s="68" t="s">
        <v>824</v>
      </c>
      <c r="I1" s="68" t="s">
        <v>826</v>
      </c>
      <c r="J1" s="68" t="s">
        <v>203</v>
      </c>
      <c r="K1" s="68" t="s">
        <v>606</v>
      </c>
      <c r="L1" s="68" t="s">
        <v>825</v>
      </c>
      <c r="M1" s="68" t="s">
        <v>605</v>
      </c>
      <c r="N1" s="68" t="s">
        <v>824</v>
      </c>
    </row>
    <row r="2" spans="1:14" x14ac:dyDescent="0.25">
      <c r="A2" s="67" t="s">
        <v>823</v>
      </c>
      <c r="B2" s="66">
        <v>7</v>
      </c>
      <c r="C2" s="66">
        <v>5</v>
      </c>
      <c r="D2" s="66">
        <v>17</v>
      </c>
      <c r="E2" s="66">
        <v>8</v>
      </c>
      <c r="F2" s="66">
        <v>6</v>
      </c>
      <c r="G2" s="66">
        <f>SUM(B2:F2)</f>
        <v>43</v>
      </c>
      <c r="I2" s="67" t="s">
        <v>823</v>
      </c>
      <c r="J2" s="66">
        <v>0</v>
      </c>
      <c r="K2" s="66">
        <v>1</v>
      </c>
      <c r="L2" s="66">
        <v>1</v>
      </c>
      <c r="M2" s="66">
        <v>1</v>
      </c>
      <c r="N2" s="66">
        <f>SUM(J2:M2)</f>
        <v>3</v>
      </c>
    </row>
    <row r="3" spans="1:14" x14ac:dyDescent="0.25">
      <c r="A3" s="67" t="s">
        <v>822</v>
      </c>
      <c r="B3" s="66">
        <v>2</v>
      </c>
      <c r="C3" s="66">
        <v>0</v>
      </c>
      <c r="D3" s="66">
        <v>6</v>
      </c>
      <c r="E3" s="66">
        <v>1</v>
      </c>
      <c r="F3" s="66">
        <v>2</v>
      </c>
      <c r="G3" s="66">
        <f t="shared" ref="G3:G7" si="0">SUM(B3:F3)</f>
        <v>11</v>
      </c>
      <c r="I3" s="67" t="s">
        <v>822</v>
      </c>
      <c r="J3" s="66">
        <v>12</v>
      </c>
      <c r="K3" s="66">
        <v>14</v>
      </c>
      <c r="L3" s="66">
        <v>7</v>
      </c>
      <c r="M3" s="66">
        <v>2</v>
      </c>
      <c r="N3" s="66">
        <f t="shared" ref="N3:N7" si="1">SUM(J3:M3)</f>
        <v>35</v>
      </c>
    </row>
    <row r="4" spans="1:14" x14ac:dyDescent="0.25">
      <c r="A4" s="67" t="s">
        <v>821</v>
      </c>
      <c r="B4" s="66">
        <v>0</v>
      </c>
      <c r="C4" s="66">
        <v>0</v>
      </c>
      <c r="D4" s="66">
        <v>7</v>
      </c>
      <c r="E4" s="66">
        <v>0</v>
      </c>
      <c r="F4" s="66">
        <v>1</v>
      </c>
      <c r="G4" s="66">
        <f t="shared" si="0"/>
        <v>8</v>
      </c>
      <c r="I4" s="67" t="s">
        <v>821</v>
      </c>
      <c r="J4" s="66">
        <v>0</v>
      </c>
      <c r="K4" s="66">
        <v>6</v>
      </c>
      <c r="L4" s="66">
        <v>5</v>
      </c>
      <c r="M4" s="66">
        <v>1</v>
      </c>
      <c r="N4" s="66">
        <f t="shared" si="1"/>
        <v>12</v>
      </c>
    </row>
    <row r="5" spans="1:14" x14ac:dyDescent="0.25">
      <c r="A5" s="67" t="s">
        <v>820</v>
      </c>
      <c r="B5" s="66">
        <v>0</v>
      </c>
      <c r="C5" s="66">
        <v>1</v>
      </c>
      <c r="D5" s="66">
        <v>2</v>
      </c>
      <c r="E5" s="66">
        <v>2</v>
      </c>
      <c r="F5" s="66">
        <v>1</v>
      </c>
      <c r="G5" s="66">
        <f t="shared" si="0"/>
        <v>6</v>
      </c>
      <c r="I5" s="67" t="s">
        <v>820</v>
      </c>
      <c r="J5" s="66">
        <v>0</v>
      </c>
      <c r="K5" s="66">
        <v>2</v>
      </c>
      <c r="L5" s="66">
        <v>1</v>
      </c>
      <c r="M5" s="66">
        <v>0</v>
      </c>
      <c r="N5" s="66">
        <f t="shared" si="1"/>
        <v>3</v>
      </c>
    </row>
    <row r="6" spans="1:14" x14ac:dyDescent="0.25">
      <c r="A6" s="67" t="s">
        <v>819</v>
      </c>
      <c r="B6" s="66">
        <v>0</v>
      </c>
      <c r="C6" s="66">
        <v>0</v>
      </c>
      <c r="D6" s="66">
        <v>0</v>
      </c>
      <c r="E6" s="66">
        <v>1</v>
      </c>
      <c r="F6" s="66">
        <v>0</v>
      </c>
      <c r="G6" s="66">
        <f t="shared" si="0"/>
        <v>1</v>
      </c>
      <c r="I6" s="67" t="s">
        <v>819</v>
      </c>
      <c r="J6" s="66">
        <v>1</v>
      </c>
      <c r="K6" s="66">
        <v>0</v>
      </c>
      <c r="L6" s="66">
        <v>1</v>
      </c>
      <c r="M6" s="66">
        <v>0</v>
      </c>
      <c r="N6" s="66">
        <f t="shared" si="1"/>
        <v>2</v>
      </c>
    </row>
    <row r="7" spans="1:14" x14ac:dyDescent="0.25">
      <c r="A7" s="67" t="s">
        <v>915</v>
      </c>
      <c r="B7" s="66">
        <v>3</v>
      </c>
      <c r="C7" s="66">
        <v>0</v>
      </c>
      <c r="D7" s="66">
        <v>1</v>
      </c>
      <c r="E7" s="66">
        <v>0</v>
      </c>
      <c r="F7" s="66">
        <v>0</v>
      </c>
      <c r="G7" s="66">
        <f t="shared" si="0"/>
        <v>4</v>
      </c>
      <c r="I7" s="67" t="s">
        <v>915</v>
      </c>
      <c r="J7" s="66">
        <v>2</v>
      </c>
      <c r="K7" s="66">
        <v>7</v>
      </c>
      <c r="L7" s="66">
        <v>0</v>
      </c>
      <c r="M7" s="66">
        <v>0</v>
      </c>
      <c r="N7" s="66">
        <f t="shared" si="1"/>
        <v>9</v>
      </c>
    </row>
    <row r="8" spans="1:14" x14ac:dyDescent="0.25">
      <c r="A8" s="67" t="s">
        <v>818</v>
      </c>
      <c r="B8" s="66">
        <f>SUM(B2:B7)</f>
        <v>12</v>
      </c>
      <c r="C8" s="66">
        <f t="shared" ref="C8:G8" si="2">SUM(C2:C7)</f>
        <v>6</v>
      </c>
      <c r="D8" s="66">
        <f t="shared" si="2"/>
        <v>33</v>
      </c>
      <c r="E8" s="66">
        <f t="shared" si="2"/>
        <v>12</v>
      </c>
      <c r="F8" s="66">
        <f t="shared" si="2"/>
        <v>10</v>
      </c>
      <c r="G8" s="66">
        <f t="shared" si="2"/>
        <v>73</v>
      </c>
      <c r="I8" s="67" t="s">
        <v>818</v>
      </c>
      <c r="J8" s="66">
        <f>SUM(J2:J7)</f>
        <v>15</v>
      </c>
      <c r="K8" s="66">
        <f t="shared" ref="K8:N8" si="3">SUM(K2:K7)</f>
        <v>30</v>
      </c>
      <c r="L8" s="66">
        <f t="shared" si="3"/>
        <v>15</v>
      </c>
      <c r="M8" s="66">
        <f t="shared" si="3"/>
        <v>4</v>
      </c>
      <c r="N8" s="66">
        <f t="shared" si="3"/>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6"/>
  <sheetViews>
    <sheetView topLeftCell="A3" zoomScale="85" zoomScaleNormal="85" workbookViewId="0">
      <selection activeCell="U3" sqref="U3"/>
    </sheetView>
  </sheetViews>
  <sheetFormatPr baseColWidth="10" defaultRowHeight="15" x14ac:dyDescent="0.25"/>
  <cols>
    <col min="1" max="1" width="27.42578125" customWidth="1"/>
    <col min="2" max="2" width="13.7109375" customWidth="1"/>
    <col min="3" max="3" width="2" customWidth="1"/>
    <col min="4" max="4" width="29.28515625" customWidth="1"/>
    <col min="5" max="5" width="22.42578125" bestFit="1" customWidth="1"/>
    <col min="6" max="25" width="2" customWidth="1"/>
    <col min="26" max="33" width="3" customWidth="1"/>
    <col min="34" max="34" width="7.7109375" customWidth="1"/>
  </cols>
  <sheetData>
    <row r="2" spans="1:34" x14ac:dyDescent="0.25">
      <c r="A2" s="42" t="s">
        <v>193</v>
      </c>
      <c r="B2" t="s">
        <v>735</v>
      </c>
      <c r="D2" s="42" t="s">
        <v>193</v>
      </c>
      <c r="E2" t="s">
        <v>735</v>
      </c>
    </row>
    <row r="3" spans="1:34" x14ac:dyDescent="0.25">
      <c r="A3" s="42" t="s">
        <v>736</v>
      </c>
      <c r="B3" s="65">
        <v>1</v>
      </c>
      <c r="D3" s="42" t="s">
        <v>1</v>
      </c>
      <c r="E3" t="s">
        <v>735</v>
      </c>
    </row>
    <row r="5" spans="1:34" x14ac:dyDescent="0.25">
      <c r="A5" s="55" t="s">
        <v>621</v>
      </c>
      <c r="B5" s="53" t="s">
        <v>788</v>
      </c>
      <c r="D5" s="42" t="s">
        <v>788</v>
      </c>
      <c r="E5" s="42" t="s">
        <v>623</v>
      </c>
    </row>
    <row r="6" spans="1:34" ht="30" x14ac:dyDescent="0.25">
      <c r="A6" s="57" t="s">
        <v>80</v>
      </c>
      <c r="B6" s="58">
        <v>6</v>
      </c>
      <c r="D6" s="55" t="s">
        <v>621</v>
      </c>
      <c r="E6" s="74">
        <v>1.9020833333343035</v>
      </c>
      <c r="F6" s="74">
        <v>2.125</v>
      </c>
      <c r="G6" s="74">
        <v>2.2291666666642413</v>
      </c>
      <c r="H6" s="74">
        <v>2.3027777777751908</v>
      </c>
      <c r="I6" s="74">
        <v>3.9791666666642413</v>
      </c>
      <c r="J6" s="74">
        <v>4.8465277777795563</v>
      </c>
      <c r="K6" s="74">
        <v>4.8506944444452529</v>
      </c>
      <c r="L6" s="74">
        <v>5.0534722222218988</v>
      </c>
      <c r="M6" s="74">
        <v>5.8625000000029104</v>
      </c>
      <c r="N6" s="74">
        <v>6.0090277777781012</v>
      </c>
      <c r="O6" s="74">
        <v>6.0250000000014552</v>
      </c>
      <c r="P6" s="74">
        <v>6.0374999999985448</v>
      </c>
      <c r="Q6" s="74">
        <v>6.1965277777781012</v>
      </c>
      <c r="R6" s="74">
        <v>6.2201388888861402</v>
      </c>
      <c r="S6" s="74">
        <v>6.2493055555532919</v>
      </c>
      <c r="T6" s="74">
        <v>6.2520833333328483</v>
      </c>
      <c r="U6" s="74">
        <v>6.2604166666642413</v>
      </c>
      <c r="V6" s="74">
        <v>6.3034722222218988</v>
      </c>
      <c r="W6" s="74">
        <v>6.328472222223354</v>
      </c>
      <c r="X6" s="74">
        <v>6.75</v>
      </c>
      <c r="Y6" s="74">
        <v>8.6888888888861402</v>
      </c>
      <c r="Z6" s="74">
        <v>9.7826388888861402</v>
      </c>
      <c r="AA6" s="74">
        <v>11.020833333335759</v>
      </c>
      <c r="AB6" s="74">
        <v>11.022916666668607</v>
      </c>
      <c r="AC6" s="74">
        <v>11.025694444440887</v>
      </c>
      <c r="AD6" s="74">
        <v>11.245138888887595</v>
      </c>
      <c r="AE6" s="74">
        <v>11.951388888890506</v>
      </c>
      <c r="AF6" s="74">
        <v>12.021527777775191</v>
      </c>
      <c r="AG6" s="74">
        <v>12.75</v>
      </c>
      <c r="AH6" s="78" t="s">
        <v>622</v>
      </c>
    </row>
    <row r="7" spans="1:34" x14ac:dyDescent="0.25">
      <c r="A7" s="72" t="s">
        <v>10</v>
      </c>
      <c r="B7" s="58">
        <v>6</v>
      </c>
      <c r="D7" s="65">
        <v>1</v>
      </c>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row>
    <row r="8" spans="1:34" x14ac:dyDescent="0.25">
      <c r="A8" s="57" t="s">
        <v>65</v>
      </c>
      <c r="B8" s="58">
        <v>3</v>
      </c>
      <c r="D8" s="77" t="s">
        <v>80</v>
      </c>
      <c r="E8" s="58"/>
      <c r="F8" s="58"/>
      <c r="G8" s="58"/>
      <c r="H8" s="58"/>
      <c r="I8" s="58"/>
      <c r="J8" s="58"/>
      <c r="K8" s="58"/>
      <c r="L8" s="58"/>
      <c r="M8" s="58"/>
      <c r="N8" s="58"/>
      <c r="O8" s="58"/>
      <c r="P8" s="58"/>
      <c r="Q8" s="58"/>
      <c r="R8" s="58"/>
      <c r="S8" s="58"/>
      <c r="T8" s="58"/>
      <c r="U8" s="58">
        <v>1</v>
      </c>
      <c r="V8" s="58">
        <v>1</v>
      </c>
      <c r="W8" s="58"/>
      <c r="X8" s="58"/>
      <c r="Y8" s="58"/>
      <c r="Z8" s="58"/>
      <c r="AA8" s="58"/>
      <c r="AB8" s="58"/>
      <c r="AC8" s="58"/>
      <c r="AD8" s="58"/>
      <c r="AE8" s="58"/>
      <c r="AF8" s="58">
        <v>1</v>
      </c>
      <c r="AG8" s="58">
        <v>2</v>
      </c>
      <c r="AH8" s="58">
        <v>5</v>
      </c>
    </row>
    <row r="9" spans="1:34" x14ac:dyDescent="0.25">
      <c r="A9" s="72" t="s">
        <v>10</v>
      </c>
      <c r="B9" s="58">
        <v>3</v>
      </c>
      <c r="D9" s="77" t="s">
        <v>65</v>
      </c>
      <c r="E9" s="58"/>
      <c r="F9" s="58"/>
      <c r="G9" s="58"/>
      <c r="H9" s="58"/>
      <c r="I9" s="58"/>
      <c r="J9" s="58"/>
      <c r="K9" s="58"/>
      <c r="L9" s="58"/>
      <c r="M9" s="58"/>
      <c r="N9" s="58"/>
      <c r="O9" s="58"/>
      <c r="P9" s="58"/>
      <c r="Q9" s="58"/>
      <c r="R9" s="58">
        <v>1</v>
      </c>
      <c r="S9" s="58"/>
      <c r="T9" s="58"/>
      <c r="U9" s="58"/>
      <c r="V9" s="58"/>
      <c r="W9" s="58"/>
      <c r="X9" s="58">
        <v>1</v>
      </c>
      <c r="Y9" s="58"/>
      <c r="Z9" s="58"/>
      <c r="AA9" s="58"/>
      <c r="AB9" s="58"/>
      <c r="AC9" s="58"/>
      <c r="AD9" s="58"/>
      <c r="AE9" s="58"/>
      <c r="AF9" s="58"/>
      <c r="AG9" s="58">
        <v>1</v>
      </c>
      <c r="AH9" s="58">
        <v>3</v>
      </c>
    </row>
    <row r="10" spans="1:34" x14ac:dyDescent="0.25">
      <c r="A10" s="57" t="s">
        <v>54</v>
      </c>
      <c r="B10" s="58">
        <v>1</v>
      </c>
      <c r="D10" s="77" t="s">
        <v>54</v>
      </c>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v>1</v>
      </c>
      <c r="AH10" s="58">
        <v>1</v>
      </c>
    </row>
    <row r="11" spans="1:34" x14ac:dyDescent="0.25">
      <c r="A11" s="72" t="s">
        <v>10</v>
      </c>
      <c r="B11" s="58">
        <v>1</v>
      </c>
      <c r="D11" s="77" t="s">
        <v>49</v>
      </c>
      <c r="E11" s="58"/>
      <c r="F11" s="58"/>
      <c r="G11" s="58"/>
      <c r="H11" s="58"/>
      <c r="I11" s="58"/>
      <c r="J11" s="58"/>
      <c r="K11" s="58"/>
      <c r="L11" s="58"/>
      <c r="M11" s="58">
        <v>1</v>
      </c>
      <c r="N11" s="58"/>
      <c r="O11" s="58"/>
      <c r="P11" s="58"/>
      <c r="Q11" s="58"/>
      <c r="R11" s="58"/>
      <c r="S11" s="58"/>
      <c r="T11" s="58"/>
      <c r="U11" s="58"/>
      <c r="V11" s="58"/>
      <c r="W11" s="58"/>
      <c r="X11" s="58"/>
      <c r="Y11" s="58"/>
      <c r="Z11" s="58"/>
      <c r="AA11" s="58"/>
      <c r="AB11" s="58"/>
      <c r="AC11" s="58"/>
      <c r="AD11" s="58"/>
      <c r="AE11" s="58"/>
      <c r="AF11" s="58"/>
      <c r="AG11" s="58">
        <v>1</v>
      </c>
      <c r="AH11" s="58">
        <v>2</v>
      </c>
    </row>
    <row r="12" spans="1:34" x14ac:dyDescent="0.25">
      <c r="A12" s="57" t="s">
        <v>49</v>
      </c>
      <c r="B12" s="58">
        <v>2</v>
      </c>
      <c r="D12" s="77" t="s">
        <v>22</v>
      </c>
      <c r="E12" s="58"/>
      <c r="F12" s="58"/>
      <c r="G12" s="58"/>
      <c r="H12" s="58"/>
      <c r="I12" s="58"/>
      <c r="J12" s="58"/>
      <c r="K12" s="58"/>
      <c r="L12" s="58"/>
      <c r="M12" s="58"/>
      <c r="N12" s="58"/>
      <c r="O12" s="58">
        <v>1</v>
      </c>
      <c r="P12" s="58"/>
      <c r="Q12" s="58"/>
      <c r="R12" s="58"/>
      <c r="S12" s="58"/>
      <c r="T12" s="58"/>
      <c r="U12" s="58"/>
      <c r="V12" s="58"/>
      <c r="W12" s="58"/>
      <c r="X12" s="58"/>
      <c r="Y12" s="58"/>
      <c r="Z12" s="58"/>
      <c r="AA12" s="58"/>
      <c r="AB12" s="58"/>
      <c r="AC12" s="58"/>
      <c r="AD12" s="58"/>
      <c r="AE12" s="58">
        <v>1</v>
      </c>
      <c r="AF12" s="58"/>
      <c r="AG12" s="58">
        <v>3</v>
      </c>
      <c r="AH12" s="58">
        <v>5</v>
      </c>
    </row>
    <row r="13" spans="1:34" x14ac:dyDescent="0.25">
      <c r="A13" s="72" t="s">
        <v>10</v>
      </c>
      <c r="B13" s="58">
        <v>2</v>
      </c>
      <c r="D13" s="77" t="s">
        <v>132</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v>3</v>
      </c>
      <c r="AH13" s="58">
        <v>3</v>
      </c>
    </row>
    <row r="14" spans="1:34" x14ac:dyDescent="0.25">
      <c r="A14" s="57" t="s">
        <v>22</v>
      </c>
      <c r="B14" s="58">
        <v>7</v>
      </c>
      <c r="D14" s="77" t="s">
        <v>33</v>
      </c>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v>1</v>
      </c>
      <c r="AH14" s="58">
        <v>1</v>
      </c>
    </row>
    <row r="15" spans="1:34" x14ac:dyDescent="0.25">
      <c r="A15" s="72" t="s">
        <v>10</v>
      </c>
      <c r="B15" s="58">
        <v>7</v>
      </c>
      <c r="D15" s="77" t="s">
        <v>16</v>
      </c>
      <c r="E15" s="58"/>
      <c r="F15" s="58"/>
      <c r="G15" s="58"/>
      <c r="H15" s="58"/>
      <c r="I15" s="58"/>
      <c r="J15" s="58"/>
      <c r="K15" s="58"/>
      <c r="L15" s="58"/>
      <c r="M15" s="58"/>
      <c r="N15" s="58"/>
      <c r="O15" s="58"/>
      <c r="P15" s="58"/>
      <c r="Q15" s="58">
        <v>1</v>
      </c>
      <c r="R15" s="58"/>
      <c r="S15" s="58">
        <v>1</v>
      </c>
      <c r="T15" s="58"/>
      <c r="U15" s="58"/>
      <c r="V15" s="58"/>
      <c r="W15" s="58"/>
      <c r="X15" s="58"/>
      <c r="Y15" s="58"/>
      <c r="Z15" s="58"/>
      <c r="AA15" s="58">
        <v>1</v>
      </c>
      <c r="AB15" s="58">
        <v>1</v>
      </c>
      <c r="AC15" s="58">
        <v>1</v>
      </c>
      <c r="AD15" s="58"/>
      <c r="AE15" s="58"/>
      <c r="AF15" s="58"/>
      <c r="AG15" s="58"/>
      <c r="AH15" s="58">
        <v>5</v>
      </c>
    </row>
    <row r="16" spans="1:34" x14ac:dyDescent="0.25">
      <c r="A16" s="57" t="s">
        <v>132</v>
      </c>
      <c r="B16" s="58">
        <v>3</v>
      </c>
      <c r="D16" s="77" t="s">
        <v>42</v>
      </c>
      <c r="E16" s="58">
        <v>1</v>
      </c>
      <c r="F16" s="58"/>
      <c r="G16" s="58">
        <v>1</v>
      </c>
      <c r="H16" s="58"/>
      <c r="I16" s="58"/>
      <c r="J16" s="58"/>
      <c r="K16" s="58"/>
      <c r="L16" s="58"/>
      <c r="M16" s="58"/>
      <c r="N16" s="58">
        <v>1</v>
      </c>
      <c r="O16" s="58"/>
      <c r="P16" s="58"/>
      <c r="Q16" s="58"/>
      <c r="R16" s="58"/>
      <c r="S16" s="58"/>
      <c r="T16" s="58"/>
      <c r="U16" s="58"/>
      <c r="V16" s="58"/>
      <c r="W16" s="58"/>
      <c r="X16" s="58"/>
      <c r="Y16" s="58">
        <v>1</v>
      </c>
      <c r="Z16" s="58"/>
      <c r="AA16" s="58"/>
      <c r="AB16" s="58"/>
      <c r="AC16" s="58"/>
      <c r="AD16" s="58">
        <v>1</v>
      </c>
      <c r="AE16" s="58"/>
      <c r="AF16" s="58"/>
      <c r="AG16" s="58">
        <v>1</v>
      </c>
      <c r="AH16" s="58">
        <v>6</v>
      </c>
    </row>
    <row r="17" spans="1:34" x14ac:dyDescent="0.25">
      <c r="A17" s="72" t="s">
        <v>10</v>
      </c>
      <c r="B17" s="58">
        <v>3</v>
      </c>
      <c r="D17" s="77" t="s">
        <v>70</v>
      </c>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v>1</v>
      </c>
      <c r="AH17" s="58">
        <v>1</v>
      </c>
    </row>
    <row r="18" spans="1:34" x14ac:dyDescent="0.25">
      <c r="A18" s="57" t="s">
        <v>33</v>
      </c>
      <c r="B18" s="58">
        <v>1</v>
      </c>
      <c r="D18" s="77" t="s">
        <v>38</v>
      </c>
      <c r="E18" s="58"/>
      <c r="F18" s="58"/>
      <c r="G18" s="58"/>
      <c r="H18" s="58"/>
      <c r="I18" s="58"/>
      <c r="J18" s="58"/>
      <c r="K18" s="58"/>
      <c r="L18" s="58"/>
      <c r="M18" s="58"/>
      <c r="N18" s="58"/>
      <c r="O18" s="58"/>
      <c r="P18" s="58"/>
      <c r="Q18" s="58"/>
      <c r="R18" s="58"/>
      <c r="S18" s="58"/>
      <c r="T18" s="58">
        <v>1</v>
      </c>
      <c r="U18" s="58"/>
      <c r="V18" s="58"/>
      <c r="W18" s="58"/>
      <c r="X18" s="58"/>
      <c r="Y18" s="58"/>
      <c r="Z18" s="58"/>
      <c r="AA18" s="58"/>
      <c r="AB18" s="58"/>
      <c r="AC18" s="58"/>
      <c r="AD18" s="58"/>
      <c r="AE18" s="58"/>
      <c r="AF18" s="58"/>
      <c r="AG18" s="58"/>
      <c r="AH18" s="58">
        <v>1</v>
      </c>
    </row>
    <row r="19" spans="1:34" x14ac:dyDescent="0.25">
      <c r="A19" s="72" t="s">
        <v>10</v>
      </c>
      <c r="B19" s="58">
        <v>1</v>
      </c>
      <c r="D19" s="77" t="s">
        <v>96</v>
      </c>
      <c r="E19" s="58"/>
      <c r="F19" s="58"/>
      <c r="G19" s="58"/>
      <c r="H19" s="58"/>
      <c r="I19" s="58"/>
      <c r="J19" s="58"/>
      <c r="K19" s="58"/>
      <c r="L19" s="58"/>
      <c r="M19" s="58"/>
      <c r="N19" s="58"/>
      <c r="O19" s="58"/>
      <c r="P19" s="58">
        <v>1</v>
      </c>
      <c r="Q19" s="58"/>
      <c r="R19" s="58"/>
      <c r="S19" s="58"/>
      <c r="T19" s="58"/>
      <c r="U19" s="58"/>
      <c r="V19" s="58"/>
      <c r="W19" s="58"/>
      <c r="X19" s="58"/>
      <c r="Y19" s="58"/>
      <c r="Z19" s="58"/>
      <c r="AA19" s="58"/>
      <c r="AB19" s="58"/>
      <c r="AC19" s="58"/>
      <c r="AD19" s="58"/>
      <c r="AE19" s="58"/>
      <c r="AF19" s="58"/>
      <c r="AG19" s="58">
        <v>1</v>
      </c>
      <c r="AH19" s="58">
        <v>2</v>
      </c>
    </row>
    <row r="20" spans="1:34" x14ac:dyDescent="0.25">
      <c r="A20" s="57" t="s">
        <v>16</v>
      </c>
      <c r="B20" s="58">
        <v>5</v>
      </c>
      <c r="D20" s="77" t="s">
        <v>357</v>
      </c>
      <c r="E20" s="58"/>
      <c r="F20" s="58"/>
      <c r="G20" s="58"/>
      <c r="H20" s="58"/>
      <c r="I20" s="58"/>
      <c r="J20" s="58"/>
      <c r="K20" s="58"/>
      <c r="L20" s="58"/>
      <c r="M20" s="58"/>
      <c r="N20" s="58"/>
      <c r="O20" s="58"/>
      <c r="P20" s="58"/>
      <c r="Q20" s="58"/>
      <c r="R20" s="58"/>
      <c r="S20" s="58"/>
      <c r="T20" s="58"/>
      <c r="U20" s="58"/>
      <c r="V20" s="58"/>
      <c r="W20" s="58"/>
      <c r="X20" s="58"/>
      <c r="Y20" s="58"/>
      <c r="Z20" s="58"/>
      <c r="AA20" s="58"/>
      <c r="AB20" s="58"/>
      <c r="AC20" s="58">
        <v>1</v>
      </c>
      <c r="AD20" s="58"/>
      <c r="AE20" s="58"/>
      <c r="AF20" s="58"/>
      <c r="AG20" s="58"/>
      <c r="AH20" s="58">
        <v>1</v>
      </c>
    </row>
    <row r="21" spans="1:34" x14ac:dyDescent="0.25">
      <c r="A21" s="72" t="s">
        <v>10</v>
      </c>
      <c r="B21" s="58">
        <v>5</v>
      </c>
      <c r="D21" s="77" t="s">
        <v>32</v>
      </c>
      <c r="E21" s="58"/>
      <c r="F21" s="58"/>
      <c r="G21" s="58"/>
      <c r="H21" s="58"/>
      <c r="I21" s="58"/>
      <c r="J21" s="58"/>
      <c r="K21" s="58"/>
      <c r="L21" s="58"/>
      <c r="M21" s="58"/>
      <c r="N21" s="58"/>
      <c r="O21" s="58"/>
      <c r="P21" s="58"/>
      <c r="Q21" s="58"/>
      <c r="R21" s="58"/>
      <c r="S21" s="58"/>
      <c r="T21" s="58"/>
      <c r="U21" s="58"/>
      <c r="V21" s="58"/>
      <c r="W21" s="58"/>
      <c r="X21" s="58"/>
      <c r="Y21" s="58"/>
      <c r="Z21" s="58">
        <v>1</v>
      </c>
      <c r="AA21" s="58"/>
      <c r="AB21" s="58"/>
      <c r="AC21" s="58"/>
      <c r="AD21" s="58"/>
      <c r="AE21" s="58"/>
      <c r="AF21" s="58"/>
      <c r="AG21" s="58"/>
      <c r="AH21" s="58">
        <v>1</v>
      </c>
    </row>
    <row r="22" spans="1:34" x14ac:dyDescent="0.25">
      <c r="A22" s="57" t="s">
        <v>42</v>
      </c>
      <c r="B22" s="58">
        <v>6</v>
      </c>
      <c r="D22" s="77" t="s">
        <v>55</v>
      </c>
      <c r="E22" s="58"/>
      <c r="F22" s="58"/>
      <c r="G22" s="58"/>
      <c r="H22" s="58"/>
      <c r="I22" s="58"/>
      <c r="J22" s="58"/>
      <c r="K22" s="58"/>
      <c r="L22" s="58"/>
      <c r="M22" s="58"/>
      <c r="N22" s="58"/>
      <c r="O22" s="58"/>
      <c r="P22" s="58"/>
      <c r="Q22" s="58"/>
      <c r="R22" s="58"/>
      <c r="S22" s="58"/>
      <c r="T22" s="58"/>
      <c r="U22" s="58"/>
      <c r="V22" s="58"/>
      <c r="W22" s="58">
        <v>1</v>
      </c>
      <c r="X22" s="58"/>
      <c r="Y22" s="58"/>
      <c r="Z22" s="58"/>
      <c r="AA22" s="58"/>
      <c r="AB22" s="58"/>
      <c r="AC22" s="58"/>
      <c r="AD22" s="58"/>
      <c r="AE22" s="58"/>
      <c r="AF22" s="58"/>
      <c r="AG22" s="58"/>
      <c r="AH22" s="58">
        <v>1</v>
      </c>
    </row>
    <row r="23" spans="1:34" x14ac:dyDescent="0.25">
      <c r="A23" s="72" t="s">
        <v>10</v>
      </c>
      <c r="B23" s="58">
        <v>6</v>
      </c>
      <c r="D23" s="77" t="s">
        <v>131</v>
      </c>
      <c r="E23" s="58"/>
      <c r="F23" s="58"/>
      <c r="G23" s="58"/>
      <c r="H23" s="58"/>
      <c r="I23" s="58">
        <v>1</v>
      </c>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v>1</v>
      </c>
    </row>
    <row r="24" spans="1:34" x14ac:dyDescent="0.25">
      <c r="A24" s="57" t="s">
        <v>70</v>
      </c>
      <c r="B24" s="58">
        <v>1</v>
      </c>
      <c r="D24" s="77" t="s">
        <v>262</v>
      </c>
      <c r="E24" s="58"/>
      <c r="F24" s="58"/>
      <c r="G24" s="58"/>
      <c r="H24" s="58"/>
      <c r="I24" s="58"/>
      <c r="J24" s="58">
        <v>1</v>
      </c>
      <c r="K24" s="58">
        <v>1</v>
      </c>
      <c r="L24" s="58"/>
      <c r="M24" s="58"/>
      <c r="N24" s="58"/>
      <c r="O24" s="58"/>
      <c r="P24" s="58"/>
      <c r="Q24" s="58"/>
      <c r="R24" s="58"/>
      <c r="S24" s="58"/>
      <c r="T24" s="58"/>
      <c r="U24" s="58"/>
      <c r="V24" s="58"/>
      <c r="W24" s="58"/>
      <c r="X24" s="58"/>
      <c r="Y24" s="58"/>
      <c r="Z24" s="58"/>
      <c r="AA24" s="58"/>
      <c r="AB24" s="58"/>
      <c r="AC24" s="58"/>
      <c r="AD24" s="58"/>
      <c r="AE24" s="58"/>
      <c r="AF24" s="58"/>
      <c r="AG24" s="58"/>
      <c r="AH24" s="58">
        <v>2</v>
      </c>
    </row>
    <row r="25" spans="1:34" x14ac:dyDescent="0.25">
      <c r="A25" s="72" t="s">
        <v>10</v>
      </c>
      <c r="B25" s="58">
        <v>1</v>
      </c>
      <c r="D25" s="77" t="s">
        <v>298</v>
      </c>
      <c r="E25" s="58"/>
      <c r="F25" s="58"/>
      <c r="G25" s="58"/>
      <c r="H25" s="58"/>
      <c r="I25" s="58"/>
      <c r="J25" s="58"/>
      <c r="K25" s="58"/>
      <c r="L25" s="58">
        <v>1</v>
      </c>
      <c r="M25" s="58"/>
      <c r="N25" s="58"/>
      <c r="O25" s="58"/>
      <c r="P25" s="58"/>
      <c r="Q25" s="58"/>
      <c r="R25" s="58"/>
      <c r="S25" s="58"/>
      <c r="T25" s="58"/>
      <c r="U25" s="58"/>
      <c r="V25" s="58"/>
      <c r="W25" s="58"/>
      <c r="X25" s="58"/>
      <c r="Y25" s="58"/>
      <c r="Z25" s="58"/>
      <c r="AA25" s="58"/>
      <c r="AB25" s="58"/>
      <c r="AC25" s="58"/>
      <c r="AD25" s="58"/>
      <c r="AE25" s="58"/>
      <c r="AF25" s="58"/>
      <c r="AG25" s="58"/>
      <c r="AH25" s="58">
        <v>1</v>
      </c>
    </row>
    <row r="26" spans="1:34" x14ac:dyDescent="0.25">
      <c r="A26" s="57" t="s">
        <v>38</v>
      </c>
      <c r="B26" s="58">
        <v>1</v>
      </c>
      <c r="D26" s="77" t="s">
        <v>127</v>
      </c>
      <c r="E26" s="58"/>
      <c r="F26" s="58">
        <v>1</v>
      </c>
      <c r="G26" s="58"/>
      <c r="H26" s="58">
        <v>2</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v>3</v>
      </c>
    </row>
    <row r="27" spans="1:34" x14ac:dyDescent="0.25">
      <c r="A27" s="72" t="s">
        <v>10</v>
      </c>
      <c r="B27" s="58">
        <v>1</v>
      </c>
      <c r="D27" s="57" t="s">
        <v>622</v>
      </c>
      <c r="E27" s="58">
        <v>1</v>
      </c>
      <c r="F27" s="58">
        <v>1</v>
      </c>
      <c r="G27" s="58">
        <v>1</v>
      </c>
      <c r="H27" s="58">
        <v>2</v>
      </c>
      <c r="I27" s="58">
        <v>1</v>
      </c>
      <c r="J27" s="58">
        <v>1</v>
      </c>
      <c r="K27" s="58">
        <v>1</v>
      </c>
      <c r="L27" s="58">
        <v>1</v>
      </c>
      <c r="M27" s="58">
        <v>1</v>
      </c>
      <c r="N27" s="58">
        <v>1</v>
      </c>
      <c r="O27" s="58">
        <v>1</v>
      </c>
      <c r="P27" s="58">
        <v>1</v>
      </c>
      <c r="Q27" s="58">
        <v>1</v>
      </c>
      <c r="R27" s="58">
        <v>1</v>
      </c>
      <c r="S27" s="58">
        <v>1</v>
      </c>
      <c r="T27" s="58">
        <v>1</v>
      </c>
      <c r="U27" s="58">
        <v>1</v>
      </c>
      <c r="V27" s="58">
        <v>1</v>
      </c>
      <c r="W27" s="58">
        <v>1</v>
      </c>
      <c r="X27" s="58">
        <v>1</v>
      </c>
      <c r="Y27" s="58">
        <v>1</v>
      </c>
      <c r="Z27" s="58">
        <v>1</v>
      </c>
      <c r="AA27" s="58">
        <v>1</v>
      </c>
      <c r="AB27" s="58">
        <v>1</v>
      </c>
      <c r="AC27" s="58">
        <v>2</v>
      </c>
      <c r="AD27" s="58">
        <v>1</v>
      </c>
      <c r="AE27" s="58">
        <v>1</v>
      </c>
      <c r="AF27" s="58">
        <v>1</v>
      </c>
      <c r="AG27" s="58">
        <v>15</v>
      </c>
      <c r="AH27" s="58">
        <v>45</v>
      </c>
    </row>
    <row r="28" spans="1:34" x14ac:dyDescent="0.25">
      <c r="A28" s="57" t="s">
        <v>96</v>
      </c>
      <c r="B28" s="58">
        <v>2</v>
      </c>
    </row>
    <row r="29" spans="1:34" x14ac:dyDescent="0.25">
      <c r="A29" s="72" t="s">
        <v>10</v>
      </c>
      <c r="B29" s="58">
        <v>2</v>
      </c>
    </row>
    <row r="30" spans="1:34" x14ac:dyDescent="0.25">
      <c r="A30" s="57" t="s">
        <v>357</v>
      </c>
      <c r="B30" s="58">
        <v>1</v>
      </c>
    </row>
    <row r="31" spans="1:34" x14ac:dyDescent="0.25">
      <c r="A31" s="72" t="s">
        <v>10</v>
      </c>
      <c r="B31" s="58">
        <v>1</v>
      </c>
    </row>
    <row r="32" spans="1:34" x14ac:dyDescent="0.25">
      <c r="A32" s="57" t="s">
        <v>32</v>
      </c>
      <c r="B32" s="58">
        <v>1</v>
      </c>
    </row>
    <row r="33" spans="1:2" x14ac:dyDescent="0.25">
      <c r="A33" s="72" t="s">
        <v>10</v>
      </c>
      <c r="B33" s="58">
        <v>1</v>
      </c>
    </row>
    <row r="34" spans="1:2" x14ac:dyDescent="0.25">
      <c r="A34" s="57" t="s">
        <v>55</v>
      </c>
      <c r="B34" s="58">
        <v>2</v>
      </c>
    </row>
    <row r="35" spans="1:2" x14ac:dyDescent="0.25">
      <c r="A35" s="72" t="s">
        <v>10</v>
      </c>
      <c r="B35" s="58">
        <v>2</v>
      </c>
    </row>
    <row r="36" spans="1:2" x14ac:dyDescent="0.25">
      <c r="A36" s="57" t="s">
        <v>131</v>
      </c>
      <c r="B36" s="58">
        <v>1</v>
      </c>
    </row>
    <row r="37" spans="1:2" x14ac:dyDescent="0.25">
      <c r="A37" s="72" t="s">
        <v>10</v>
      </c>
      <c r="B37" s="58">
        <v>1</v>
      </c>
    </row>
    <row r="38" spans="1:2" x14ac:dyDescent="0.25">
      <c r="A38" s="57" t="s">
        <v>262</v>
      </c>
      <c r="B38" s="58">
        <v>2</v>
      </c>
    </row>
    <row r="39" spans="1:2" x14ac:dyDescent="0.25">
      <c r="A39" s="72" t="s">
        <v>10</v>
      </c>
      <c r="B39" s="58">
        <v>2</v>
      </c>
    </row>
    <row r="40" spans="1:2" x14ac:dyDescent="0.25">
      <c r="A40" s="57" t="s">
        <v>298</v>
      </c>
      <c r="B40" s="58">
        <v>1</v>
      </c>
    </row>
    <row r="41" spans="1:2" x14ac:dyDescent="0.25">
      <c r="A41" s="72" t="s">
        <v>10</v>
      </c>
      <c r="B41" s="58">
        <v>1</v>
      </c>
    </row>
    <row r="42" spans="1:2" x14ac:dyDescent="0.25">
      <c r="A42" s="57" t="s">
        <v>127</v>
      </c>
      <c r="B42" s="58">
        <v>4</v>
      </c>
    </row>
    <row r="43" spans="1:2" x14ac:dyDescent="0.25">
      <c r="A43" s="72" t="s">
        <v>10</v>
      </c>
      <c r="B43" s="58">
        <v>4</v>
      </c>
    </row>
    <row r="44" spans="1:2" x14ac:dyDescent="0.25">
      <c r="A44" s="57" t="s">
        <v>361</v>
      </c>
      <c r="B44" s="58">
        <v>1</v>
      </c>
    </row>
    <row r="45" spans="1:2" x14ac:dyDescent="0.25">
      <c r="A45" s="72" t="s">
        <v>10</v>
      </c>
      <c r="B45" s="58">
        <v>1</v>
      </c>
    </row>
    <row r="46" spans="1:2" x14ac:dyDescent="0.25">
      <c r="A46" s="57" t="s">
        <v>622</v>
      </c>
      <c r="B46" s="58">
        <v>51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07"/>
  <sheetViews>
    <sheetView showGridLines="0" zoomScale="70" zoomScaleNormal="70" workbookViewId="0">
      <pane xSplit="3" ySplit="5" topLeftCell="D57" activePane="bottomRight" state="frozen"/>
      <selection activeCell="F7" sqref="F7"/>
      <selection pane="topRight" activeCell="F7" sqref="F7"/>
      <selection pane="bottomLeft" activeCell="F7" sqref="F7"/>
      <selection pane="bottomRight" activeCell="D58" sqref="D58"/>
    </sheetView>
  </sheetViews>
  <sheetFormatPr baseColWidth="10" defaultColWidth="11.42578125" defaultRowHeight="12" x14ac:dyDescent="0.25"/>
  <cols>
    <col min="1" max="1" width="2.28515625" style="4" bestFit="1" customWidth="1"/>
    <col min="2" max="2" width="6" style="4" bestFit="1"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197</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COUNTIF($A$6:$A$4820,1)</f>
        <v>41</v>
      </c>
      <c r="E4" s="2" t="s">
        <v>947</v>
      </c>
      <c r="F4" s="2">
        <f>COUNTIF($A$6:$A$4820,"c")</f>
        <v>7</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190</v>
      </c>
      <c r="U5" s="8" t="s">
        <v>944</v>
      </c>
      <c r="V5" s="8" t="s">
        <v>945</v>
      </c>
      <c r="W5" s="8" t="s">
        <v>191</v>
      </c>
      <c r="X5" s="7" t="s">
        <v>8</v>
      </c>
      <c r="Y5" s="8" t="s">
        <v>192</v>
      </c>
      <c r="Z5" s="8" t="s">
        <v>193</v>
      </c>
      <c r="AA5" s="8" t="s">
        <v>194</v>
      </c>
      <c r="AB5" s="8" t="s">
        <v>195</v>
      </c>
      <c r="AC5" s="8" t="s">
        <v>196</v>
      </c>
    </row>
    <row r="6" spans="1:31" ht="63.75" customHeight="1" x14ac:dyDescent="0.25">
      <c r="A6" s="4">
        <v>1</v>
      </c>
      <c r="B6" s="35" t="s">
        <v>698</v>
      </c>
      <c r="C6" s="10" t="s">
        <v>916</v>
      </c>
      <c r="D6" s="11" t="s">
        <v>10</v>
      </c>
      <c r="E6" s="11" t="s">
        <v>11</v>
      </c>
      <c r="F6" s="11" t="s">
        <v>25</v>
      </c>
      <c r="G6" s="11" t="s">
        <v>917</v>
      </c>
      <c r="H6" s="11" t="s">
        <v>918</v>
      </c>
      <c r="I6" s="11" t="s">
        <v>32</v>
      </c>
      <c r="J6" s="11" t="s">
        <v>42</v>
      </c>
      <c r="K6" s="29">
        <f t="shared" ref="K6:K18" si="0">$D$2</f>
        <v>42051.75</v>
      </c>
      <c r="L6" s="16">
        <v>42048.847916666666</v>
      </c>
      <c r="M6" s="29">
        <v>42048.847916666666</v>
      </c>
      <c r="N6" s="17">
        <f>K6-M6</f>
        <v>2.9020833333343035</v>
      </c>
      <c r="O6" s="16">
        <f>+M6+Y6</f>
        <v>42049.847916666666</v>
      </c>
      <c r="P6" s="16"/>
      <c r="Q6" s="18">
        <f>IF(T6="",(ROUNDDOWN(K6-O6,0)),ROUNDDOWN(T6-O6,0))</f>
        <v>1</v>
      </c>
      <c r="R6" s="18" t="str">
        <f>IF(P6="","Sin Fecha",IF(T6="",(ROUNDDOWN(K6-P6,0)),ROUNDDOWN(T6-P6,0)))</f>
        <v>Sin Fecha</v>
      </c>
      <c r="S6" s="19">
        <f>K6-L6</f>
        <v>2.9020833333343035</v>
      </c>
      <c r="T6" s="15"/>
      <c r="U6" s="15" t="str">
        <f>IF(AND(T6&lt;&gt;"",Q6&lt;=0),"Cumplió","No Cumplió")</f>
        <v>No Cumplió</v>
      </c>
      <c r="V6" s="15" t="str">
        <f>IF(AND(T6&lt;&gt;"",R6&lt;=0),"Cumplió",IF(P6="","Sin Fecha","No Cumplió"))</f>
        <v>Sin Fecha</v>
      </c>
      <c r="W6" s="19">
        <f>IF(T6="",K6-L6,T6-L6)</f>
        <v>2.9020833333343035</v>
      </c>
      <c r="X6" s="11" t="s">
        <v>922</v>
      </c>
      <c r="Y6" s="25">
        <v>1</v>
      </c>
      <c r="Z6" s="26"/>
      <c r="AA6" s="26"/>
      <c r="AB6" s="26"/>
      <c r="AC6" s="26"/>
    </row>
    <row r="7" spans="1:31" ht="63.75" customHeight="1" x14ac:dyDescent="0.25">
      <c r="A7" s="4">
        <v>1</v>
      </c>
      <c r="B7" s="35" t="s">
        <v>700</v>
      </c>
      <c r="C7" s="10" t="s">
        <v>919</v>
      </c>
      <c r="D7" s="11" t="s">
        <v>10</v>
      </c>
      <c r="E7" s="11" t="s">
        <v>59</v>
      </c>
      <c r="F7" s="11" t="s">
        <v>12</v>
      </c>
      <c r="G7" s="11" t="s">
        <v>920</v>
      </c>
      <c r="H7" s="11" t="s">
        <v>921</v>
      </c>
      <c r="I7" s="11" t="s">
        <v>55</v>
      </c>
      <c r="J7" s="11" t="s">
        <v>127</v>
      </c>
      <c r="K7" s="29">
        <f t="shared" si="0"/>
        <v>42051.75</v>
      </c>
      <c r="L7" s="16">
        <v>42048.625</v>
      </c>
      <c r="M7" s="29">
        <v>42048.625</v>
      </c>
      <c r="N7" s="17">
        <f>K7-M7</f>
        <v>3.125</v>
      </c>
      <c r="O7" s="16">
        <f>+M7+Y7</f>
        <v>42049.625</v>
      </c>
      <c r="P7" s="16"/>
      <c r="Q7" s="18">
        <f>IF(T7="",(ROUNDDOWN(K7-O7,0)),ROUNDDOWN(T7-O7,0))</f>
        <v>2</v>
      </c>
      <c r="R7" s="18" t="str">
        <f>IF(P7="","Sin Fecha",IF(T7="",(ROUNDDOWN(K7-P7,0)),ROUNDDOWN(T7-P7,0)))</f>
        <v>Sin Fecha</v>
      </c>
      <c r="S7" s="19">
        <f>K7-L7</f>
        <v>3.125</v>
      </c>
      <c r="T7" s="15"/>
      <c r="U7" s="15" t="str">
        <f>IF(AND(T7&lt;&gt;"",Q7&lt;=0),"Cumplió","No Cumplió")</f>
        <v>No Cumplió</v>
      </c>
      <c r="V7" s="15" t="str">
        <f>IF(AND(T7&lt;&gt;"",R7&lt;=0),"Cumplió",IF(P7="","Sin Fecha","No Cumplió"))</f>
        <v>Sin Fecha</v>
      </c>
      <c r="W7" s="19">
        <f>IF(T7="",K7-L7,T7-L7)</f>
        <v>3.125</v>
      </c>
      <c r="X7" s="11" t="s">
        <v>17</v>
      </c>
      <c r="Y7" s="25">
        <v>1</v>
      </c>
      <c r="Z7" s="26"/>
      <c r="AA7" s="26"/>
      <c r="AB7" s="26"/>
      <c r="AC7" s="26"/>
    </row>
    <row r="8" spans="1:31" ht="63.75" customHeight="1" x14ac:dyDescent="0.25">
      <c r="A8" s="4">
        <v>1</v>
      </c>
      <c r="B8" s="35" t="s">
        <v>700</v>
      </c>
      <c r="C8" s="10" t="s">
        <v>890</v>
      </c>
      <c r="D8" s="11" t="s">
        <v>10</v>
      </c>
      <c r="E8" s="11" t="s">
        <v>59</v>
      </c>
      <c r="F8" s="11" t="s">
        <v>12</v>
      </c>
      <c r="G8" s="11" t="s">
        <v>891</v>
      </c>
      <c r="H8" s="11" t="s">
        <v>892</v>
      </c>
      <c r="I8" s="11" t="s">
        <v>131</v>
      </c>
      <c r="J8" s="11" t="s">
        <v>131</v>
      </c>
      <c r="K8" s="29">
        <f t="shared" si="0"/>
        <v>42051.75</v>
      </c>
      <c r="L8" s="16">
        <v>42046.419444444444</v>
      </c>
      <c r="M8" s="29">
        <v>42046.770833333336</v>
      </c>
      <c r="N8" s="17">
        <f>K8-M8</f>
        <v>4.9791666666642413</v>
      </c>
      <c r="O8" s="16">
        <f>+M8+Y8</f>
        <v>42047.770833333336</v>
      </c>
      <c r="P8" s="16">
        <v>42047</v>
      </c>
      <c r="Q8" s="18">
        <f>IF(T8="",(ROUNDDOWN(K8-O8,0)),ROUNDDOWN(T8-O8,0))</f>
        <v>3</v>
      </c>
      <c r="R8" s="18">
        <f>IF(P8="","Sin Fecha",IF(T8="",(ROUNDDOWN(K8-P8,0)),ROUNDDOWN(T8-P8,0)))</f>
        <v>4</v>
      </c>
      <c r="S8" s="19">
        <f>K8-L8</f>
        <v>5.3305555555562023</v>
      </c>
      <c r="T8" s="15"/>
      <c r="U8" s="15" t="str">
        <f>IF(AND(T8&lt;&gt;"",Q8&lt;=0),"Cumplió","No Cumplió")</f>
        <v>No Cumplió</v>
      </c>
      <c r="V8" s="15" t="str">
        <f>IF(AND(T8&lt;&gt;"",R8&lt;=0),"Cumplió",IF(P8="","Sin Fecha","No Cumplió"))</f>
        <v>No Cumplió</v>
      </c>
      <c r="W8" s="19">
        <f>IF(T8="",K8-L8,T8-L8)</f>
        <v>5.3305555555562023</v>
      </c>
      <c r="X8" s="11"/>
      <c r="Y8" s="25">
        <v>1</v>
      </c>
      <c r="Z8" s="26"/>
      <c r="AA8" s="26"/>
      <c r="AB8" s="26"/>
      <c r="AC8" s="26"/>
    </row>
    <row r="9" spans="1:31" ht="63.75" customHeight="1" x14ac:dyDescent="0.25">
      <c r="A9" s="4">
        <v>1</v>
      </c>
      <c r="B9" s="35" t="s">
        <v>700</v>
      </c>
      <c r="C9" s="10" t="s">
        <v>893</v>
      </c>
      <c r="D9" s="11" t="s">
        <v>10</v>
      </c>
      <c r="E9" s="11" t="s">
        <v>59</v>
      </c>
      <c r="F9" s="11" t="s">
        <v>12</v>
      </c>
      <c r="G9" s="11" t="s">
        <v>894</v>
      </c>
      <c r="H9" s="11" t="s">
        <v>895</v>
      </c>
      <c r="I9" s="11" t="s">
        <v>262</v>
      </c>
      <c r="J9" s="11" t="s">
        <v>262</v>
      </c>
      <c r="K9" s="29">
        <f t="shared" si="0"/>
        <v>42051.75</v>
      </c>
      <c r="L9" s="16">
        <v>42045.90347222222</v>
      </c>
      <c r="M9" s="29">
        <v>42045.90347222222</v>
      </c>
      <c r="N9" s="17">
        <f>K9-M9</f>
        <v>5.8465277777795563</v>
      </c>
      <c r="O9" s="16">
        <f>+M9+Y9</f>
        <v>42046.90347222222</v>
      </c>
      <c r="P9" s="16">
        <v>42048</v>
      </c>
      <c r="Q9" s="18">
        <f>IF(T9="",(ROUNDDOWN(K9-O9,0)),ROUNDDOWN(T9-O9,0))</f>
        <v>4</v>
      </c>
      <c r="R9" s="18">
        <f>IF(P9="","Sin Fecha",IF(T9="",(ROUNDDOWN(K9-P9,0)),ROUNDDOWN(T9-P9,0)))</f>
        <v>3</v>
      </c>
      <c r="S9" s="19">
        <f>K9-L9</f>
        <v>5.8465277777795563</v>
      </c>
      <c r="T9" s="15"/>
      <c r="U9" s="15" t="str">
        <f>IF(AND(T9&lt;&gt;"",Q9&lt;=0),"Cumplió","No Cumplió")</f>
        <v>No Cumplió</v>
      </c>
      <c r="V9" s="15" t="str">
        <f>IF(AND(T9&lt;&gt;"",R9&lt;=0),"Cumplió",IF(P9="","Sin Fecha","No Cumplió"))</f>
        <v>No Cumplió</v>
      </c>
      <c r="W9" s="19">
        <f>IF(T9="",K9-L9,T9-L9)</f>
        <v>5.8465277777795563</v>
      </c>
      <c r="X9" s="11"/>
      <c r="Y9" s="25">
        <v>1</v>
      </c>
      <c r="Z9" s="26"/>
      <c r="AA9" s="26"/>
      <c r="AB9" s="26"/>
      <c r="AC9" s="26"/>
    </row>
    <row r="10" spans="1:31" ht="63.75" customHeight="1" x14ac:dyDescent="0.25">
      <c r="A10" s="4">
        <v>1</v>
      </c>
      <c r="B10" s="35" t="s">
        <v>700</v>
      </c>
      <c r="C10" s="10" t="s">
        <v>896</v>
      </c>
      <c r="D10" s="11" t="s">
        <v>10</v>
      </c>
      <c r="E10" s="11" t="s">
        <v>59</v>
      </c>
      <c r="F10" s="11" t="s">
        <v>12</v>
      </c>
      <c r="G10" s="11" t="s">
        <v>897</v>
      </c>
      <c r="H10" s="11" t="s">
        <v>898</v>
      </c>
      <c r="I10" s="11" t="s">
        <v>262</v>
      </c>
      <c r="J10" s="11" t="s">
        <v>80</v>
      </c>
      <c r="K10" s="29">
        <f t="shared" si="0"/>
        <v>42051.75</v>
      </c>
      <c r="L10" s="16">
        <v>42045.900694444441</v>
      </c>
      <c r="M10" s="29">
        <f>+T11</f>
        <v>42051.73541666667</v>
      </c>
      <c r="N10" s="17">
        <f>K10-M10</f>
        <v>1.4583333329937886E-2</v>
      </c>
      <c r="O10" s="16">
        <f>+M10+Y10</f>
        <v>42052.73541666667</v>
      </c>
      <c r="P10" s="16"/>
      <c r="Q10" s="18">
        <f>IF(T10="",(ROUNDDOWN(K10-O10,0)),ROUNDDOWN(T10-O10,0))</f>
        <v>0</v>
      </c>
      <c r="R10" s="18" t="str">
        <f>IF(P10="","Sin Fecha",IF(T10="",(ROUNDDOWN(K10-P10,0)),ROUNDDOWN(T10-P10,0)))</f>
        <v>Sin Fecha</v>
      </c>
      <c r="S10" s="19">
        <f>K10-L10</f>
        <v>5.8493055555591127</v>
      </c>
      <c r="T10" s="15"/>
      <c r="U10" s="15" t="str">
        <f>IF(AND(T10&lt;&gt;"",Q10&lt;=0),"Cumplió","No Cumplió")</f>
        <v>No Cumplió</v>
      </c>
      <c r="V10" s="15" t="str">
        <f>IF(AND(T10&lt;&gt;"",R10&lt;=0),"Cumplió",IF(P10="","Sin Fecha","No Cumplió"))</f>
        <v>Sin Fecha</v>
      </c>
      <c r="W10" s="19">
        <f>IF(T10="",K10-L10,T10-L10)</f>
        <v>5.8493055555591127</v>
      </c>
      <c r="X10" s="11"/>
      <c r="Y10" s="25">
        <v>1</v>
      </c>
      <c r="Z10" s="26"/>
      <c r="AA10" s="26"/>
      <c r="AB10" s="26"/>
      <c r="AC10" s="26"/>
    </row>
    <row r="11" spans="1:31" ht="63.75" customHeight="1" x14ac:dyDescent="0.25">
      <c r="B11" s="35" t="s">
        <v>700</v>
      </c>
      <c r="C11" s="10" t="s">
        <v>896</v>
      </c>
      <c r="D11" s="11" t="s">
        <v>10</v>
      </c>
      <c r="E11" s="11" t="s">
        <v>59</v>
      </c>
      <c r="F11" s="11" t="s">
        <v>12</v>
      </c>
      <c r="G11" s="11" t="s">
        <v>897</v>
      </c>
      <c r="H11" s="11" t="s">
        <v>898</v>
      </c>
      <c r="I11" s="11" t="s">
        <v>262</v>
      </c>
      <c r="J11" s="11" t="s">
        <v>262</v>
      </c>
      <c r="K11" s="29">
        <f t="shared" si="0"/>
        <v>42051.75</v>
      </c>
      <c r="L11" s="16">
        <v>42045.900694444441</v>
      </c>
      <c r="M11" s="29">
        <v>42045.900694444441</v>
      </c>
      <c r="N11" s="17">
        <f>K11-M11</f>
        <v>5.8493055555591127</v>
      </c>
      <c r="O11" s="16">
        <f>+M11+Y11</f>
        <v>42046.900694444441</v>
      </c>
      <c r="P11" s="16"/>
      <c r="Q11" s="18">
        <f>IF(T11="",(ROUNDDOWN(K11-O11,0)),ROUNDDOWN(T11-O11,0))</f>
        <v>4</v>
      </c>
      <c r="R11" s="18" t="str">
        <f>IF(P11="","Sin Fecha",IF(T11="",(ROUNDDOWN(K11-P11,0)),ROUNDDOWN(T11-P11,0)))</f>
        <v>Sin Fecha</v>
      </c>
      <c r="S11" s="19">
        <f>K11-L11</f>
        <v>5.8493055555591127</v>
      </c>
      <c r="T11" s="15">
        <v>42051.73541666667</v>
      </c>
      <c r="U11" s="15" t="str">
        <f>IF(AND(T11&lt;&gt;"",Q11&lt;=0),"Cumplió","No Cumplió")</f>
        <v>No Cumplió</v>
      </c>
      <c r="V11" s="15" t="str">
        <f>IF(AND(T11&lt;&gt;"",R11&lt;=0),"Cumplió",IF(P11="","Sin Fecha","No Cumplió"))</f>
        <v>Sin Fecha</v>
      </c>
      <c r="W11" s="19">
        <f>IF(T11="",K11-L11,T11-L11)</f>
        <v>5.8347222222291748</v>
      </c>
      <c r="X11" s="11"/>
      <c r="Y11" s="25">
        <v>1</v>
      </c>
      <c r="Z11" s="26"/>
      <c r="AA11" s="26"/>
      <c r="AB11" s="26"/>
      <c r="AC11" s="26"/>
    </row>
    <row r="12" spans="1:31" ht="63.75" customHeight="1" x14ac:dyDescent="0.25">
      <c r="A12" s="4">
        <v>1</v>
      </c>
      <c r="B12" s="35" t="s">
        <v>700</v>
      </c>
      <c r="C12" s="10" t="s">
        <v>899</v>
      </c>
      <c r="D12" s="11" t="s">
        <v>10</v>
      </c>
      <c r="E12" s="11" t="s">
        <v>59</v>
      </c>
      <c r="F12" s="11" t="s">
        <v>12</v>
      </c>
      <c r="G12" s="11" t="s">
        <v>900</v>
      </c>
      <c r="H12" s="11" t="s">
        <v>901</v>
      </c>
      <c r="I12" s="11" t="s">
        <v>262</v>
      </c>
      <c r="J12" s="11" t="s">
        <v>262</v>
      </c>
      <c r="K12" s="29">
        <f t="shared" si="0"/>
        <v>42051.75</v>
      </c>
      <c r="L12" s="16">
        <v>42045.899305555555</v>
      </c>
      <c r="M12" s="29">
        <v>42045.899305555555</v>
      </c>
      <c r="N12" s="17">
        <f>K12-M12</f>
        <v>5.8506944444452529</v>
      </c>
      <c r="O12" s="16">
        <f>+M12+Y12</f>
        <v>42046.899305555555</v>
      </c>
      <c r="P12" s="16"/>
      <c r="Q12" s="18">
        <f>IF(T12="",(ROUNDDOWN(K12-O12,0)),ROUNDDOWN(T12-O12,0))</f>
        <v>4</v>
      </c>
      <c r="R12" s="18" t="str">
        <f>IF(P12="","Sin Fecha",IF(T12="",(ROUNDDOWN(K12-P12,0)),ROUNDDOWN(T12-P12,0)))</f>
        <v>Sin Fecha</v>
      </c>
      <c r="S12" s="19">
        <f>K12-L12</f>
        <v>5.8506944444452529</v>
      </c>
      <c r="T12" s="15"/>
      <c r="U12" s="15" t="str">
        <f>IF(AND(T12&lt;&gt;"",Q12&lt;=0),"Cumplió","No Cumplió")</f>
        <v>No Cumplió</v>
      </c>
      <c r="V12" s="15" t="str">
        <f>IF(AND(T12&lt;&gt;"",R12&lt;=0),"Cumplió",IF(P12="","Sin Fecha","No Cumplió"))</f>
        <v>Sin Fecha</v>
      </c>
      <c r="W12" s="19">
        <f>IF(T12="",K12-L12,T12-L12)</f>
        <v>5.8506944444452529</v>
      </c>
      <c r="X12" s="11" t="s">
        <v>912</v>
      </c>
      <c r="Y12" s="25">
        <v>1</v>
      </c>
      <c r="Z12" s="26"/>
      <c r="AA12" s="26"/>
      <c r="AB12" s="26"/>
      <c r="AC12" s="26"/>
    </row>
    <row r="13" spans="1:31" ht="51.75" customHeight="1" x14ac:dyDescent="0.25">
      <c r="A13" s="4">
        <v>1</v>
      </c>
      <c r="B13" s="35" t="s">
        <v>698</v>
      </c>
      <c r="C13" s="10" t="s">
        <v>961</v>
      </c>
      <c r="D13" s="11" t="s">
        <v>10</v>
      </c>
      <c r="E13" s="11" t="s">
        <v>24</v>
      </c>
      <c r="F13" s="11" t="s">
        <v>25</v>
      </c>
      <c r="G13" s="11" t="s">
        <v>962</v>
      </c>
      <c r="H13" s="11" t="s">
        <v>963</v>
      </c>
      <c r="I13" s="11" t="s">
        <v>905</v>
      </c>
      <c r="J13" s="11" t="s">
        <v>16</v>
      </c>
      <c r="K13" s="29">
        <f>Brecha!$D$2</f>
        <v>42051.75</v>
      </c>
      <c r="L13" s="16">
        <v>42051.575694444444</v>
      </c>
      <c r="M13" s="52">
        <f>+Brecha!T11</f>
        <v>42051.813888888886</v>
      </c>
      <c r="N13" s="18">
        <f>M13-L13</f>
        <v>0.2381944444423425</v>
      </c>
      <c r="O13" s="16">
        <f>+M13+Y13</f>
        <v>42051.813888888886</v>
      </c>
      <c r="P13" s="16"/>
      <c r="Q13" s="18">
        <f>IF(O13="","Sin Fecha",K13-O13)</f>
        <v>-6.3888888886140194E-2</v>
      </c>
      <c r="R13" s="18" t="str">
        <f>IF(P13="","Sin Fecha",K13-P13)</f>
        <v>Sin Fecha</v>
      </c>
      <c r="S13" s="19">
        <f>K13-L13</f>
        <v>0.17430555555620231</v>
      </c>
      <c r="T13" s="15"/>
      <c r="U13" s="15" t="str">
        <f>IF(AND(T13&lt;&gt;"",Q13&lt;=0),"Cumplió","No Cumplió")</f>
        <v>No Cumplió</v>
      </c>
      <c r="V13" s="15" t="str">
        <f>IF(AND(T13&lt;&gt;"",R13&lt;=0),"Cumplió",IF(P13="","Sin Fecha","No Cumplió"))</f>
        <v>Sin Fecha</v>
      </c>
      <c r="W13" s="19">
        <f>IF(T13="",K13-L13,T13-L13)</f>
        <v>0.17430555555620231</v>
      </c>
      <c r="X13" s="11"/>
      <c r="Y13" s="25"/>
      <c r="Z13" s="26"/>
      <c r="AA13" s="26"/>
      <c r="AB13" s="26"/>
      <c r="AC13" s="26"/>
    </row>
    <row r="14" spans="1:31" ht="63.75" customHeight="1" x14ac:dyDescent="0.25">
      <c r="A14" s="4">
        <v>1</v>
      </c>
      <c r="B14" s="35" t="s">
        <v>700</v>
      </c>
      <c r="C14" s="10" t="s">
        <v>902</v>
      </c>
      <c r="D14" s="11" t="s">
        <v>10</v>
      </c>
      <c r="E14" s="11" t="s">
        <v>51</v>
      </c>
      <c r="F14" s="11" t="s">
        <v>25</v>
      </c>
      <c r="G14" s="11" t="s">
        <v>903</v>
      </c>
      <c r="H14" s="11" t="s">
        <v>904</v>
      </c>
      <c r="I14" s="11" t="s">
        <v>905</v>
      </c>
      <c r="J14" s="11" t="s">
        <v>361</v>
      </c>
      <c r="K14" s="29">
        <f t="shared" si="0"/>
        <v>42051.75</v>
      </c>
      <c r="L14" s="16">
        <v>42045.738888888889</v>
      </c>
      <c r="M14" s="29">
        <f>+T15</f>
        <v>42051.47152777778</v>
      </c>
      <c r="N14" s="17">
        <f>K14-M14</f>
        <v>0.27847222222044365</v>
      </c>
      <c r="O14" s="16">
        <f>+M14+Y14</f>
        <v>42052.47152777778</v>
      </c>
      <c r="P14" s="16"/>
      <c r="Q14" s="18">
        <f>IF(T14="",(ROUNDDOWN(K14-O14,0)),ROUNDDOWN(T14-O14,0))</f>
        <v>0</v>
      </c>
      <c r="R14" s="18" t="str">
        <f>IF(P14="","Sin Fecha",IF(T14="",(ROUNDDOWN(K14-P14,0)),ROUNDDOWN(T14-P14,0)))</f>
        <v>Sin Fecha</v>
      </c>
      <c r="S14" s="19">
        <f>K14-L14</f>
        <v>6.0111111111109494</v>
      </c>
      <c r="T14" s="15"/>
      <c r="U14" s="15" t="str">
        <f>IF(AND(T14&lt;&gt;"",Q14&lt;=0),"Cumplió","No Cumplió")</f>
        <v>No Cumplió</v>
      </c>
      <c r="V14" s="15" t="str">
        <f>IF(AND(T14&lt;&gt;"",R14&lt;=0),"Cumplió",IF(P14="","Sin Fecha","No Cumplió"))</f>
        <v>Sin Fecha</v>
      </c>
      <c r="W14" s="19">
        <f>IF(T14="",K14-L14,T14-L14)</f>
        <v>6.0111111111109494</v>
      </c>
      <c r="X14" s="11" t="s">
        <v>925</v>
      </c>
      <c r="Y14" s="25">
        <v>1</v>
      </c>
      <c r="Z14" s="15">
        <v>42051.47152777778</v>
      </c>
      <c r="AA14" s="26"/>
      <c r="AB14" s="26"/>
      <c r="AC14" s="26"/>
    </row>
    <row r="15" spans="1:31" ht="63.75" customHeight="1" x14ac:dyDescent="0.25">
      <c r="B15" s="35" t="s">
        <v>700</v>
      </c>
      <c r="C15" s="10" t="s">
        <v>902</v>
      </c>
      <c r="D15" s="11" t="s">
        <v>10</v>
      </c>
      <c r="E15" s="11" t="s">
        <v>59</v>
      </c>
      <c r="F15" s="11" t="s">
        <v>25</v>
      </c>
      <c r="G15" s="11" t="s">
        <v>903</v>
      </c>
      <c r="H15" s="11" t="s">
        <v>904</v>
      </c>
      <c r="I15" s="11" t="s">
        <v>905</v>
      </c>
      <c r="J15" s="11" t="s">
        <v>298</v>
      </c>
      <c r="K15" s="29">
        <f t="shared" si="0"/>
        <v>42051.75</v>
      </c>
      <c r="L15" s="16">
        <v>42045.738888888889</v>
      </c>
      <c r="M15" s="29">
        <v>42045.738888888889</v>
      </c>
      <c r="N15" s="17">
        <f>K15-M15</f>
        <v>6.0111111111109494</v>
      </c>
      <c r="O15" s="16">
        <f>+M15+Y15</f>
        <v>42046.738888888889</v>
      </c>
      <c r="P15" s="16"/>
      <c r="Q15" s="18">
        <f>IF(T15="",(ROUNDDOWN(K15-O15,0)),ROUNDDOWN(T15-O15,0))</f>
        <v>4</v>
      </c>
      <c r="R15" s="18" t="str">
        <f>IF(P15="","Sin Fecha",IF(T15="",(ROUNDDOWN(K15-P15,0)),ROUNDDOWN(T15-P15,0)))</f>
        <v>Sin Fecha</v>
      </c>
      <c r="S15" s="19">
        <f>K15-L15</f>
        <v>6.0111111111109494</v>
      </c>
      <c r="T15" s="15">
        <v>42051.47152777778</v>
      </c>
      <c r="U15" s="15" t="str">
        <f>IF(AND(T15&lt;&gt;"",Q15&lt;=0),"Cumplió","No Cumplió")</f>
        <v>No Cumplió</v>
      </c>
      <c r="V15" s="15" t="str">
        <f>IF(AND(T15&lt;&gt;"",R15&lt;=0),"Cumplió",IF(P15="","Sin Fecha","No Cumplió"))</f>
        <v>Sin Fecha</v>
      </c>
      <c r="W15" s="19">
        <f>IF(T15="",K15-L15,T15-L15)</f>
        <v>5.7326388888905058</v>
      </c>
      <c r="X15" s="11" t="s">
        <v>913</v>
      </c>
      <c r="Y15" s="25">
        <v>1</v>
      </c>
      <c r="Z15" s="15">
        <v>42051.47152777778</v>
      </c>
      <c r="AA15" s="26"/>
      <c r="AB15" s="26"/>
      <c r="AC15" s="26"/>
    </row>
    <row r="16" spans="1:31" ht="63.75" customHeight="1" x14ac:dyDescent="0.25">
      <c r="A16" s="4">
        <v>1</v>
      </c>
      <c r="B16" s="35" t="s">
        <v>700</v>
      </c>
      <c r="C16" s="10" t="s">
        <v>906</v>
      </c>
      <c r="D16" s="11" t="s">
        <v>10</v>
      </c>
      <c r="E16" s="11" t="s">
        <v>59</v>
      </c>
      <c r="F16" s="11" t="s">
        <v>25</v>
      </c>
      <c r="G16" s="11" t="s">
        <v>907</v>
      </c>
      <c r="H16" s="11" t="s">
        <v>908</v>
      </c>
      <c r="I16" s="11" t="s">
        <v>905</v>
      </c>
      <c r="J16" s="11" t="s">
        <v>298</v>
      </c>
      <c r="K16" s="29">
        <f t="shared" si="0"/>
        <v>42051.75</v>
      </c>
      <c r="L16" s="16">
        <v>42045.696527777778</v>
      </c>
      <c r="M16" s="29">
        <v>42045.696527777778</v>
      </c>
      <c r="N16" s="17">
        <f>K16-M16</f>
        <v>6.0534722222218988</v>
      </c>
      <c r="O16" s="16">
        <f>+M16+Y16</f>
        <v>42046.696527777778</v>
      </c>
      <c r="P16" s="16"/>
      <c r="Q16" s="18">
        <f>IF(T16="",(ROUNDDOWN(K16-O16,0)),ROUNDDOWN(T16-O16,0))</f>
        <v>5</v>
      </c>
      <c r="R16" s="18" t="str">
        <f>IF(P16="","Sin Fecha",IF(T16="",(ROUNDDOWN(K16-P16,0)),ROUNDDOWN(T16-P16,0)))</f>
        <v>Sin Fecha</v>
      </c>
      <c r="S16" s="19">
        <f>K16-L16</f>
        <v>6.0534722222218988</v>
      </c>
      <c r="T16" s="15"/>
      <c r="U16" s="15" t="str">
        <f>IF(AND(T16&lt;&gt;"",Q16&lt;=0),"Cumplió","No Cumplió")</f>
        <v>No Cumplió</v>
      </c>
      <c r="V16" s="15" t="str">
        <f>IF(AND(T16&lt;&gt;"",R16&lt;=0),"Cumplió",IF(P16="","Sin Fecha","No Cumplió"))</f>
        <v>Sin Fecha</v>
      </c>
      <c r="W16" s="19">
        <f>IF(T16="",K16-L16,T16-L16)</f>
        <v>6.0534722222218988</v>
      </c>
      <c r="X16" s="11" t="s">
        <v>914</v>
      </c>
      <c r="Y16" s="25">
        <v>1</v>
      </c>
      <c r="Z16" s="26"/>
      <c r="AA16" s="26"/>
      <c r="AB16" s="26"/>
      <c r="AC16" s="26"/>
    </row>
    <row r="17" spans="1:29" ht="63.75" customHeight="1" x14ac:dyDescent="0.25">
      <c r="A17" s="4">
        <v>1</v>
      </c>
      <c r="B17" s="35" t="s">
        <v>700</v>
      </c>
      <c r="C17" s="10" t="s">
        <v>926</v>
      </c>
      <c r="D17" s="11" t="s">
        <v>10</v>
      </c>
      <c r="E17" s="11" t="s">
        <v>59</v>
      </c>
      <c r="F17" s="11" t="s">
        <v>25</v>
      </c>
      <c r="G17" s="11" t="s">
        <v>927</v>
      </c>
      <c r="H17" s="11" t="s">
        <v>928</v>
      </c>
      <c r="I17" s="11" t="s">
        <v>49</v>
      </c>
      <c r="J17" s="11" t="s">
        <v>127</v>
      </c>
      <c r="K17" s="29">
        <f t="shared" si="0"/>
        <v>42051.75</v>
      </c>
      <c r="L17" s="16">
        <v>42044.894444444442</v>
      </c>
      <c r="M17" s="29">
        <v>42051.731249999997</v>
      </c>
      <c r="N17" s="17">
        <f>K17-M17</f>
        <v>1.8750000002910383E-2</v>
      </c>
      <c r="O17" s="16">
        <f>+M17+Y17</f>
        <v>42052.731249999997</v>
      </c>
      <c r="P17" s="16"/>
      <c r="Q17" s="18">
        <f>IF(T17="",(ROUNDDOWN(K17-O17,0)),ROUNDDOWN(T17-O17,0))</f>
        <v>0</v>
      </c>
      <c r="R17" s="18" t="str">
        <f>IF(P17="","Sin Fecha",IF(T17="",(ROUNDDOWN(K17-P17,0)),ROUNDDOWN(T17-P17,0)))</f>
        <v>Sin Fecha</v>
      </c>
      <c r="S17" s="19">
        <f>K17-L17</f>
        <v>6.8555555555576575</v>
      </c>
      <c r="T17" s="15"/>
      <c r="U17" s="15" t="str">
        <f>IF(AND(T17&lt;&gt;"",Q17&lt;=0),"Cumplió","No Cumplió")</f>
        <v>No Cumplió</v>
      </c>
      <c r="V17" s="15" t="str">
        <f>IF(AND(T17&lt;&gt;"",R17&lt;=0),"Cumplió",IF(P17="","Sin Fecha","No Cumplió"))</f>
        <v>Sin Fecha</v>
      </c>
      <c r="W17" s="19">
        <f>IF(T17="",K17-L17,T17-L17)</f>
        <v>6.8555555555576575</v>
      </c>
      <c r="X17" s="11" t="s">
        <v>17</v>
      </c>
      <c r="Y17" s="25">
        <v>1</v>
      </c>
      <c r="Z17" s="26"/>
      <c r="AA17" s="26"/>
      <c r="AB17" s="26"/>
      <c r="AC17" s="26"/>
    </row>
    <row r="18" spans="1:29" ht="63.75" customHeight="1" x14ac:dyDescent="0.25">
      <c r="A18" s="4">
        <v>1</v>
      </c>
      <c r="B18" s="35" t="s">
        <v>700</v>
      </c>
      <c r="C18" s="10" t="s">
        <v>909</v>
      </c>
      <c r="D18" s="11" t="s">
        <v>10</v>
      </c>
      <c r="E18" s="11" t="s">
        <v>59</v>
      </c>
      <c r="F18" s="11" t="s">
        <v>25</v>
      </c>
      <c r="G18" s="11" t="s">
        <v>910</v>
      </c>
      <c r="H18" s="11" t="s">
        <v>911</v>
      </c>
      <c r="I18" s="11" t="s">
        <v>49</v>
      </c>
      <c r="J18" s="11" t="s">
        <v>49</v>
      </c>
      <c r="K18" s="29">
        <f t="shared" si="0"/>
        <v>42051.75</v>
      </c>
      <c r="L18" s="16">
        <v>42044.887499999997</v>
      </c>
      <c r="M18" s="29">
        <v>42044.887499999997</v>
      </c>
      <c r="N18" s="17">
        <f>K18-M18</f>
        <v>6.8625000000029104</v>
      </c>
      <c r="O18" s="16">
        <f>+M18+Y18</f>
        <v>42045.887499999997</v>
      </c>
      <c r="P18" s="16"/>
      <c r="Q18" s="18">
        <f>IF(T18="",(ROUNDDOWN(K18-O18,0)),ROUNDDOWN(T18-O18,0))</f>
        <v>5</v>
      </c>
      <c r="R18" s="18" t="str">
        <f>IF(P18="","Sin Fecha",IF(T18="",(ROUNDDOWN(K18-P18,0)),ROUNDDOWN(T18-P18,0)))</f>
        <v>Sin Fecha</v>
      </c>
      <c r="S18" s="19">
        <f>K18-L18</f>
        <v>6.8625000000029104</v>
      </c>
      <c r="T18" s="15"/>
      <c r="U18" s="15" t="str">
        <f>IF(AND(T18&lt;&gt;"",Q18&lt;=0),"Cumplió","No Cumplió")</f>
        <v>No Cumplió</v>
      </c>
      <c r="V18" s="15" t="str">
        <f>IF(AND(T18&lt;&gt;"",R18&lt;=0),"Cumplió",IF(P18="","Sin Fecha","No Cumplió"))</f>
        <v>Sin Fecha</v>
      </c>
      <c r="W18" s="19">
        <f>IF(T18="",K18-L18,T18-L18)</f>
        <v>6.8625000000029104</v>
      </c>
      <c r="X18" s="11" t="s">
        <v>17</v>
      </c>
      <c r="Y18" s="25">
        <v>1</v>
      </c>
      <c r="Z18" s="26"/>
      <c r="AA18" s="26"/>
      <c r="AB18" s="26"/>
      <c r="AC18" s="26"/>
    </row>
    <row r="19" spans="1:29" ht="63.75" customHeight="1" x14ac:dyDescent="0.25">
      <c r="A19" s="4">
        <v>1</v>
      </c>
      <c r="B19" s="35" t="s">
        <v>698</v>
      </c>
      <c r="C19" s="10" t="s">
        <v>846</v>
      </c>
      <c r="D19" s="11" t="s">
        <v>10</v>
      </c>
      <c r="E19" s="11" t="s">
        <v>51</v>
      </c>
      <c r="F19" s="11" t="s">
        <v>25</v>
      </c>
      <c r="G19" s="11" t="s">
        <v>847</v>
      </c>
      <c r="H19" s="11" t="s">
        <v>848</v>
      </c>
      <c r="I19" s="11" t="s">
        <v>87</v>
      </c>
      <c r="J19" s="11" t="s">
        <v>42</v>
      </c>
      <c r="K19" s="29">
        <f>$D$2</f>
        <v>42051.75</v>
      </c>
      <c r="L19" s="16">
        <v>42044.740972222222</v>
      </c>
      <c r="M19" s="29">
        <v>42044.740972222222</v>
      </c>
      <c r="N19" s="17">
        <f>K19-M19</f>
        <v>7.0090277777781012</v>
      </c>
      <c r="O19" s="16">
        <f>+M19+Y19</f>
        <v>42045.740972222222</v>
      </c>
      <c r="P19" s="16"/>
      <c r="Q19" s="18">
        <f>IF(T19="",(ROUNDDOWN(K19-O19,0)),ROUNDDOWN(T19-O19,0))</f>
        <v>6</v>
      </c>
      <c r="R19" s="18" t="str">
        <f>IF(P19="","Sin Fecha",IF(T19="",(ROUNDDOWN(K19-P19,0)),ROUNDDOWN(T19-P19,0)))</f>
        <v>Sin Fecha</v>
      </c>
      <c r="S19" s="19">
        <f>K19-L19</f>
        <v>7.0090277777781012</v>
      </c>
      <c r="T19" s="15"/>
      <c r="U19" s="15" t="str">
        <f>IF(AND(T19&lt;&gt;"",Q19&lt;=0),"Cumplió","No Cumplió")</f>
        <v>No Cumplió</v>
      </c>
      <c r="V19" s="15" t="str">
        <f>IF(AND(T19&lt;&gt;"",R19&lt;=0),"Cumplió",IF(P19="","Sin Fecha","No Cumplió"))</f>
        <v>Sin Fecha</v>
      </c>
      <c r="W19" s="19">
        <f>IF(T19="",K19-L19,T19-L19)</f>
        <v>7.0090277777781012</v>
      </c>
      <c r="X19" s="11"/>
      <c r="Y19" s="25">
        <v>1</v>
      </c>
      <c r="Z19" s="26"/>
      <c r="AA19" s="26"/>
      <c r="AB19" s="26"/>
      <c r="AC19" s="26"/>
    </row>
    <row r="20" spans="1:29" ht="63.75" customHeight="1" x14ac:dyDescent="0.25">
      <c r="A20" s="4">
        <v>1</v>
      </c>
      <c r="B20" s="35" t="s">
        <v>697</v>
      </c>
      <c r="C20" s="10" t="s">
        <v>849</v>
      </c>
      <c r="D20" s="11" t="s">
        <v>10</v>
      </c>
      <c r="E20" s="11" t="s">
        <v>11</v>
      </c>
      <c r="F20" s="11" t="s">
        <v>25</v>
      </c>
      <c r="G20" s="11" t="s">
        <v>850</v>
      </c>
      <c r="H20" s="11" t="s">
        <v>851</v>
      </c>
      <c r="I20" s="11" t="s">
        <v>49</v>
      </c>
      <c r="J20" s="11" t="s">
        <v>22</v>
      </c>
      <c r="K20" s="29">
        <f>$D$2</f>
        <v>42051.75</v>
      </c>
      <c r="L20" s="16">
        <v>42044.724999999999</v>
      </c>
      <c r="M20" s="29">
        <v>42044.724999999999</v>
      </c>
      <c r="N20" s="17">
        <f>K20-M20</f>
        <v>7.0250000000014552</v>
      </c>
      <c r="O20" s="16">
        <f>+M20+Y20</f>
        <v>42045.724999999999</v>
      </c>
      <c r="P20" s="16"/>
      <c r="Q20" s="18">
        <f>IF(T20="",(ROUNDDOWN(K20-O20,0)),ROUNDDOWN(T20-O20,0))</f>
        <v>6</v>
      </c>
      <c r="R20" s="18" t="str">
        <f>IF(P20="","Sin Fecha",IF(T20="",(ROUNDDOWN(K20-P20,0)),ROUNDDOWN(T20-P20,0)))</f>
        <v>Sin Fecha</v>
      </c>
      <c r="S20" s="19">
        <f>K20-L20</f>
        <v>7.0250000000014552</v>
      </c>
      <c r="T20" s="15"/>
      <c r="U20" s="15" t="str">
        <f>IF(AND(T20&lt;&gt;"",Q20&lt;=0),"Cumplió","No Cumplió")</f>
        <v>No Cumplió</v>
      </c>
      <c r="V20" s="15" t="str">
        <f>IF(AND(T20&lt;&gt;"",R20&lt;=0),"Cumplió",IF(P20="","Sin Fecha","No Cumplió"))</f>
        <v>Sin Fecha</v>
      </c>
      <c r="W20" s="19">
        <f>IF(T20="",K20-L20,T20-L20)</f>
        <v>7.0250000000014552</v>
      </c>
      <c r="X20" s="11" t="s">
        <v>17</v>
      </c>
      <c r="Y20" s="25">
        <v>1</v>
      </c>
      <c r="Z20" s="26"/>
      <c r="AA20" s="26"/>
      <c r="AB20" s="26"/>
      <c r="AC20" s="26"/>
    </row>
    <row r="21" spans="1:29" ht="63.75" customHeight="1" x14ac:dyDescent="0.25">
      <c r="A21" s="4">
        <v>1</v>
      </c>
      <c r="B21" s="35" t="s">
        <v>697</v>
      </c>
      <c r="C21" s="10" t="s">
        <v>852</v>
      </c>
      <c r="D21" s="11" t="s">
        <v>10</v>
      </c>
      <c r="E21" s="11" t="s">
        <v>11</v>
      </c>
      <c r="F21" s="11" t="s">
        <v>12</v>
      </c>
      <c r="G21" s="11" t="s">
        <v>853</v>
      </c>
      <c r="H21" s="11" t="s">
        <v>854</v>
      </c>
      <c r="I21" s="11" t="s">
        <v>55</v>
      </c>
      <c r="J21" s="11" t="s">
        <v>55</v>
      </c>
      <c r="K21" s="29">
        <f>$D$2</f>
        <v>42051.75</v>
      </c>
      <c r="L21" s="16">
        <v>42044.421527777777</v>
      </c>
      <c r="M21" s="29">
        <v>42044.421527777777</v>
      </c>
      <c r="N21" s="17">
        <f>K21-M21</f>
        <v>7.328472222223354</v>
      </c>
      <c r="O21" s="16">
        <f>+M21+Y21</f>
        <v>42045.421527777777</v>
      </c>
      <c r="P21" s="16"/>
      <c r="Q21" s="18">
        <f>IF(T21="",(ROUNDDOWN(K21-O21,0)),ROUNDDOWN(T21-O21,0))</f>
        <v>6</v>
      </c>
      <c r="R21" s="18" t="str">
        <f>IF(P21="","Sin Fecha",IF(T21="",(ROUNDDOWN(K21-P21,0)),ROUNDDOWN(T21-P21,0)))</f>
        <v>Sin Fecha</v>
      </c>
      <c r="S21" s="19">
        <f>K21-L21</f>
        <v>7.328472222223354</v>
      </c>
      <c r="T21" s="15"/>
      <c r="U21" s="15" t="str">
        <f>IF(AND(T21&lt;&gt;"",Q21&lt;=0),"Cumplió","No Cumplió")</f>
        <v>No Cumplió</v>
      </c>
      <c r="V21" s="15" t="str">
        <f>IF(AND(T21&lt;&gt;"",R21&lt;=0),"Cumplió",IF(P21="","Sin Fecha","No Cumplió"))</f>
        <v>Sin Fecha</v>
      </c>
      <c r="W21" s="19">
        <f>IF(T21="",K21-L21,T21-L21)</f>
        <v>7.328472222223354</v>
      </c>
      <c r="X21" s="11" t="s">
        <v>57</v>
      </c>
      <c r="Y21" s="25">
        <v>1</v>
      </c>
      <c r="Z21" s="26"/>
      <c r="AA21" s="26"/>
      <c r="AB21" s="26"/>
      <c r="AC21" s="26"/>
    </row>
    <row r="23" spans="1:29" ht="63.75" customHeight="1" x14ac:dyDescent="0.25">
      <c r="B23" s="35" t="s">
        <v>697</v>
      </c>
      <c r="C23" s="10" t="s">
        <v>855</v>
      </c>
      <c r="D23" s="11" t="s">
        <v>10</v>
      </c>
      <c r="E23" s="11" t="s">
        <v>11</v>
      </c>
      <c r="F23" s="11" t="s">
        <v>12</v>
      </c>
      <c r="G23" s="11" t="s">
        <v>856</v>
      </c>
      <c r="H23" s="11" t="s">
        <v>857</v>
      </c>
      <c r="I23" s="11" t="s">
        <v>55</v>
      </c>
      <c r="J23" s="11" t="s">
        <v>22</v>
      </c>
      <c r="K23" s="29">
        <f>$D$2</f>
        <v>42051.75</v>
      </c>
      <c r="L23" s="16">
        <v>42044.407638888886</v>
      </c>
      <c r="M23" s="29">
        <f>+T24</f>
        <v>42051.710416666669</v>
      </c>
      <c r="N23" s="17">
        <f>K23-M23</f>
        <v>3.9583333331393078E-2</v>
      </c>
      <c r="O23" s="16">
        <f>+M23+Y23</f>
        <v>42052.710416666669</v>
      </c>
      <c r="P23" s="16"/>
      <c r="Q23" s="18">
        <f>IF(T23="",(ROUNDDOWN(K23-O23,0)),ROUNDDOWN(T23-O23,0))</f>
        <v>0</v>
      </c>
      <c r="R23" s="18" t="str">
        <f>IF(P23="","Sin Fecha",IF(T23="",(ROUNDDOWN(K23-P23,0)),ROUNDDOWN(T23-P23,0)))</f>
        <v>Sin Fecha</v>
      </c>
      <c r="S23" s="19">
        <f>K23-L23</f>
        <v>7.3423611111138598</v>
      </c>
      <c r="T23" s="15">
        <v>42052.465277777781</v>
      </c>
      <c r="U23" s="15" t="str">
        <f>IF(AND(T23&lt;&gt;"",Q23&lt;=0),"Cumplió","No Cumplió")</f>
        <v>Cumplió</v>
      </c>
      <c r="V23" s="15" t="str">
        <f>IF(AND(T23&lt;&gt;"",R23&lt;=0),"Cumplió",IF(P23="","Sin Fecha","No Cumplió"))</f>
        <v>Sin Fecha</v>
      </c>
      <c r="W23" s="19">
        <f>IF(T23="",K23-L23,T23-L23)</f>
        <v>8.0576388888948713</v>
      </c>
      <c r="X23" s="11" t="s">
        <v>57</v>
      </c>
      <c r="Y23" s="25">
        <v>1</v>
      </c>
      <c r="Z23" s="26"/>
      <c r="AA23" s="26"/>
      <c r="AB23" s="26"/>
      <c r="AC23" s="26"/>
    </row>
    <row r="24" spans="1:29" ht="63.75" customHeight="1" x14ac:dyDescent="0.25">
      <c r="B24" s="35" t="s">
        <v>697</v>
      </c>
      <c r="C24" s="10" t="s">
        <v>855</v>
      </c>
      <c r="D24" s="11" t="s">
        <v>10</v>
      </c>
      <c r="E24" s="11" t="s">
        <v>11</v>
      </c>
      <c r="F24" s="11" t="s">
        <v>12</v>
      </c>
      <c r="G24" s="11" t="s">
        <v>856</v>
      </c>
      <c r="H24" s="11" t="s">
        <v>857</v>
      </c>
      <c r="I24" s="11" t="s">
        <v>55</v>
      </c>
      <c r="J24" s="11" t="s">
        <v>80</v>
      </c>
      <c r="K24" s="29">
        <f>$D$2</f>
        <v>42051.75</v>
      </c>
      <c r="L24" s="16">
        <v>42044.407638888886</v>
      </c>
      <c r="M24" s="29">
        <v>42044.407638888886</v>
      </c>
      <c r="N24" s="17">
        <f>K24-M24</f>
        <v>7.3423611111138598</v>
      </c>
      <c r="O24" s="16">
        <f>+M24+Y24</f>
        <v>42045.407638888886</v>
      </c>
      <c r="P24" s="16"/>
      <c r="Q24" s="18">
        <f>IF(T24="",(ROUNDDOWN(K24-O24,0)),ROUNDDOWN(T24-O24,0))</f>
        <v>6</v>
      </c>
      <c r="R24" s="18" t="str">
        <f>IF(P24="","Sin Fecha",IF(T24="",(ROUNDDOWN(K24-P24,0)),ROUNDDOWN(T24-P24,0)))</f>
        <v>Sin Fecha</v>
      </c>
      <c r="S24" s="19">
        <f>K24-L24</f>
        <v>7.3423611111138598</v>
      </c>
      <c r="T24" s="15">
        <v>42051.710416666669</v>
      </c>
      <c r="U24" s="15" t="str">
        <f>IF(AND(T24&lt;&gt;"",Q24&lt;=0),"Cumplió","No Cumplió")</f>
        <v>No Cumplió</v>
      </c>
      <c r="V24" s="15" t="str">
        <f>IF(AND(T24&lt;&gt;"",R24&lt;=0),"Cumplió",IF(P24="","Sin Fecha","No Cumplió"))</f>
        <v>Sin Fecha</v>
      </c>
      <c r="W24" s="19">
        <f>IF(T24="",K24-L24,T24-L24)</f>
        <v>7.3027777777824667</v>
      </c>
      <c r="X24" s="11" t="s">
        <v>57</v>
      </c>
      <c r="Y24" s="25">
        <v>1</v>
      </c>
      <c r="Z24" s="26"/>
      <c r="AA24" s="26"/>
      <c r="AB24" s="26"/>
      <c r="AC24" s="26"/>
    </row>
    <row r="25" spans="1:29" ht="63.75" customHeight="1" x14ac:dyDescent="0.25">
      <c r="A25" s="4">
        <v>1</v>
      </c>
      <c r="B25" s="35" t="s">
        <v>697</v>
      </c>
      <c r="C25" s="10" t="s">
        <v>858</v>
      </c>
      <c r="D25" s="11" t="s">
        <v>10</v>
      </c>
      <c r="E25" s="11" t="s">
        <v>11</v>
      </c>
      <c r="F25" s="11" t="s">
        <v>12</v>
      </c>
      <c r="G25" s="11" t="s">
        <v>859</v>
      </c>
      <c r="H25" s="11" t="s">
        <v>860</v>
      </c>
      <c r="I25" s="11" t="s">
        <v>55</v>
      </c>
      <c r="J25" s="11" t="s">
        <v>55</v>
      </c>
      <c r="K25" s="29">
        <f>$D$2</f>
        <v>42051.75</v>
      </c>
      <c r="L25" s="16">
        <v>42044.395138888889</v>
      </c>
      <c r="M25" s="29">
        <f>+T26</f>
        <v>42051.760416666664</v>
      </c>
      <c r="N25" s="17">
        <f>K25-M25</f>
        <v>-1.0416666664241347E-2</v>
      </c>
      <c r="O25" s="16">
        <f>+M25+Y25</f>
        <v>42052.760416666664</v>
      </c>
      <c r="P25" s="16"/>
      <c r="Q25" s="18">
        <f>IF(T25="",(ROUNDDOWN(K25-O25,0)),ROUNDDOWN(T25-O25,0))</f>
        <v>-1</v>
      </c>
      <c r="R25" s="18" t="str">
        <f>IF(P25="","Sin Fecha",IF(T25="",(ROUNDDOWN(K25-P25,0)),ROUNDDOWN(T25-P25,0)))</f>
        <v>Sin Fecha</v>
      </c>
      <c r="S25" s="19">
        <f>K25-L25</f>
        <v>7.3548611111109494</v>
      </c>
      <c r="T25" s="15"/>
      <c r="U25" s="15" t="str">
        <f>IF(AND(T25&lt;&gt;"",Q25&lt;=0),"Cumplió","No Cumplió")</f>
        <v>No Cumplió</v>
      </c>
      <c r="V25" s="15" t="str">
        <f>IF(AND(T25&lt;&gt;"",R25&lt;=0),"Cumplió",IF(P25="","Sin Fecha","No Cumplió"))</f>
        <v>Sin Fecha</v>
      </c>
      <c r="W25" s="19">
        <f>IF(T25="",K25-L25,T25-L25)</f>
        <v>7.3548611111109494</v>
      </c>
      <c r="X25" s="11" t="s">
        <v>17</v>
      </c>
      <c r="Y25" s="25">
        <v>1</v>
      </c>
      <c r="Z25" s="26"/>
      <c r="AA25" s="26"/>
      <c r="AB25" s="26"/>
      <c r="AC25" s="26"/>
    </row>
    <row r="26" spans="1:29" ht="63.75" customHeight="1" x14ac:dyDescent="0.25">
      <c r="B26" s="35" t="s">
        <v>697</v>
      </c>
      <c r="C26" s="10" t="s">
        <v>858</v>
      </c>
      <c r="D26" s="11" t="s">
        <v>10</v>
      </c>
      <c r="E26" s="11" t="s">
        <v>11</v>
      </c>
      <c r="F26" s="11" t="s">
        <v>12</v>
      </c>
      <c r="G26" s="11" t="s">
        <v>859</v>
      </c>
      <c r="H26" s="11" t="s">
        <v>860</v>
      </c>
      <c r="I26" s="11" t="s">
        <v>55</v>
      </c>
      <c r="J26" s="11" t="s">
        <v>22</v>
      </c>
      <c r="K26" s="29">
        <f>$D$2</f>
        <v>42051.75</v>
      </c>
      <c r="L26" s="16">
        <v>42044.395138888889</v>
      </c>
      <c r="M26" s="29">
        <v>42044.395138888889</v>
      </c>
      <c r="N26" s="17">
        <f>K26-M26</f>
        <v>7.3548611111109494</v>
      </c>
      <c r="O26" s="16">
        <f>+M26+Y26</f>
        <v>42045.395138888889</v>
      </c>
      <c r="P26" s="16"/>
      <c r="Q26" s="18">
        <f>IF(T26="",(ROUNDDOWN(K26-O26,0)),ROUNDDOWN(T26-O26,0))</f>
        <v>6</v>
      </c>
      <c r="R26" s="18" t="str">
        <f>IF(P26="","Sin Fecha",IF(T26="",(ROUNDDOWN(K26-P26,0)),ROUNDDOWN(T26-P26,0)))</f>
        <v>Sin Fecha</v>
      </c>
      <c r="S26" s="19">
        <f>K26-L26</f>
        <v>7.3548611111109494</v>
      </c>
      <c r="T26" s="15">
        <v>42051.760416666664</v>
      </c>
      <c r="U26" s="15" t="str">
        <f>IF(AND(T26&lt;&gt;"",Q26&lt;=0),"Cumplió","No Cumplió")</f>
        <v>No Cumplió</v>
      </c>
      <c r="V26" s="15" t="str">
        <f>IF(AND(T26&lt;&gt;"",R26&lt;=0),"Cumplió",IF(P26="","Sin Fecha","No Cumplió"))</f>
        <v>Sin Fecha</v>
      </c>
      <c r="W26" s="19">
        <f>IF(T26="",K26-L26,T26-L26)</f>
        <v>7.3652777777751908</v>
      </c>
      <c r="X26" s="11" t="s">
        <v>17</v>
      </c>
      <c r="Y26" s="25">
        <v>1</v>
      </c>
      <c r="Z26" s="26"/>
      <c r="AA26" s="26"/>
      <c r="AB26" s="26"/>
      <c r="AC26" s="26"/>
    </row>
    <row r="27" spans="1:29" ht="63.75" customHeight="1" x14ac:dyDescent="0.25">
      <c r="A27" s="4" t="s">
        <v>946</v>
      </c>
      <c r="B27" s="35" t="s">
        <v>697</v>
      </c>
      <c r="C27" s="10" t="s">
        <v>861</v>
      </c>
      <c r="D27" s="11" t="s">
        <v>10</v>
      </c>
      <c r="E27" s="11" t="s">
        <v>817</v>
      </c>
      <c r="F27" s="11" t="s">
        <v>25</v>
      </c>
      <c r="G27" s="11" t="s">
        <v>862</v>
      </c>
      <c r="H27" s="11" t="s">
        <v>863</v>
      </c>
      <c r="I27" s="11" t="s">
        <v>80</v>
      </c>
      <c r="J27" s="11" t="s">
        <v>42</v>
      </c>
      <c r="K27" s="29">
        <f>$D$2</f>
        <v>42051.75</v>
      </c>
      <c r="L27" s="16">
        <v>42042.061111111114</v>
      </c>
      <c r="M27" s="29">
        <v>42042.061111111114</v>
      </c>
      <c r="N27" s="17">
        <f>K27-M27</f>
        <v>9.6888888888861402</v>
      </c>
      <c r="O27" s="16">
        <f>+M27+Y27</f>
        <v>42043.061111111114</v>
      </c>
      <c r="P27" s="16"/>
      <c r="Q27" s="18">
        <f>IF(T27="",(ROUNDDOWN(K27-O27,0)),ROUNDDOWN(T27-O27,0))</f>
        <v>8</v>
      </c>
      <c r="R27" s="18" t="str">
        <f>IF(P27="","Sin Fecha",IF(T27="",(ROUNDDOWN(K27-P27,0)),ROUNDDOWN(T27-P27,0)))</f>
        <v>Sin Fecha</v>
      </c>
      <c r="S27" s="19">
        <f>K27-L27</f>
        <v>9.6888888888861402</v>
      </c>
      <c r="T27" s="15">
        <v>42051.379166666666</v>
      </c>
      <c r="U27" s="15" t="str">
        <f>IF(AND(T27&lt;&gt;"",Q27&lt;=0),"Cumplió","No Cumplió")</f>
        <v>No Cumplió</v>
      </c>
      <c r="V27" s="15" t="str">
        <f>IF(AND(T27&lt;&gt;"",R27&lt;=0),"Cumplió",IF(P27="","Sin Fecha","No Cumplió"))</f>
        <v>Sin Fecha</v>
      </c>
      <c r="W27" s="19">
        <f>IF(T27="",K27-L27,T27-L27)</f>
        <v>9.3180555555518367</v>
      </c>
      <c r="X27" s="11"/>
      <c r="Y27" s="25">
        <v>1</v>
      </c>
      <c r="Z27" s="26"/>
      <c r="AA27" s="26"/>
      <c r="AB27" s="26"/>
      <c r="AC27" s="26"/>
    </row>
    <row r="28" spans="1:29" ht="63.75" customHeight="1" x14ac:dyDescent="0.25">
      <c r="B28" s="35" t="s">
        <v>697</v>
      </c>
      <c r="C28" s="10" t="s">
        <v>827</v>
      </c>
      <c r="D28" s="11" t="s">
        <v>10</v>
      </c>
      <c r="E28" s="11" t="s">
        <v>11</v>
      </c>
      <c r="F28" s="11" t="s">
        <v>25</v>
      </c>
      <c r="G28" s="11" t="s">
        <v>828</v>
      </c>
      <c r="H28" s="11" t="s">
        <v>829</v>
      </c>
      <c r="I28" s="11" t="s">
        <v>32</v>
      </c>
      <c r="J28" s="11" t="s">
        <v>32</v>
      </c>
      <c r="K28" s="29">
        <f t="shared" ref="K28:K34" si="1">$D$2</f>
        <v>42051.75</v>
      </c>
      <c r="L28" s="16">
        <v>42040.967361111114</v>
      </c>
      <c r="M28" s="29">
        <v>42040.967361111114</v>
      </c>
      <c r="N28" s="17">
        <f>K28-M28</f>
        <v>10.78263888888614</v>
      </c>
      <c r="O28" s="16">
        <f>+M28+Y28</f>
        <v>42041.967361111114</v>
      </c>
      <c r="P28" s="16"/>
      <c r="Q28" s="18">
        <f>IF(T28="",(ROUNDDOWN(K28-O28,0)),ROUNDDOWN(T28-O28,0))</f>
        <v>9</v>
      </c>
      <c r="R28" s="18" t="str">
        <f>IF(P28="","Sin Fecha",IF(T28="",(ROUNDDOWN(K28-P28,0)),ROUNDDOWN(T28-P28,0)))</f>
        <v>Sin Fecha</v>
      </c>
      <c r="S28" s="19">
        <f>K28-L28</f>
        <v>10.78263888888614</v>
      </c>
      <c r="T28" s="15">
        <v>42051.722222222219</v>
      </c>
      <c r="U28" s="15" t="str">
        <f>IF(AND(T28&lt;&gt;"",Q28&lt;=0),"Cumplió","No Cumplió")</f>
        <v>No Cumplió</v>
      </c>
      <c r="V28" s="15" t="str">
        <f>IF(AND(T28&lt;&gt;"",R28&lt;=0),"Cumplió",IF(P28="","Sin Fecha","No Cumplió"))</f>
        <v>Sin Fecha</v>
      </c>
      <c r="W28" s="19">
        <f>IF(T28="",K28-L28,T28-L28)</f>
        <v>10.754861111105129</v>
      </c>
      <c r="X28" s="11" t="s">
        <v>830</v>
      </c>
      <c r="Y28" s="25">
        <v>1</v>
      </c>
      <c r="Z28" s="26"/>
      <c r="AA28" s="26"/>
      <c r="AB28" s="26"/>
      <c r="AC28" s="26"/>
    </row>
    <row r="29" spans="1:29" ht="63.75" customHeight="1" x14ac:dyDescent="0.25">
      <c r="B29" s="35" t="s">
        <v>697</v>
      </c>
      <c r="C29" s="10" t="s">
        <v>789</v>
      </c>
      <c r="D29" s="11" t="s">
        <v>203</v>
      </c>
      <c r="E29" s="11" t="s">
        <v>51</v>
      </c>
      <c r="F29" s="11" t="s">
        <v>12</v>
      </c>
      <c r="G29" s="11" t="s">
        <v>790</v>
      </c>
      <c r="H29" s="11" t="s">
        <v>791</v>
      </c>
      <c r="I29" s="11" t="s">
        <v>146</v>
      </c>
      <c r="J29" s="11" t="s">
        <v>22</v>
      </c>
      <c r="K29" s="29">
        <f t="shared" si="1"/>
        <v>42051.75</v>
      </c>
      <c r="L29" s="16">
        <v>42040.670138888891</v>
      </c>
      <c r="M29" s="29">
        <v>42040.670138888891</v>
      </c>
      <c r="N29" s="17">
        <f>K29-M29</f>
        <v>11.079861111109494</v>
      </c>
      <c r="O29" s="16">
        <f>+M29+Y29</f>
        <v>42041.670138888891</v>
      </c>
      <c r="P29" s="16"/>
      <c r="Q29" s="18">
        <f>IF(T29="",(ROUNDDOWN(K29-O29,0)),ROUNDDOWN(T29-O29,0))</f>
        <v>2</v>
      </c>
      <c r="R29" s="18" t="str">
        <f>IF(P29="","Sin Fecha",IF(T29="",(ROUNDDOWN(K29-P29,0)),ROUNDDOWN(T29-P29,0)))</f>
        <v>Sin Fecha</v>
      </c>
      <c r="S29" s="19">
        <f>K29-L29</f>
        <v>11.079861111109494</v>
      </c>
      <c r="T29" s="15">
        <v>42044.481944444444</v>
      </c>
      <c r="U29" s="15" t="str">
        <f>IF(AND(T29&lt;&gt;"",Q29&lt;=0),"Cumplió","No Cumplió")</f>
        <v>No Cumplió</v>
      </c>
      <c r="V29" s="15" t="str">
        <f>IF(AND(T29&lt;&gt;"",R29&lt;=0),"Cumplió",IF(P29="","Sin Fecha","No Cumplió"))</f>
        <v>Sin Fecha</v>
      </c>
      <c r="W29" s="19">
        <f>IF(T29="",K29-L29,T29-L29)</f>
        <v>3.8118055555532919</v>
      </c>
      <c r="X29" s="11" t="s">
        <v>17</v>
      </c>
      <c r="Y29" s="25">
        <f>$D$3</f>
        <v>1</v>
      </c>
      <c r="Z29" s="26"/>
      <c r="AA29" s="26"/>
      <c r="AB29" s="26"/>
      <c r="AC29" s="26"/>
    </row>
    <row r="30" spans="1:29" ht="63.75" customHeight="1" x14ac:dyDescent="0.25">
      <c r="B30" s="35" t="s">
        <v>697</v>
      </c>
      <c r="C30" s="10" t="s">
        <v>792</v>
      </c>
      <c r="D30" s="11" t="s">
        <v>10</v>
      </c>
      <c r="E30" s="11" t="s">
        <v>11</v>
      </c>
      <c r="F30" s="11" t="s">
        <v>12</v>
      </c>
      <c r="G30" s="11" t="s">
        <v>793</v>
      </c>
      <c r="H30" s="11" t="s">
        <v>794</v>
      </c>
      <c r="I30" s="11" t="s">
        <v>75</v>
      </c>
      <c r="J30" s="11" t="s">
        <v>80</v>
      </c>
      <c r="K30" s="29">
        <f t="shared" si="1"/>
        <v>42051.75</v>
      </c>
      <c r="L30" s="16">
        <v>42040.668055555558</v>
      </c>
      <c r="M30" s="29">
        <v>42040.668055555558</v>
      </c>
      <c r="N30" s="17">
        <f>K30-M30</f>
        <v>11.081944444442343</v>
      </c>
      <c r="O30" s="16">
        <f>+M30+Y30</f>
        <v>42041.668055555558</v>
      </c>
      <c r="P30" s="16"/>
      <c r="Q30" s="18">
        <f>IF(T30="",(ROUNDDOWN(K30-O30,0)),ROUNDDOWN(T30-O30,0))</f>
        <v>2</v>
      </c>
      <c r="R30" s="18" t="str">
        <f>IF(P30="","Sin Fecha",IF(T30="",(ROUNDDOWN(K30-P30,0)),ROUNDDOWN(T30-P30,0)))</f>
        <v>Sin Fecha</v>
      </c>
      <c r="S30" s="19">
        <f>K30-L30</f>
        <v>11.081944444442343</v>
      </c>
      <c r="T30" s="15">
        <v>42044.446527777778</v>
      </c>
      <c r="U30" s="15" t="str">
        <f>IF(AND(T30&lt;&gt;"",Q30&lt;=0),"Cumplió","No Cumplió")</f>
        <v>No Cumplió</v>
      </c>
      <c r="V30" s="15" t="str">
        <f>IF(AND(T30&lt;&gt;"",R30&lt;=0),"Cumplió",IF(P30="","Sin Fecha","No Cumplió"))</f>
        <v>Sin Fecha</v>
      </c>
      <c r="W30" s="19">
        <f>IF(T30="",K30-L30,T30-L30)</f>
        <v>3.7784722222204437</v>
      </c>
      <c r="X30" s="11"/>
      <c r="Y30" s="25">
        <f>$D$3</f>
        <v>1</v>
      </c>
      <c r="Z30" s="26"/>
      <c r="AA30" s="26"/>
      <c r="AB30" s="26"/>
      <c r="AC30" s="26"/>
    </row>
    <row r="31" spans="1:29" ht="63.75" customHeight="1" x14ac:dyDescent="0.25">
      <c r="A31" s="4">
        <v>1</v>
      </c>
      <c r="B31" s="35" t="s">
        <v>697</v>
      </c>
      <c r="C31" s="10" t="s">
        <v>792</v>
      </c>
      <c r="D31" s="11" t="s">
        <v>10</v>
      </c>
      <c r="E31" s="11" t="s">
        <v>11</v>
      </c>
      <c r="F31" s="11" t="s">
        <v>12</v>
      </c>
      <c r="G31" s="11" t="s">
        <v>793</v>
      </c>
      <c r="H31" s="11" t="s">
        <v>794</v>
      </c>
      <c r="I31" s="11" t="s">
        <v>75</v>
      </c>
      <c r="J31" s="11" t="s">
        <v>80</v>
      </c>
      <c r="K31" s="29">
        <f t="shared" si="1"/>
        <v>42051.75</v>
      </c>
      <c r="L31" s="16">
        <v>42040.668055555558</v>
      </c>
      <c r="M31" s="29">
        <f>+T30</f>
        <v>42044.446527777778</v>
      </c>
      <c r="N31" s="17">
        <f>K31-M31</f>
        <v>7.3034722222218988</v>
      </c>
      <c r="O31" s="16">
        <f>+M31+Y31</f>
        <v>42045.446527777778</v>
      </c>
      <c r="P31" s="16"/>
      <c r="Q31" s="18">
        <f>IF(T31="",(ROUNDDOWN(K31-O31,0)),ROUNDDOWN(T31-O31,0))</f>
        <v>6</v>
      </c>
      <c r="R31" s="18" t="str">
        <f>IF(P31="","Sin Fecha",IF(T31="",(ROUNDDOWN(K31-P31,0)),ROUNDDOWN(T31-P31,0)))</f>
        <v>Sin Fecha</v>
      </c>
      <c r="S31" s="19">
        <f>K31-L31</f>
        <v>11.081944444442343</v>
      </c>
      <c r="T31" s="15"/>
      <c r="U31" s="15" t="str">
        <f>IF(AND(T31&lt;&gt;"",Q31&lt;=0),"Cumplió","No Cumplió")</f>
        <v>No Cumplió</v>
      </c>
      <c r="V31" s="15" t="str">
        <f>IF(AND(T31&lt;&gt;"",R31&lt;=0),"Cumplió",IF(P31="","Sin Fecha","No Cumplió"))</f>
        <v>Sin Fecha</v>
      </c>
      <c r="W31" s="19">
        <f>IF(T31="",K31-L31,T31-L31)</f>
        <v>11.081944444442343</v>
      </c>
      <c r="X31" s="11"/>
      <c r="Y31" s="25">
        <f>$D$3</f>
        <v>1</v>
      </c>
      <c r="Z31" s="26"/>
      <c r="AA31" s="26"/>
      <c r="AB31" s="26"/>
      <c r="AC31" s="26"/>
    </row>
    <row r="32" spans="1:29" ht="63.75" customHeight="1" x14ac:dyDescent="0.25">
      <c r="B32" s="35" t="s">
        <v>697</v>
      </c>
      <c r="C32" s="10" t="s">
        <v>795</v>
      </c>
      <c r="D32" s="11" t="s">
        <v>10</v>
      </c>
      <c r="E32" s="11" t="s">
        <v>11</v>
      </c>
      <c r="F32" s="11" t="s">
        <v>25</v>
      </c>
      <c r="G32" s="11" t="s">
        <v>796</v>
      </c>
      <c r="H32" s="11" t="s">
        <v>797</v>
      </c>
      <c r="I32" s="11" t="s">
        <v>148</v>
      </c>
      <c r="J32" s="11" t="s">
        <v>49</v>
      </c>
      <c r="K32" s="29">
        <f t="shared" si="1"/>
        <v>42051.75</v>
      </c>
      <c r="L32" s="16">
        <v>42040.65</v>
      </c>
      <c r="M32" s="29">
        <v>42040.65</v>
      </c>
      <c r="N32" s="17">
        <f>K32-M32</f>
        <v>11.099999999998545</v>
      </c>
      <c r="O32" s="16">
        <f>+M32+Y32</f>
        <v>42041.65</v>
      </c>
      <c r="P32" s="16"/>
      <c r="Q32" s="18">
        <f>IF(T32="",(ROUNDDOWN(K32-O32,0)),ROUNDDOWN(T32-O32,0))</f>
        <v>2</v>
      </c>
      <c r="R32" s="18" t="str">
        <f>IF(P32="","Sin Fecha",IF(T32="",(ROUNDDOWN(K32-P32,0)),ROUNDDOWN(T32-P32,0)))</f>
        <v>Sin Fecha</v>
      </c>
      <c r="S32" s="19">
        <f>K32-L32</f>
        <v>11.099999999998545</v>
      </c>
      <c r="T32" s="15">
        <v>42044.553472222222</v>
      </c>
      <c r="U32" s="15" t="str">
        <f>IF(AND(T32&lt;&gt;"",Q32&lt;=0),"Cumplió","No Cumplió")</f>
        <v>No Cumplió</v>
      </c>
      <c r="V32" s="15" t="str">
        <f>IF(AND(T32&lt;&gt;"",R32&lt;=0),"Cumplió",IF(P32="","Sin Fecha","No Cumplió"))</f>
        <v>Sin Fecha</v>
      </c>
      <c r="W32" s="19">
        <f>IF(T32="",K32-L32,T32-L32)</f>
        <v>3.9034722222204437</v>
      </c>
      <c r="X32" s="11" t="s">
        <v>17</v>
      </c>
      <c r="Y32" s="25">
        <f>$D$3</f>
        <v>1</v>
      </c>
      <c r="Z32" s="26"/>
      <c r="AA32" s="26"/>
      <c r="AB32" s="26"/>
      <c r="AC32" s="26"/>
    </row>
    <row r="33" spans="1:29" ht="63.75" customHeight="1" x14ac:dyDescent="0.25">
      <c r="A33" s="4">
        <v>1</v>
      </c>
      <c r="B33" s="35" t="s">
        <v>697</v>
      </c>
      <c r="C33" s="10" t="s">
        <v>795</v>
      </c>
      <c r="D33" s="11" t="s">
        <v>10</v>
      </c>
      <c r="E33" s="11" t="s">
        <v>11</v>
      </c>
      <c r="F33" s="11" t="s">
        <v>25</v>
      </c>
      <c r="G33" s="11" t="s">
        <v>796</v>
      </c>
      <c r="H33" s="11" t="s">
        <v>797</v>
      </c>
      <c r="I33" s="11" t="s">
        <v>148</v>
      </c>
      <c r="J33" s="11" t="s">
        <v>16</v>
      </c>
      <c r="K33" s="29">
        <f t="shared" si="1"/>
        <v>42051.75</v>
      </c>
      <c r="L33" s="16">
        <v>42040.65</v>
      </c>
      <c r="M33" s="29">
        <f>+T32</f>
        <v>42044.553472222222</v>
      </c>
      <c r="N33" s="17">
        <f>K33-M33</f>
        <v>7.1965277777781012</v>
      </c>
      <c r="O33" s="16">
        <f>+M33+Y33</f>
        <v>42045.553472222222</v>
      </c>
      <c r="P33" s="16"/>
      <c r="Q33" s="18">
        <f>IF(T33="",(ROUNDDOWN(K33-O33,0)),ROUNDDOWN(T33-O33,0))</f>
        <v>6</v>
      </c>
      <c r="R33" s="18" t="str">
        <f>IF(P33="","Sin Fecha",IF(T33="",(ROUNDDOWN(K33-P33,0)),ROUNDDOWN(T33-P33,0)))</f>
        <v>Sin Fecha</v>
      </c>
      <c r="S33" s="19">
        <f>K33-L33</f>
        <v>11.099999999998545</v>
      </c>
      <c r="T33" s="15"/>
      <c r="U33" s="15" t="str">
        <f>IF(AND(T33&lt;&gt;"",Q33&lt;=0),"Cumplió","No Cumplió")</f>
        <v>No Cumplió</v>
      </c>
      <c r="V33" s="15" t="str">
        <f>IF(AND(T33&lt;&gt;"",R33&lt;=0),"Cumplió",IF(P33="","Sin Fecha","No Cumplió"))</f>
        <v>Sin Fecha</v>
      </c>
      <c r="W33" s="19">
        <f>IF(T33="",K33-L33,T33-L33)</f>
        <v>11.099999999998545</v>
      </c>
      <c r="X33" s="11" t="s">
        <v>17</v>
      </c>
      <c r="Y33" s="25">
        <f>$D$3</f>
        <v>1</v>
      </c>
      <c r="Z33" s="26"/>
      <c r="AA33" s="26"/>
      <c r="AB33" s="26"/>
      <c r="AC33" s="26"/>
    </row>
    <row r="34" spans="1:29" ht="63.75" customHeight="1" x14ac:dyDescent="0.25">
      <c r="B34" s="35" t="s">
        <v>697</v>
      </c>
      <c r="C34" s="10" t="s">
        <v>798</v>
      </c>
      <c r="D34" s="11" t="s">
        <v>10</v>
      </c>
      <c r="E34" s="11" t="s">
        <v>11</v>
      </c>
      <c r="F34" s="11" t="s">
        <v>25</v>
      </c>
      <c r="G34" s="11" t="s">
        <v>799</v>
      </c>
      <c r="H34" s="11" t="s">
        <v>800</v>
      </c>
      <c r="I34" s="11" t="s">
        <v>148</v>
      </c>
      <c r="J34" s="11" t="s">
        <v>22</v>
      </c>
      <c r="K34" s="29">
        <f t="shared" si="1"/>
        <v>42051.75</v>
      </c>
      <c r="L34" s="16">
        <v>42040.625694444447</v>
      </c>
      <c r="M34" s="29">
        <v>42040.625694444447</v>
      </c>
      <c r="N34" s="17">
        <f>K34-M34</f>
        <v>11.124305555553292</v>
      </c>
      <c r="O34" s="16">
        <f>+M34+Y34</f>
        <v>42041.625694444447</v>
      </c>
      <c r="P34" s="16"/>
      <c r="Q34" s="18">
        <f>IF(T34="",(ROUNDDOWN(K34-O34,0)),ROUNDDOWN(T34-O34,0))</f>
        <v>0</v>
      </c>
      <c r="R34" s="18" t="str">
        <f>IF(P34="","Sin Fecha",IF(T34="",(ROUNDDOWN(K34-P34,0)),ROUNDDOWN(T34-P34,0)))</f>
        <v>Sin Fecha</v>
      </c>
      <c r="S34" s="19">
        <f>K34-L34</f>
        <v>11.124305555553292</v>
      </c>
      <c r="T34" s="15">
        <v>42041.797222222223</v>
      </c>
      <c r="U34" s="15" t="str">
        <f>IF(AND(T34&lt;&gt;"",Q34&lt;=0),"Cumplió","No Cumplió")</f>
        <v>Cumplió</v>
      </c>
      <c r="V34" s="15" t="str">
        <f>IF(AND(T34&lt;&gt;"",R34&lt;=0),"Cumplió",IF(P34="","Sin Fecha","No Cumplió"))</f>
        <v>Sin Fecha</v>
      </c>
      <c r="W34" s="19">
        <f>IF(T34="",K34-L34,T34-L34)</f>
        <v>1.171527777776646</v>
      </c>
      <c r="X34" s="11" t="s">
        <v>57</v>
      </c>
      <c r="Y34" s="25">
        <f>$D$3</f>
        <v>1</v>
      </c>
      <c r="Z34" s="26"/>
      <c r="AA34" s="26"/>
      <c r="AB34" s="26"/>
      <c r="AC34" s="26"/>
    </row>
    <row r="35" spans="1:29" ht="63.75" customHeight="1" x14ac:dyDescent="0.25">
      <c r="A35" s="4">
        <v>1</v>
      </c>
      <c r="B35" s="35" t="s">
        <v>697</v>
      </c>
      <c r="C35" s="10" t="s">
        <v>739</v>
      </c>
      <c r="D35" s="11" t="s">
        <v>10</v>
      </c>
      <c r="E35" s="11" t="s">
        <v>11</v>
      </c>
      <c r="F35" s="11" t="s">
        <v>25</v>
      </c>
      <c r="G35" s="11" t="s">
        <v>740</v>
      </c>
      <c r="H35" s="11" t="s">
        <v>741</v>
      </c>
      <c r="I35" s="11" t="s">
        <v>87</v>
      </c>
      <c r="J35" s="11" t="s">
        <v>16</v>
      </c>
      <c r="K35" s="29">
        <f t="shared" ref="K35:K38" si="2">$D$2</f>
        <v>42051.75</v>
      </c>
      <c r="L35" s="16">
        <v>42039.729166666664</v>
      </c>
      <c r="M35" s="29">
        <v>42039.729166666664</v>
      </c>
      <c r="N35" s="17">
        <f>K35-M35</f>
        <v>12.020833333335759</v>
      </c>
      <c r="O35" s="16">
        <f>+M35+Y35</f>
        <v>42040.729166666664</v>
      </c>
      <c r="P35" s="16"/>
      <c r="Q35" s="18">
        <f>IF(T35="",(ROUNDDOWN(K35-O35,0)),ROUNDDOWN(T35-O35,0))</f>
        <v>11</v>
      </c>
      <c r="R35" s="18" t="str">
        <f>IF(P35="","Sin Fecha",IF(T35="",(ROUNDDOWN(K35-P35,0)),ROUNDDOWN(T35-P35,0)))</f>
        <v>Sin Fecha</v>
      </c>
      <c r="S35" s="19">
        <f>K35-L35</f>
        <v>12.020833333335759</v>
      </c>
      <c r="T35" s="15"/>
      <c r="U35" s="15" t="str">
        <f>IF(AND(T35&lt;&gt;"",Q35&lt;=0),"Cumplió","No Cumplió")</f>
        <v>No Cumplió</v>
      </c>
      <c r="V35" s="15" t="str">
        <f>IF(AND(T35&lt;&gt;"",R35&lt;=0),"Cumplió",IF(P35="","Sin Fecha","No Cumplió"))</f>
        <v>Sin Fecha</v>
      </c>
      <c r="W35" s="19">
        <f>IF(T35="",K35-L35,T35-L35)</f>
        <v>12.020833333335759</v>
      </c>
      <c r="X35" s="11"/>
      <c r="Y35" s="25">
        <f>$D$3</f>
        <v>1</v>
      </c>
      <c r="Z35" s="26"/>
      <c r="AA35" s="26"/>
      <c r="AB35" s="26"/>
      <c r="AC35" s="26"/>
    </row>
    <row r="36" spans="1:29" ht="63.75" customHeight="1" x14ac:dyDescent="0.25">
      <c r="A36" s="4">
        <v>1</v>
      </c>
      <c r="B36" s="35" t="s">
        <v>697</v>
      </c>
      <c r="C36" s="10" t="s">
        <v>742</v>
      </c>
      <c r="D36" s="11" t="s">
        <v>10</v>
      </c>
      <c r="E36" s="11" t="s">
        <v>11</v>
      </c>
      <c r="F36" s="11" t="s">
        <v>25</v>
      </c>
      <c r="G36" s="11" t="s">
        <v>743</v>
      </c>
      <c r="H36" s="11" t="s">
        <v>744</v>
      </c>
      <c r="I36" s="11" t="s">
        <v>87</v>
      </c>
      <c r="J36" s="11" t="s">
        <v>16</v>
      </c>
      <c r="K36" s="29">
        <f t="shared" si="2"/>
        <v>42051.75</v>
      </c>
      <c r="L36" s="16">
        <v>42039.727083333331</v>
      </c>
      <c r="M36" s="29">
        <v>42039.727083333331</v>
      </c>
      <c r="N36" s="17">
        <f>K36-M36</f>
        <v>12.022916666668607</v>
      </c>
      <c r="O36" s="16">
        <f>+M36+Y36</f>
        <v>42040.727083333331</v>
      </c>
      <c r="P36" s="16"/>
      <c r="Q36" s="18">
        <f>IF(T36="",(ROUNDDOWN(K36-O36,0)),ROUNDDOWN(T36-O36,0))</f>
        <v>11</v>
      </c>
      <c r="R36" s="18" t="str">
        <f>IF(P36="","Sin Fecha",IF(T36="",(ROUNDDOWN(K36-P36,0)),ROUNDDOWN(T36-P36,0)))</f>
        <v>Sin Fecha</v>
      </c>
      <c r="S36" s="19">
        <f>K36-L36</f>
        <v>12.022916666668607</v>
      </c>
      <c r="T36" s="15"/>
      <c r="U36" s="15" t="str">
        <f>IF(AND(T36&lt;&gt;"",Q36&lt;=0),"Cumplió","No Cumplió")</f>
        <v>No Cumplió</v>
      </c>
      <c r="V36" s="15" t="str">
        <f>IF(AND(T36&lt;&gt;"",R36&lt;=0),"Cumplió",IF(P36="","Sin Fecha","No Cumplió"))</f>
        <v>Sin Fecha</v>
      </c>
      <c r="W36" s="19">
        <f>IF(T36="",K36-L36,T36-L36)</f>
        <v>12.022916666668607</v>
      </c>
      <c r="X36" s="11"/>
      <c r="Y36" s="25">
        <f>$D$3</f>
        <v>1</v>
      </c>
      <c r="Z36" s="26"/>
      <c r="AA36" s="26"/>
      <c r="AB36" s="26"/>
      <c r="AC36" s="26"/>
    </row>
    <row r="37" spans="1:29" ht="63.75" customHeight="1" x14ac:dyDescent="0.25">
      <c r="A37" s="4">
        <v>1</v>
      </c>
      <c r="B37" s="35" t="s">
        <v>697</v>
      </c>
      <c r="C37" s="10" t="s">
        <v>745</v>
      </c>
      <c r="D37" s="11" t="s">
        <v>10</v>
      </c>
      <c r="E37" s="11" t="s">
        <v>11</v>
      </c>
      <c r="F37" s="11" t="s">
        <v>25</v>
      </c>
      <c r="G37" s="11" t="s">
        <v>746</v>
      </c>
      <c r="H37" s="11" t="s">
        <v>747</v>
      </c>
      <c r="I37" s="11" t="s">
        <v>87</v>
      </c>
      <c r="J37" s="11" t="s">
        <v>16</v>
      </c>
      <c r="K37" s="29">
        <f t="shared" si="2"/>
        <v>42051.75</v>
      </c>
      <c r="L37" s="16">
        <v>42039.724305555559</v>
      </c>
      <c r="M37" s="29">
        <v>42039.724305555559</v>
      </c>
      <c r="N37" s="17">
        <f>K37-M37</f>
        <v>12.025694444440887</v>
      </c>
      <c r="O37" s="16">
        <f>+M37+Y37</f>
        <v>42040.724305555559</v>
      </c>
      <c r="P37" s="16"/>
      <c r="Q37" s="18">
        <f>IF(T37="",(ROUNDDOWN(K37-O37,0)),ROUNDDOWN(T37-O37,0))</f>
        <v>11</v>
      </c>
      <c r="R37" s="18" t="str">
        <f>IF(P37="","Sin Fecha",IF(T37="",(ROUNDDOWN(K37-P37,0)),ROUNDDOWN(T37-P37,0)))</f>
        <v>Sin Fecha</v>
      </c>
      <c r="S37" s="19">
        <f>K37-L37</f>
        <v>12.025694444440887</v>
      </c>
      <c r="T37" s="15"/>
      <c r="U37" s="15" t="str">
        <f>IF(AND(T37&lt;&gt;"",Q37&lt;=0),"Cumplió","No Cumplió")</f>
        <v>No Cumplió</v>
      </c>
      <c r="V37" s="15" t="str">
        <f>IF(AND(T37&lt;&gt;"",R37&lt;=0),"Cumplió",IF(P37="","Sin Fecha","No Cumplió"))</f>
        <v>Sin Fecha</v>
      </c>
      <c r="W37" s="19">
        <f>IF(T37="",K37-L37,T37-L37)</f>
        <v>12.025694444440887</v>
      </c>
      <c r="X37" s="11"/>
      <c r="Y37" s="25">
        <f>$D$3</f>
        <v>1</v>
      </c>
      <c r="Z37" s="26"/>
      <c r="AA37" s="26"/>
      <c r="AB37" s="26"/>
      <c r="AC37" s="26"/>
    </row>
    <row r="38" spans="1:29" ht="63.75" customHeight="1" x14ac:dyDescent="0.25">
      <c r="A38" s="4">
        <v>1</v>
      </c>
      <c r="B38" s="35" t="s">
        <v>702</v>
      </c>
      <c r="C38" s="10" t="s">
        <v>801</v>
      </c>
      <c r="D38" s="11" t="s">
        <v>10</v>
      </c>
      <c r="E38" s="11" t="s">
        <v>137</v>
      </c>
      <c r="F38" s="11" t="s">
        <v>25</v>
      </c>
      <c r="G38" s="11" t="s">
        <v>802</v>
      </c>
      <c r="H38" s="11" t="s">
        <v>803</v>
      </c>
      <c r="I38" s="11" t="s">
        <v>146</v>
      </c>
      <c r="J38" s="11" t="s">
        <v>22</v>
      </c>
      <c r="K38" s="29">
        <f t="shared" si="2"/>
        <v>42051.75</v>
      </c>
      <c r="L38" s="16">
        <v>42038.798611111109</v>
      </c>
      <c r="M38" s="29">
        <v>42038.798611111109</v>
      </c>
      <c r="N38" s="17">
        <f>K38-M38</f>
        <v>12.951388888890506</v>
      </c>
      <c r="O38" s="16">
        <f>+M38+Y38</f>
        <v>42039.798611111109</v>
      </c>
      <c r="P38" s="16"/>
      <c r="Q38" s="18">
        <f>IF(T38="",(ROUNDDOWN(K38-O38,0)),ROUNDDOWN(T38-O38,0))</f>
        <v>11</v>
      </c>
      <c r="R38" s="18" t="str">
        <f>IF(P38="","Sin Fecha",IF(T38="",(ROUNDDOWN(K38-P38,0)),ROUNDDOWN(T38-P38,0)))</f>
        <v>Sin Fecha</v>
      </c>
      <c r="S38" s="19">
        <f>K38-L38</f>
        <v>12.951388888890506</v>
      </c>
      <c r="T38" s="15"/>
      <c r="U38" s="15" t="str">
        <f>IF(AND(T38&lt;&gt;"",Q38&lt;=0),"Cumplió","No Cumplió")</f>
        <v>No Cumplió</v>
      </c>
      <c r="V38" s="15" t="str">
        <f>IF(AND(T38&lt;&gt;"",R38&lt;=0),"Cumplió",IF(P38="","Sin Fecha","No Cumplió"))</f>
        <v>Sin Fecha</v>
      </c>
      <c r="W38" s="19">
        <f>IF(T38="",K38-L38,T38-L38)</f>
        <v>12.951388888890506</v>
      </c>
      <c r="X38" s="11" t="s">
        <v>314</v>
      </c>
      <c r="Y38" s="25">
        <f>$D$3</f>
        <v>1</v>
      </c>
      <c r="Z38" s="26"/>
      <c r="AA38" s="26"/>
      <c r="AB38" s="26"/>
      <c r="AC38" s="26"/>
    </row>
    <row r="39" spans="1:29" ht="63.75" customHeight="1" x14ac:dyDescent="0.25">
      <c r="A39" s="4">
        <v>1</v>
      </c>
      <c r="B39" s="35" t="s">
        <v>697</v>
      </c>
      <c r="C39" s="10" t="s">
        <v>673</v>
      </c>
      <c r="D39" s="11" t="s">
        <v>10</v>
      </c>
      <c r="E39" s="11" t="s">
        <v>11</v>
      </c>
      <c r="F39" s="11" t="s">
        <v>12</v>
      </c>
      <c r="G39" s="11" t="s">
        <v>674</v>
      </c>
      <c r="H39" s="11" t="s">
        <v>675</v>
      </c>
      <c r="I39" s="11" t="s">
        <v>49</v>
      </c>
      <c r="J39" s="11" t="s">
        <v>49</v>
      </c>
      <c r="K39" s="29">
        <f t="shared" ref="K39:K50" si="3">$D$2</f>
        <v>42051.75</v>
      </c>
      <c r="L39" s="16">
        <v>42038.730555555558</v>
      </c>
      <c r="M39" s="29">
        <v>42038</v>
      </c>
      <c r="N39" s="17">
        <f>K39-M39</f>
        <v>13.75</v>
      </c>
      <c r="O39" s="16">
        <f>+M39+Y39</f>
        <v>42039</v>
      </c>
      <c r="P39" s="16"/>
      <c r="Q39" s="18">
        <f>IF(T39="",(ROUNDDOWN(K39-O39,0)),ROUNDDOWN(T39-O39,0))</f>
        <v>0</v>
      </c>
      <c r="R39" s="18" t="str">
        <f>IF(P39="","Sin Fecha",IF(T39="",(ROUNDDOWN(K39-P39,0)),ROUNDDOWN(T39-P39,0)))</f>
        <v>Sin Fecha</v>
      </c>
      <c r="S39" s="19">
        <f>K39-L39</f>
        <v>13.019444444442343</v>
      </c>
      <c r="T39" s="15">
        <v>42039</v>
      </c>
      <c r="U39" s="15" t="str">
        <f>IF(AND(T39&lt;&gt;"",Q39&lt;=0),"Cumplió","No Cumplió")</f>
        <v>Cumplió</v>
      </c>
      <c r="V39" s="15" t="str">
        <f>IF(AND(T39&lt;&gt;"",R39&lt;=0),"Cumplió",IF(P39="","Sin Fecha","No Cumplió"))</f>
        <v>Sin Fecha</v>
      </c>
      <c r="W39" s="19">
        <f>IF(T39="",K39-L39,T39-L39)</f>
        <v>0.2694444444423425</v>
      </c>
      <c r="X39" s="11" t="s">
        <v>17</v>
      </c>
      <c r="Y39" s="25">
        <f>$D$3</f>
        <v>1</v>
      </c>
      <c r="Z39" s="26"/>
      <c r="AA39" s="26"/>
      <c r="AB39" s="26"/>
      <c r="AC39" s="26"/>
    </row>
    <row r="40" spans="1:29" ht="63.75" customHeight="1" x14ac:dyDescent="0.25">
      <c r="B40" s="35" t="s">
        <v>697</v>
      </c>
      <c r="C40" s="10" t="s">
        <v>673</v>
      </c>
      <c r="D40" s="11" t="s">
        <v>10</v>
      </c>
      <c r="E40" s="11" t="s">
        <v>11</v>
      </c>
      <c r="F40" s="11" t="s">
        <v>12</v>
      </c>
      <c r="G40" s="11" t="s">
        <v>674</v>
      </c>
      <c r="H40" s="11" t="s">
        <v>675</v>
      </c>
      <c r="I40" s="11" t="s">
        <v>49</v>
      </c>
      <c r="J40" s="11" t="s">
        <v>96</v>
      </c>
      <c r="K40" s="29">
        <f t="shared" si="3"/>
        <v>42051.75</v>
      </c>
      <c r="L40" s="16">
        <v>42038.730555555558</v>
      </c>
      <c r="M40" s="29">
        <f>+T39</f>
        <v>42039</v>
      </c>
      <c r="N40" s="17">
        <f>K40-M40</f>
        <v>12.75</v>
      </c>
      <c r="O40" s="16">
        <f>+M40+Y40</f>
        <v>42040</v>
      </c>
      <c r="P40" s="16"/>
      <c r="Q40" s="18">
        <f>IF(T40="",(ROUNDDOWN(K40-O40,0)),ROUNDDOWN(T40-O40,0))</f>
        <v>11</v>
      </c>
      <c r="R40" s="18" t="str">
        <f>IF(P40="","Sin Fecha",IF(T40="",(ROUNDDOWN(K40-P40,0)),ROUNDDOWN(T40-P40,0)))</f>
        <v>Sin Fecha</v>
      </c>
      <c r="S40" s="19">
        <f>K40-L40</f>
        <v>13.019444444442343</v>
      </c>
      <c r="T40" s="15"/>
      <c r="U40" s="15" t="str">
        <f>IF(AND(T40&lt;&gt;"",Q40&lt;=0),"Cumplió","No Cumplió")</f>
        <v>No Cumplió</v>
      </c>
      <c r="V40" s="15" t="str">
        <f>IF(AND(T40&lt;&gt;"",R40&lt;=0),"Cumplió",IF(P40="","Sin Fecha","No Cumplió"))</f>
        <v>Sin Fecha</v>
      </c>
      <c r="W40" s="19">
        <f>IF(T40="",K40-L40,T40-L40)</f>
        <v>13.019444444442343</v>
      </c>
      <c r="X40" s="11" t="s">
        <v>17</v>
      </c>
      <c r="Y40" s="25">
        <f>$D$3</f>
        <v>1</v>
      </c>
      <c r="Z40" s="26"/>
      <c r="AA40" s="26"/>
      <c r="AB40" s="26"/>
      <c r="AC40" s="26"/>
    </row>
    <row r="41" spans="1:29" ht="63.75" customHeight="1" x14ac:dyDescent="0.25">
      <c r="A41" s="4">
        <v>1</v>
      </c>
      <c r="B41" s="35" t="s">
        <v>702</v>
      </c>
      <c r="C41" s="10" t="s">
        <v>690</v>
      </c>
      <c r="D41" s="11" t="s">
        <v>10</v>
      </c>
      <c r="E41" s="11" t="s">
        <v>137</v>
      </c>
      <c r="F41" s="11" t="s">
        <v>12</v>
      </c>
      <c r="G41" s="11" t="s">
        <v>691</v>
      </c>
      <c r="H41" s="11" t="s">
        <v>692</v>
      </c>
      <c r="I41" s="11" t="s">
        <v>454</v>
      </c>
      <c r="J41" s="11" t="s">
        <v>80</v>
      </c>
      <c r="K41" s="29">
        <f t="shared" si="3"/>
        <v>42051.75</v>
      </c>
      <c r="L41" s="16">
        <v>42038.728472222225</v>
      </c>
      <c r="M41" s="29">
        <v>42038.728472222225</v>
      </c>
      <c r="N41" s="17">
        <f>K41-M41</f>
        <v>13.021527777775191</v>
      </c>
      <c r="O41" s="16">
        <f>+M41+Y41</f>
        <v>42039.728472222225</v>
      </c>
      <c r="P41" s="16"/>
      <c r="Q41" s="18">
        <f>IF(T41="",(ROUNDDOWN(K41-O41,0)),ROUNDDOWN(T41-O41,0))</f>
        <v>12</v>
      </c>
      <c r="R41" s="18" t="str">
        <f>IF(P41="","Sin Fecha",IF(T41="",(ROUNDDOWN(K41-P41,0)),ROUNDDOWN(T41-P41,0)))</f>
        <v>Sin Fecha</v>
      </c>
      <c r="S41" s="19">
        <f>K41-L41</f>
        <v>13.021527777775191</v>
      </c>
      <c r="T41" s="15"/>
      <c r="U41" s="15" t="str">
        <f>IF(AND(T41&lt;&gt;"",Q41&lt;=0),"Cumplió","No Cumplió")</f>
        <v>No Cumplió</v>
      </c>
      <c r="V41" s="15" t="str">
        <f>IF(AND(T41&lt;&gt;"",R41&lt;=0),"Cumplió",IF(P41="","Sin Fecha","No Cumplió"))</f>
        <v>Sin Fecha</v>
      </c>
      <c r="W41" s="19">
        <f>IF(T41="",K41-L41,T41-L41)</f>
        <v>13.021527777775191</v>
      </c>
      <c r="X41" s="11"/>
      <c r="Y41" s="25">
        <f>$D$3</f>
        <v>1</v>
      </c>
      <c r="Z41" s="26"/>
      <c r="AA41" s="26"/>
      <c r="AB41" s="26"/>
      <c r="AC41" s="26"/>
    </row>
    <row r="42" spans="1:29" ht="63.75" customHeight="1" x14ac:dyDescent="0.25">
      <c r="A42" s="4" t="s">
        <v>946</v>
      </c>
      <c r="B42" s="35" t="s">
        <v>697</v>
      </c>
      <c r="C42" s="10" t="s">
        <v>676</v>
      </c>
      <c r="D42" s="11" t="s">
        <v>10</v>
      </c>
      <c r="E42" s="11" t="s">
        <v>817</v>
      </c>
      <c r="F42" s="11" t="s">
        <v>25</v>
      </c>
      <c r="G42" s="11" t="s">
        <v>677</v>
      </c>
      <c r="H42" s="11" t="s">
        <v>678</v>
      </c>
      <c r="I42" s="11" t="s">
        <v>49</v>
      </c>
      <c r="J42" s="11" t="s">
        <v>96</v>
      </c>
      <c r="K42" s="29">
        <f t="shared" si="3"/>
        <v>42051.75</v>
      </c>
      <c r="L42" s="16">
        <v>42038.724999999999</v>
      </c>
      <c r="M42" s="29">
        <v>42038</v>
      </c>
      <c r="N42" s="17">
        <f>K42-M42</f>
        <v>13.75</v>
      </c>
      <c r="O42" s="16">
        <f>+M42+Y42</f>
        <v>42039</v>
      </c>
      <c r="P42" s="16"/>
      <c r="Q42" s="18">
        <f>IF(T42="",(ROUNDDOWN(K42-O42,0)),ROUNDDOWN(T42-O42,0))</f>
        <v>12</v>
      </c>
      <c r="R42" s="18" t="str">
        <f>IF(P42="","Sin Fecha",IF(T42="",(ROUNDDOWN(K42-P42,0)),ROUNDDOWN(T42-P42,0)))</f>
        <v>Sin Fecha</v>
      </c>
      <c r="S42" s="19">
        <f>K42-L42</f>
        <v>13.025000000001455</v>
      </c>
      <c r="T42" s="15">
        <v>42051.726388888892</v>
      </c>
      <c r="U42" s="15" t="str">
        <f>IF(AND(T42&lt;&gt;"",Q42&lt;=0),"Cumplió","No Cumplió")</f>
        <v>No Cumplió</v>
      </c>
      <c r="V42" s="15" t="str">
        <f>IF(AND(T42&lt;&gt;"",R42&lt;=0),"Cumplió",IF(P42="","Sin Fecha","No Cumplió"))</f>
        <v>Sin Fecha</v>
      </c>
      <c r="W42" s="19">
        <f>IF(T42="",K42-L42,T42-L42)</f>
        <v>13.001388888893416</v>
      </c>
      <c r="X42" s="11" t="s">
        <v>17</v>
      </c>
      <c r="Y42" s="25">
        <f>$D$3</f>
        <v>1</v>
      </c>
      <c r="Z42" s="26"/>
      <c r="AA42" s="26"/>
      <c r="AB42" s="26"/>
      <c r="AC42" s="26"/>
    </row>
    <row r="43" spans="1:29" ht="63.75" customHeight="1" x14ac:dyDescent="0.25">
      <c r="B43" s="35" t="s">
        <v>697</v>
      </c>
      <c r="C43" s="10" t="s">
        <v>679</v>
      </c>
      <c r="D43" s="11" t="s">
        <v>10</v>
      </c>
      <c r="E43" s="11" t="s">
        <v>11</v>
      </c>
      <c r="F43" s="11" t="s">
        <v>25</v>
      </c>
      <c r="G43" s="11" t="s">
        <v>680</v>
      </c>
      <c r="H43" s="11" t="s">
        <v>681</v>
      </c>
      <c r="I43" s="11" t="s">
        <v>49</v>
      </c>
      <c r="J43" s="11" t="s">
        <v>96</v>
      </c>
      <c r="K43" s="29">
        <f t="shared" si="3"/>
        <v>42051.75</v>
      </c>
      <c r="L43" s="16">
        <v>42038.720833333333</v>
      </c>
      <c r="M43" s="29">
        <v>42038</v>
      </c>
      <c r="N43" s="17">
        <f>K43-M43</f>
        <v>13.75</v>
      </c>
      <c r="O43" s="16">
        <f>+M43+Y43</f>
        <v>42039</v>
      </c>
      <c r="P43" s="16"/>
      <c r="Q43" s="18">
        <f>IF(T43="",(ROUNDDOWN(K43-O43,0)),ROUNDDOWN(T43-O43,0))</f>
        <v>0</v>
      </c>
      <c r="R43" s="18" t="str">
        <f>IF(P43="","Sin Fecha",IF(T43="",(ROUNDDOWN(K43-P43,0)),ROUNDDOWN(T43-P43,0)))</f>
        <v>Sin Fecha</v>
      </c>
      <c r="S43" s="19">
        <f>K43-L43</f>
        <v>13.029166666667152</v>
      </c>
      <c r="T43" s="15">
        <v>42039.626388888886</v>
      </c>
      <c r="U43" s="15" t="str">
        <f>IF(AND(T43&lt;&gt;"",Q43&lt;=0),"Cumplió","No Cumplió")</f>
        <v>Cumplió</v>
      </c>
      <c r="V43" s="15" t="str">
        <f>IF(AND(T43&lt;&gt;"",R43&lt;=0),"Cumplió",IF(P43="","Sin Fecha","No Cumplió"))</f>
        <v>Sin Fecha</v>
      </c>
      <c r="W43" s="19">
        <f>IF(T43="",K43-L43,T43-L43)</f>
        <v>0.90555555555329192</v>
      </c>
      <c r="X43" s="11" t="s">
        <v>17</v>
      </c>
      <c r="Y43" s="25">
        <f>$D$3</f>
        <v>1</v>
      </c>
      <c r="Z43" s="26"/>
      <c r="AA43" s="26"/>
      <c r="AB43" s="26"/>
      <c r="AC43" s="26"/>
    </row>
    <row r="44" spans="1:29" ht="63.75" customHeight="1" x14ac:dyDescent="0.25">
      <c r="B44" s="35" t="s">
        <v>697</v>
      </c>
      <c r="C44" s="10" t="s">
        <v>679</v>
      </c>
      <c r="D44" s="11" t="s">
        <v>10</v>
      </c>
      <c r="E44" s="11" t="s">
        <v>11</v>
      </c>
      <c r="F44" s="11" t="s">
        <v>25</v>
      </c>
      <c r="G44" s="11" t="s">
        <v>680</v>
      </c>
      <c r="H44" s="11" t="s">
        <v>681</v>
      </c>
      <c r="I44" s="11" t="s">
        <v>49</v>
      </c>
      <c r="J44" s="11" t="s">
        <v>357</v>
      </c>
      <c r="K44" s="29">
        <f t="shared" si="3"/>
        <v>42051.75</v>
      </c>
      <c r="L44" s="16">
        <v>42038.720833333333</v>
      </c>
      <c r="M44" s="29">
        <f>+T43</f>
        <v>42039.626388888886</v>
      </c>
      <c r="N44" s="17">
        <f>K44-M44</f>
        <v>12.12361111111386</v>
      </c>
      <c r="O44" s="16">
        <f>+M44+Y44</f>
        <v>42040.626388888886</v>
      </c>
      <c r="P44" s="16"/>
      <c r="Q44" s="18">
        <f>IF(T44="",(ROUNDDOWN(K44-O44,0)),ROUNDDOWN(T44-O44,0))</f>
        <v>0</v>
      </c>
      <c r="R44" s="18" t="str">
        <f>IF(P44="","Sin Fecha",IF(T44="",(ROUNDDOWN(K44-P44,0)),ROUNDDOWN(T44-P44,0)))</f>
        <v>Sin Fecha</v>
      </c>
      <c r="S44" s="19">
        <f>K44-L44</f>
        <v>13.029166666667152</v>
      </c>
      <c r="T44" s="15">
        <v>42041.495138888888</v>
      </c>
      <c r="U44" s="15" t="str">
        <f>IF(AND(T44&lt;&gt;"",Q44&lt;=0),"Cumplió","No Cumplió")</f>
        <v>Cumplió</v>
      </c>
      <c r="V44" s="15" t="str">
        <f>IF(AND(T44&lt;&gt;"",R44&lt;=0),"Cumplió",IF(P44="","Sin Fecha","No Cumplió"))</f>
        <v>Sin Fecha</v>
      </c>
      <c r="W44" s="19">
        <f>IF(T44="",K44-L44,T44-L44)</f>
        <v>2.7743055555547471</v>
      </c>
      <c r="X44" s="11" t="s">
        <v>17</v>
      </c>
      <c r="Y44" s="25">
        <f>$D$3</f>
        <v>1</v>
      </c>
      <c r="Z44" s="26"/>
      <c r="AA44" s="26"/>
      <c r="AB44" s="26"/>
      <c r="AC44" s="26"/>
    </row>
    <row r="45" spans="1:29" ht="63.75" customHeight="1" x14ac:dyDescent="0.25">
      <c r="B45" s="35" t="s">
        <v>697</v>
      </c>
      <c r="C45" s="10" t="s">
        <v>679</v>
      </c>
      <c r="D45" s="11" t="s">
        <v>10</v>
      </c>
      <c r="E45" s="11" t="s">
        <v>51</v>
      </c>
      <c r="F45" s="11" t="s">
        <v>25</v>
      </c>
      <c r="G45" s="11" t="s">
        <v>680</v>
      </c>
      <c r="H45" s="11" t="s">
        <v>681</v>
      </c>
      <c r="I45" s="11" t="s">
        <v>49</v>
      </c>
      <c r="J45" s="11" t="s">
        <v>96</v>
      </c>
      <c r="K45" s="29">
        <f t="shared" si="3"/>
        <v>42051.75</v>
      </c>
      <c r="L45" s="16">
        <v>42038.720833333333</v>
      </c>
      <c r="M45" s="29">
        <f>+T43</f>
        <v>42039.626388888886</v>
      </c>
      <c r="N45" s="17">
        <f>K45-M45</f>
        <v>12.12361111111386</v>
      </c>
      <c r="O45" s="16">
        <f>+M45+Y45</f>
        <v>42040.626388888886</v>
      </c>
      <c r="P45" s="16">
        <v>42040</v>
      </c>
      <c r="Q45" s="18">
        <f>IF(T45="",(ROUNDDOWN(K45-O45,0)),ROUNDDOWN(T45-O45,0))</f>
        <v>4</v>
      </c>
      <c r="R45" s="18">
        <f>IF(P45="","Sin Fecha",IF(T45="",(ROUNDDOWN(K45-P45,0)),ROUNDDOWN(T45-P45,0)))</f>
        <v>4</v>
      </c>
      <c r="S45" s="19">
        <f>K45-L45</f>
        <v>13.029166666667152</v>
      </c>
      <c r="T45" s="15">
        <v>42044.712500000001</v>
      </c>
      <c r="U45" s="15" t="str">
        <f>IF(AND(T45&lt;&gt;"",Q45&lt;=0),"Cumplió","No Cumplió")</f>
        <v>No Cumplió</v>
      </c>
      <c r="V45" s="15" t="str">
        <f>IF(AND(T45&lt;&gt;"",R45&lt;=0),"Cumplió",IF(P45="","Sin Fecha","No Cumplió"))</f>
        <v>No Cumplió</v>
      </c>
      <c r="W45" s="19">
        <f>IF(T45="",K45-L45,T45-L45)</f>
        <v>5.9916666666686069</v>
      </c>
      <c r="X45" s="11" t="s">
        <v>17</v>
      </c>
      <c r="Y45" s="25">
        <f>$D$3</f>
        <v>1</v>
      </c>
      <c r="Z45" s="26"/>
      <c r="AA45" s="26"/>
      <c r="AB45" s="26"/>
      <c r="AC45" s="26"/>
    </row>
    <row r="46" spans="1:29" ht="63.75" customHeight="1" x14ac:dyDescent="0.25">
      <c r="A46" s="4">
        <v>1</v>
      </c>
      <c r="B46" s="35" t="s">
        <v>697</v>
      </c>
      <c r="C46" s="10" t="s">
        <v>679</v>
      </c>
      <c r="D46" s="11" t="s">
        <v>10</v>
      </c>
      <c r="E46" s="11" t="s">
        <v>51</v>
      </c>
      <c r="F46" s="11" t="s">
        <v>25</v>
      </c>
      <c r="G46" s="11" t="s">
        <v>680</v>
      </c>
      <c r="H46" s="11" t="s">
        <v>681</v>
      </c>
      <c r="I46" s="11" t="s">
        <v>49</v>
      </c>
      <c r="J46" s="11" t="s">
        <v>96</v>
      </c>
      <c r="K46" s="29">
        <f t="shared" si="3"/>
        <v>42051.75</v>
      </c>
      <c r="L46" s="16">
        <v>42038.720833333333</v>
      </c>
      <c r="M46" s="29">
        <f>+T45</f>
        <v>42044.712500000001</v>
      </c>
      <c r="N46" s="17">
        <f>K46-M46</f>
        <v>7.0374999999985448</v>
      </c>
      <c r="O46" s="16">
        <f>+M46+Y46</f>
        <v>42045.712500000001</v>
      </c>
      <c r="P46" s="16">
        <v>42040</v>
      </c>
      <c r="Q46" s="18">
        <f>IF(T46="",(ROUNDDOWN(K46-O46,0)),ROUNDDOWN(T46-O46,0))</f>
        <v>6</v>
      </c>
      <c r="R46" s="18">
        <f>IF(P46="","Sin Fecha",IF(T46="",(ROUNDDOWN(K46-P46,0)),ROUNDDOWN(T46-P46,0)))</f>
        <v>11</v>
      </c>
      <c r="S46" s="19">
        <f>K46-L46</f>
        <v>13.029166666667152</v>
      </c>
      <c r="T46" s="15"/>
      <c r="U46" s="15" t="str">
        <f>IF(AND(T46&lt;&gt;"",Q46&lt;=0),"Cumplió","No Cumplió")</f>
        <v>No Cumplió</v>
      </c>
      <c r="V46" s="15" t="str">
        <f>IF(AND(T46&lt;&gt;"",R46&lt;=0),"Cumplió",IF(P46="","Sin Fecha","No Cumplió"))</f>
        <v>No Cumplió</v>
      </c>
      <c r="W46" s="19">
        <f>IF(T46="",K46-L46,T46-L46)</f>
        <v>13.029166666667152</v>
      </c>
      <c r="X46" s="11" t="s">
        <v>17</v>
      </c>
      <c r="Y46" s="25">
        <f>$D$3</f>
        <v>1</v>
      </c>
      <c r="Z46" s="26"/>
      <c r="AA46" s="26"/>
      <c r="AB46" s="26"/>
      <c r="AC46" s="26"/>
    </row>
    <row r="47" spans="1:29" ht="63.75" customHeight="1" x14ac:dyDescent="0.25">
      <c r="B47" s="35" t="s">
        <v>697</v>
      </c>
      <c r="C47" s="10" t="s">
        <v>682</v>
      </c>
      <c r="D47" s="11" t="s">
        <v>10</v>
      </c>
      <c r="E47" s="11" t="s">
        <v>11</v>
      </c>
      <c r="F47" s="11" t="s">
        <v>12</v>
      </c>
      <c r="G47" s="11" t="s">
        <v>224</v>
      </c>
      <c r="H47" s="11" t="s">
        <v>683</v>
      </c>
      <c r="I47" s="11" t="s">
        <v>49</v>
      </c>
      <c r="J47" s="11" t="s">
        <v>16</v>
      </c>
      <c r="K47" s="29">
        <f t="shared" si="3"/>
        <v>42051.75</v>
      </c>
      <c r="L47" s="16">
        <v>42038.633333333331</v>
      </c>
      <c r="M47" s="29">
        <v>42038</v>
      </c>
      <c r="N47" s="17">
        <f>K47-M47</f>
        <v>13.75</v>
      </c>
      <c r="O47" s="16">
        <f>+M47+Y47</f>
        <v>42039</v>
      </c>
      <c r="P47" s="16"/>
      <c r="Q47" s="18">
        <f>IF(T47="",(ROUNDDOWN(K47-O47,0)),ROUNDDOWN(T47-O47,0))</f>
        <v>2</v>
      </c>
      <c r="R47" s="18" t="str">
        <f>IF(P47="","Sin Fecha",IF(T47="",(ROUNDDOWN(K47-P47,0)),ROUNDDOWN(T47-P47,0)))</f>
        <v>Sin Fecha</v>
      </c>
      <c r="S47" s="19">
        <f>K47-L47</f>
        <v>13.116666666668607</v>
      </c>
      <c r="T47" s="15">
        <v>42041.53125</v>
      </c>
      <c r="U47" s="15" t="str">
        <f>IF(AND(T47&lt;&gt;"",Q47&lt;=0),"Cumplió","No Cumplió")</f>
        <v>No Cumplió</v>
      </c>
      <c r="V47" s="15" t="str">
        <f>IF(AND(T47&lt;&gt;"",R47&lt;=0),"Cumplió",IF(P47="","Sin Fecha","No Cumplió"))</f>
        <v>Sin Fecha</v>
      </c>
      <c r="W47" s="19">
        <f>IF(T47="",K47-L47,T47-L47)</f>
        <v>2.8979166666686069</v>
      </c>
      <c r="X47" s="11" t="s">
        <v>17</v>
      </c>
      <c r="Y47" s="25">
        <f>$D$3</f>
        <v>1</v>
      </c>
      <c r="Z47" s="26"/>
      <c r="AA47" s="26"/>
      <c r="AB47" s="26"/>
      <c r="AC47" s="26"/>
    </row>
    <row r="48" spans="1:29" ht="63.75" customHeight="1" x14ac:dyDescent="0.25">
      <c r="B48" s="35" t="s">
        <v>697</v>
      </c>
      <c r="C48" s="10" t="s">
        <v>684</v>
      </c>
      <c r="D48" s="11" t="s">
        <v>10</v>
      </c>
      <c r="E48" s="11" t="s">
        <v>11</v>
      </c>
      <c r="F48" s="11" t="s">
        <v>25</v>
      </c>
      <c r="G48" s="11" t="s">
        <v>685</v>
      </c>
      <c r="H48" s="11" t="s">
        <v>686</v>
      </c>
      <c r="I48" s="11" t="s">
        <v>298</v>
      </c>
      <c r="J48" s="11" t="s">
        <v>42</v>
      </c>
      <c r="K48" s="29">
        <f t="shared" si="3"/>
        <v>42051.75</v>
      </c>
      <c r="L48" s="16">
        <v>42038.38958333333</v>
      </c>
      <c r="M48" s="29">
        <v>42038</v>
      </c>
      <c r="N48" s="17">
        <f>K48-M48</f>
        <v>13.75</v>
      </c>
      <c r="O48" s="16">
        <f>+M48+Y48</f>
        <v>42039</v>
      </c>
      <c r="P48" s="16"/>
      <c r="Q48" s="18">
        <f>IF(T48="",(ROUNDDOWN(K48-O48,0)),ROUNDDOWN(T48-O48,0))</f>
        <v>0</v>
      </c>
      <c r="R48" s="18" t="str">
        <f>IF(P48="","Sin Fecha",IF(T48="",(ROUNDDOWN(K48-P48,0)),ROUNDDOWN(T48-P48,0)))</f>
        <v>Sin Fecha</v>
      </c>
      <c r="S48" s="19">
        <f>K48-L48</f>
        <v>13.360416666670062</v>
      </c>
      <c r="T48" s="15">
        <v>42039.563888888886</v>
      </c>
      <c r="U48" s="15" t="str">
        <f>IF(AND(T48&lt;&gt;"",Q48&lt;=0),"Cumplió","No Cumplió")</f>
        <v>Cumplió</v>
      </c>
      <c r="V48" s="15" t="str">
        <f>IF(AND(T48&lt;&gt;"",R48&lt;=0),"Cumplió",IF(P48="","Sin Fecha","No Cumplió"))</f>
        <v>Sin Fecha</v>
      </c>
      <c r="W48" s="19">
        <f>IF(T48="",K48-L48,T48-L48)</f>
        <v>1.1743055555562023</v>
      </c>
      <c r="X48" s="11"/>
      <c r="Y48" s="25">
        <f>$D$3</f>
        <v>1</v>
      </c>
      <c r="Z48" s="26"/>
      <c r="AA48" s="26"/>
      <c r="AB48" s="26"/>
      <c r="AC48" s="26"/>
    </row>
    <row r="49" spans="1:29" ht="63.75" customHeight="1" x14ac:dyDescent="0.25">
      <c r="B49" s="35" t="s">
        <v>697</v>
      </c>
      <c r="C49" s="10" t="s">
        <v>684</v>
      </c>
      <c r="D49" s="11" t="s">
        <v>10</v>
      </c>
      <c r="E49" s="11" t="s">
        <v>11</v>
      </c>
      <c r="F49" s="11" t="s">
        <v>25</v>
      </c>
      <c r="G49" s="11" t="s">
        <v>685</v>
      </c>
      <c r="H49" s="11" t="s">
        <v>686</v>
      </c>
      <c r="I49" s="11" t="s">
        <v>298</v>
      </c>
      <c r="J49" s="11" t="s">
        <v>357</v>
      </c>
      <c r="K49" s="29">
        <f t="shared" si="3"/>
        <v>42051.75</v>
      </c>
      <c r="L49" s="16">
        <v>42038.38958333333</v>
      </c>
      <c r="M49" s="29">
        <f>+T47</f>
        <v>42041.53125</v>
      </c>
      <c r="N49" s="17">
        <f>K49-M49</f>
        <v>10.21875</v>
      </c>
      <c r="O49" s="16">
        <f>+M49+Y49</f>
        <v>42042.53125</v>
      </c>
      <c r="P49" s="16"/>
      <c r="Q49" s="18">
        <f>IF(T49="",(ROUNDDOWN(K49-O49,0)),ROUNDDOWN(T49-O49,0))</f>
        <v>5</v>
      </c>
      <c r="R49" s="18" t="str">
        <f>IF(P49="","Sin Fecha",IF(T49="",(ROUNDDOWN(K49-P49,0)),ROUNDDOWN(T49-P49,0)))</f>
        <v>Sin Fecha</v>
      </c>
      <c r="S49" s="19">
        <f>K49-L49</f>
        <v>13.360416666670062</v>
      </c>
      <c r="T49" s="15">
        <v>42048.520833333336</v>
      </c>
      <c r="U49" s="15" t="str">
        <f>IF(AND(T49&lt;&gt;"",Q49&lt;=0),"Cumplió","No Cumplió")</f>
        <v>No Cumplió</v>
      </c>
      <c r="V49" s="15" t="str">
        <f>IF(AND(T49&lt;&gt;"",R49&lt;=0),"Cumplió",IF(P49="","Sin Fecha","No Cumplió"))</f>
        <v>Sin Fecha</v>
      </c>
      <c r="W49" s="19">
        <f>IF(T49="",K49-L49,T49-L49)</f>
        <v>10.131250000005821</v>
      </c>
      <c r="X49" s="11"/>
      <c r="Y49" s="25">
        <f>$D$3</f>
        <v>1</v>
      </c>
      <c r="Z49" s="26"/>
      <c r="AA49" s="26"/>
      <c r="AB49" s="26"/>
      <c r="AC49" s="26"/>
    </row>
    <row r="50" spans="1:29" ht="63.75" customHeight="1" x14ac:dyDescent="0.25">
      <c r="A50" s="4">
        <v>1</v>
      </c>
      <c r="B50" s="35" t="s">
        <v>697</v>
      </c>
      <c r="C50" s="10" t="s">
        <v>684</v>
      </c>
      <c r="D50" s="11" t="s">
        <v>10</v>
      </c>
      <c r="E50" s="11" t="s">
        <v>11</v>
      </c>
      <c r="F50" s="11" t="s">
        <v>25</v>
      </c>
      <c r="G50" s="11" t="s">
        <v>685</v>
      </c>
      <c r="H50" s="11" t="s">
        <v>686</v>
      </c>
      <c r="I50" s="11" t="s">
        <v>298</v>
      </c>
      <c r="J50" s="11" t="s">
        <v>42</v>
      </c>
      <c r="K50" s="29">
        <f t="shared" si="3"/>
        <v>42051.75</v>
      </c>
      <c r="L50" s="16">
        <v>42038.38958333333</v>
      </c>
      <c r="M50" s="29">
        <f>+T49</f>
        <v>42048.520833333336</v>
      </c>
      <c r="N50" s="17">
        <f>K50-M50</f>
        <v>3.2291666666642413</v>
      </c>
      <c r="O50" s="16">
        <f>+M50+Y50</f>
        <v>42049.520833333336</v>
      </c>
      <c r="P50" s="16">
        <v>42052</v>
      </c>
      <c r="Q50" s="18">
        <f>IF(T50="",(ROUNDDOWN(K50-O50,0)),ROUNDDOWN(T50-O50,0))</f>
        <v>2</v>
      </c>
      <c r="R50" s="18">
        <f>IF(P50="","Sin Fecha",IF(T50="",(ROUNDDOWN(K50-P50,0)),ROUNDDOWN(T50-P50,0)))</f>
        <v>0</v>
      </c>
      <c r="S50" s="19">
        <f>K50-L50</f>
        <v>13.360416666670062</v>
      </c>
      <c r="T50" s="15"/>
      <c r="U50" s="15" t="str">
        <f>IF(AND(T50&lt;&gt;"",Q50&lt;=0),"Cumplió","No Cumplió")</f>
        <v>No Cumplió</v>
      </c>
      <c r="V50" s="15" t="str">
        <f>IF(AND(T50&lt;&gt;"",R50&lt;=0),"Cumplió",IF(P50="","Sin Fecha","No Cumplió"))</f>
        <v>No Cumplió</v>
      </c>
      <c r="W50" s="19">
        <f>IF(T50="",K50-L50,T50-L50)</f>
        <v>13.360416666670062</v>
      </c>
      <c r="X50" s="11"/>
      <c r="Y50" s="25">
        <f>$D$3</f>
        <v>1</v>
      </c>
      <c r="Z50" s="26"/>
      <c r="AA50" s="26"/>
      <c r="AB50" s="26"/>
      <c r="AC50" s="26"/>
    </row>
    <row r="51" spans="1:29" ht="63.75" customHeight="1" x14ac:dyDescent="0.25">
      <c r="B51" s="35" t="s">
        <v>697</v>
      </c>
      <c r="C51" s="10" t="s">
        <v>9</v>
      </c>
      <c r="D51" s="11" t="s">
        <v>10</v>
      </c>
      <c r="E51" s="11" t="s">
        <v>11</v>
      </c>
      <c r="F51" s="11" t="s">
        <v>12</v>
      </c>
      <c r="G51" s="11" t="s">
        <v>13</v>
      </c>
      <c r="H51" s="11" t="s">
        <v>14</v>
      </c>
      <c r="I51" s="11" t="s">
        <v>15</v>
      </c>
      <c r="J51" s="11" t="s">
        <v>16</v>
      </c>
      <c r="K51" s="29">
        <f>$D$2</f>
        <v>42051.75</v>
      </c>
      <c r="L51" s="16">
        <v>42035.386805555558</v>
      </c>
      <c r="M51" s="29">
        <v>42038</v>
      </c>
      <c r="N51" s="17">
        <f>K51-M51</f>
        <v>13.75</v>
      </c>
      <c r="O51" s="16">
        <f>+M51+Y51</f>
        <v>42039</v>
      </c>
      <c r="P51" s="16"/>
      <c r="Q51" s="18">
        <f>IF(T51="",(ROUNDDOWN(K51-O51,0)),ROUNDDOWN(T51-O51,0))</f>
        <v>-1</v>
      </c>
      <c r="R51" s="18" t="str">
        <f>IF(P51="","Sin Fecha",IF(T51="",(ROUNDDOWN(K51-P51,0)),ROUNDDOWN(T51-P51,0)))</f>
        <v>Sin Fecha</v>
      </c>
      <c r="S51" s="19">
        <f>K51-L51</f>
        <v>16.363194444442343</v>
      </c>
      <c r="T51" s="15">
        <v>42038</v>
      </c>
      <c r="U51" s="15" t="str">
        <f>IF(AND(T51&lt;&gt;"",Q51&lt;=0),"Cumplió","No Cumplió")</f>
        <v>Cumplió</v>
      </c>
      <c r="V51" s="15" t="str">
        <f>IF(AND(T51&lt;&gt;"",R51&lt;=0),"Cumplió",IF(P51="","Sin Fecha","No Cumplió"))</f>
        <v>Sin Fecha</v>
      </c>
      <c r="W51" s="19">
        <f>IF(T51="",K51-L51,T51-L51)</f>
        <v>2.6131944444423425</v>
      </c>
      <c r="X51" s="11" t="s">
        <v>17</v>
      </c>
      <c r="Y51" s="25">
        <f>$D$3</f>
        <v>1</v>
      </c>
      <c r="Z51" s="26"/>
      <c r="AA51" s="26"/>
      <c r="AB51" s="26"/>
      <c r="AC51" s="26"/>
    </row>
    <row r="52" spans="1:29" ht="63.75" customHeight="1" x14ac:dyDescent="0.25">
      <c r="B52" s="35" t="s">
        <v>697</v>
      </c>
      <c r="C52" s="10" t="s">
        <v>18</v>
      </c>
      <c r="D52" s="11" t="s">
        <v>10</v>
      </c>
      <c r="E52" s="11" t="s">
        <v>11</v>
      </c>
      <c r="F52" s="11" t="s">
        <v>12</v>
      </c>
      <c r="G52" s="11" t="s">
        <v>19</v>
      </c>
      <c r="H52" s="11" t="s">
        <v>20</v>
      </c>
      <c r="I52" s="11" t="s">
        <v>21</v>
      </c>
      <c r="J52" s="11" t="s">
        <v>22</v>
      </c>
      <c r="K52" s="29">
        <f>$D$2</f>
        <v>42051.75</v>
      </c>
      <c r="L52" s="16">
        <v>42034.833333333336</v>
      </c>
      <c r="M52" s="29">
        <v>42038</v>
      </c>
      <c r="N52" s="17">
        <f>K52-M52</f>
        <v>13.75</v>
      </c>
      <c r="O52" s="16">
        <f>+M52+Y52</f>
        <v>42039</v>
      </c>
      <c r="P52" s="16"/>
      <c r="Q52" s="18">
        <f>IF(T52="",(ROUNDDOWN(K52-O52,0)),ROUNDDOWN(T52-O52,0))</f>
        <v>2</v>
      </c>
      <c r="R52" s="18" t="str">
        <f>IF(P52="","Sin Fecha",IF(T52="",(ROUNDDOWN(K52-P52,0)),ROUNDDOWN(T52-P52,0)))</f>
        <v>Sin Fecha</v>
      </c>
      <c r="S52" s="19">
        <f>K52-L52</f>
        <v>16.916666666664241</v>
      </c>
      <c r="T52" s="15">
        <v>42041.570833333331</v>
      </c>
      <c r="U52" s="15" t="str">
        <f>IF(AND(T52&lt;&gt;"",Q52&lt;=0),"Cumplió","No Cumplió")</f>
        <v>No Cumplió</v>
      </c>
      <c r="V52" s="15" t="str">
        <f>IF(AND(T52&lt;&gt;"",R52&lt;=0),"Cumplió",IF(P52="","Sin Fecha","No Cumplió"))</f>
        <v>Sin Fecha</v>
      </c>
      <c r="W52" s="19">
        <f>IF(T52="",K52-L52,T52-L52)</f>
        <v>6.7374999999956344</v>
      </c>
      <c r="X52" s="11" t="s">
        <v>17</v>
      </c>
      <c r="Y52" s="25">
        <f>$D$3</f>
        <v>1</v>
      </c>
      <c r="Z52" s="26"/>
      <c r="AA52" s="26"/>
      <c r="AB52" s="26"/>
      <c r="AC52" s="26"/>
    </row>
    <row r="53" spans="1:29" ht="63.75" customHeight="1" x14ac:dyDescent="0.25">
      <c r="A53" s="4">
        <v>1</v>
      </c>
      <c r="B53" s="35" t="s">
        <v>697</v>
      </c>
      <c r="C53" s="10" t="s">
        <v>23</v>
      </c>
      <c r="D53" s="11" t="s">
        <v>10</v>
      </c>
      <c r="E53" s="11" t="s">
        <v>11</v>
      </c>
      <c r="F53" s="11" t="s">
        <v>25</v>
      </c>
      <c r="G53" s="11" t="s">
        <v>26</v>
      </c>
      <c r="H53" s="11" t="s">
        <v>27</v>
      </c>
      <c r="I53" s="11" t="s">
        <v>28</v>
      </c>
      <c r="J53" s="11" t="s">
        <v>16</v>
      </c>
      <c r="K53" s="29">
        <f>$D$2</f>
        <v>42051.75</v>
      </c>
      <c r="L53" s="16">
        <v>42034.765972222223</v>
      </c>
      <c r="M53" s="29">
        <f>+T54</f>
        <v>42044.500694444447</v>
      </c>
      <c r="N53" s="17">
        <f>K53-M53</f>
        <v>7.2493055555532919</v>
      </c>
      <c r="O53" s="16">
        <f>+M53+Y53</f>
        <v>42045.500694444447</v>
      </c>
      <c r="P53" s="16"/>
      <c r="Q53" s="18">
        <f>IF(T53="",(ROUNDDOWN(K53-O53,0)),ROUNDDOWN(T53-O53,0))</f>
        <v>-10</v>
      </c>
      <c r="R53" s="18" t="str">
        <f>IF(P53="","Sin Fecha",IF(T53="",(ROUNDDOWN(K53-P53,0)),ROUNDDOWN(T53-P53,0)))</f>
        <v>Sin Fecha</v>
      </c>
      <c r="S53" s="19">
        <f>K53-L53</f>
        <v>16.984027777776646</v>
      </c>
      <c r="T53" s="15">
        <v>42034.815972222219</v>
      </c>
      <c r="U53" s="15" t="str">
        <f>IF(AND(T53&lt;&gt;"",Q53&lt;=0),"Cumplió","No Cumplió")</f>
        <v>Cumplió</v>
      </c>
      <c r="V53" s="15" t="str">
        <f>IF(AND(T53&lt;&gt;"",R53&lt;=0),"Cumplió",IF(P53="","Sin Fecha","No Cumplió"))</f>
        <v>Sin Fecha</v>
      </c>
      <c r="W53" s="19">
        <f>IF(T53="",K53-L53,T53-L53)</f>
        <v>4.9999999995634425E-2</v>
      </c>
      <c r="X53" s="11" t="s">
        <v>17</v>
      </c>
      <c r="Y53" s="25">
        <f>$D$3</f>
        <v>1</v>
      </c>
      <c r="Z53" s="26"/>
      <c r="AA53" s="26"/>
      <c r="AB53" s="26"/>
      <c r="AC53" s="26"/>
    </row>
    <row r="54" spans="1:29" ht="63.75" customHeight="1" x14ac:dyDescent="0.25">
      <c r="B54" s="35" t="s">
        <v>697</v>
      </c>
      <c r="C54" s="10" t="s">
        <v>23</v>
      </c>
      <c r="D54" s="11" t="s">
        <v>10</v>
      </c>
      <c r="E54" s="11" t="s">
        <v>11</v>
      </c>
      <c r="F54" s="11" t="s">
        <v>25</v>
      </c>
      <c r="G54" s="11" t="s">
        <v>26</v>
      </c>
      <c r="H54" s="11" t="s">
        <v>27</v>
      </c>
      <c r="I54" s="11" t="s">
        <v>28</v>
      </c>
      <c r="J54" s="11" t="s">
        <v>16</v>
      </c>
      <c r="K54" s="29">
        <f>$D$2</f>
        <v>42051.75</v>
      </c>
      <c r="L54" s="16">
        <v>42034.765972222223</v>
      </c>
      <c r="M54" s="29">
        <v>42034.765972222223</v>
      </c>
      <c r="N54" s="17">
        <f>K54-M54</f>
        <v>16.984027777776646</v>
      </c>
      <c r="O54" s="16">
        <f>+M54+Y54</f>
        <v>42035.765972222223</v>
      </c>
      <c r="P54" s="16"/>
      <c r="Q54" s="18">
        <f>IF(T54="",(ROUNDDOWN(K54-O54,0)),ROUNDDOWN(T54-O54,0))</f>
        <v>8</v>
      </c>
      <c r="R54" s="18" t="str">
        <f>IF(P54="","Sin Fecha",IF(T54="",(ROUNDDOWN(K54-P54,0)),ROUNDDOWN(T54-P54,0)))</f>
        <v>Sin Fecha</v>
      </c>
      <c r="S54" s="19">
        <f>K54-L54</f>
        <v>16.984027777776646</v>
      </c>
      <c r="T54" s="15">
        <v>42044.500694444447</v>
      </c>
      <c r="U54" s="15" t="str">
        <f>IF(AND(T54&lt;&gt;"",Q54&lt;=0),"Cumplió","No Cumplió")</f>
        <v>No Cumplió</v>
      </c>
      <c r="V54" s="15" t="str">
        <f>IF(AND(T54&lt;&gt;"",R54&lt;=0),"Cumplió",IF(P54="","Sin Fecha","No Cumplió"))</f>
        <v>Sin Fecha</v>
      </c>
      <c r="W54" s="19">
        <f>IF(T54="",K54-L54,T54-L54)</f>
        <v>9.734722222223354</v>
      </c>
      <c r="X54" s="11" t="s">
        <v>17</v>
      </c>
      <c r="Y54" s="25">
        <f>$D$3</f>
        <v>1</v>
      </c>
      <c r="Z54" s="26"/>
      <c r="AA54" s="26"/>
      <c r="AB54" s="26"/>
      <c r="AC54" s="26"/>
    </row>
    <row r="55" spans="1:29" ht="63.75" customHeight="1" x14ac:dyDescent="0.25">
      <c r="B55" s="35" t="s">
        <v>698</v>
      </c>
      <c r="C55" s="10" t="s">
        <v>23</v>
      </c>
      <c r="D55" s="11" t="s">
        <v>10</v>
      </c>
      <c r="E55" s="11" t="s">
        <v>24</v>
      </c>
      <c r="F55" s="11" t="s">
        <v>25</v>
      </c>
      <c r="G55" s="11" t="s">
        <v>26</v>
      </c>
      <c r="H55" s="11" t="s">
        <v>27</v>
      </c>
      <c r="I55" s="11" t="s">
        <v>28</v>
      </c>
      <c r="J55" s="11" t="s">
        <v>28</v>
      </c>
      <c r="K55" s="29">
        <f>$D$2</f>
        <v>42051.75</v>
      </c>
      <c r="L55" s="16">
        <v>42034.765972222223</v>
      </c>
      <c r="M55" s="29">
        <v>42038</v>
      </c>
      <c r="N55" s="17">
        <f>K55-M55</f>
        <v>13.75</v>
      </c>
      <c r="O55" s="16">
        <f>+M55+Y55</f>
        <v>42039</v>
      </c>
      <c r="P55" s="16"/>
      <c r="Q55" s="18">
        <f>IF(T55="",(ROUNDDOWN(K55-O55,0)),ROUNDDOWN(T55-O55,0))</f>
        <v>12</v>
      </c>
      <c r="R55" s="18" t="str">
        <f>IF(P55="","Sin Fecha",IF(T55="",(ROUNDDOWN(K55-P55,0)),ROUNDDOWN(T55-P55,0)))</f>
        <v>Sin Fecha</v>
      </c>
      <c r="S55" s="19">
        <f>K55-L55</f>
        <v>16.984027777776646</v>
      </c>
      <c r="T55" s="15"/>
      <c r="U55" s="15" t="str">
        <f>IF(AND(T55&lt;&gt;"",Q55&lt;=0),"Cumplió","No Cumplió")</f>
        <v>No Cumplió</v>
      </c>
      <c r="V55" s="15" t="str">
        <f>IF(AND(T55&lt;&gt;"",R55&lt;=0),"Cumplió",IF(P55="","Sin Fecha","No Cumplió"))</f>
        <v>Sin Fecha</v>
      </c>
      <c r="W55" s="19">
        <f>IF(T55="",K55-L55,T55-L55)</f>
        <v>16.984027777776646</v>
      </c>
      <c r="X55" s="11" t="s">
        <v>17</v>
      </c>
      <c r="Y55" s="25">
        <f>$D$3</f>
        <v>1</v>
      </c>
      <c r="Z55" s="26"/>
      <c r="AA55" s="26"/>
      <c r="AB55" s="26"/>
      <c r="AC55" s="26"/>
    </row>
    <row r="56" spans="1:29" ht="63.75" customHeight="1" x14ac:dyDescent="0.25">
      <c r="A56" s="4">
        <v>1</v>
      </c>
      <c r="B56" s="35" t="s">
        <v>698</v>
      </c>
      <c r="C56" s="10" t="s">
        <v>29</v>
      </c>
      <c r="D56" s="11" t="s">
        <v>10</v>
      </c>
      <c r="E56" s="11" t="s">
        <v>24</v>
      </c>
      <c r="F56" s="11" t="s">
        <v>25</v>
      </c>
      <c r="G56" s="11" t="s">
        <v>30</v>
      </c>
      <c r="H56" s="11" t="s">
        <v>31</v>
      </c>
      <c r="I56" s="11" t="s">
        <v>32</v>
      </c>
      <c r="J56" s="11" t="s">
        <v>33</v>
      </c>
      <c r="K56" s="29">
        <f>$D$2</f>
        <v>42051.75</v>
      </c>
      <c r="L56" s="16">
        <v>42034.763888888891</v>
      </c>
      <c r="M56" s="29">
        <v>42038</v>
      </c>
      <c r="N56" s="17">
        <f>K56-M56</f>
        <v>13.75</v>
      </c>
      <c r="O56" s="16">
        <f>+M56+Y56</f>
        <v>42039</v>
      </c>
      <c r="P56" s="16"/>
      <c r="Q56" s="18">
        <f>IF(T56="",(ROUNDDOWN(K56-O56,0)),ROUNDDOWN(T56-O56,0))</f>
        <v>12</v>
      </c>
      <c r="R56" s="18" t="str">
        <f>IF(P56="","Sin Fecha",IF(T56="",(ROUNDDOWN(K56-P56,0)),ROUNDDOWN(T56-P56,0)))</f>
        <v>Sin Fecha</v>
      </c>
      <c r="S56" s="19">
        <f>K56-L56</f>
        <v>16.986111111109494</v>
      </c>
      <c r="T56" s="15"/>
      <c r="U56" s="15" t="str">
        <f>IF(AND(T56&lt;&gt;"",Q56&lt;=0),"Cumplió","No Cumplió")</f>
        <v>No Cumplió</v>
      </c>
      <c r="V56" s="15" t="str">
        <f>IF(AND(T56&lt;&gt;"",R56&lt;=0),"Cumplió",IF(P56="","Sin Fecha","No Cumplió"))</f>
        <v>Sin Fecha</v>
      </c>
      <c r="W56" s="19">
        <f>IF(T56="",K56-L56,T56-L56)</f>
        <v>16.986111111109494</v>
      </c>
      <c r="X56" s="11" t="s">
        <v>34</v>
      </c>
      <c r="Y56" s="25">
        <f>$D$3</f>
        <v>1</v>
      </c>
      <c r="Z56" s="26"/>
      <c r="AA56" s="26"/>
      <c r="AB56" s="26"/>
      <c r="AC56" s="26"/>
    </row>
    <row r="57" spans="1:29" ht="63.75" customHeight="1" x14ac:dyDescent="0.25">
      <c r="A57" s="4">
        <v>1</v>
      </c>
      <c r="B57" s="35" t="s">
        <v>697</v>
      </c>
      <c r="C57" s="10" t="s">
        <v>35</v>
      </c>
      <c r="D57" s="11" t="s">
        <v>10</v>
      </c>
      <c r="E57" s="11" t="s">
        <v>11</v>
      </c>
      <c r="F57" s="11" t="s">
        <v>25</v>
      </c>
      <c r="G57" s="11" t="s">
        <v>36</v>
      </c>
      <c r="H57" s="11" t="s">
        <v>37</v>
      </c>
      <c r="I57" s="11" t="s">
        <v>38</v>
      </c>
      <c r="J57" s="11" t="s">
        <v>22</v>
      </c>
      <c r="K57" s="29">
        <f>$D$2</f>
        <v>42051.75</v>
      </c>
      <c r="L57" s="16">
        <v>42034.694444444445</v>
      </c>
      <c r="M57" s="29">
        <v>42038</v>
      </c>
      <c r="N57" s="17">
        <f>K57-M57</f>
        <v>13.75</v>
      </c>
      <c r="O57" s="16">
        <f>+M57+Y57</f>
        <v>42039</v>
      </c>
      <c r="P57" s="16"/>
      <c r="Q57" s="18">
        <f>IF(T57="",(ROUNDDOWN(K57-O57,0)),ROUNDDOWN(T57-O57,0))</f>
        <v>12</v>
      </c>
      <c r="R57" s="18" t="str">
        <f>IF(P57="","Sin Fecha",IF(T57="",(ROUNDDOWN(K57-P57,0)),ROUNDDOWN(T57-P57,0)))</f>
        <v>Sin Fecha</v>
      </c>
      <c r="S57" s="19">
        <f>K57-L57</f>
        <v>17.055555555554747</v>
      </c>
      <c r="T57" s="15"/>
      <c r="U57" s="15" t="str">
        <f>IF(AND(T57&lt;&gt;"",Q57&lt;=0),"Cumplió","No Cumplió")</f>
        <v>No Cumplió</v>
      </c>
      <c r="V57" s="15" t="str">
        <f>IF(AND(T57&lt;&gt;"",R57&lt;=0),"Cumplió",IF(P57="","Sin Fecha","No Cumplió"))</f>
        <v>Sin Fecha</v>
      </c>
      <c r="W57" s="19">
        <f>IF(T57="",K57-L57,T57-L57)</f>
        <v>17.055555555554747</v>
      </c>
      <c r="X57" s="11"/>
      <c r="Y57" s="25">
        <f>$D$3</f>
        <v>1</v>
      </c>
      <c r="Z57" s="26"/>
      <c r="AA57" s="26"/>
      <c r="AB57" s="26"/>
      <c r="AC57" s="26"/>
    </row>
    <row r="58" spans="1:29" ht="63.75" customHeight="1" x14ac:dyDescent="0.25">
      <c r="A58" s="4" t="s">
        <v>946</v>
      </c>
      <c r="B58" s="35" t="s">
        <v>697</v>
      </c>
      <c r="C58" s="10" t="s">
        <v>39</v>
      </c>
      <c r="D58" s="11" t="s">
        <v>10</v>
      </c>
      <c r="E58" s="11" t="s">
        <v>817</v>
      </c>
      <c r="F58" s="11" t="s">
        <v>25</v>
      </c>
      <c r="G58" s="11" t="s">
        <v>40</v>
      </c>
      <c r="H58" s="11" t="s">
        <v>41</v>
      </c>
      <c r="I58" s="11" t="s">
        <v>32</v>
      </c>
      <c r="J58" s="11" t="s">
        <v>42</v>
      </c>
      <c r="K58" s="29">
        <f>$D$2</f>
        <v>42051.75</v>
      </c>
      <c r="L58" s="16">
        <v>42034.690972222219</v>
      </c>
      <c r="M58" s="29">
        <v>42038</v>
      </c>
      <c r="N58" s="17">
        <f>K58-M58</f>
        <v>13.75</v>
      </c>
      <c r="O58" s="16">
        <f>+M58+Y58</f>
        <v>42039</v>
      </c>
      <c r="P58" s="16"/>
      <c r="Q58" s="18">
        <f>IF(T58="",(ROUNDDOWN(K58-O58,0)),ROUNDDOWN(T58-O58,0))</f>
        <v>9</v>
      </c>
      <c r="R58" s="18" t="str">
        <f>IF(P58="","Sin Fecha",IF(T58="",(ROUNDDOWN(K58-P58,0)),ROUNDDOWN(T58-P58,0)))</f>
        <v>Sin Fecha</v>
      </c>
      <c r="S58" s="19">
        <f>K58-L58</f>
        <v>17.059027777781012</v>
      </c>
      <c r="T58" s="15">
        <v>42048.836111111108</v>
      </c>
      <c r="U58" s="15" t="str">
        <f>IF(AND(T58&lt;&gt;"",Q58&lt;=0),"Cumplió","No Cumplió")</f>
        <v>No Cumplió</v>
      </c>
      <c r="V58" s="15" t="str">
        <f>IF(AND(T58&lt;&gt;"",R58&lt;=0),"Cumplió",IF(P58="","Sin Fecha","No Cumplió"))</f>
        <v>Sin Fecha</v>
      </c>
      <c r="W58" s="19">
        <f>IF(T58="",K58-L58,T58-L58)</f>
        <v>14.145138888889051</v>
      </c>
      <c r="X58" s="11" t="s">
        <v>17</v>
      </c>
      <c r="Y58" s="25">
        <f>$D$3</f>
        <v>1</v>
      </c>
      <c r="Z58" s="26"/>
      <c r="AA58" s="26"/>
      <c r="AB58" s="26"/>
      <c r="AC58" s="26"/>
    </row>
    <row r="59" spans="1:29" ht="63.75" customHeight="1" x14ac:dyDescent="0.25">
      <c r="B59" s="35" t="s">
        <v>697</v>
      </c>
      <c r="C59" s="10" t="s">
        <v>43</v>
      </c>
      <c r="D59" s="11" t="s">
        <v>10</v>
      </c>
      <c r="E59" s="11" t="s">
        <v>11</v>
      </c>
      <c r="F59" s="11" t="s">
        <v>25</v>
      </c>
      <c r="G59" s="11" t="s">
        <v>44</v>
      </c>
      <c r="H59" s="11" t="s">
        <v>45</v>
      </c>
      <c r="I59" s="11" t="s">
        <v>38</v>
      </c>
      <c r="J59" s="11" t="s">
        <v>22</v>
      </c>
      <c r="K59" s="29">
        <f>$D$2</f>
        <v>42051.75</v>
      </c>
      <c r="L59" s="16">
        <v>42034.682638888888</v>
      </c>
      <c r="M59" s="29">
        <v>42038</v>
      </c>
      <c r="N59" s="17">
        <f t="shared" ref="N59" si="4">K59-M59</f>
        <v>13.75</v>
      </c>
      <c r="O59" s="16">
        <f t="shared" ref="O59" si="5">+M59+Y59</f>
        <v>42039</v>
      </c>
      <c r="P59" s="16"/>
      <c r="Q59" s="18">
        <f t="shared" ref="Q59" si="6">IF(T59="",(ROUNDDOWN(K59-O59,0)),ROUNDDOWN(T59-O59,0))</f>
        <v>13</v>
      </c>
      <c r="R59" s="18" t="str">
        <f t="shared" ref="R59" si="7">IF(P59="","Sin Fecha",IF(T59="",(ROUNDDOWN(K59-P59,0)),ROUNDDOWN(T59-P59,0)))</f>
        <v>Sin Fecha</v>
      </c>
      <c r="S59" s="19">
        <f t="shared" ref="S59" si="8">K59-L59</f>
        <v>17.067361111112405</v>
      </c>
      <c r="T59" s="15">
        <v>42052.730555555558</v>
      </c>
      <c r="U59" s="15" t="str">
        <f t="shared" ref="U59" si="9">IF(AND(T59&lt;&gt;"",Q59&lt;=0),"Cumplió","No Cumplió")</f>
        <v>No Cumplió</v>
      </c>
      <c r="V59" s="15" t="str">
        <f t="shared" ref="V59" si="10">IF(AND(T59&lt;&gt;"",R59&lt;=0),"Cumplió",IF(P59="","Sin Fecha","No Cumplió"))</f>
        <v>Sin Fecha</v>
      </c>
      <c r="W59" s="19">
        <f t="shared" ref="W59" si="11">IF(T59="",K59-L59,T59-L59)</f>
        <v>18.047916666670062</v>
      </c>
      <c r="X59" s="11"/>
      <c r="Y59" s="25">
        <f>$D$3</f>
        <v>1</v>
      </c>
      <c r="Z59" s="26"/>
      <c r="AA59" s="26"/>
      <c r="AB59" s="26"/>
      <c r="AC59" s="26"/>
    </row>
    <row r="60" spans="1:29" ht="63.75" customHeight="1" x14ac:dyDescent="0.25">
      <c r="B60" s="35" t="s">
        <v>697</v>
      </c>
      <c r="C60" s="10" t="s">
        <v>46</v>
      </c>
      <c r="D60" s="11" t="s">
        <v>10</v>
      </c>
      <c r="E60" s="11" t="s">
        <v>11</v>
      </c>
      <c r="F60" s="11" t="s">
        <v>25</v>
      </c>
      <c r="G60" s="11" t="s">
        <v>47</v>
      </c>
      <c r="H60" s="11" t="s">
        <v>48</v>
      </c>
      <c r="I60" s="11" t="s">
        <v>49</v>
      </c>
      <c r="J60" s="11" t="s">
        <v>22</v>
      </c>
      <c r="K60" s="29">
        <f>$D$2</f>
        <v>42051.75</v>
      </c>
      <c r="L60" s="16">
        <v>42034.632638888892</v>
      </c>
      <c r="M60" s="29">
        <v>42038</v>
      </c>
      <c r="N60" s="17">
        <f>K60-M60</f>
        <v>13.75</v>
      </c>
      <c r="O60" s="16">
        <f>+M60+Y60</f>
        <v>42039</v>
      </c>
      <c r="P60" s="16"/>
      <c r="Q60" s="18">
        <f>IF(T60="",(ROUNDDOWN(K60-O60,0)),ROUNDDOWN(T60-O60,0))</f>
        <v>12</v>
      </c>
      <c r="R60" s="18" t="str">
        <f>IF(P60="","Sin Fecha",IF(T60="",(ROUNDDOWN(K60-P60,0)),ROUNDDOWN(T60-P60,0)))</f>
        <v>Sin Fecha</v>
      </c>
      <c r="S60" s="19">
        <f>K60-L60</f>
        <v>17.117361111108039</v>
      </c>
      <c r="T60" s="15"/>
      <c r="U60" s="15" t="str">
        <f>IF(AND(T60&lt;&gt;"",Q60&lt;=0),"Cumplió","No Cumplió")</f>
        <v>No Cumplió</v>
      </c>
      <c r="V60" s="15" t="str">
        <f>IF(AND(T60&lt;&gt;"",R60&lt;=0),"Cumplió",IF(P60="","Sin Fecha","No Cumplió"))</f>
        <v>Sin Fecha</v>
      </c>
      <c r="W60" s="19">
        <f>IF(T60="",K60-L60,T60-L60)</f>
        <v>17.117361111108039</v>
      </c>
      <c r="X60" s="11" t="s">
        <v>17</v>
      </c>
      <c r="Y60" s="25">
        <f>$D$3</f>
        <v>1</v>
      </c>
      <c r="Z60" s="26"/>
      <c r="AA60" s="26"/>
      <c r="AB60" s="26"/>
      <c r="AC60" s="26"/>
    </row>
    <row r="61" spans="1:29" ht="63.75" customHeight="1" x14ac:dyDescent="0.25">
      <c r="A61" s="4" t="s">
        <v>946</v>
      </c>
      <c r="B61" s="35" t="s">
        <v>697</v>
      </c>
      <c r="C61" s="10" t="s">
        <v>50</v>
      </c>
      <c r="D61" s="11" t="s">
        <v>10</v>
      </c>
      <c r="E61" s="11" t="s">
        <v>817</v>
      </c>
      <c r="F61" s="11" t="s">
        <v>25</v>
      </c>
      <c r="G61" s="11" t="s">
        <v>52</v>
      </c>
      <c r="H61" s="11" t="s">
        <v>53</v>
      </c>
      <c r="I61" s="11" t="s">
        <v>32</v>
      </c>
      <c r="J61" s="11" t="s">
        <v>54</v>
      </c>
      <c r="K61" s="29">
        <f>$D$2</f>
        <v>42051.75</v>
      </c>
      <c r="L61" s="16">
        <v>42034.513194444444</v>
      </c>
      <c r="M61" s="29">
        <v>42038</v>
      </c>
      <c r="N61" s="17">
        <f>K61-M61</f>
        <v>13.75</v>
      </c>
      <c r="O61" s="16">
        <f>+M61+Y61</f>
        <v>42039</v>
      </c>
      <c r="P61" s="16">
        <v>42044</v>
      </c>
      <c r="Q61" s="18">
        <f>IF(T61="",(ROUNDDOWN(K61-O61,0)),ROUNDDOWN(T61-O61,0))</f>
        <v>12</v>
      </c>
      <c r="R61" s="18">
        <f>IF(P61="","Sin Fecha",IF(T61="",(ROUNDDOWN(K61-P61,0)),ROUNDDOWN(T61-P61,0)))</f>
        <v>7</v>
      </c>
      <c r="S61" s="19">
        <f>K61-L61</f>
        <v>17.236805555556202</v>
      </c>
      <c r="T61" s="15">
        <v>42051.555555555555</v>
      </c>
      <c r="U61" s="15" t="str">
        <f>IF(AND(T61&lt;&gt;"",Q61&lt;=0),"Cumplió","No Cumplió")</f>
        <v>No Cumplió</v>
      </c>
      <c r="V61" s="15" t="str">
        <f>IF(AND(T61&lt;&gt;"",R61&lt;=0),"Cumplió",IF(P61="","Sin Fecha","No Cumplió"))</f>
        <v>No Cumplió</v>
      </c>
      <c r="W61" s="19">
        <f>IF(T61="",K61-L61,T61-L61)</f>
        <v>17.042361111110949</v>
      </c>
      <c r="X61" s="11" t="s">
        <v>17</v>
      </c>
      <c r="Y61" s="25">
        <f>$D$3</f>
        <v>1</v>
      </c>
      <c r="Z61" s="26"/>
      <c r="AA61" s="26"/>
      <c r="AB61" s="26"/>
      <c r="AC61" s="26"/>
    </row>
    <row r="62" spans="1:29" ht="63.75" customHeight="1" x14ac:dyDescent="0.25">
      <c r="A62" s="4">
        <v>1</v>
      </c>
      <c r="B62" s="35" t="s">
        <v>697</v>
      </c>
      <c r="C62" s="10" t="s">
        <v>62</v>
      </c>
      <c r="D62" s="11" t="s">
        <v>10</v>
      </c>
      <c r="E62" s="11" t="s">
        <v>59</v>
      </c>
      <c r="F62" s="11" t="s">
        <v>25</v>
      </c>
      <c r="G62" s="11" t="s">
        <v>63</v>
      </c>
      <c r="H62" s="11" t="s">
        <v>64</v>
      </c>
      <c r="I62" s="11" t="s">
        <v>65</v>
      </c>
      <c r="J62" s="11" t="s">
        <v>65</v>
      </c>
      <c r="K62" s="29">
        <f>$D$2</f>
        <v>42051.75</v>
      </c>
      <c r="L62" s="16">
        <v>42027.88958333333</v>
      </c>
      <c r="M62" s="29">
        <f>+T63</f>
        <v>42044.529861111114</v>
      </c>
      <c r="N62" s="17">
        <f>K62-M62</f>
        <v>7.2201388888861402</v>
      </c>
      <c r="O62" s="16">
        <f>+M62+Y62</f>
        <v>42045.529861111114</v>
      </c>
      <c r="P62" s="16">
        <v>42040</v>
      </c>
      <c r="Q62" s="18">
        <f>IF(T62="",(ROUNDDOWN(K62-O62,0)),ROUNDDOWN(T62-O62,0))</f>
        <v>6</v>
      </c>
      <c r="R62" s="18">
        <f>IF(P62="","Sin Fecha",IF(T62="",(ROUNDDOWN(K62-P62,0)),ROUNDDOWN(T62-P62,0)))</f>
        <v>11</v>
      </c>
      <c r="S62" s="19">
        <f>K62-L62</f>
        <v>23.860416666670062</v>
      </c>
      <c r="T62" s="15"/>
      <c r="U62" s="15" t="str">
        <f>IF(AND(T62&lt;&gt;"",Q62&lt;=0),"Cumplió","No Cumplió")</f>
        <v>No Cumplió</v>
      </c>
      <c r="V62" s="15" t="str">
        <f>IF(AND(T62&lt;&gt;"",R62&lt;=0),"Cumplió",IF(P62="","Sin Fecha","No Cumplió"))</f>
        <v>No Cumplió</v>
      </c>
      <c r="W62" s="19">
        <f>IF(T62="",K62-L62,T62-L62)</f>
        <v>23.860416666670062</v>
      </c>
      <c r="X62" s="11" t="s">
        <v>17</v>
      </c>
      <c r="Y62" s="25">
        <f>$D$3</f>
        <v>1</v>
      </c>
      <c r="Z62" s="26"/>
      <c r="AA62" s="26"/>
      <c r="AB62" s="26"/>
      <c r="AC62" s="26"/>
    </row>
    <row r="63" spans="1:29" ht="63.75" customHeight="1" x14ac:dyDescent="0.25">
      <c r="B63" s="35" t="s">
        <v>697</v>
      </c>
      <c r="C63" s="10" t="s">
        <v>62</v>
      </c>
      <c r="D63" s="11" t="s">
        <v>10</v>
      </c>
      <c r="E63" s="11" t="s">
        <v>59</v>
      </c>
      <c r="F63" s="11" t="s">
        <v>25</v>
      </c>
      <c r="G63" s="11" t="s">
        <v>63</v>
      </c>
      <c r="H63" s="11" t="s">
        <v>64</v>
      </c>
      <c r="I63" s="11" t="s">
        <v>65</v>
      </c>
      <c r="J63" s="11" t="s">
        <v>734</v>
      </c>
      <c r="K63" s="29">
        <f>$D$2</f>
        <v>42051.75</v>
      </c>
      <c r="L63" s="16">
        <v>42027.88958333333</v>
      </c>
      <c r="M63" s="29">
        <f>+T64</f>
        <v>42041.796527777777</v>
      </c>
      <c r="N63" s="17">
        <f t="shared" ref="N63" si="12">K63-M63</f>
        <v>9.953472222223354</v>
      </c>
      <c r="O63" s="16">
        <f>+M63+Y63</f>
        <v>42042.796527777777</v>
      </c>
      <c r="P63" s="16">
        <v>42040</v>
      </c>
      <c r="Q63" s="18">
        <f>IF(T63="",(ROUNDDOWN(K63-O63,0)),ROUNDDOWN(T63-O63,0))</f>
        <v>1</v>
      </c>
      <c r="R63" s="18">
        <f>IF(P63="","Sin Fecha",IF(T63="",(ROUNDDOWN(K63-P63,0)),ROUNDDOWN(T63-P63,0)))</f>
        <v>4</v>
      </c>
      <c r="S63" s="19">
        <f>K63-L63</f>
        <v>23.860416666670062</v>
      </c>
      <c r="T63" s="15">
        <v>42044.529861111114</v>
      </c>
      <c r="U63" s="15" t="str">
        <f>IF(AND(T63&lt;&gt;"",Q63&lt;=0),"Cumplió","No Cumplió")</f>
        <v>No Cumplió</v>
      </c>
      <c r="V63" s="15" t="str">
        <f>IF(AND(T63&lt;&gt;"",R63&lt;=0),"Cumplió",IF(P63="","Sin Fecha","No Cumplió"))</f>
        <v>No Cumplió</v>
      </c>
      <c r="W63" s="19">
        <f>IF(T63="",K63-L63,T63-L63)</f>
        <v>16.640277777783922</v>
      </c>
      <c r="X63" s="11" t="s">
        <v>17</v>
      </c>
      <c r="Y63" s="25">
        <f>$D$3</f>
        <v>1</v>
      </c>
      <c r="Z63" s="26"/>
      <c r="AA63" s="26"/>
      <c r="AB63" s="26"/>
      <c r="AC63" s="26"/>
    </row>
    <row r="64" spans="1:29" ht="63.75" customHeight="1" x14ac:dyDescent="0.25">
      <c r="B64" s="35" t="s">
        <v>697</v>
      </c>
      <c r="C64" s="10" t="s">
        <v>62</v>
      </c>
      <c r="D64" s="11" t="s">
        <v>10</v>
      </c>
      <c r="E64" s="11" t="s">
        <v>59</v>
      </c>
      <c r="F64" s="11" t="s">
        <v>25</v>
      </c>
      <c r="G64" s="11" t="s">
        <v>63</v>
      </c>
      <c r="H64" s="11" t="s">
        <v>64</v>
      </c>
      <c r="I64" s="11" t="s">
        <v>65</v>
      </c>
      <c r="J64" s="11" t="s">
        <v>65</v>
      </c>
      <c r="K64" s="29">
        <f>$D$2</f>
        <v>42051.75</v>
      </c>
      <c r="L64" s="16">
        <v>42027.88958333333</v>
      </c>
      <c r="M64" s="29">
        <v>42038</v>
      </c>
      <c r="N64" s="17">
        <f>K64-M64</f>
        <v>13.75</v>
      </c>
      <c r="O64" s="16">
        <f>+M64+Y64</f>
        <v>42039</v>
      </c>
      <c r="P64" s="16">
        <v>42040</v>
      </c>
      <c r="Q64" s="18">
        <f>IF(T64="",(ROUNDDOWN(K64-O64,0)),ROUNDDOWN(T64-O64,0))</f>
        <v>2</v>
      </c>
      <c r="R64" s="18">
        <f>IF(P64="","Sin Fecha",IF(T64="",(ROUNDDOWN(K64-P64,0)),ROUNDDOWN(T64-P64,0)))</f>
        <v>1</v>
      </c>
      <c r="S64" s="19">
        <f>K64-L64</f>
        <v>23.860416666670062</v>
      </c>
      <c r="T64" s="15">
        <v>42041.796527777777</v>
      </c>
      <c r="U64" s="15" t="str">
        <f>IF(AND(T64&lt;&gt;"",Q64&lt;=0),"Cumplió","No Cumplió")</f>
        <v>No Cumplió</v>
      </c>
      <c r="V64" s="15" t="str">
        <f>IF(AND(T64&lt;&gt;"",R64&lt;=0),"Cumplió",IF(P64="","Sin Fecha","No Cumplió"))</f>
        <v>No Cumplió</v>
      </c>
      <c r="W64" s="19">
        <f>IF(T64="",K64-L64,T64-L64)</f>
        <v>13.906944444446708</v>
      </c>
      <c r="X64" s="11" t="s">
        <v>17</v>
      </c>
      <c r="Y64" s="25">
        <f>$D$3</f>
        <v>1</v>
      </c>
      <c r="Z64" s="26"/>
      <c r="AA64" s="26"/>
      <c r="AB64" s="26"/>
      <c r="AC64" s="26"/>
    </row>
    <row r="65" spans="1:29" ht="63.75" customHeight="1" x14ac:dyDescent="0.25">
      <c r="B65" s="35" t="s">
        <v>697</v>
      </c>
      <c r="C65" s="10" t="s">
        <v>62</v>
      </c>
      <c r="D65" s="11" t="s">
        <v>10</v>
      </c>
      <c r="E65" s="11" t="s">
        <v>51</v>
      </c>
      <c r="F65" s="11" t="s">
        <v>25</v>
      </c>
      <c r="G65" s="11" t="s">
        <v>63</v>
      </c>
      <c r="H65" s="11" t="s">
        <v>64</v>
      </c>
      <c r="I65" s="11" t="s">
        <v>65</v>
      </c>
      <c r="J65" s="11" t="s">
        <v>54</v>
      </c>
      <c r="K65" s="29">
        <f>$D$2</f>
        <v>42051.75</v>
      </c>
      <c r="L65" s="16">
        <v>42027.88958333333</v>
      </c>
      <c r="M65" s="29">
        <f>+T64</f>
        <v>42041.796527777777</v>
      </c>
      <c r="N65" s="17">
        <f t="shared" ref="N65" si="13">K65-M65</f>
        <v>9.953472222223354</v>
      </c>
      <c r="O65" s="16">
        <f>+M65+Y65</f>
        <v>42042.796527777777</v>
      </c>
      <c r="P65" s="16">
        <v>42040</v>
      </c>
      <c r="Q65" s="18">
        <f>IF(T65="",(ROUNDDOWN(K65-O65,0)),ROUNDDOWN(T65-O65,0))</f>
        <v>8</v>
      </c>
      <c r="R65" s="18">
        <f>IF(P65="","Sin Fecha",IF(T65="",(ROUNDDOWN(K65-P65,0)),ROUNDDOWN(T65-P65,0)))</f>
        <v>11</v>
      </c>
      <c r="S65" s="19">
        <f>K65-L65</f>
        <v>23.860416666670062</v>
      </c>
      <c r="T65" s="15"/>
      <c r="U65" s="15" t="str">
        <f>IF(AND(T65&lt;&gt;"",Q65&lt;=0),"Cumplió","No Cumplió")</f>
        <v>No Cumplió</v>
      </c>
      <c r="V65" s="15" t="str">
        <f>IF(AND(T65&lt;&gt;"",R65&lt;=0),"Cumplió",IF(P65="","Sin Fecha","No Cumplió"))</f>
        <v>No Cumplió</v>
      </c>
      <c r="W65" s="19">
        <f>IF(T65="",K65-L65,T65-L65)</f>
        <v>23.860416666670062</v>
      </c>
      <c r="X65" s="11" t="s">
        <v>17</v>
      </c>
      <c r="Y65" s="25">
        <f>$D$3</f>
        <v>1</v>
      </c>
      <c r="Z65" s="26"/>
      <c r="AA65" s="26"/>
      <c r="AB65" s="26"/>
      <c r="AC65" s="26"/>
    </row>
    <row r="66" spans="1:29" ht="63.75" customHeight="1" x14ac:dyDescent="0.25">
      <c r="A66" s="4">
        <v>1</v>
      </c>
      <c r="B66" s="35" t="s">
        <v>699</v>
      </c>
      <c r="C66" s="10" t="s">
        <v>66</v>
      </c>
      <c r="D66" s="11" t="s">
        <v>10</v>
      </c>
      <c r="E66" s="11" t="s">
        <v>51</v>
      </c>
      <c r="F66" s="11" t="s">
        <v>25</v>
      </c>
      <c r="G66" s="11" t="s">
        <v>67</v>
      </c>
      <c r="H66" s="11" t="s">
        <v>68</v>
      </c>
      <c r="I66" s="11" t="s">
        <v>69</v>
      </c>
      <c r="J66" s="11" t="s">
        <v>70</v>
      </c>
      <c r="K66" s="29">
        <f>$D$2</f>
        <v>42051.75</v>
      </c>
      <c r="L66" s="16">
        <v>42027.712500000001</v>
      </c>
      <c r="M66" s="29">
        <v>42038</v>
      </c>
      <c r="N66" s="17">
        <f>K66-M66</f>
        <v>13.75</v>
      </c>
      <c r="O66" s="16">
        <f>+M66+Y66</f>
        <v>42039</v>
      </c>
      <c r="P66" s="16"/>
      <c r="Q66" s="18">
        <f>IF(T66="",(ROUNDDOWN(K66-O66,0)),ROUNDDOWN(T66-O66,0))</f>
        <v>12</v>
      </c>
      <c r="R66" s="18" t="str">
        <f>IF(P66="","Sin Fecha",IF(T66="",(ROUNDDOWN(K66-P66,0)),ROUNDDOWN(T66-P66,0)))</f>
        <v>Sin Fecha</v>
      </c>
      <c r="S66" s="19">
        <f>K66-L66</f>
        <v>24.037499999998545</v>
      </c>
      <c r="T66" s="15"/>
      <c r="U66" s="15" t="str">
        <f>IF(AND(T66&lt;&gt;"",Q66&lt;=0),"Cumplió","No Cumplió")</f>
        <v>No Cumplió</v>
      </c>
      <c r="V66" s="15" t="str">
        <f>IF(AND(T66&lt;&gt;"",R66&lt;=0),"Cumplió",IF(P66="","Sin Fecha","No Cumplió"))</f>
        <v>Sin Fecha</v>
      </c>
      <c r="W66" s="19">
        <f>IF(T66="",K66-L66,T66-L66)</f>
        <v>24.037499999998545</v>
      </c>
      <c r="X66" s="11" t="s">
        <v>71</v>
      </c>
      <c r="Y66" s="25">
        <f>$D$3</f>
        <v>1</v>
      </c>
      <c r="Z66" s="26"/>
      <c r="AA66" s="26"/>
      <c r="AB66" s="26"/>
      <c r="AC66" s="26"/>
    </row>
    <row r="67" spans="1:29" ht="63.75" customHeight="1" x14ac:dyDescent="0.25">
      <c r="B67" s="35" t="s">
        <v>697</v>
      </c>
      <c r="C67" s="10" t="s">
        <v>72</v>
      </c>
      <c r="D67" s="11" t="s">
        <v>10</v>
      </c>
      <c r="E67" s="11" t="s">
        <v>59</v>
      </c>
      <c r="F67" s="11" t="s">
        <v>25</v>
      </c>
      <c r="G67" s="11" t="s">
        <v>73</v>
      </c>
      <c r="H67" s="11" t="s">
        <v>74</v>
      </c>
      <c r="I67" s="11" t="s">
        <v>32</v>
      </c>
      <c r="J67" s="11" t="s">
        <v>54</v>
      </c>
      <c r="K67" s="29">
        <f>$D$2</f>
        <v>42051.75</v>
      </c>
      <c r="L67" s="16">
        <v>42026.929861111108</v>
      </c>
      <c r="M67" s="29">
        <v>42038</v>
      </c>
      <c r="N67" s="17">
        <f>K67-M67</f>
        <v>13.75</v>
      </c>
      <c r="O67" s="16">
        <f>+M67+Y67</f>
        <v>42039</v>
      </c>
      <c r="P67" s="16"/>
      <c r="Q67" s="18">
        <f>IF(T67="",(ROUNDDOWN(K67-O67,0)),ROUNDDOWN(T67-O67,0))</f>
        <v>0</v>
      </c>
      <c r="R67" s="18" t="str">
        <f>IF(P67="","Sin Fecha",IF(T67="",(ROUNDDOWN(K67-P67,0)),ROUNDDOWN(T67-P67,0)))</f>
        <v>Sin Fecha</v>
      </c>
      <c r="S67" s="19">
        <f>K67-L67</f>
        <v>24.820138888891961</v>
      </c>
      <c r="T67" s="15">
        <v>42039.586111111108</v>
      </c>
      <c r="U67" s="15" t="str">
        <f>IF(AND(T67&lt;&gt;"",Q67&lt;=0),"Cumplió","No Cumplió")</f>
        <v>Cumplió</v>
      </c>
      <c r="V67" s="15" t="str">
        <f>IF(AND(T67&lt;&gt;"",R67&lt;=0),"Cumplió",IF(P67="","Sin Fecha","No Cumplió"))</f>
        <v>Sin Fecha</v>
      </c>
      <c r="W67" s="19">
        <f>IF(T67="",K67-L67,T67-L67)</f>
        <v>12.65625</v>
      </c>
      <c r="X67" s="11" t="s">
        <v>17</v>
      </c>
      <c r="Y67" s="25">
        <f>$D$3</f>
        <v>1</v>
      </c>
      <c r="Z67" s="26"/>
      <c r="AA67" s="26"/>
      <c r="AB67" s="26"/>
      <c r="AC67" s="26"/>
    </row>
    <row r="68" spans="1:29" ht="63.75" customHeight="1" x14ac:dyDescent="0.25">
      <c r="B68" s="35" t="s">
        <v>697</v>
      </c>
      <c r="C68" s="10" t="s">
        <v>72</v>
      </c>
      <c r="D68" s="11" t="s">
        <v>10</v>
      </c>
      <c r="E68" s="11" t="s">
        <v>11</v>
      </c>
      <c r="F68" s="11" t="s">
        <v>25</v>
      </c>
      <c r="G68" s="11" t="s">
        <v>73</v>
      </c>
      <c r="H68" s="11" t="s">
        <v>74</v>
      </c>
      <c r="I68" s="11" t="s">
        <v>32</v>
      </c>
      <c r="J68" s="11" t="s">
        <v>734</v>
      </c>
      <c r="K68" s="29">
        <f>$D$2</f>
        <v>42051.75</v>
      </c>
      <c r="L68" s="16">
        <v>42026.929861111108</v>
      </c>
      <c r="M68" s="29">
        <f>+T67</f>
        <v>42039.586111111108</v>
      </c>
      <c r="N68" s="17">
        <f>K68-M68</f>
        <v>12.163888888891961</v>
      </c>
      <c r="O68" s="16">
        <f>+M68+Y68</f>
        <v>42040.586111111108</v>
      </c>
      <c r="P68" s="16"/>
      <c r="Q68" s="18">
        <f>IF(T68="",(ROUNDDOWN(K68-O68,0)),ROUNDDOWN(T68-O68,0))</f>
        <v>0</v>
      </c>
      <c r="R68" s="18" t="str">
        <f>IF(P68="","Sin Fecha",IF(T68="",(ROUNDDOWN(K68-P68,0)),ROUNDDOWN(T68-P68,0)))</f>
        <v>Sin Fecha</v>
      </c>
      <c r="S68" s="19">
        <f>K68-L68</f>
        <v>24.820138888891961</v>
      </c>
      <c r="T68" s="15">
        <v>42040.552083333336</v>
      </c>
      <c r="U68" s="15" t="str">
        <f>IF(AND(T68&lt;&gt;"",Q68&lt;=0),"Cumplió","No Cumplió")</f>
        <v>Cumplió</v>
      </c>
      <c r="V68" s="15" t="str">
        <f>IF(AND(T68&lt;&gt;"",R68&lt;=0),"Cumplió",IF(P68="","Sin Fecha","No Cumplió"))</f>
        <v>Sin Fecha</v>
      </c>
      <c r="W68" s="19">
        <f>IF(T68="",K68-L68,T68-L68)</f>
        <v>13.62222222222772</v>
      </c>
      <c r="X68" s="11" t="s">
        <v>17</v>
      </c>
      <c r="Y68" s="25">
        <f>$D$3</f>
        <v>1</v>
      </c>
      <c r="Z68" s="26"/>
      <c r="AA68" s="26"/>
      <c r="AB68" s="26"/>
      <c r="AC68" s="26"/>
    </row>
    <row r="69" spans="1:29" ht="63.75" customHeight="1" x14ac:dyDescent="0.25">
      <c r="B69" s="35" t="s">
        <v>697</v>
      </c>
      <c r="C69" s="10" t="s">
        <v>72</v>
      </c>
      <c r="D69" s="11" t="s">
        <v>10</v>
      </c>
      <c r="E69" s="11" t="s">
        <v>59</v>
      </c>
      <c r="F69" s="11" t="s">
        <v>25</v>
      </c>
      <c r="G69" s="11" t="s">
        <v>73</v>
      </c>
      <c r="H69" s="11" t="s">
        <v>74</v>
      </c>
      <c r="I69" s="11" t="s">
        <v>32</v>
      </c>
      <c r="J69" s="11" t="s">
        <v>734</v>
      </c>
      <c r="K69" s="29">
        <f>$D$2</f>
        <v>42051.75</v>
      </c>
      <c r="L69" s="16">
        <v>42026.929861111108</v>
      </c>
      <c r="M69" s="29">
        <f>+T68</f>
        <v>42040.552083333336</v>
      </c>
      <c r="N69" s="17">
        <f t="shared" ref="N69" si="14">K69-M69</f>
        <v>11.197916666664241</v>
      </c>
      <c r="O69" s="16">
        <f>+M69+Y69</f>
        <v>42041.552083333336</v>
      </c>
      <c r="P69" s="16"/>
      <c r="Q69" s="18">
        <f>IF(T69="",(ROUNDDOWN(K69-O69,0)),ROUNDDOWN(T69-O69,0))</f>
        <v>2</v>
      </c>
      <c r="R69" s="18" t="str">
        <f>IF(P69="","Sin Fecha",IF(T69="",(ROUNDDOWN(K69-P69,0)),ROUNDDOWN(T69-P69,0)))</f>
        <v>Sin Fecha</v>
      </c>
      <c r="S69" s="19">
        <f>K69-L69</f>
        <v>24.820138888891961</v>
      </c>
      <c r="T69" s="15">
        <v>42044.543055555558</v>
      </c>
      <c r="U69" s="15" t="str">
        <f>IF(AND(T69&lt;&gt;"",Q69&lt;=0),"Cumplió","No Cumplió")</f>
        <v>No Cumplió</v>
      </c>
      <c r="V69" s="15" t="str">
        <f>IF(AND(T69&lt;&gt;"",R69&lt;=0),"Cumplió",IF(P69="","Sin Fecha","No Cumplió"))</f>
        <v>Sin Fecha</v>
      </c>
      <c r="W69" s="19">
        <f>IF(T69="",K69-L69,T69-L69)</f>
        <v>17.613194444449618</v>
      </c>
      <c r="X69" s="11" t="s">
        <v>17</v>
      </c>
      <c r="Y69" s="25">
        <f>$D$3</f>
        <v>1</v>
      </c>
      <c r="Z69" s="26"/>
      <c r="AA69" s="26"/>
      <c r="AB69" s="26"/>
      <c r="AC69" s="26"/>
    </row>
    <row r="70" spans="1:29" ht="63.75" customHeight="1" x14ac:dyDescent="0.25">
      <c r="A70" s="4">
        <v>1</v>
      </c>
      <c r="B70" s="35" t="s">
        <v>700</v>
      </c>
      <c r="C70" s="10" t="s">
        <v>77</v>
      </c>
      <c r="D70" s="11" t="s">
        <v>10</v>
      </c>
      <c r="E70" s="11" t="s">
        <v>59</v>
      </c>
      <c r="F70" s="11" t="s">
        <v>12</v>
      </c>
      <c r="G70" s="11" t="s">
        <v>78</v>
      </c>
      <c r="H70" s="11" t="s">
        <v>79</v>
      </c>
      <c r="I70" s="11" t="s">
        <v>55</v>
      </c>
      <c r="J70" s="11" t="s">
        <v>80</v>
      </c>
      <c r="K70" s="29">
        <f>$D$2</f>
        <v>42051.75</v>
      </c>
      <c r="L70" s="16">
        <v>42025.438194444447</v>
      </c>
      <c r="M70" s="29">
        <v>42038</v>
      </c>
      <c r="N70" s="17">
        <f>K70-M70</f>
        <v>13.75</v>
      </c>
      <c r="O70" s="16">
        <f>+M70+Y70</f>
        <v>42039</v>
      </c>
      <c r="P70" s="16"/>
      <c r="Q70" s="18">
        <f>IF(T70="",(ROUNDDOWN(K70-O70,0)),ROUNDDOWN(T70-O70,0))</f>
        <v>12</v>
      </c>
      <c r="R70" s="18" t="str">
        <f>IF(P70="","Sin Fecha",IF(T70="",(ROUNDDOWN(K70-P70,0)),ROUNDDOWN(T70-P70,0)))</f>
        <v>Sin Fecha</v>
      </c>
      <c r="S70" s="19">
        <f>K70-L70</f>
        <v>26.311805555553292</v>
      </c>
      <c r="T70" s="15"/>
      <c r="U70" s="15" t="str">
        <f>IF(AND(T70&lt;&gt;"",Q70&lt;=0),"Cumplió","No Cumplió")</f>
        <v>No Cumplió</v>
      </c>
      <c r="V70" s="15" t="str">
        <f>IF(AND(T70&lt;&gt;"",R70&lt;=0),"Cumplió",IF(P70="","Sin Fecha","No Cumplió"))</f>
        <v>Sin Fecha</v>
      </c>
      <c r="W70" s="19">
        <f>IF(T70="",K70-L70,T70-L70)</f>
        <v>26.311805555553292</v>
      </c>
      <c r="X70" s="11" t="s">
        <v>57</v>
      </c>
      <c r="Y70" s="25">
        <f>$D$3</f>
        <v>1</v>
      </c>
      <c r="Z70" s="26"/>
      <c r="AA70" s="26"/>
      <c r="AB70" s="26"/>
      <c r="AC70" s="26"/>
    </row>
    <row r="71" spans="1:29" ht="63.75" customHeight="1" x14ac:dyDescent="0.25">
      <c r="B71" s="35" t="s">
        <v>700</v>
      </c>
      <c r="C71" s="10" t="s">
        <v>81</v>
      </c>
      <c r="D71" s="11" t="s">
        <v>10</v>
      </c>
      <c r="E71" s="11" t="s">
        <v>59</v>
      </c>
      <c r="F71" s="11" t="s">
        <v>12</v>
      </c>
      <c r="G71" s="11" t="s">
        <v>82</v>
      </c>
      <c r="H71" s="11" t="s">
        <v>83</v>
      </c>
      <c r="I71" s="11" t="s">
        <v>49</v>
      </c>
      <c r="J71" s="11" t="s">
        <v>49</v>
      </c>
      <c r="K71" s="29">
        <f>$D$2</f>
        <v>42051.75</v>
      </c>
      <c r="L71" s="16">
        <v>42019.890277777777</v>
      </c>
      <c r="M71" s="29">
        <v>42038</v>
      </c>
      <c r="N71" s="17">
        <f>K71-M71</f>
        <v>13.75</v>
      </c>
      <c r="O71" s="16">
        <v>42020</v>
      </c>
      <c r="P71" s="16"/>
      <c r="Q71" s="18">
        <f>IF(T71="",(ROUNDDOWN(K71-O71,0)),ROUNDDOWN(T71-O71,0))</f>
        <v>18</v>
      </c>
      <c r="R71" s="18" t="str">
        <f>IF(P71="","Sin Fecha",IF(T71="",(ROUNDDOWN(K71-P71,0)),ROUNDDOWN(T71-P71,0)))</f>
        <v>Sin Fecha</v>
      </c>
      <c r="S71" s="19">
        <f>K71-L71</f>
        <v>31.859722222223354</v>
      </c>
      <c r="T71" s="15">
        <v>42038</v>
      </c>
      <c r="U71" s="15" t="str">
        <f>IF(AND(T71&lt;&gt;"",Q71&lt;=0),"Cumplió","No Cumplió")</f>
        <v>No Cumplió</v>
      </c>
      <c r="V71" s="15" t="str">
        <f>IF(AND(T71&lt;&gt;"",R71&lt;=0),"Cumplió",IF(P71="","Sin Fecha","No Cumplió"))</f>
        <v>Sin Fecha</v>
      </c>
      <c r="W71" s="19">
        <f>IF(T71="",K71-L71,T71-L71)</f>
        <v>18.109722222223354</v>
      </c>
      <c r="X71" s="11" t="s">
        <v>56</v>
      </c>
      <c r="Y71" s="25"/>
      <c r="Z71" s="26"/>
      <c r="AA71" s="26"/>
      <c r="AB71" s="26"/>
      <c r="AC71" s="26"/>
    </row>
    <row r="72" spans="1:29" ht="63.75" customHeight="1" x14ac:dyDescent="0.25">
      <c r="B72" s="35" t="s">
        <v>701</v>
      </c>
      <c r="C72" s="10" t="s">
        <v>81</v>
      </c>
      <c r="D72" s="11" t="s">
        <v>10</v>
      </c>
      <c r="E72" s="11" t="s">
        <v>157</v>
      </c>
      <c r="F72" s="11" t="s">
        <v>12</v>
      </c>
      <c r="G72" s="11" t="s">
        <v>82</v>
      </c>
      <c r="H72" s="11" t="s">
        <v>83</v>
      </c>
      <c r="I72" s="11" t="s">
        <v>49</v>
      </c>
      <c r="J72" s="11" t="s">
        <v>96</v>
      </c>
      <c r="K72" s="29">
        <f>$D$2</f>
        <v>42051.75</v>
      </c>
      <c r="L72" s="16">
        <v>42019.890277777777</v>
      </c>
      <c r="M72" s="29">
        <v>42038</v>
      </c>
      <c r="N72" s="17">
        <f>K72-M72</f>
        <v>13.75</v>
      </c>
      <c r="O72" s="16">
        <f t="shared" ref="O72:O106" si="15">+M72+Y72</f>
        <v>42039</v>
      </c>
      <c r="P72" s="16"/>
      <c r="Q72" s="18">
        <f>IF(T72="",(ROUNDDOWN(K72-O72,0)),ROUNDDOWN(T72-O72,0))</f>
        <v>0</v>
      </c>
      <c r="R72" s="18" t="str">
        <f>IF(P72="","Sin Fecha",IF(T72="",(ROUNDDOWN(K72-P72,0)),ROUNDDOWN(T72-P72,0)))</f>
        <v>Sin Fecha</v>
      </c>
      <c r="S72" s="19">
        <f>K72-L72</f>
        <v>31.859722222223354</v>
      </c>
      <c r="T72" s="15">
        <v>42039.724305555559</v>
      </c>
      <c r="U72" s="15" t="str">
        <f>IF(AND(T72&lt;&gt;"",Q72&lt;=0),"Cumplió","No Cumplió")</f>
        <v>Cumplió</v>
      </c>
      <c r="V72" s="15" t="str">
        <f>IF(AND(T72&lt;&gt;"",R72&lt;=0),"Cumplió",IF(P72="","Sin Fecha","No Cumplió"))</f>
        <v>Sin Fecha</v>
      </c>
      <c r="W72" s="19">
        <f>IF(T72="",K72-L72,T72-L72)</f>
        <v>19.834027777782467</v>
      </c>
      <c r="X72" s="11" t="s">
        <v>56</v>
      </c>
      <c r="Y72" s="25">
        <f t="shared" ref="Y72:Y106" si="16">$D$3</f>
        <v>1</v>
      </c>
      <c r="Z72" s="54">
        <v>42038</v>
      </c>
      <c r="AA72" s="26"/>
      <c r="AB72" s="26"/>
      <c r="AC72" s="26"/>
    </row>
    <row r="73" spans="1:29" ht="63.75" customHeight="1" x14ac:dyDescent="0.25">
      <c r="A73" s="4">
        <v>1</v>
      </c>
      <c r="B73" s="35" t="s">
        <v>701</v>
      </c>
      <c r="C73" s="10" t="s">
        <v>81</v>
      </c>
      <c r="D73" s="11" t="s">
        <v>10</v>
      </c>
      <c r="E73" s="11" t="s">
        <v>157</v>
      </c>
      <c r="F73" s="11" t="s">
        <v>12</v>
      </c>
      <c r="G73" s="11" t="s">
        <v>82</v>
      </c>
      <c r="H73" s="11" t="s">
        <v>83</v>
      </c>
      <c r="I73" s="11" t="s">
        <v>49</v>
      </c>
      <c r="J73" s="11" t="s">
        <v>357</v>
      </c>
      <c r="K73" s="29">
        <f>$D$2</f>
        <v>42051.75</v>
      </c>
      <c r="L73" s="16">
        <v>42019.890277777777</v>
      </c>
      <c r="M73" s="29">
        <f>+T72</f>
        <v>42039.724305555559</v>
      </c>
      <c r="N73" s="17">
        <f>K73-M73</f>
        <v>12.025694444440887</v>
      </c>
      <c r="O73" s="16">
        <f t="shared" si="15"/>
        <v>42040.724305555559</v>
      </c>
      <c r="P73" s="16">
        <v>42039</v>
      </c>
      <c r="Q73" s="18">
        <f t="shared" ref="Q73:Q107" si="17">IF(T73="",(ROUNDDOWN(K73-O73,0)),ROUNDDOWN(T73-O73,0))</f>
        <v>11</v>
      </c>
      <c r="R73" s="18">
        <f t="shared" ref="R73:R107" si="18">IF(P73="","Sin Fecha",IF(T73="",(ROUNDDOWN(K73-P73,0)),ROUNDDOWN(T73-P73,0)))</f>
        <v>12</v>
      </c>
      <c r="S73" s="19">
        <f t="shared" ref="S73:S107" si="19">K73-L73</f>
        <v>31.859722222223354</v>
      </c>
      <c r="T73" s="15"/>
      <c r="U73" s="15" t="str">
        <f t="shared" ref="U73:U84" si="20">IF(AND(T73&lt;&gt;"",Q73&lt;=0),"Cumplió","No Cumplió")</f>
        <v>No Cumplió</v>
      </c>
      <c r="V73" s="15" t="str">
        <f t="shared" ref="V73:V84" si="21">IF(AND(T73&lt;&gt;"",R73&lt;=0),"Cumplió",IF(P73="","Sin Fecha","No Cumplió"))</f>
        <v>No Cumplió</v>
      </c>
      <c r="W73" s="19">
        <f t="shared" ref="W73:W107" si="22">IF(T73="",K73-L73,T73-L73)</f>
        <v>31.859722222223354</v>
      </c>
      <c r="X73" s="11" t="s">
        <v>56</v>
      </c>
      <c r="Y73" s="25">
        <f t="shared" si="16"/>
        <v>1</v>
      </c>
      <c r="Z73" s="54">
        <v>42038</v>
      </c>
      <c r="AA73" s="26"/>
      <c r="AB73" s="26"/>
      <c r="AC73" s="26"/>
    </row>
    <row r="74" spans="1:29" ht="63.75" customHeight="1" x14ac:dyDescent="0.25">
      <c r="B74" s="35" t="s">
        <v>700</v>
      </c>
      <c r="C74" s="10" t="s">
        <v>84</v>
      </c>
      <c r="D74" s="11" t="s">
        <v>10</v>
      </c>
      <c r="E74" s="11" t="s">
        <v>51</v>
      </c>
      <c r="F74" s="11" t="s">
        <v>12</v>
      </c>
      <c r="G74" s="11" t="s">
        <v>85</v>
      </c>
      <c r="H74" s="11" t="s">
        <v>86</v>
      </c>
      <c r="I74" s="11" t="s">
        <v>87</v>
      </c>
      <c r="J74" s="11" t="s">
        <v>88</v>
      </c>
      <c r="K74" s="29">
        <f>$D$2</f>
        <v>42051.75</v>
      </c>
      <c r="L74" s="16">
        <v>42019.756249999999</v>
      </c>
      <c r="M74" s="29">
        <v>42038</v>
      </c>
      <c r="N74" s="17">
        <f>K74-M74</f>
        <v>13.75</v>
      </c>
      <c r="O74" s="16">
        <f t="shared" si="15"/>
        <v>42039</v>
      </c>
      <c r="P74" s="16"/>
      <c r="Q74" s="18">
        <f t="shared" si="17"/>
        <v>0</v>
      </c>
      <c r="R74" s="18" t="str">
        <f t="shared" si="18"/>
        <v>Sin Fecha</v>
      </c>
      <c r="S74" s="19">
        <f t="shared" si="19"/>
        <v>31.993750000001455</v>
      </c>
      <c r="T74" s="15">
        <v>42039.504861111112</v>
      </c>
      <c r="U74" s="15" t="str">
        <f t="shared" si="20"/>
        <v>Cumplió</v>
      </c>
      <c r="V74" s="15" t="str">
        <f t="shared" si="21"/>
        <v>Sin Fecha</v>
      </c>
      <c r="W74" s="19">
        <f t="shared" si="22"/>
        <v>19.74861111111386</v>
      </c>
      <c r="X74" s="11" t="s">
        <v>17</v>
      </c>
      <c r="Y74" s="25">
        <f t="shared" si="16"/>
        <v>1</v>
      </c>
      <c r="Z74" s="26"/>
      <c r="AA74" s="26"/>
      <c r="AB74" s="26"/>
      <c r="AC74" s="26"/>
    </row>
    <row r="75" spans="1:29" ht="63.75" customHeight="1" x14ac:dyDescent="0.25">
      <c r="A75" s="4">
        <v>1</v>
      </c>
      <c r="B75" s="35" t="s">
        <v>700</v>
      </c>
      <c r="C75" s="10" t="s">
        <v>84</v>
      </c>
      <c r="D75" s="11" t="s">
        <v>10</v>
      </c>
      <c r="E75" s="11" t="s">
        <v>51</v>
      </c>
      <c r="F75" s="11" t="s">
        <v>12</v>
      </c>
      <c r="G75" s="11" t="s">
        <v>85</v>
      </c>
      <c r="H75" s="11" t="s">
        <v>86</v>
      </c>
      <c r="I75" s="11" t="s">
        <v>87</v>
      </c>
      <c r="J75" s="11" t="s">
        <v>42</v>
      </c>
      <c r="K75" s="29">
        <f>$D$2</f>
        <v>42051.75</v>
      </c>
      <c r="L75" s="16">
        <v>42019.756249999999</v>
      </c>
      <c r="M75" s="29">
        <f>+T74</f>
        <v>42039.504861111112</v>
      </c>
      <c r="N75" s="17">
        <f>K75-M75</f>
        <v>12.245138888887595</v>
      </c>
      <c r="O75" s="16">
        <f t="shared" si="15"/>
        <v>42040.504861111112</v>
      </c>
      <c r="P75" s="16"/>
      <c r="Q75" s="18">
        <f t="shared" si="17"/>
        <v>11</v>
      </c>
      <c r="R75" s="18" t="str">
        <f t="shared" si="18"/>
        <v>Sin Fecha</v>
      </c>
      <c r="S75" s="19">
        <f t="shared" si="19"/>
        <v>31.993750000001455</v>
      </c>
      <c r="T75" s="15"/>
      <c r="U75" s="15" t="str">
        <f t="shared" si="20"/>
        <v>No Cumplió</v>
      </c>
      <c r="V75" s="15" t="str">
        <f t="shared" si="21"/>
        <v>Sin Fecha</v>
      </c>
      <c r="W75" s="19">
        <f t="shared" si="22"/>
        <v>31.993750000001455</v>
      </c>
      <c r="X75" s="11" t="s">
        <v>17</v>
      </c>
      <c r="Y75" s="25">
        <f t="shared" si="16"/>
        <v>1</v>
      </c>
      <c r="Z75" s="26"/>
      <c r="AA75" s="26"/>
      <c r="AB75" s="26"/>
      <c r="AC75" s="26"/>
    </row>
    <row r="76" spans="1:29" ht="63.75" customHeight="1" x14ac:dyDescent="0.25">
      <c r="A76" s="4" t="s">
        <v>946</v>
      </c>
      <c r="B76" s="35" t="s">
        <v>697</v>
      </c>
      <c r="C76" s="10" t="s">
        <v>89</v>
      </c>
      <c r="D76" s="11" t="s">
        <v>10</v>
      </c>
      <c r="E76" s="11" t="s">
        <v>817</v>
      </c>
      <c r="F76" s="11" t="s">
        <v>12</v>
      </c>
      <c r="G76" s="11" t="s">
        <v>90</v>
      </c>
      <c r="H76" s="11" t="s">
        <v>91</v>
      </c>
      <c r="I76" s="11" t="s">
        <v>15</v>
      </c>
      <c r="J76" s="11" t="s">
        <v>69</v>
      </c>
      <c r="K76" s="29">
        <f>$D$2</f>
        <v>42051.75</v>
      </c>
      <c r="L76" s="16">
        <v>42019.716666666667</v>
      </c>
      <c r="M76" s="29">
        <v>42038</v>
      </c>
      <c r="N76" s="17">
        <f>K76-M76</f>
        <v>13.75</v>
      </c>
      <c r="O76" s="16">
        <f t="shared" si="15"/>
        <v>42039</v>
      </c>
      <c r="P76" s="16">
        <v>42040</v>
      </c>
      <c r="Q76" s="18">
        <f t="shared" si="17"/>
        <v>6</v>
      </c>
      <c r="R76" s="18">
        <f t="shared" si="18"/>
        <v>5</v>
      </c>
      <c r="S76" s="19">
        <f t="shared" si="19"/>
        <v>32.033333333332848</v>
      </c>
      <c r="T76" s="15">
        <v>42045.787499999999</v>
      </c>
      <c r="U76" s="15" t="str">
        <f t="shared" si="20"/>
        <v>No Cumplió</v>
      </c>
      <c r="V76" s="15" t="str">
        <f t="shared" si="21"/>
        <v>No Cumplió</v>
      </c>
      <c r="W76" s="19">
        <f t="shared" si="22"/>
        <v>26.070833333331393</v>
      </c>
      <c r="X76" s="11" t="s">
        <v>92</v>
      </c>
      <c r="Y76" s="25">
        <f t="shared" si="16"/>
        <v>1</v>
      </c>
      <c r="Z76" s="26"/>
      <c r="AA76" s="26"/>
      <c r="AB76" s="26"/>
      <c r="AC76" s="26"/>
    </row>
    <row r="77" spans="1:29" ht="63.75" customHeight="1" x14ac:dyDescent="0.25">
      <c r="A77" s="4" t="s">
        <v>946</v>
      </c>
      <c r="B77" s="35" t="s">
        <v>700</v>
      </c>
      <c r="C77" s="10" t="s">
        <v>93</v>
      </c>
      <c r="D77" s="11" t="s">
        <v>10</v>
      </c>
      <c r="E77" s="11" t="s">
        <v>817</v>
      </c>
      <c r="F77" s="11" t="s">
        <v>25</v>
      </c>
      <c r="G77" s="11" t="s">
        <v>94</v>
      </c>
      <c r="H77" s="11" t="s">
        <v>95</v>
      </c>
      <c r="I77" s="11" t="s">
        <v>96</v>
      </c>
      <c r="J77" s="11" t="s">
        <v>96</v>
      </c>
      <c r="K77" s="29">
        <f>$D$2</f>
        <v>42051.75</v>
      </c>
      <c r="L77" s="16">
        <v>42018.759722222225</v>
      </c>
      <c r="M77" s="29">
        <v>42038</v>
      </c>
      <c r="N77" s="17">
        <f>K77-M77</f>
        <v>13.75</v>
      </c>
      <c r="O77" s="16">
        <f t="shared" si="15"/>
        <v>42039</v>
      </c>
      <c r="P77" s="16"/>
      <c r="Q77" s="18">
        <f t="shared" si="17"/>
        <v>-1</v>
      </c>
      <c r="R77" s="18" t="str">
        <f t="shared" si="18"/>
        <v>Sin Fecha</v>
      </c>
      <c r="S77" s="19">
        <f t="shared" si="19"/>
        <v>32.990277777775191</v>
      </c>
      <c r="T77" s="15">
        <v>42038</v>
      </c>
      <c r="U77" s="15" t="str">
        <f t="shared" si="20"/>
        <v>Cumplió</v>
      </c>
      <c r="V77" s="15" t="str">
        <f t="shared" si="21"/>
        <v>Sin Fecha</v>
      </c>
      <c r="W77" s="19">
        <f t="shared" si="22"/>
        <v>19.240277777775191</v>
      </c>
      <c r="X77" s="11"/>
      <c r="Y77" s="25">
        <f t="shared" si="16"/>
        <v>1</v>
      </c>
      <c r="Z77" s="26"/>
      <c r="AA77" s="26"/>
      <c r="AB77" s="26"/>
      <c r="AC77" s="26"/>
    </row>
    <row r="78" spans="1:29" ht="63.75" customHeight="1" x14ac:dyDescent="0.25">
      <c r="B78" s="35" t="s">
        <v>698</v>
      </c>
      <c r="C78" s="10" t="s">
        <v>97</v>
      </c>
      <c r="D78" s="11" t="s">
        <v>10</v>
      </c>
      <c r="E78" s="11" t="s">
        <v>24</v>
      </c>
      <c r="F78" s="11" t="s">
        <v>12</v>
      </c>
      <c r="G78" s="11" t="s">
        <v>98</v>
      </c>
      <c r="H78" s="11" t="s">
        <v>99</v>
      </c>
      <c r="I78" s="11" t="s">
        <v>49</v>
      </c>
      <c r="J78" s="11" t="s">
        <v>22</v>
      </c>
      <c r="K78" s="29">
        <f>$D$2</f>
        <v>42051.75</v>
      </c>
      <c r="L78" s="16">
        <v>42018.714583333334</v>
      </c>
      <c r="M78" s="29">
        <v>42038</v>
      </c>
      <c r="N78" s="17">
        <f>K78-M78</f>
        <v>13.75</v>
      </c>
      <c r="O78" s="16">
        <f t="shared" si="15"/>
        <v>42039</v>
      </c>
      <c r="P78" s="16"/>
      <c r="Q78" s="18">
        <f t="shared" si="17"/>
        <v>12</v>
      </c>
      <c r="R78" s="18" t="str">
        <f t="shared" si="18"/>
        <v>Sin Fecha</v>
      </c>
      <c r="S78" s="19">
        <f t="shared" si="19"/>
        <v>33.035416666665697</v>
      </c>
      <c r="T78" s="15"/>
      <c r="U78" s="15" t="str">
        <f t="shared" si="20"/>
        <v>No Cumplió</v>
      </c>
      <c r="V78" s="15" t="str">
        <f t="shared" si="21"/>
        <v>Sin Fecha</v>
      </c>
      <c r="W78" s="19">
        <f t="shared" si="22"/>
        <v>33.035416666665697</v>
      </c>
      <c r="X78" s="11" t="s">
        <v>17</v>
      </c>
      <c r="Y78" s="25">
        <f t="shared" si="16"/>
        <v>1</v>
      </c>
      <c r="Z78" s="26"/>
      <c r="AA78" s="26"/>
      <c r="AB78" s="26"/>
      <c r="AC78" s="26"/>
    </row>
    <row r="79" spans="1:29" ht="63.75" customHeight="1" x14ac:dyDescent="0.25">
      <c r="B79" s="35" t="s">
        <v>698</v>
      </c>
      <c r="C79" s="10" t="s">
        <v>100</v>
      </c>
      <c r="D79" s="11" t="s">
        <v>10</v>
      </c>
      <c r="E79" s="11" t="s">
        <v>24</v>
      </c>
      <c r="F79" s="11" t="s">
        <v>12</v>
      </c>
      <c r="G79" s="11" t="s">
        <v>101</v>
      </c>
      <c r="H79" s="11" t="s">
        <v>102</v>
      </c>
      <c r="I79" s="11" t="s">
        <v>49</v>
      </c>
      <c r="J79" s="11" t="s">
        <v>22</v>
      </c>
      <c r="K79" s="29">
        <f>$D$2</f>
        <v>42051.75</v>
      </c>
      <c r="L79" s="16">
        <v>42018.713888888888</v>
      </c>
      <c r="M79" s="29">
        <v>42038</v>
      </c>
      <c r="N79" s="17">
        <f>K79-M79</f>
        <v>13.75</v>
      </c>
      <c r="O79" s="16">
        <f t="shared" si="15"/>
        <v>42039</v>
      </c>
      <c r="P79" s="16"/>
      <c r="Q79" s="18">
        <f t="shared" si="17"/>
        <v>12</v>
      </c>
      <c r="R79" s="18" t="str">
        <f t="shared" si="18"/>
        <v>Sin Fecha</v>
      </c>
      <c r="S79" s="19">
        <f t="shared" si="19"/>
        <v>33.036111111112405</v>
      </c>
      <c r="T79" s="15"/>
      <c r="U79" s="15" t="str">
        <f t="shared" si="20"/>
        <v>No Cumplió</v>
      </c>
      <c r="V79" s="15" t="str">
        <f t="shared" si="21"/>
        <v>Sin Fecha</v>
      </c>
      <c r="W79" s="19">
        <f t="shared" si="22"/>
        <v>33.036111111112405</v>
      </c>
      <c r="X79" s="11" t="s">
        <v>17</v>
      </c>
      <c r="Y79" s="25">
        <f t="shared" si="16"/>
        <v>1</v>
      </c>
      <c r="Z79" s="26"/>
      <c r="AA79" s="26"/>
      <c r="AB79" s="26"/>
      <c r="AC79" s="26"/>
    </row>
    <row r="80" spans="1:29" ht="63.75" customHeight="1" x14ac:dyDescent="0.25">
      <c r="B80" s="35" t="s">
        <v>698</v>
      </c>
      <c r="C80" s="10" t="s">
        <v>103</v>
      </c>
      <c r="D80" s="11" t="s">
        <v>10</v>
      </c>
      <c r="E80" s="11" t="s">
        <v>24</v>
      </c>
      <c r="F80" s="11" t="s">
        <v>12</v>
      </c>
      <c r="G80" s="11" t="s">
        <v>104</v>
      </c>
      <c r="H80" s="11" t="s">
        <v>105</v>
      </c>
      <c r="I80" s="11" t="s">
        <v>49</v>
      </c>
      <c r="J80" s="11" t="s">
        <v>22</v>
      </c>
      <c r="K80" s="29">
        <f>$D$2</f>
        <v>42051.75</v>
      </c>
      <c r="L80" s="16">
        <v>42018.711805555555</v>
      </c>
      <c r="M80" s="29">
        <v>42038</v>
      </c>
      <c r="N80" s="17">
        <f>K80-M80</f>
        <v>13.75</v>
      </c>
      <c r="O80" s="16">
        <f t="shared" si="15"/>
        <v>42039</v>
      </c>
      <c r="P80" s="16"/>
      <c r="Q80" s="18">
        <f t="shared" si="17"/>
        <v>-1</v>
      </c>
      <c r="R80" s="18" t="str">
        <f t="shared" si="18"/>
        <v>Sin Fecha</v>
      </c>
      <c r="S80" s="19">
        <f t="shared" si="19"/>
        <v>33.038194444445253</v>
      </c>
      <c r="T80" s="15">
        <v>42037.487500000003</v>
      </c>
      <c r="U80" s="15" t="str">
        <f t="shared" si="20"/>
        <v>Cumplió</v>
      </c>
      <c r="V80" s="15" t="str">
        <f t="shared" si="21"/>
        <v>Sin Fecha</v>
      </c>
      <c r="W80" s="19">
        <f t="shared" si="22"/>
        <v>18.775694444448163</v>
      </c>
      <c r="X80" s="11" t="s">
        <v>17</v>
      </c>
      <c r="Y80" s="25">
        <f t="shared" si="16"/>
        <v>1</v>
      </c>
      <c r="Z80" s="26"/>
      <c r="AA80" s="26"/>
      <c r="AB80" s="26"/>
      <c r="AC80" s="26"/>
    </row>
    <row r="81" spans="1:29" ht="63.75" customHeight="1" x14ac:dyDescent="0.25">
      <c r="B81" s="35" t="s">
        <v>698</v>
      </c>
      <c r="C81" s="10" t="s">
        <v>106</v>
      </c>
      <c r="D81" s="11" t="s">
        <v>10</v>
      </c>
      <c r="E81" s="11" t="s">
        <v>24</v>
      </c>
      <c r="F81" s="11" t="s">
        <v>12</v>
      </c>
      <c r="G81" s="11" t="s">
        <v>107</v>
      </c>
      <c r="H81" s="11" t="s">
        <v>108</v>
      </c>
      <c r="I81" s="11" t="s">
        <v>49</v>
      </c>
      <c r="J81" s="11" t="s">
        <v>22</v>
      </c>
      <c r="K81" s="29">
        <f>$D$2</f>
        <v>42051.75</v>
      </c>
      <c r="L81" s="16">
        <v>42018.711111111108</v>
      </c>
      <c r="M81" s="29">
        <v>42038</v>
      </c>
      <c r="N81" s="17">
        <f>K81-M81</f>
        <v>13.75</v>
      </c>
      <c r="O81" s="16">
        <f t="shared" si="15"/>
        <v>42039</v>
      </c>
      <c r="P81" s="16"/>
      <c r="Q81" s="18">
        <f t="shared" si="17"/>
        <v>-5</v>
      </c>
      <c r="R81" s="18" t="str">
        <f t="shared" si="18"/>
        <v>Sin Fecha</v>
      </c>
      <c r="S81" s="19">
        <f t="shared" si="19"/>
        <v>33.038888888891961</v>
      </c>
      <c r="T81" s="15">
        <v>42034</v>
      </c>
      <c r="U81" s="15" t="str">
        <f t="shared" si="20"/>
        <v>Cumplió</v>
      </c>
      <c r="V81" s="15" t="str">
        <f t="shared" si="21"/>
        <v>Sin Fecha</v>
      </c>
      <c r="W81" s="19">
        <f t="shared" si="22"/>
        <v>15.288888888891961</v>
      </c>
      <c r="X81" s="11" t="s">
        <v>17</v>
      </c>
      <c r="Y81" s="25">
        <f t="shared" si="16"/>
        <v>1</v>
      </c>
      <c r="Z81" s="26"/>
      <c r="AA81" s="26"/>
      <c r="AB81" s="26"/>
      <c r="AC81" s="26"/>
    </row>
    <row r="82" spans="1:29" ht="63.75" customHeight="1" x14ac:dyDescent="0.25">
      <c r="B82" s="35" t="s">
        <v>698</v>
      </c>
      <c r="C82" s="10" t="s">
        <v>109</v>
      </c>
      <c r="D82" s="11" t="s">
        <v>10</v>
      </c>
      <c r="E82" s="11" t="s">
        <v>24</v>
      </c>
      <c r="F82" s="11" t="s">
        <v>12</v>
      </c>
      <c r="G82" s="11" t="s">
        <v>110</v>
      </c>
      <c r="H82" s="11" t="s">
        <v>111</v>
      </c>
      <c r="I82" s="11" t="s">
        <v>49</v>
      </c>
      <c r="J82" s="11" t="s">
        <v>22</v>
      </c>
      <c r="K82" s="29">
        <f>$D$2</f>
        <v>42051.75</v>
      </c>
      <c r="L82" s="16">
        <v>42018.710416666669</v>
      </c>
      <c r="M82" s="29">
        <v>42038</v>
      </c>
      <c r="N82" s="17">
        <f>K82-M82</f>
        <v>13.75</v>
      </c>
      <c r="O82" s="16">
        <f t="shared" si="15"/>
        <v>42039</v>
      </c>
      <c r="P82" s="16"/>
      <c r="Q82" s="18">
        <f t="shared" si="17"/>
        <v>0</v>
      </c>
      <c r="R82" s="18" t="str">
        <f t="shared" si="18"/>
        <v>Sin Fecha</v>
      </c>
      <c r="S82" s="19">
        <f t="shared" si="19"/>
        <v>33.039583333331393</v>
      </c>
      <c r="T82" s="15">
        <v>42038.481249999997</v>
      </c>
      <c r="U82" s="15" t="str">
        <f t="shared" si="20"/>
        <v>Cumplió</v>
      </c>
      <c r="V82" s="15" t="str">
        <f t="shared" si="21"/>
        <v>Sin Fecha</v>
      </c>
      <c r="W82" s="19">
        <f t="shared" si="22"/>
        <v>19.770833333328483</v>
      </c>
      <c r="X82" s="11" t="s">
        <v>17</v>
      </c>
      <c r="Y82" s="25">
        <f t="shared" si="16"/>
        <v>1</v>
      </c>
      <c r="Z82" s="26"/>
      <c r="AA82" s="26"/>
      <c r="AB82" s="26"/>
      <c r="AC82" s="26"/>
    </row>
    <row r="83" spans="1:29" ht="63.75" customHeight="1" x14ac:dyDescent="0.25">
      <c r="B83" s="35" t="s">
        <v>698</v>
      </c>
      <c r="C83" s="10" t="s">
        <v>112</v>
      </c>
      <c r="D83" s="11" t="s">
        <v>10</v>
      </c>
      <c r="E83" s="11" t="s">
        <v>24</v>
      </c>
      <c r="F83" s="11" t="s">
        <v>12</v>
      </c>
      <c r="G83" s="11" t="s">
        <v>113</v>
      </c>
      <c r="H83" s="11" t="s">
        <v>114</v>
      </c>
      <c r="I83" s="11" t="s">
        <v>49</v>
      </c>
      <c r="J83" s="11" t="s">
        <v>22</v>
      </c>
      <c r="K83" s="29">
        <f>$D$2</f>
        <v>42051.75</v>
      </c>
      <c r="L83" s="16">
        <v>42018.709027777775</v>
      </c>
      <c r="M83" s="29">
        <v>42038</v>
      </c>
      <c r="N83" s="17">
        <f>K83-M83</f>
        <v>13.75</v>
      </c>
      <c r="O83" s="16">
        <f t="shared" si="15"/>
        <v>42039</v>
      </c>
      <c r="P83" s="16"/>
      <c r="Q83" s="18">
        <f t="shared" si="17"/>
        <v>0</v>
      </c>
      <c r="R83" s="18" t="str">
        <f t="shared" si="18"/>
        <v>Sin Fecha</v>
      </c>
      <c r="S83" s="19">
        <f t="shared" si="19"/>
        <v>33.040972222224809</v>
      </c>
      <c r="T83" s="15">
        <v>42038.53125</v>
      </c>
      <c r="U83" s="15" t="str">
        <f t="shared" si="20"/>
        <v>Cumplió</v>
      </c>
      <c r="V83" s="15" t="str">
        <f t="shared" si="21"/>
        <v>Sin Fecha</v>
      </c>
      <c r="W83" s="19">
        <f t="shared" si="22"/>
        <v>19.822222222224809</v>
      </c>
      <c r="X83" s="11" t="s">
        <v>17</v>
      </c>
      <c r="Y83" s="25">
        <f t="shared" si="16"/>
        <v>1</v>
      </c>
      <c r="Z83" s="26"/>
      <c r="AA83" s="26"/>
      <c r="AB83" s="26"/>
      <c r="AC83" s="26"/>
    </row>
    <row r="84" spans="1:29" ht="63.75" customHeight="1" x14ac:dyDescent="0.25">
      <c r="B84" s="35" t="s">
        <v>698</v>
      </c>
      <c r="C84" s="10" t="s">
        <v>115</v>
      </c>
      <c r="D84" s="11" t="s">
        <v>10</v>
      </c>
      <c r="E84" s="11" t="s">
        <v>24</v>
      </c>
      <c r="F84" s="11" t="s">
        <v>12</v>
      </c>
      <c r="G84" s="11" t="s">
        <v>116</v>
      </c>
      <c r="H84" s="11" t="s">
        <v>117</v>
      </c>
      <c r="I84" s="11" t="s">
        <v>49</v>
      </c>
      <c r="J84" s="11" t="s">
        <v>22</v>
      </c>
      <c r="K84" s="29">
        <f>$D$2</f>
        <v>42051.75</v>
      </c>
      <c r="L84" s="16">
        <v>42018.706250000003</v>
      </c>
      <c r="M84" s="29">
        <v>42038</v>
      </c>
      <c r="N84" s="17">
        <f>K84-M84</f>
        <v>13.75</v>
      </c>
      <c r="O84" s="16">
        <f t="shared" si="15"/>
        <v>42039</v>
      </c>
      <c r="P84" s="16"/>
      <c r="Q84" s="18">
        <f t="shared" si="17"/>
        <v>0</v>
      </c>
      <c r="R84" s="18" t="str">
        <f t="shared" si="18"/>
        <v>Sin Fecha</v>
      </c>
      <c r="S84" s="19">
        <f t="shared" si="19"/>
        <v>33.04374999999709</v>
      </c>
      <c r="T84" s="15">
        <v>42038.564583333333</v>
      </c>
      <c r="U84" s="15" t="str">
        <f t="shared" si="20"/>
        <v>Cumplió</v>
      </c>
      <c r="V84" s="15" t="str">
        <f t="shared" si="21"/>
        <v>Sin Fecha</v>
      </c>
      <c r="W84" s="19">
        <f t="shared" si="22"/>
        <v>19.858333333329938</v>
      </c>
      <c r="X84" s="11" t="s">
        <v>17</v>
      </c>
      <c r="Y84" s="25">
        <f t="shared" si="16"/>
        <v>1</v>
      </c>
      <c r="Z84" s="26"/>
      <c r="AA84" s="26"/>
      <c r="AB84" s="26"/>
      <c r="AC84" s="26"/>
    </row>
    <row r="85" spans="1:29" ht="63.75" customHeight="1" x14ac:dyDescent="0.25">
      <c r="A85" s="4">
        <v>1</v>
      </c>
      <c r="B85" s="35" t="s">
        <v>699</v>
      </c>
      <c r="C85" s="10" t="s">
        <v>118</v>
      </c>
      <c r="D85" s="11" t="s">
        <v>10</v>
      </c>
      <c r="E85" s="11" t="s">
        <v>59</v>
      </c>
      <c r="F85" s="11" t="s">
        <v>12</v>
      </c>
      <c r="G85" s="11" t="s">
        <v>119</v>
      </c>
      <c r="H85" s="11" t="s">
        <v>120</v>
      </c>
      <c r="I85" s="11" t="s">
        <v>87</v>
      </c>
      <c r="J85" s="11" t="s">
        <v>65</v>
      </c>
      <c r="K85" s="29">
        <f>$D$2</f>
        <v>42051.75</v>
      </c>
      <c r="L85" s="16">
        <v>42017.677777777775</v>
      </c>
      <c r="M85" s="29">
        <f>+T86</f>
        <v>42044</v>
      </c>
      <c r="N85" s="17">
        <f t="shared" ref="N85" si="23">K85-M85</f>
        <v>7.75</v>
      </c>
      <c r="O85" s="16">
        <f t="shared" si="15"/>
        <v>42045</v>
      </c>
      <c r="P85" s="16">
        <v>42044</v>
      </c>
      <c r="Q85" s="18">
        <f t="shared" si="17"/>
        <v>6</v>
      </c>
      <c r="R85" s="18">
        <f t="shared" si="18"/>
        <v>7</v>
      </c>
      <c r="S85" s="19">
        <f t="shared" si="19"/>
        <v>34.072222222224809</v>
      </c>
      <c r="T85" s="15"/>
      <c r="U85" s="15"/>
      <c r="V85" s="15"/>
      <c r="W85" s="19">
        <f t="shared" si="22"/>
        <v>34.072222222224809</v>
      </c>
      <c r="X85" s="11" t="s">
        <v>17</v>
      </c>
      <c r="Y85" s="25">
        <f t="shared" si="16"/>
        <v>1</v>
      </c>
      <c r="Z85" s="26"/>
      <c r="AA85" s="26"/>
      <c r="AB85" s="26"/>
      <c r="AC85" s="26"/>
    </row>
    <row r="86" spans="1:29" ht="63.75" customHeight="1" x14ac:dyDescent="0.25">
      <c r="B86" s="35" t="s">
        <v>699</v>
      </c>
      <c r="C86" s="10" t="s">
        <v>118</v>
      </c>
      <c r="D86" s="11" t="s">
        <v>10</v>
      </c>
      <c r="E86" s="11" t="s">
        <v>51</v>
      </c>
      <c r="F86" s="11" t="s">
        <v>12</v>
      </c>
      <c r="G86" s="11" t="s">
        <v>119</v>
      </c>
      <c r="H86" s="11" t="s">
        <v>120</v>
      </c>
      <c r="I86" s="11" t="s">
        <v>87</v>
      </c>
      <c r="J86" s="11" t="s">
        <v>54</v>
      </c>
      <c r="K86" s="29">
        <f>$D$2</f>
        <v>42051.75</v>
      </c>
      <c r="L86" s="16">
        <v>42017.677777777775</v>
      </c>
      <c r="M86" s="29">
        <v>42038</v>
      </c>
      <c r="N86" s="17">
        <f>K86-M86</f>
        <v>13.75</v>
      </c>
      <c r="O86" s="16">
        <f t="shared" si="15"/>
        <v>42039</v>
      </c>
      <c r="P86" s="16">
        <v>42044</v>
      </c>
      <c r="Q86" s="18">
        <f t="shared" si="17"/>
        <v>5</v>
      </c>
      <c r="R86" s="18">
        <f t="shared" si="18"/>
        <v>0</v>
      </c>
      <c r="S86" s="19">
        <f t="shared" si="19"/>
        <v>34.072222222224809</v>
      </c>
      <c r="T86" s="15">
        <v>42044</v>
      </c>
      <c r="U86" s="15"/>
      <c r="V86" s="15"/>
      <c r="W86" s="19">
        <f t="shared" si="22"/>
        <v>26.322222222224809</v>
      </c>
      <c r="X86" s="11" t="s">
        <v>17</v>
      </c>
      <c r="Y86" s="25">
        <f t="shared" si="16"/>
        <v>1</v>
      </c>
      <c r="Z86" s="26"/>
      <c r="AA86" s="26"/>
      <c r="AB86" s="26"/>
      <c r="AC86" s="26"/>
    </row>
    <row r="87" spans="1:29" ht="63.75" customHeight="1" x14ac:dyDescent="0.25">
      <c r="A87" s="4">
        <v>1</v>
      </c>
      <c r="B87" s="35" t="s">
        <v>699</v>
      </c>
      <c r="C87" s="10" t="s">
        <v>121</v>
      </c>
      <c r="D87" s="11" t="s">
        <v>10</v>
      </c>
      <c r="E87" s="11" t="s">
        <v>51</v>
      </c>
      <c r="F87" s="11" t="s">
        <v>12</v>
      </c>
      <c r="G87" s="11" t="s">
        <v>122</v>
      </c>
      <c r="H87" s="11" t="s">
        <v>123</v>
      </c>
      <c r="I87" s="11" t="s">
        <v>87</v>
      </c>
      <c r="J87" s="11" t="s">
        <v>80</v>
      </c>
      <c r="K87" s="29">
        <f>$D$2</f>
        <v>42051.75</v>
      </c>
      <c r="L87" s="16">
        <v>42017.672222222223</v>
      </c>
      <c r="M87" s="29">
        <v>42038</v>
      </c>
      <c r="N87" s="17">
        <f>K87-M87</f>
        <v>13.75</v>
      </c>
      <c r="O87" s="16">
        <f t="shared" si="15"/>
        <v>42039</v>
      </c>
      <c r="P87" s="16"/>
      <c r="Q87" s="18">
        <f t="shared" si="17"/>
        <v>12</v>
      </c>
      <c r="R87" s="18" t="str">
        <f t="shared" si="18"/>
        <v>Sin Fecha</v>
      </c>
      <c r="S87" s="19">
        <f t="shared" si="19"/>
        <v>34.077777777776646</v>
      </c>
      <c r="T87" s="15"/>
      <c r="U87" s="15"/>
      <c r="V87" s="15"/>
      <c r="W87" s="19">
        <f t="shared" si="22"/>
        <v>34.077777777776646</v>
      </c>
      <c r="X87" s="11" t="s">
        <v>17</v>
      </c>
      <c r="Y87" s="25">
        <f t="shared" si="16"/>
        <v>1</v>
      </c>
      <c r="Z87" s="26"/>
      <c r="AA87" s="26"/>
      <c r="AB87" s="26"/>
      <c r="AC87" s="26"/>
    </row>
    <row r="88" spans="1:29" ht="63.75" customHeight="1" x14ac:dyDescent="0.25">
      <c r="A88" s="4">
        <v>1</v>
      </c>
      <c r="B88" s="35" t="s">
        <v>697</v>
      </c>
      <c r="C88" s="10" t="s">
        <v>124</v>
      </c>
      <c r="D88" s="11" t="s">
        <v>10</v>
      </c>
      <c r="E88" s="11" t="s">
        <v>59</v>
      </c>
      <c r="F88" s="11" t="s">
        <v>12</v>
      </c>
      <c r="G88" s="11" t="s">
        <v>125</v>
      </c>
      <c r="H88" s="11" t="s">
        <v>126</v>
      </c>
      <c r="I88" s="11" t="s">
        <v>80</v>
      </c>
      <c r="J88" s="11" t="s">
        <v>80</v>
      </c>
      <c r="K88" s="29">
        <f>$D$2</f>
        <v>42051.75</v>
      </c>
      <c r="L88" s="16">
        <v>42017.386805555558</v>
      </c>
      <c r="M88" s="29">
        <f>+T89</f>
        <v>42044.489583333336</v>
      </c>
      <c r="N88" s="17">
        <f>K88-M88</f>
        <v>7.2604166666642413</v>
      </c>
      <c r="O88" s="16">
        <f t="shared" si="15"/>
        <v>42045.489583333336</v>
      </c>
      <c r="P88" s="16"/>
      <c r="Q88" s="18">
        <f t="shared" si="17"/>
        <v>6</v>
      </c>
      <c r="R88" s="18" t="str">
        <f t="shared" si="18"/>
        <v>Sin Fecha</v>
      </c>
      <c r="S88" s="19">
        <f t="shared" si="19"/>
        <v>34.363194444442343</v>
      </c>
      <c r="T88" s="15"/>
      <c r="U88" s="15"/>
      <c r="V88" s="15"/>
      <c r="W88" s="19">
        <f t="shared" si="22"/>
        <v>34.363194444442343</v>
      </c>
      <c r="X88" s="11" t="s">
        <v>71</v>
      </c>
      <c r="Y88" s="25">
        <f t="shared" si="16"/>
        <v>1</v>
      </c>
      <c r="Z88" s="26"/>
      <c r="AA88" s="26"/>
      <c r="AB88" s="26"/>
      <c r="AC88" s="26"/>
    </row>
    <row r="89" spans="1:29" ht="63.75" customHeight="1" x14ac:dyDescent="0.25">
      <c r="B89" s="35" t="s">
        <v>697</v>
      </c>
      <c r="C89" s="10" t="s">
        <v>124</v>
      </c>
      <c r="D89" s="11" t="s">
        <v>10</v>
      </c>
      <c r="E89" s="11" t="s">
        <v>11</v>
      </c>
      <c r="F89" s="11" t="s">
        <v>12</v>
      </c>
      <c r="G89" s="11" t="s">
        <v>125</v>
      </c>
      <c r="H89" s="11" t="s">
        <v>126</v>
      </c>
      <c r="I89" s="11" t="s">
        <v>80</v>
      </c>
      <c r="J89" s="11" t="s">
        <v>80</v>
      </c>
      <c r="K89" s="29">
        <f>$D$2</f>
        <v>42051.75</v>
      </c>
      <c r="L89" s="16">
        <v>42017.386805555558</v>
      </c>
      <c r="M89" s="29">
        <v>42038</v>
      </c>
      <c r="N89" s="17">
        <f t="shared" ref="N89" si="24">K89-M89</f>
        <v>13.75</v>
      </c>
      <c r="O89" s="16">
        <f t="shared" si="15"/>
        <v>42039</v>
      </c>
      <c r="P89" s="16"/>
      <c r="Q89" s="18">
        <f t="shared" si="17"/>
        <v>5</v>
      </c>
      <c r="R89" s="18" t="str">
        <f t="shared" si="18"/>
        <v>Sin Fecha</v>
      </c>
      <c r="S89" s="19">
        <f t="shared" si="19"/>
        <v>34.363194444442343</v>
      </c>
      <c r="T89" s="15">
        <v>42044.489583333336</v>
      </c>
      <c r="U89" s="15"/>
      <c r="V89" s="15"/>
      <c r="W89" s="19">
        <f t="shared" si="22"/>
        <v>27.102777777778101</v>
      </c>
      <c r="X89" s="11" t="s">
        <v>71</v>
      </c>
      <c r="Y89" s="25">
        <f t="shared" si="16"/>
        <v>1</v>
      </c>
      <c r="Z89" s="26"/>
      <c r="AA89" s="26"/>
      <c r="AB89" s="26"/>
      <c r="AC89" s="26"/>
    </row>
    <row r="90" spans="1:29" ht="63.75" customHeight="1" x14ac:dyDescent="0.25">
      <c r="B90" s="35" t="s">
        <v>697</v>
      </c>
      <c r="C90" s="10" t="s">
        <v>128</v>
      </c>
      <c r="D90" s="11" t="s">
        <v>10</v>
      </c>
      <c r="E90" s="11" t="s">
        <v>11</v>
      </c>
      <c r="F90" s="11" t="s">
        <v>12</v>
      </c>
      <c r="G90" s="11" t="s">
        <v>129</v>
      </c>
      <c r="H90" s="11" t="s">
        <v>130</v>
      </c>
      <c r="I90" s="11" t="s">
        <v>131</v>
      </c>
      <c r="J90" s="11" t="s">
        <v>132</v>
      </c>
      <c r="K90" s="29">
        <f>$D$2</f>
        <v>42051.75</v>
      </c>
      <c r="L90" s="16">
        <v>42014.945138888892</v>
      </c>
      <c r="M90" s="29">
        <v>42038</v>
      </c>
      <c r="N90" s="17">
        <f>K90-M90</f>
        <v>13.75</v>
      </c>
      <c r="O90" s="16">
        <f t="shared" si="15"/>
        <v>42039</v>
      </c>
      <c r="P90" s="16">
        <v>42044</v>
      </c>
      <c r="Q90" s="18">
        <f t="shared" si="17"/>
        <v>12</v>
      </c>
      <c r="R90" s="18">
        <f t="shared" si="18"/>
        <v>7</v>
      </c>
      <c r="S90" s="19">
        <f t="shared" si="19"/>
        <v>36.804861111108039</v>
      </c>
      <c r="T90" s="15">
        <v>42051.578472222223</v>
      </c>
      <c r="U90" s="15"/>
      <c r="V90" s="15"/>
      <c r="W90" s="19">
        <f t="shared" si="22"/>
        <v>36.633333333331393</v>
      </c>
      <c r="X90" s="11" t="s">
        <v>133</v>
      </c>
      <c r="Y90" s="25">
        <f t="shared" si="16"/>
        <v>1</v>
      </c>
      <c r="Z90" s="26"/>
      <c r="AA90" s="26"/>
      <c r="AB90" s="26"/>
      <c r="AC90" s="26"/>
    </row>
    <row r="91" spans="1:29" ht="63.75" customHeight="1" x14ac:dyDescent="0.25">
      <c r="B91" s="35" t="s">
        <v>702</v>
      </c>
      <c r="C91" s="10" t="s">
        <v>136</v>
      </c>
      <c r="D91" s="11" t="s">
        <v>10</v>
      </c>
      <c r="E91" s="11" t="s">
        <v>137</v>
      </c>
      <c r="F91" s="11" t="s">
        <v>25</v>
      </c>
      <c r="G91" s="11" t="s">
        <v>138</v>
      </c>
      <c r="H91" s="11" t="s">
        <v>139</v>
      </c>
      <c r="I91" s="11" t="s">
        <v>28</v>
      </c>
      <c r="J91" s="11" t="s">
        <v>22</v>
      </c>
      <c r="K91" s="29">
        <f>$D$2</f>
        <v>42051.75</v>
      </c>
      <c r="L91" s="16">
        <v>41982.740277777775</v>
      </c>
      <c r="M91" s="29">
        <v>42038</v>
      </c>
      <c r="N91" s="17">
        <f>K91-M91</f>
        <v>13.75</v>
      </c>
      <c r="O91" s="16">
        <f t="shared" si="15"/>
        <v>42039</v>
      </c>
      <c r="P91" s="16">
        <v>42040</v>
      </c>
      <c r="Q91" s="18">
        <f t="shared" si="17"/>
        <v>9</v>
      </c>
      <c r="R91" s="18">
        <f t="shared" si="18"/>
        <v>8</v>
      </c>
      <c r="S91" s="19">
        <f t="shared" si="19"/>
        <v>69.009722222224809</v>
      </c>
      <c r="T91" s="15">
        <v>42048.810416666667</v>
      </c>
      <c r="U91" s="15"/>
      <c r="V91" s="15"/>
      <c r="W91" s="19">
        <f t="shared" si="22"/>
        <v>66.070138888891961</v>
      </c>
      <c r="X91" s="11" t="s">
        <v>140</v>
      </c>
      <c r="Y91" s="25">
        <f t="shared" si="16"/>
        <v>1</v>
      </c>
      <c r="Z91" s="26"/>
      <c r="AA91" s="26"/>
      <c r="AB91" s="26"/>
      <c r="AC91" s="26"/>
    </row>
    <row r="92" spans="1:29" ht="63.75" customHeight="1" x14ac:dyDescent="0.25">
      <c r="A92" s="4">
        <v>1</v>
      </c>
      <c r="B92" s="35" t="s">
        <v>697</v>
      </c>
      <c r="C92" s="10" t="s">
        <v>142</v>
      </c>
      <c r="D92" s="11" t="s">
        <v>10</v>
      </c>
      <c r="E92" s="11" t="s">
        <v>11</v>
      </c>
      <c r="F92" s="11" t="s">
        <v>25</v>
      </c>
      <c r="G92" s="11" t="s">
        <v>143</v>
      </c>
      <c r="H92" s="11" t="s">
        <v>144</v>
      </c>
      <c r="I92" s="11" t="s">
        <v>28</v>
      </c>
      <c r="J92" s="11" t="s">
        <v>65</v>
      </c>
      <c r="K92" s="29">
        <f>$D$2</f>
        <v>42051.75</v>
      </c>
      <c r="L92" s="16">
        <v>41977.866666666669</v>
      </c>
      <c r="M92" s="29">
        <v>42038</v>
      </c>
      <c r="N92" s="17">
        <f>K92-M92</f>
        <v>13.75</v>
      </c>
      <c r="O92" s="16">
        <f t="shared" si="15"/>
        <v>42039</v>
      </c>
      <c r="P92" s="16"/>
      <c r="Q92" s="18">
        <f t="shared" si="17"/>
        <v>12</v>
      </c>
      <c r="R92" s="18" t="str">
        <f t="shared" si="18"/>
        <v>Sin Fecha</v>
      </c>
      <c r="S92" s="19">
        <f t="shared" si="19"/>
        <v>73.883333333331393</v>
      </c>
      <c r="T92" s="15"/>
      <c r="U92" s="15"/>
      <c r="V92" s="15"/>
      <c r="W92" s="19">
        <f t="shared" si="22"/>
        <v>73.883333333331393</v>
      </c>
      <c r="X92" s="11" t="s">
        <v>145</v>
      </c>
      <c r="Y92" s="25">
        <f t="shared" si="16"/>
        <v>1</v>
      </c>
      <c r="Z92" s="26"/>
      <c r="AA92" s="26"/>
      <c r="AB92" s="26"/>
      <c r="AC92" s="26"/>
    </row>
    <row r="93" spans="1:29" ht="63.75" customHeight="1" x14ac:dyDescent="0.25">
      <c r="A93" s="4" t="s">
        <v>946</v>
      </c>
      <c r="B93" s="35" t="s">
        <v>700</v>
      </c>
      <c r="C93" s="10" t="s">
        <v>151</v>
      </c>
      <c r="D93" s="11" t="s">
        <v>10</v>
      </c>
      <c r="E93" s="11" t="s">
        <v>817</v>
      </c>
      <c r="F93" s="11" t="s">
        <v>12</v>
      </c>
      <c r="G93" s="11" t="s">
        <v>152</v>
      </c>
      <c r="H93" s="11" t="s">
        <v>153</v>
      </c>
      <c r="I93" s="11" t="s">
        <v>148</v>
      </c>
      <c r="J93" s="11" t="s">
        <v>148</v>
      </c>
      <c r="K93" s="29">
        <f>$D$2</f>
        <v>42051.75</v>
      </c>
      <c r="L93" s="16">
        <v>41956.612500000003</v>
      </c>
      <c r="M93" s="29">
        <v>42038</v>
      </c>
      <c r="N93" s="17">
        <f>K93-M93</f>
        <v>13.75</v>
      </c>
      <c r="O93" s="16">
        <f t="shared" si="15"/>
        <v>42039</v>
      </c>
      <c r="P93" s="16"/>
      <c r="Q93" s="18">
        <f t="shared" si="17"/>
        <v>2</v>
      </c>
      <c r="R93" s="18" t="str">
        <f t="shared" si="18"/>
        <v>Sin Fecha</v>
      </c>
      <c r="S93" s="19">
        <f t="shared" si="19"/>
        <v>95.13749999999709</v>
      </c>
      <c r="T93" s="15">
        <v>42041</v>
      </c>
      <c r="U93" s="15"/>
      <c r="V93" s="15"/>
      <c r="W93" s="19">
        <f t="shared" si="22"/>
        <v>84.38749999999709</v>
      </c>
      <c r="X93" s="11" t="s">
        <v>154</v>
      </c>
      <c r="Y93" s="25">
        <f t="shared" si="16"/>
        <v>1</v>
      </c>
      <c r="Z93" s="26"/>
      <c r="AA93" s="26"/>
      <c r="AB93" s="26"/>
      <c r="AC93" s="26"/>
    </row>
    <row r="94" spans="1:29" ht="63.75" customHeight="1" x14ac:dyDescent="0.25">
      <c r="B94" s="35" t="s">
        <v>701</v>
      </c>
      <c r="C94" s="10" t="s">
        <v>156</v>
      </c>
      <c r="D94" s="11" t="s">
        <v>10</v>
      </c>
      <c r="E94" s="11" t="s">
        <v>157</v>
      </c>
      <c r="F94" s="11" t="s">
        <v>12</v>
      </c>
      <c r="G94" s="11" t="s">
        <v>158</v>
      </c>
      <c r="H94" s="11" t="s">
        <v>159</v>
      </c>
      <c r="I94" s="11" t="s">
        <v>134</v>
      </c>
      <c r="J94" s="11" t="s">
        <v>132</v>
      </c>
      <c r="K94" s="29">
        <f>$D$2</f>
        <v>42051.75</v>
      </c>
      <c r="L94" s="16">
        <v>41949.607638888891</v>
      </c>
      <c r="M94" s="29">
        <v>42038</v>
      </c>
      <c r="N94" s="17">
        <f>K94-M94</f>
        <v>13.75</v>
      </c>
      <c r="O94" s="16">
        <f t="shared" si="15"/>
        <v>42039</v>
      </c>
      <c r="P94" s="16"/>
      <c r="Q94" s="18">
        <f t="shared" si="17"/>
        <v>12</v>
      </c>
      <c r="R94" s="18" t="str">
        <f t="shared" si="18"/>
        <v>Sin Fecha</v>
      </c>
      <c r="S94" s="19">
        <f t="shared" si="19"/>
        <v>102.14236111110949</v>
      </c>
      <c r="T94" s="15">
        <v>42051.760416666664</v>
      </c>
      <c r="U94" s="15"/>
      <c r="V94" s="15"/>
      <c r="W94" s="19">
        <f t="shared" si="22"/>
        <v>102.15277777777374</v>
      </c>
      <c r="X94" s="11" t="s">
        <v>17</v>
      </c>
      <c r="Y94" s="25">
        <f t="shared" si="16"/>
        <v>1</v>
      </c>
      <c r="Z94" s="26"/>
      <c r="AA94" s="26"/>
      <c r="AB94" s="26"/>
      <c r="AC94" s="26"/>
    </row>
    <row r="95" spans="1:29" ht="63.75" customHeight="1" x14ac:dyDescent="0.25">
      <c r="B95" s="35" t="s">
        <v>701</v>
      </c>
      <c r="C95" s="10" t="s">
        <v>160</v>
      </c>
      <c r="D95" s="11" t="s">
        <v>10</v>
      </c>
      <c r="E95" s="11" t="s">
        <v>157</v>
      </c>
      <c r="F95" s="11" t="s">
        <v>12</v>
      </c>
      <c r="G95" s="11" t="s">
        <v>161</v>
      </c>
      <c r="H95" s="11" t="s">
        <v>162</v>
      </c>
      <c r="I95" s="11" t="s">
        <v>134</v>
      </c>
      <c r="J95" s="11" t="s">
        <v>132</v>
      </c>
      <c r="K95" s="29">
        <f>$D$2</f>
        <v>42051.75</v>
      </c>
      <c r="L95" s="16">
        <v>41949.597916666666</v>
      </c>
      <c r="M95" s="29">
        <v>42038</v>
      </c>
      <c r="N95" s="17">
        <f>K95-M95</f>
        <v>13.75</v>
      </c>
      <c r="O95" s="16">
        <f t="shared" si="15"/>
        <v>42039</v>
      </c>
      <c r="P95" s="16"/>
      <c r="Q95" s="18">
        <f t="shared" si="17"/>
        <v>12</v>
      </c>
      <c r="R95" s="18" t="str">
        <f t="shared" si="18"/>
        <v>Sin Fecha</v>
      </c>
      <c r="S95" s="19">
        <f t="shared" si="19"/>
        <v>102.1520833333343</v>
      </c>
      <c r="T95" s="15">
        <v>42051.760416666664</v>
      </c>
      <c r="U95" s="15"/>
      <c r="V95" s="15"/>
      <c r="W95" s="19">
        <f t="shared" si="22"/>
        <v>102.16249999999854</v>
      </c>
      <c r="X95" s="11" t="s">
        <v>17</v>
      </c>
      <c r="Y95" s="25">
        <f t="shared" si="16"/>
        <v>1</v>
      </c>
      <c r="Z95" s="15">
        <v>42051.760416666664</v>
      </c>
      <c r="AA95" s="26"/>
      <c r="AB95" s="26"/>
      <c r="AC95" s="26"/>
    </row>
    <row r="96" spans="1:29" ht="63.75" customHeight="1" x14ac:dyDescent="0.25">
      <c r="A96" s="4">
        <v>1</v>
      </c>
      <c r="B96" s="35" t="s">
        <v>700</v>
      </c>
      <c r="C96" s="10" t="s">
        <v>165</v>
      </c>
      <c r="D96" s="11" t="s">
        <v>10</v>
      </c>
      <c r="E96" s="11" t="s">
        <v>51</v>
      </c>
      <c r="F96" s="11" t="s">
        <v>12</v>
      </c>
      <c r="G96" s="11" t="s">
        <v>166</v>
      </c>
      <c r="H96" s="11" t="s">
        <v>167</v>
      </c>
      <c r="I96" s="11" t="s">
        <v>163</v>
      </c>
      <c r="J96" s="11" t="s">
        <v>127</v>
      </c>
      <c r="K96" s="29">
        <f>$D$2</f>
        <v>42051.75</v>
      </c>
      <c r="L96" s="16">
        <v>41935.814583333333</v>
      </c>
      <c r="M96" s="29">
        <f>+T97</f>
        <v>42051.813194444447</v>
      </c>
      <c r="N96" s="17">
        <f>K96-M96</f>
        <v>-6.3194444446708076E-2</v>
      </c>
      <c r="O96" s="16">
        <f t="shared" si="15"/>
        <v>42052.813194444447</v>
      </c>
      <c r="P96" s="16"/>
      <c r="Q96" s="18">
        <f t="shared" si="17"/>
        <v>-1</v>
      </c>
      <c r="R96" s="18" t="str">
        <f t="shared" si="18"/>
        <v>Sin Fecha</v>
      </c>
      <c r="S96" s="19">
        <f t="shared" si="19"/>
        <v>115.93541666666715</v>
      </c>
      <c r="T96" s="15"/>
      <c r="U96" s="15"/>
      <c r="V96" s="15"/>
      <c r="W96" s="19">
        <f t="shared" si="22"/>
        <v>115.93541666666715</v>
      </c>
      <c r="X96" s="11" t="s">
        <v>314</v>
      </c>
      <c r="Y96" s="25">
        <f t="shared" si="16"/>
        <v>1</v>
      </c>
      <c r="Z96" s="26"/>
      <c r="AA96" s="26"/>
      <c r="AB96" s="26"/>
      <c r="AC96" s="26"/>
    </row>
    <row r="97" spans="1:29" ht="63.75" customHeight="1" x14ac:dyDescent="0.25">
      <c r="B97" s="35" t="s">
        <v>700</v>
      </c>
      <c r="C97" s="10" t="s">
        <v>165</v>
      </c>
      <c r="D97" s="11" t="s">
        <v>10</v>
      </c>
      <c r="E97" s="11" t="s">
        <v>59</v>
      </c>
      <c r="F97" s="11" t="s">
        <v>12</v>
      </c>
      <c r="G97" s="11" t="s">
        <v>166</v>
      </c>
      <c r="H97" s="11" t="s">
        <v>167</v>
      </c>
      <c r="I97" s="11" t="s">
        <v>163</v>
      </c>
      <c r="J97" s="11" t="s">
        <v>127</v>
      </c>
      <c r="K97" s="29">
        <f>$D$2</f>
        <v>42051.75</v>
      </c>
      <c r="L97" s="16">
        <v>41935.814583333333</v>
      </c>
      <c r="M97" s="29">
        <f>+T98</f>
        <v>42048.447222222225</v>
      </c>
      <c r="N97" s="17">
        <f t="shared" ref="N97" si="25">K97-M97</f>
        <v>3.3027777777751908</v>
      </c>
      <c r="O97" s="16">
        <f t="shared" ref="O97" si="26">+M97+Y97</f>
        <v>42049.447222222225</v>
      </c>
      <c r="P97" s="16">
        <v>42046</v>
      </c>
      <c r="Q97" s="18">
        <f t="shared" ref="Q97" si="27">IF(T97="",(ROUNDDOWN(K97-O97,0)),ROUNDDOWN(T97-O97,0))</f>
        <v>2</v>
      </c>
      <c r="R97" s="18">
        <f t="shared" ref="R97" si="28">IF(P97="","Sin Fecha",IF(T97="",(ROUNDDOWN(K97-P97,0)),ROUNDDOWN(T97-P97,0)))</f>
        <v>5</v>
      </c>
      <c r="S97" s="19">
        <f t="shared" ref="S97" si="29">K97-L97</f>
        <v>115.93541666666715</v>
      </c>
      <c r="T97" s="15">
        <v>42051.813194444447</v>
      </c>
      <c r="U97" s="15"/>
      <c r="V97" s="15"/>
      <c r="W97" s="19">
        <f t="shared" ref="W97" si="30">IF(T97="",K97-L97,T97-L97)</f>
        <v>115.99861111111386</v>
      </c>
      <c r="X97" s="11" t="s">
        <v>314</v>
      </c>
      <c r="Y97" s="25">
        <f t="shared" si="16"/>
        <v>1</v>
      </c>
      <c r="Z97" s="26"/>
      <c r="AA97" s="26"/>
      <c r="AB97" s="26"/>
      <c r="AC97" s="26"/>
    </row>
    <row r="98" spans="1:29" ht="63.75" customHeight="1" x14ac:dyDescent="0.25">
      <c r="B98" s="35" t="s">
        <v>700</v>
      </c>
      <c r="C98" s="10" t="s">
        <v>165</v>
      </c>
      <c r="D98" s="11" t="s">
        <v>10</v>
      </c>
      <c r="E98" s="11" t="s">
        <v>51</v>
      </c>
      <c r="F98" s="11" t="s">
        <v>12</v>
      </c>
      <c r="G98" s="11" t="s">
        <v>166</v>
      </c>
      <c r="H98" s="11" t="s">
        <v>167</v>
      </c>
      <c r="I98" s="11" t="s">
        <v>163</v>
      </c>
      <c r="J98" s="11" t="s">
        <v>149</v>
      </c>
      <c r="K98" s="29">
        <f>$D$2</f>
        <v>42051.75</v>
      </c>
      <c r="L98" s="16">
        <v>41935.814583333333</v>
      </c>
      <c r="M98" s="29">
        <v>42038</v>
      </c>
      <c r="N98" s="17">
        <f t="shared" ref="N98" si="31">K98-M98</f>
        <v>13.75</v>
      </c>
      <c r="O98" s="16">
        <f t="shared" si="15"/>
        <v>42039</v>
      </c>
      <c r="P98" s="16">
        <v>42046</v>
      </c>
      <c r="Q98" s="18">
        <f t="shared" si="17"/>
        <v>9</v>
      </c>
      <c r="R98" s="18">
        <f t="shared" si="18"/>
        <v>2</v>
      </c>
      <c r="S98" s="19">
        <f t="shared" si="19"/>
        <v>115.93541666666715</v>
      </c>
      <c r="T98" s="15">
        <v>42048.447222222225</v>
      </c>
      <c r="U98" s="15"/>
      <c r="V98" s="15"/>
      <c r="W98" s="19">
        <f t="shared" si="22"/>
        <v>112.63263888889196</v>
      </c>
      <c r="X98" s="11" t="s">
        <v>135</v>
      </c>
      <c r="Y98" s="25">
        <f t="shared" si="16"/>
        <v>1</v>
      </c>
      <c r="Z98" s="26"/>
      <c r="AA98" s="26"/>
      <c r="AB98" s="26"/>
      <c r="AC98" s="26"/>
    </row>
    <row r="99" spans="1:29" ht="63.75" customHeight="1" x14ac:dyDescent="0.25">
      <c r="A99" s="4">
        <v>1</v>
      </c>
      <c r="B99" s="35" t="s">
        <v>700</v>
      </c>
      <c r="C99" s="10" t="s">
        <v>168</v>
      </c>
      <c r="D99" s="11" t="s">
        <v>10</v>
      </c>
      <c r="E99" s="11" t="s">
        <v>51</v>
      </c>
      <c r="F99" s="11" t="s">
        <v>12</v>
      </c>
      <c r="G99" s="11" t="s">
        <v>169</v>
      </c>
      <c r="H99" s="11" t="s">
        <v>170</v>
      </c>
      <c r="I99" s="11" t="s">
        <v>163</v>
      </c>
      <c r="J99" s="11" t="s">
        <v>127</v>
      </c>
      <c r="K99" s="29">
        <f>$D$2</f>
        <v>42051.75</v>
      </c>
      <c r="L99" s="16">
        <v>41935.811805555553</v>
      </c>
      <c r="M99" s="29">
        <f>+T100</f>
        <v>42051.813194444447</v>
      </c>
      <c r="N99" s="17">
        <f>K99-M99</f>
        <v>-6.3194444446708076E-2</v>
      </c>
      <c r="O99" s="16">
        <f t="shared" si="15"/>
        <v>42052.813194444447</v>
      </c>
      <c r="P99" s="16"/>
      <c r="Q99" s="18">
        <f t="shared" si="17"/>
        <v>-1</v>
      </c>
      <c r="R99" s="18" t="str">
        <f t="shared" si="18"/>
        <v>Sin Fecha</v>
      </c>
      <c r="S99" s="19">
        <f t="shared" si="19"/>
        <v>115.93819444444671</v>
      </c>
      <c r="T99" s="15"/>
      <c r="U99" s="15"/>
      <c r="V99" s="15"/>
      <c r="W99" s="19">
        <f t="shared" si="22"/>
        <v>115.93819444444671</v>
      </c>
      <c r="X99" s="11" t="s">
        <v>56</v>
      </c>
      <c r="Y99" s="25">
        <f t="shared" si="16"/>
        <v>1</v>
      </c>
      <c r="Z99" s="26"/>
      <c r="AA99" s="26"/>
      <c r="AB99" s="26"/>
      <c r="AC99" s="26"/>
    </row>
    <row r="100" spans="1:29" ht="63.75" customHeight="1" x14ac:dyDescent="0.25">
      <c r="B100" s="35" t="s">
        <v>700</v>
      </c>
      <c r="C100" s="10" t="s">
        <v>168</v>
      </c>
      <c r="D100" s="11" t="s">
        <v>10</v>
      </c>
      <c r="E100" s="11" t="s">
        <v>59</v>
      </c>
      <c r="F100" s="11" t="s">
        <v>12</v>
      </c>
      <c r="G100" s="11" t="s">
        <v>169</v>
      </c>
      <c r="H100" s="11" t="s">
        <v>170</v>
      </c>
      <c r="I100" s="11" t="s">
        <v>163</v>
      </c>
      <c r="J100" s="11" t="s">
        <v>127</v>
      </c>
      <c r="K100" s="29">
        <f>$D$2</f>
        <v>42051.75</v>
      </c>
      <c r="L100" s="16">
        <v>41935.811805555553</v>
      </c>
      <c r="M100" s="29">
        <f>+T101</f>
        <v>42048.447222222225</v>
      </c>
      <c r="N100" s="17">
        <f t="shared" ref="N100" si="32">K100-M100</f>
        <v>3.3027777777751908</v>
      </c>
      <c r="O100" s="16">
        <f t="shared" ref="O100" si="33">+M100+Y100</f>
        <v>42049.447222222225</v>
      </c>
      <c r="P100" s="16">
        <v>42046</v>
      </c>
      <c r="Q100" s="18">
        <f t="shared" ref="Q100" si="34">IF(T100="",(ROUNDDOWN(K100-O100,0)),ROUNDDOWN(T100-O100,0))</f>
        <v>2</v>
      </c>
      <c r="R100" s="18">
        <f t="shared" ref="R100" si="35">IF(P100="","Sin Fecha",IF(T100="",(ROUNDDOWN(K100-P100,0)),ROUNDDOWN(T100-P100,0)))</f>
        <v>5</v>
      </c>
      <c r="S100" s="19">
        <f t="shared" ref="S100" si="36">K100-L100</f>
        <v>115.93819444444671</v>
      </c>
      <c r="T100" s="15">
        <v>42051.813194444447</v>
      </c>
      <c r="U100" s="15"/>
      <c r="V100" s="15"/>
      <c r="W100" s="19">
        <f t="shared" ref="W100" si="37">IF(T100="",K100-L100,T100-L100)</f>
        <v>116.00138888889342</v>
      </c>
      <c r="X100" s="11" t="s">
        <v>56</v>
      </c>
      <c r="Y100" s="25">
        <f t="shared" si="16"/>
        <v>1</v>
      </c>
      <c r="Z100" s="26"/>
      <c r="AA100" s="26"/>
      <c r="AB100" s="26"/>
      <c r="AC100" s="26"/>
    </row>
    <row r="101" spans="1:29" ht="63.75" customHeight="1" x14ac:dyDescent="0.25">
      <c r="B101" s="35" t="s">
        <v>700</v>
      </c>
      <c r="C101" s="10" t="s">
        <v>168</v>
      </c>
      <c r="D101" s="11" t="s">
        <v>10</v>
      </c>
      <c r="E101" s="11" t="s">
        <v>59</v>
      </c>
      <c r="F101" s="11" t="s">
        <v>12</v>
      </c>
      <c r="G101" s="11" t="s">
        <v>169</v>
      </c>
      <c r="H101" s="11" t="s">
        <v>170</v>
      </c>
      <c r="I101" s="11" t="s">
        <v>163</v>
      </c>
      <c r="J101" s="11" t="s">
        <v>149</v>
      </c>
      <c r="K101" s="29">
        <f>$D$2</f>
        <v>42051.75</v>
      </c>
      <c r="L101" s="16">
        <v>41935.811805555553</v>
      </c>
      <c r="M101" s="29">
        <v>42038</v>
      </c>
      <c r="N101" s="17">
        <f t="shared" ref="N101" si="38">K101-M101</f>
        <v>13.75</v>
      </c>
      <c r="O101" s="16">
        <f t="shared" si="15"/>
        <v>42039</v>
      </c>
      <c r="P101" s="16">
        <v>42046</v>
      </c>
      <c r="Q101" s="18">
        <f t="shared" si="17"/>
        <v>9</v>
      </c>
      <c r="R101" s="18">
        <f t="shared" si="18"/>
        <v>2</v>
      </c>
      <c r="S101" s="19">
        <f t="shared" si="19"/>
        <v>115.93819444444671</v>
      </c>
      <c r="T101" s="15">
        <v>42048.447222222225</v>
      </c>
      <c r="U101" s="15"/>
      <c r="V101" s="15"/>
      <c r="W101" s="19">
        <f t="shared" si="22"/>
        <v>112.63541666667152</v>
      </c>
      <c r="X101" s="11" t="s">
        <v>56</v>
      </c>
      <c r="Y101" s="25">
        <f t="shared" si="16"/>
        <v>1</v>
      </c>
      <c r="Z101" s="26"/>
      <c r="AA101" s="26"/>
      <c r="AB101" s="26"/>
      <c r="AC101" s="26"/>
    </row>
    <row r="102" spans="1:29" ht="63.75" customHeight="1" x14ac:dyDescent="0.25">
      <c r="A102" s="4">
        <v>1</v>
      </c>
      <c r="B102" s="35" t="s">
        <v>700</v>
      </c>
      <c r="C102" s="10" t="s">
        <v>172</v>
      </c>
      <c r="D102" s="11" t="s">
        <v>10</v>
      </c>
      <c r="E102" s="11" t="s">
        <v>157</v>
      </c>
      <c r="F102" s="11" t="s">
        <v>12</v>
      </c>
      <c r="G102" s="11" t="s">
        <v>173</v>
      </c>
      <c r="H102" s="11" t="s">
        <v>174</v>
      </c>
      <c r="I102" s="11" t="s">
        <v>49</v>
      </c>
      <c r="J102" s="11" t="s">
        <v>22</v>
      </c>
      <c r="K102" s="29">
        <f>$D$2</f>
        <v>42051.75</v>
      </c>
      <c r="L102" s="16">
        <v>41932.740277777775</v>
      </c>
      <c r="M102" s="29">
        <f>+T103</f>
        <v>42051.642361111109</v>
      </c>
      <c r="N102" s="17">
        <f>K102-M102</f>
        <v>0.10763888889050577</v>
      </c>
      <c r="O102" s="16">
        <f t="shared" si="15"/>
        <v>42052.642361111109</v>
      </c>
      <c r="P102" s="16">
        <v>42040</v>
      </c>
      <c r="Q102" s="18">
        <f t="shared" si="17"/>
        <v>0</v>
      </c>
      <c r="R102" s="18">
        <f t="shared" si="18"/>
        <v>11</v>
      </c>
      <c r="S102" s="19">
        <f t="shared" si="19"/>
        <v>119.00972222222481</v>
      </c>
      <c r="T102" s="15"/>
      <c r="W102" s="19">
        <f t="shared" si="22"/>
        <v>119.00972222222481</v>
      </c>
      <c r="X102" s="11" t="s">
        <v>175</v>
      </c>
      <c r="Y102" s="25">
        <f t="shared" si="16"/>
        <v>1</v>
      </c>
      <c r="Z102" s="15">
        <v>42051.642361111109</v>
      </c>
      <c r="AA102" s="26"/>
      <c r="AB102" s="26"/>
      <c r="AC102" s="26"/>
    </row>
    <row r="103" spans="1:29" ht="63.75" customHeight="1" x14ac:dyDescent="0.25">
      <c r="B103" s="35" t="s">
        <v>700</v>
      </c>
      <c r="C103" s="10" t="s">
        <v>172</v>
      </c>
      <c r="D103" s="11" t="s">
        <v>10</v>
      </c>
      <c r="E103" s="11" t="s">
        <v>59</v>
      </c>
      <c r="F103" s="11" t="s">
        <v>12</v>
      </c>
      <c r="G103" s="11" t="s">
        <v>173</v>
      </c>
      <c r="H103" s="11" t="s">
        <v>174</v>
      </c>
      <c r="I103" s="11" t="s">
        <v>49</v>
      </c>
      <c r="J103" s="11" t="s">
        <v>22</v>
      </c>
      <c r="K103" s="29">
        <f>$D$2</f>
        <v>42051.75</v>
      </c>
      <c r="L103" s="16">
        <v>41932.740277777775</v>
      </c>
      <c r="M103" s="29">
        <v>42038</v>
      </c>
      <c r="N103" s="17">
        <f t="shared" ref="N103" si="39">K103-M103</f>
        <v>13.75</v>
      </c>
      <c r="O103" s="16">
        <f t="shared" si="15"/>
        <v>42039</v>
      </c>
      <c r="P103" s="16">
        <v>42040</v>
      </c>
      <c r="Q103" s="18">
        <f t="shared" si="17"/>
        <v>12</v>
      </c>
      <c r="R103" s="18">
        <f t="shared" si="18"/>
        <v>11</v>
      </c>
      <c r="S103" s="19">
        <f t="shared" si="19"/>
        <v>119.00972222222481</v>
      </c>
      <c r="T103" s="15">
        <v>42051.642361111109</v>
      </c>
      <c r="W103" s="19">
        <f t="shared" si="22"/>
        <v>118.9020833333343</v>
      </c>
      <c r="X103" s="11" t="s">
        <v>175</v>
      </c>
      <c r="Y103" s="25">
        <f t="shared" si="16"/>
        <v>1</v>
      </c>
      <c r="Z103" s="15">
        <v>42051.642361111109</v>
      </c>
      <c r="AA103" s="26"/>
      <c r="AB103" s="26"/>
      <c r="AC103" s="26"/>
    </row>
    <row r="104" spans="1:29" ht="63.75" customHeight="1" x14ac:dyDescent="0.25">
      <c r="A104" s="4">
        <v>1</v>
      </c>
      <c r="B104" s="35" t="s">
        <v>700</v>
      </c>
      <c r="C104" s="10" t="s">
        <v>182</v>
      </c>
      <c r="D104" s="11" t="s">
        <v>10</v>
      </c>
      <c r="E104" s="11" t="s">
        <v>137</v>
      </c>
      <c r="F104" s="11" t="s">
        <v>12</v>
      </c>
      <c r="G104" s="11" t="s">
        <v>183</v>
      </c>
      <c r="H104" s="11" t="s">
        <v>184</v>
      </c>
      <c r="I104" s="11" t="s">
        <v>65</v>
      </c>
      <c r="J104" s="11" t="s">
        <v>38</v>
      </c>
      <c r="K104" s="29">
        <f>$D$2</f>
        <v>42051.75</v>
      </c>
      <c r="L104" s="16">
        <v>41794.029861111114</v>
      </c>
      <c r="M104" s="29">
        <f>+T105</f>
        <v>42052.720833333333</v>
      </c>
      <c r="N104" s="17">
        <f t="shared" ref="N104" si="40">K104-M104</f>
        <v>-0.97083333333284827</v>
      </c>
      <c r="O104" s="16">
        <f t="shared" si="15"/>
        <v>42053.720833333333</v>
      </c>
      <c r="P104" s="16"/>
      <c r="Q104" s="18">
        <f t="shared" si="17"/>
        <v>-1</v>
      </c>
      <c r="R104" s="18" t="str">
        <f t="shared" si="18"/>
        <v>Sin Fecha</v>
      </c>
      <c r="S104" s="19">
        <f t="shared" si="19"/>
        <v>257.72013888888614</v>
      </c>
      <c r="T104" s="15"/>
      <c r="W104" s="19">
        <f t="shared" si="22"/>
        <v>257.72013888888614</v>
      </c>
      <c r="X104" s="11" t="s">
        <v>185</v>
      </c>
      <c r="Y104" s="25">
        <f t="shared" si="16"/>
        <v>1</v>
      </c>
      <c r="Z104" s="26"/>
      <c r="AA104" s="26"/>
      <c r="AB104" s="26"/>
      <c r="AC104" s="26"/>
    </row>
    <row r="105" spans="1:29" ht="63.75" customHeight="1" x14ac:dyDescent="0.25">
      <c r="B105" s="35" t="s">
        <v>700</v>
      </c>
      <c r="C105" s="10" t="s">
        <v>182</v>
      </c>
      <c r="D105" s="11" t="s">
        <v>10</v>
      </c>
      <c r="E105" s="11" t="s">
        <v>51</v>
      </c>
      <c r="F105" s="11" t="s">
        <v>12</v>
      </c>
      <c r="G105" s="11" t="s">
        <v>183</v>
      </c>
      <c r="H105" s="11" t="s">
        <v>184</v>
      </c>
      <c r="I105" s="11" t="s">
        <v>65</v>
      </c>
      <c r="J105" s="11" t="s">
        <v>38</v>
      </c>
      <c r="K105" s="29">
        <f>$D$2</f>
        <v>42051.75</v>
      </c>
      <c r="L105" s="16">
        <v>41794.029861111114</v>
      </c>
      <c r="M105" s="29">
        <f>+T107</f>
        <v>42040.566666666666</v>
      </c>
      <c r="N105" s="17">
        <f t="shared" ref="N105" si="41">K105-M105</f>
        <v>11.183333333334303</v>
      </c>
      <c r="O105" s="16">
        <f t="shared" ref="O105" si="42">+M105+Y105</f>
        <v>42041.566666666666</v>
      </c>
      <c r="P105" s="16">
        <v>42040</v>
      </c>
      <c r="Q105" s="18">
        <f t="shared" ref="Q105" si="43">IF(T105="",(ROUNDDOWN(K105-O105,0)),ROUNDDOWN(T105-O105,0))</f>
        <v>11</v>
      </c>
      <c r="R105" s="18">
        <f t="shared" ref="R105" si="44">IF(P105="","Sin Fecha",IF(T105="",(ROUNDDOWN(K105-P105,0)),ROUNDDOWN(T105-P105,0)))</f>
        <v>12</v>
      </c>
      <c r="S105" s="19">
        <f t="shared" ref="S105" si="45">K105-L105</f>
        <v>257.72013888888614</v>
      </c>
      <c r="T105" s="15">
        <v>42052.720833333333</v>
      </c>
      <c r="W105" s="19">
        <f t="shared" ref="W105" si="46">IF(T105="",K105-L105,T105-L105)</f>
        <v>258.69097222221899</v>
      </c>
      <c r="X105" s="11" t="s">
        <v>185</v>
      </c>
      <c r="Y105" s="25">
        <f t="shared" si="16"/>
        <v>1</v>
      </c>
      <c r="Z105" s="26"/>
      <c r="AA105" s="26"/>
      <c r="AB105" s="26"/>
      <c r="AC105" s="26"/>
    </row>
    <row r="106" spans="1:29" ht="63.75" customHeight="1" x14ac:dyDescent="0.25">
      <c r="B106" s="35" t="s">
        <v>700</v>
      </c>
      <c r="C106" s="10" t="s">
        <v>182</v>
      </c>
      <c r="D106" s="11" t="s">
        <v>10</v>
      </c>
      <c r="E106" s="11" t="s">
        <v>59</v>
      </c>
      <c r="F106" s="11" t="s">
        <v>12</v>
      </c>
      <c r="G106" s="11" t="s">
        <v>183</v>
      </c>
      <c r="H106" s="11" t="s">
        <v>184</v>
      </c>
      <c r="I106" s="11" t="s">
        <v>65</v>
      </c>
      <c r="J106" s="11" t="s">
        <v>38</v>
      </c>
      <c r="K106" s="29">
        <f>$D$2</f>
        <v>42051.75</v>
      </c>
      <c r="L106" s="16">
        <v>41794.029861111114</v>
      </c>
      <c r="M106" s="29">
        <f>+T107</f>
        <v>42040.566666666666</v>
      </c>
      <c r="N106" s="17">
        <f>K106-M106</f>
        <v>11.183333333334303</v>
      </c>
      <c r="O106" s="16">
        <f t="shared" si="15"/>
        <v>42041.566666666666</v>
      </c>
      <c r="P106" s="16">
        <v>42040</v>
      </c>
      <c r="Q106" s="18">
        <f t="shared" si="17"/>
        <v>2</v>
      </c>
      <c r="R106" s="18">
        <f t="shared" si="18"/>
        <v>4</v>
      </c>
      <c r="S106" s="19">
        <f t="shared" si="19"/>
        <v>257.72013888888614</v>
      </c>
      <c r="T106" s="15">
        <v>42044.497916666667</v>
      </c>
      <c r="W106" s="19">
        <f t="shared" si="22"/>
        <v>250.46805555555329</v>
      </c>
      <c r="X106" s="11" t="s">
        <v>185</v>
      </c>
      <c r="Y106" s="25">
        <f t="shared" si="16"/>
        <v>1</v>
      </c>
      <c r="Z106" s="26"/>
      <c r="AA106" s="26"/>
      <c r="AB106" s="26"/>
      <c r="AC106" s="26"/>
    </row>
    <row r="107" spans="1:29" ht="63.75" customHeight="1" x14ac:dyDescent="0.25">
      <c r="B107" s="35" t="s">
        <v>700</v>
      </c>
      <c r="C107" s="10" t="s">
        <v>182</v>
      </c>
      <c r="D107" s="11" t="s">
        <v>10</v>
      </c>
      <c r="E107" s="11" t="s">
        <v>59</v>
      </c>
      <c r="F107" s="11" t="s">
        <v>12</v>
      </c>
      <c r="G107" s="11" t="s">
        <v>183</v>
      </c>
      <c r="H107" s="11" t="s">
        <v>184</v>
      </c>
      <c r="I107" s="11" t="s">
        <v>65</v>
      </c>
      <c r="J107" s="11" t="s">
        <v>16</v>
      </c>
      <c r="K107" s="29">
        <v>42040.802083333336</v>
      </c>
      <c r="L107" s="16">
        <v>41794.029861111114</v>
      </c>
      <c r="M107" s="52">
        <v>42038</v>
      </c>
      <c r="N107" s="17">
        <v>2.8020833333357587</v>
      </c>
      <c r="O107" s="16">
        <v>42039</v>
      </c>
      <c r="P107" s="16">
        <v>42040</v>
      </c>
      <c r="Q107" s="18">
        <f t="shared" si="17"/>
        <v>1</v>
      </c>
      <c r="R107" s="18">
        <f t="shared" si="18"/>
        <v>0</v>
      </c>
      <c r="S107" s="19">
        <f t="shared" si="19"/>
        <v>246.7722222222219</v>
      </c>
      <c r="T107" s="15">
        <v>42040.566666666666</v>
      </c>
      <c r="W107" s="19">
        <f t="shared" si="22"/>
        <v>246.53680555555184</v>
      </c>
      <c r="X107" s="11" t="s">
        <v>185</v>
      </c>
      <c r="Y107" s="25">
        <v>1</v>
      </c>
      <c r="Z107" s="26"/>
      <c r="AA107" s="26"/>
      <c r="AB107" s="26"/>
      <c r="AC107" s="26"/>
    </row>
  </sheetData>
  <autoFilter ref="A5:AC107"/>
  <printOptions horizontalCentered="1" verticalCentered="1"/>
  <pageMargins left="0.25" right="0.25" top="0.25" bottom="0.5" header="0.5" footer="0.25"/>
  <headerFooter>
    <oddFooter>&amp;Z&amp;P of &amp;F</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1"/>
  <sheetViews>
    <sheetView topLeftCell="A5" workbookViewId="0">
      <selection activeCell="U3" sqref="U3"/>
    </sheetView>
  </sheetViews>
  <sheetFormatPr baseColWidth="10" defaultRowHeight="15" x14ac:dyDescent="0.25"/>
  <cols>
    <col min="1" max="1" width="35.85546875" customWidth="1"/>
    <col min="2" max="2" width="13.7109375" customWidth="1"/>
    <col min="3" max="3" width="1.140625" customWidth="1"/>
    <col min="4" max="4" width="19.85546875" customWidth="1"/>
    <col min="5" max="5" width="22.42578125" customWidth="1"/>
    <col min="6" max="9" width="2.7109375" customWidth="1"/>
    <col min="10" max="10" width="3" customWidth="1"/>
    <col min="11" max="17" width="2" customWidth="1"/>
    <col min="18" max="22" width="3" customWidth="1"/>
    <col min="23" max="23" width="12.5703125" customWidth="1"/>
    <col min="24" max="24" width="3" customWidth="1"/>
    <col min="25" max="25" width="12.5703125" customWidth="1"/>
    <col min="26" max="26" width="11" customWidth="1"/>
    <col min="27" max="27" width="8.28515625" customWidth="1"/>
    <col min="28" max="28" width="3" bestFit="1" customWidth="1"/>
    <col min="29" max="29" width="11" customWidth="1"/>
    <col min="30" max="30" width="8.285156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23" x14ac:dyDescent="0.25">
      <c r="A2" s="42" t="s">
        <v>193</v>
      </c>
      <c r="B2" t="s">
        <v>735</v>
      </c>
      <c r="D2" s="42" t="s">
        <v>193</v>
      </c>
      <c r="E2" t="s">
        <v>735</v>
      </c>
    </row>
    <row r="3" spans="1:23" x14ac:dyDescent="0.25">
      <c r="A3" s="42" t="s">
        <v>736</v>
      </c>
      <c r="B3" t="s">
        <v>735</v>
      </c>
      <c r="D3" s="42" t="s">
        <v>1</v>
      </c>
      <c r="E3" t="s">
        <v>735</v>
      </c>
    </row>
    <row r="4" spans="1:23" x14ac:dyDescent="0.25">
      <c r="A4" s="42" t="s">
        <v>1</v>
      </c>
      <c r="B4" t="s">
        <v>735</v>
      </c>
    </row>
    <row r="5" spans="1:23" ht="27.75" customHeight="1" x14ac:dyDescent="0.25">
      <c r="D5" s="42" t="s">
        <v>788</v>
      </c>
      <c r="E5" s="42" t="s">
        <v>623</v>
      </c>
    </row>
    <row r="6" spans="1:23" x14ac:dyDescent="0.25">
      <c r="A6" s="62" t="s">
        <v>621</v>
      </c>
      <c r="B6" s="63" t="s">
        <v>788</v>
      </c>
      <c r="D6" s="62" t="s">
        <v>621</v>
      </c>
      <c r="E6" s="74">
        <v>-10</v>
      </c>
      <c r="F6" s="74">
        <v>-8</v>
      </c>
      <c r="G6" s="74">
        <v>-4</v>
      </c>
      <c r="H6" s="74">
        <v>-3</v>
      </c>
      <c r="I6" s="74">
        <v>-1</v>
      </c>
      <c r="J6" s="74">
        <v>0</v>
      </c>
      <c r="K6" s="74">
        <v>1</v>
      </c>
      <c r="L6" s="74">
        <v>2</v>
      </c>
      <c r="M6" s="74">
        <v>3</v>
      </c>
      <c r="N6" s="74">
        <v>4</v>
      </c>
      <c r="O6" s="74">
        <v>6</v>
      </c>
      <c r="P6" s="74">
        <v>7</v>
      </c>
      <c r="Q6" s="74">
        <v>9</v>
      </c>
      <c r="R6" s="74">
        <v>10</v>
      </c>
      <c r="S6" s="74">
        <v>11</v>
      </c>
      <c r="T6" s="74">
        <v>12</v>
      </c>
      <c r="U6" s="74">
        <v>13</v>
      </c>
      <c r="V6" s="74">
        <v>14</v>
      </c>
      <c r="W6" s="73" t="s">
        <v>622</v>
      </c>
    </row>
    <row r="7" spans="1:23" x14ac:dyDescent="0.25">
      <c r="A7" s="61" t="s">
        <v>55</v>
      </c>
      <c r="B7" s="64">
        <v>5</v>
      </c>
      <c r="D7" s="65">
        <v>1</v>
      </c>
      <c r="E7" s="64"/>
      <c r="F7" s="64"/>
      <c r="G7" s="64"/>
      <c r="H7" s="64"/>
      <c r="I7" s="64">
        <v>3</v>
      </c>
      <c r="J7" s="64">
        <v>11</v>
      </c>
      <c r="K7" s="64">
        <v>1</v>
      </c>
      <c r="L7" s="64">
        <v>5</v>
      </c>
      <c r="M7" s="64">
        <v>1</v>
      </c>
      <c r="N7" s="64">
        <v>2</v>
      </c>
      <c r="O7" s="64">
        <v>1</v>
      </c>
      <c r="P7" s="64"/>
      <c r="Q7" s="64">
        <v>3</v>
      </c>
      <c r="R7" s="64"/>
      <c r="S7" s="64">
        <v>1</v>
      </c>
      <c r="T7" s="64">
        <v>2</v>
      </c>
      <c r="U7" s="64">
        <v>4</v>
      </c>
      <c r="V7" s="64">
        <v>1</v>
      </c>
      <c r="W7" s="64">
        <v>35</v>
      </c>
    </row>
    <row r="8" spans="1:23" x14ac:dyDescent="0.25">
      <c r="A8" s="72" t="s">
        <v>59</v>
      </c>
      <c r="B8" s="64">
        <v>2</v>
      </c>
      <c r="D8" s="65" t="s">
        <v>939</v>
      </c>
      <c r="E8" s="64">
        <v>1</v>
      </c>
      <c r="F8" s="64">
        <v>1</v>
      </c>
      <c r="G8" s="64">
        <v>1</v>
      </c>
      <c r="H8" s="64"/>
      <c r="I8" s="64">
        <v>2</v>
      </c>
      <c r="J8" s="64">
        <v>1</v>
      </c>
      <c r="K8" s="64">
        <v>1</v>
      </c>
      <c r="L8" s="64">
        <v>1</v>
      </c>
      <c r="M8" s="64">
        <v>2</v>
      </c>
      <c r="N8" s="64">
        <v>4</v>
      </c>
      <c r="O8" s="64">
        <v>2</v>
      </c>
      <c r="P8" s="64">
        <v>2</v>
      </c>
      <c r="Q8" s="64">
        <v>1</v>
      </c>
      <c r="R8" s="64">
        <v>1</v>
      </c>
      <c r="S8" s="64">
        <v>1</v>
      </c>
      <c r="T8" s="64">
        <v>1</v>
      </c>
      <c r="U8" s="64">
        <v>4</v>
      </c>
      <c r="V8" s="64"/>
      <c r="W8" s="64">
        <v>26</v>
      </c>
    </row>
    <row r="9" spans="1:23" x14ac:dyDescent="0.25">
      <c r="A9" s="72" t="s">
        <v>817</v>
      </c>
      <c r="B9" s="64">
        <v>3</v>
      </c>
      <c r="D9" s="65" t="s">
        <v>946</v>
      </c>
      <c r="E9" s="64"/>
      <c r="F9" s="64"/>
      <c r="G9" s="64"/>
      <c r="H9" s="64">
        <v>1</v>
      </c>
      <c r="I9" s="64"/>
      <c r="J9" s="64">
        <v>3</v>
      </c>
      <c r="K9" s="64">
        <v>1</v>
      </c>
      <c r="L9" s="64">
        <v>3</v>
      </c>
      <c r="M9" s="64">
        <v>2</v>
      </c>
      <c r="N9" s="64"/>
      <c r="O9" s="64">
        <v>2</v>
      </c>
      <c r="P9" s="64">
        <v>1</v>
      </c>
      <c r="Q9" s="64"/>
      <c r="R9" s="64">
        <v>1</v>
      </c>
      <c r="S9" s="64"/>
      <c r="T9" s="64"/>
      <c r="U9" s="64"/>
      <c r="V9" s="64"/>
      <c r="W9" s="64">
        <v>14</v>
      </c>
    </row>
    <row r="10" spans="1:23" x14ac:dyDescent="0.25">
      <c r="A10" s="61" t="s">
        <v>149</v>
      </c>
      <c r="B10" s="64">
        <v>1</v>
      </c>
      <c r="D10" s="63" t="s">
        <v>622</v>
      </c>
      <c r="E10" s="64">
        <v>1</v>
      </c>
      <c r="F10" s="64">
        <v>1</v>
      </c>
      <c r="G10" s="64">
        <v>1</v>
      </c>
      <c r="H10" s="64">
        <v>1</v>
      </c>
      <c r="I10" s="64">
        <v>5</v>
      </c>
      <c r="J10" s="64">
        <v>15</v>
      </c>
      <c r="K10" s="64">
        <v>3</v>
      </c>
      <c r="L10" s="64">
        <v>9</v>
      </c>
      <c r="M10" s="64">
        <v>5</v>
      </c>
      <c r="N10" s="64">
        <v>6</v>
      </c>
      <c r="O10" s="64">
        <v>5</v>
      </c>
      <c r="P10" s="64">
        <v>3</v>
      </c>
      <c r="Q10" s="64">
        <v>4</v>
      </c>
      <c r="R10" s="64">
        <v>2</v>
      </c>
      <c r="S10" s="64">
        <v>2</v>
      </c>
      <c r="T10" s="64">
        <v>3</v>
      </c>
      <c r="U10" s="64">
        <v>8</v>
      </c>
      <c r="V10" s="64">
        <v>1</v>
      </c>
      <c r="W10" s="64">
        <v>75</v>
      </c>
    </row>
    <row r="11" spans="1:23" x14ac:dyDescent="0.25">
      <c r="A11" s="72" t="s">
        <v>59</v>
      </c>
      <c r="B11" s="64">
        <v>1</v>
      </c>
    </row>
    <row r="12" spans="1:23" x14ac:dyDescent="0.25">
      <c r="A12" s="61" t="s">
        <v>80</v>
      </c>
      <c r="B12" s="64">
        <v>1</v>
      </c>
    </row>
    <row r="13" spans="1:23" x14ac:dyDescent="0.25">
      <c r="A13" s="72" t="s">
        <v>59</v>
      </c>
      <c r="B13" s="64">
        <v>1</v>
      </c>
    </row>
    <row r="14" spans="1:23" x14ac:dyDescent="0.25">
      <c r="A14" s="61" t="s">
        <v>65</v>
      </c>
      <c r="B14" s="64">
        <v>4</v>
      </c>
    </row>
    <row r="15" spans="1:23" x14ac:dyDescent="0.25">
      <c r="A15" s="72" t="s">
        <v>157</v>
      </c>
      <c r="B15" s="64">
        <v>1</v>
      </c>
    </row>
    <row r="16" spans="1:23" x14ac:dyDescent="0.25">
      <c r="A16" s="72" t="s">
        <v>51</v>
      </c>
      <c r="B16" s="64">
        <v>2</v>
      </c>
    </row>
    <row r="17" spans="1:2" x14ac:dyDescent="0.25">
      <c r="A17" s="72" t="s">
        <v>11</v>
      </c>
      <c r="B17" s="64">
        <v>1</v>
      </c>
    </row>
    <row r="18" spans="1:2" x14ac:dyDescent="0.25">
      <c r="A18" s="61" t="s">
        <v>49</v>
      </c>
      <c r="B18" s="64">
        <v>4</v>
      </c>
    </row>
    <row r="19" spans="1:2" x14ac:dyDescent="0.25">
      <c r="A19" s="72" t="s">
        <v>59</v>
      </c>
      <c r="B19" s="64">
        <v>2</v>
      </c>
    </row>
    <row r="20" spans="1:2" x14ac:dyDescent="0.25">
      <c r="A20" s="72" t="s">
        <v>157</v>
      </c>
      <c r="B20" s="64">
        <v>2</v>
      </c>
    </row>
    <row r="21" spans="1:2" x14ac:dyDescent="0.25">
      <c r="A21" s="61" t="s">
        <v>361</v>
      </c>
      <c r="B21" s="64">
        <v>2</v>
      </c>
    </row>
    <row r="22" spans="1:2" x14ac:dyDescent="0.25">
      <c r="A22" s="72" t="s">
        <v>51</v>
      </c>
      <c r="B22" s="64">
        <v>2</v>
      </c>
    </row>
    <row r="23" spans="1:2" x14ac:dyDescent="0.25">
      <c r="A23" s="61" t="s">
        <v>75</v>
      </c>
      <c r="B23" s="64">
        <v>1</v>
      </c>
    </row>
    <row r="24" spans="1:2" x14ac:dyDescent="0.25">
      <c r="A24" s="72" t="s">
        <v>817</v>
      </c>
      <c r="B24" s="64">
        <v>1</v>
      </c>
    </row>
    <row r="25" spans="1:2" x14ac:dyDescent="0.25">
      <c r="A25" s="61" t="s">
        <v>22</v>
      </c>
      <c r="B25" s="64">
        <v>6</v>
      </c>
    </row>
    <row r="26" spans="1:2" x14ac:dyDescent="0.25">
      <c r="A26" s="72" t="s">
        <v>59</v>
      </c>
      <c r="B26" s="64">
        <v>2</v>
      </c>
    </row>
    <row r="27" spans="1:2" x14ac:dyDescent="0.25">
      <c r="A27" s="72" t="s">
        <v>51</v>
      </c>
      <c r="B27" s="64">
        <v>3</v>
      </c>
    </row>
    <row r="28" spans="1:2" x14ac:dyDescent="0.25">
      <c r="A28" s="72" t="s">
        <v>11</v>
      </c>
      <c r="B28" s="64">
        <v>1</v>
      </c>
    </row>
    <row r="29" spans="1:2" x14ac:dyDescent="0.25">
      <c r="A29" s="61" t="s">
        <v>132</v>
      </c>
      <c r="B29" s="64">
        <v>4</v>
      </c>
    </row>
    <row r="30" spans="1:2" x14ac:dyDescent="0.25">
      <c r="A30" s="72" t="s">
        <v>157</v>
      </c>
      <c r="B30" s="64">
        <v>3</v>
      </c>
    </row>
    <row r="31" spans="1:2" x14ac:dyDescent="0.25">
      <c r="A31" s="72" t="s">
        <v>51</v>
      </c>
      <c r="B31" s="64">
        <v>1</v>
      </c>
    </row>
    <row r="32" spans="1:2" x14ac:dyDescent="0.25">
      <c r="A32" s="61" t="s">
        <v>33</v>
      </c>
      <c r="B32" s="64">
        <v>1</v>
      </c>
    </row>
    <row r="33" spans="1:2" x14ac:dyDescent="0.25">
      <c r="A33" s="72" t="s">
        <v>817</v>
      </c>
      <c r="B33" s="64">
        <v>1</v>
      </c>
    </row>
    <row r="34" spans="1:2" x14ac:dyDescent="0.25">
      <c r="A34" s="61" t="s">
        <v>15</v>
      </c>
      <c r="B34" s="64">
        <v>2</v>
      </c>
    </row>
    <row r="35" spans="1:2" x14ac:dyDescent="0.25">
      <c r="A35" s="72" t="s">
        <v>817</v>
      </c>
      <c r="B35" s="64">
        <v>2</v>
      </c>
    </row>
    <row r="36" spans="1:2" x14ac:dyDescent="0.25">
      <c r="A36" s="61" t="s">
        <v>16</v>
      </c>
      <c r="B36" s="64">
        <v>7</v>
      </c>
    </row>
    <row r="37" spans="1:2" x14ac:dyDescent="0.25">
      <c r="A37" s="72" t="s">
        <v>59</v>
      </c>
      <c r="B37" s="64">
        <v>3</v>
      </c>
    </row>
    <row r="38" spans="1:2" x14ac:dyDescent="0.25">
      <c r="A38" s="72" t="s">
        <v>157</v>
      </c>
      <c r="B38" s="64">
        <v>2</v>
      </c>
    </row>
    <row r="39" spans="1:2" x14ac:dyDescent="0.25">
      <c r="A39" s="72" t="s">
        <v>817</v>
      </c>
      <c r="B39" s="64">
        <v>2</v>
      </c>
    </row>
    <row r="40" spans="1:2" x14ac:dyDescent="0.25">
      <c r="A40" s="61" t="s">
        <v>42</v>
      </c>
      <c r="B40" s="64">
        <v>4</v>
      </c>
    </row>
    <row r="41" spans="1:2" x14ac:dyDescent="0.25">
      <c r="A41" s="72" t="s">
        <v>157</v>
      </c>
      <c r="B41" s="64">
        <v>1</v>
      </c>
    </row>
    <row r="42" spans="1:2" x14ac:dyDescent="0.25">
      <c r="A42" s="72" t="s">
        <v>51</v>
      </c>
      <c r="B42" s="64">
        <v>1</v>
      </c>
    </row>
    <row r="43" spans="1:2" x14ac:dyDescent="0.25">
      <c r="A43" s="72" t="s">
        <v>11</v>
      </c>
      <c r="B43" s="64">
        <v>2</v>
      </c>
    </row>
    <row r="44" spans="1:2" x14ac:dyDescent="0.25">
      <c r="A44" s="61" t="s">
        <v>28</v>
      </c>
      <c r="B44" s="64">
        <v>1</v>
      </c>
    </row>
    <row r="45" spans="1:2" x14ac:dyDescent="0.25">
      <c r="A45" s="72" t="s">
        <v>817</v>
      </c>
      <c r="B45" s="64">
        <v>1</v>
      </c>
    </row>
    <row r="46" spans="1:2" x14ac:dyDescent="0.25">
      <c r="A46" s="61" t="s">
        <v>270</v>
      </c>
      <c r="B46" s="64">
        <v>1</v>
      </c>
    </row>
    <row r="47" spans="1:2" x14ac:dyDescent="0.25">
      <c r="A47" s="72" t="s">
        <v>59</v>
      </c>
      <c r="B47" s="64">
        <v>1</v>
      </c>
    </row>
    <row r="48" spans="1:2" x14ac:dyDescent="0.25">
      <c r="A48" s="61" t="s">
        <v>96</v>
      </c>
      <c r="B48" s="64">
        <v>4</v>
      </c>
    </row>
    <row r="49" spans="1:2" x14ac:dyDescent="0.25">
      <c r="A49" s="72" t="s">
        <v>157</v>
      </c>
      <c r="B49" s="64">
        <v>3</v>
      </c>
    </row>
    <row r="50" spans="1:2" x14ac:dyDescent="0.25">
      <c r="A50" s="72" t="s">
        <v>817</v>
      </c>
      <c r="B50" s="64">
        <v>1</v>
      </c>
    </row>
    <row r="51" spans="1:2" x14ac:dyDescent="0.25">
      <c r="A51" s="61" t="s">
        <v>148</v>
      </c>
      <c r="B51" s="64">
        <v>1</v>
      </c>
    </row>
    <row r="52" spans="1:2" x14ac:dyDescent="0.25">
      <c r="A52" s="72" t="s">
        <v>817</v>
      </c>
      <c r="B52" s="64">
        <v>1</v>
      </c>
    </row>
    <row r="53" spans="1:2" x14ac:dyDescent="0.25">
      <c r="A53" s="61" t="s">
        <v>357</v>
      </c>
      <c r="B53" s="64">
        <v>5</v>
      </c>
    </row>
    <row r="54" spans="1:2" x14ac:dyDescent="0.25">
      <c r="A54" s="72" t="s">
        <v>51</v>
      </c>
      <c r="B54" s="64">
        <v>5</v>
      </c>
    </row>
    <row r="55" spans="1:2" x14ac:dyDescent="0.25">
      <c r="A55" s="61" t="s">
        <v>758</v>
      </c>
      <c r="B55" s="64">
        <v>2</v>
      </c>
    </row>
    <row r="56" spans="1:2" x14ac:dyDescent="0.25">
      <c r="A56" s="72" t="s">
        <v>51</v>
      </c>
      <c r="B56" s="64">
        <v>1</v>
      </c>
    </row>
    <row r="57" spans="1:2" x14ac:dyDescent="0.25">
      <c r="A57" s="72" t="s">
        <v>11</v>
      </c>
      <c r="B57" s="64">
        <v>1</v>
      </c>
    </row>
    <row r="58" spans="1:2" x14ac:dyDescent="0.25">
      <c r="A58" s="61" t="s">
        <v>298</v>
      </c>
      <c r="B58" s="64">
        <v>1</v>
      </c>
    </row>
    <row r="59" spans="1:2" x14ac:dyDescent="0.25">
      <c r="A59" s="72" t="s">
        <v>59</v>
      </c>
      <c r="B59" s="64">
        <v>1</v>
      </c>
    </row>
    <row r="60" spans="1:2" x14ac:dyDescent="0.25">
      <c r="A60" s="61" t="s">
        <v>54</v>
      </c>
      <c r="B60" s="64">
        <v>6</v>
      </c>
    </row>
    <row r="61" spans="1:2" x14ac:dyDescent="0.25">
      <c r="A61" s="72" t="s">
        <v>157</v>
      </c>
      <c r="B61" s="64">
        <v>1</v>
      </c>
    </row>
    <row r="62" spans="1:2" x14ac:dyDescent="0.25">
      <c r="A62" s="72" t="s">
        <v>51</v>
      </c>
      <c r="B62" s="64">
        <v>4</v>
      </c>
    </row>
    <row r="63" spans="1:2" x14ac:dyDescent="0.25">
      <c r="A63" s="72" t="s">
        <v>817</v>
      </c>
      <c r="B63" s="64">
        <v>1</v>
      </c>
    </row>
    <row r="64" spans="1:2" x14ac:dyDescent="0.25">
      <c r="A64" s="61" t="s">
        <v>127</v>
      </c>
      <c r="B64" s="64">
        <v>2</v>
      </c>
    </row>
    <row r="65" spans="1:2" x14ac:dyDescent="0.25">
      <c r="A65" s="72" t="s">
        <v>51</v>
      </c>
      <c r="B65" s="64">
        <v>2</v>
      </c>
    </row>
    <row r="66" spans="1:2" x14ac:dyDescent="0.25">
      <c r="A66" s="61" t="s">
        <v>88</v>
      </c>
      <c r="B66" s="64">
        <v>2</v>
      </c>
    </row>
    <row r="67" spans="1:2" x14ac:dyDescent="0.25">
      <c r="A67" s="72" t="s">
        <v>51</v>
      </c>
      <c r="B67" s="64">
        <v>2</v>
      </c>
    </row>
    <row r="68" spans="1:2" x14ac:dyDescent="0.25">
      <c r="A68" s="61" t="s">
        <v>147</v>
      </c>
      <c r="B68" s="64">
        <v>1</v>
      </c>
    </row>
    <row r="69" spans="1:2" x14ac:dyDescent="0.25">
      <c r="A69" s="72" t="s">
        <v>817</v>
      </c>
      <c r="B69" s="64">
        <v>1</v>
      </c>
    </row>
    <row r="70" spans="1:2" x14ac:dyDescent="0.25">
      <c r="A70" s="61" t="s">
        <v>32</v>
      </c>
      <c r="B70" s="64">
        <v>3</v>
      </c>
    </row>
    <row r="71" spans="1:2" x14ac:dyDescent="0.25">
      <c r="A71" s="72" t="s">
        <v>59</v>
      </c>
      <c r="B71" s="64">
        <v>2</v>
      </c>
    </row>
    <row r="72" spans="1:2" x14ac:dyDescent="0.25">
      <c r="A72" s="72" t="s">
        <v>157</v>
      </c>
      <c r="B72" s="64">
        <v>1</v>
      </c>
    </row>
    <row r="73" spans="1:2" x14ac:dyDescent="0.25">
      <c r="A73" s="61" t="s">
        <v>838</v>
      </c>
      <c r="B73" s="64">
        <v>1</v>
      </c>
    </row>
    <row r="74" spans="1:2" x14ac:dyDescent="0.25">
      <c r="A74" s="72" t="s">
        <v>59</v>
      </c>
      <c r="B74" s="64">
        <v>1</v>
      </c>
    </row>
    <row r="75" spans="1:2" x14ac:dyDescent="0.25">
      <c r="A75" s="61" t="s">
        <v>694</v>
      </c>
      <c r="B75" s="64">
        <v>1</v>
      </c>
    </row>
    <row r="76" spans="1:2" x14ac:dyDescent="0.25">
      <c r="A76" s="72" t="s">
        <v>157</v>
      </c>
      <c r="B76" s="64">
        <v>1</v>
      </c>
    </row>
    <row r="77" spans="1:2" x14ac:dyDescent="0.25">
      <c r="A77" s="61" t="s">
        <v>454</v>
      </c>
      <c r="B77" s="64">
        <v>1</v>
      </c>
    </row>
    <row r="78" spans="1:2" x14ac:dyDescent="0.25">
      <c r="A78" s="72" t="s">
        <v>51</v>
      </c>
      <c r="B78" s="64">
        <v>1</v>
      </c>
    </row>
    <row r="79" spans="1:2" x14ac:dyDescent="0.25">
      <c r="A79" s="61" t="s">
        <v>21</v>
      </c>
      <c r="B79" s="64">
        <v>1</v>
      </c>
    </row>
    <row r="80" spans="1:2" x14ac:dyDescent="0.25">
      <c r="A80" s="72" t="s">
        <v>157</v>
      </c>
      <c r="B80" s="64">
        <v>1</v>
      </c>
    </row>
    <row r="81" spans="1:2" x14ac:dyDescent="0.25">
      <c r="A81" s="63" t="s">
        <v>622</v>
      </c>
      <c r="B81" s="64">
        <v>75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01"/>
  <sheetViews>
    <sheetView showGridLines="0" zoomScale="80" zoomScaleNormal="80" workbookViewId="0">
      <pane xSplit="3" ySplit="5" topLeftCell="D42" activePane="bottomRight" state="frozen"/>
      <selection pane="topRight" activeCell="B1" sqref="B1"/>
      <selection pane="bottomLeft" activeCell="A2" sqref="A2"/>
      <selection pane="bottomRight" activeCell="J3" sqref="J3"/>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COUNTIF($A$6:$A$4820,1)</f>
        <v>33</v>
      </c>
      <c r="E4" s="2" t="s">
        <v>947</v>
      </c>
      <c r="F4" s="2">
        <f>COUNTIF($A$6:$A$4820,"c")</f>
        <v>15</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940</v>
      </c>
      <c r="U5" s="8" t="s">
        <v>944</v>
      </c>
      <c r="V5" s="8" t="s">
        <v>945</v>
      </c>
      <c r="W5" s="8" t="s">
        <v>191</v>
      </c>
      <c r="X5" s="7" t="s">
        <v>8</v>
      </c>
      <c r="Y5" s="8" t="s">
        <v>192</v>
      </c>
      <c r="Z5" s="8" t="s">
        <v>193</v>
      </c>
      <c r="AA5" s="8" t="s">
        <v>194</v>
      </c>
      <c r="AB5" s="8" t="s">
        <v>195</v>
      </c>
      <c r="AC5" s="8" t="s">
        <v>196</v>
      </c>
    </row>
    <row r="6" spans="1:31" ht="47.25" customHeight="1" x14ac:dyDescent="0.25">
      <c r="A6" s="4">
        <v>1</v>
      </c>
      <c r="B6" s="35" t="s">
        <v>706</v>
      </c>
      <c r="C6" s="10" t="s">
        <v>936</v>
      </c>
      <c r="D6" s="11" t="s">
        <v>203</v>
      </c>
      <c r="E6" s="11" t="s">
        <v>51</v>
      </c>
      <c r="F6" s="11" t="s">
        <v>25</v>
      </c>
      <c r="G6" s="11" t="s">
        <v>937</v>
      </c>
      <c r="H6" s="11" t="s">
        <v>938</v>
      </c>
      <c r="I6" s="11" t="s">
        <v>932</v>
      </c>
      <c r="J6" s="11" t="s">
        <v>361</v>
      </c>
      <c r="K6" s="29">
        <f>Abiertos!$D$2</f>
        <v>42051.75</v>
      </c>
      <c r="L6" s="16">
        <v>42048.544444444444</v>
      </c>
      <c r="M6" s="52">
        <v>42048.544444444444</v>
      </c>
      <c r="N6" s="17">
        <f>K6-M6</f>
        <v>3.2055555555562023</v>
      </c>
      <c r="O6" s="16">
        <f>+Y6+M6</f>
        <v>42049.544444444444</v>
      </c>
      <c r="P6" s="16"/>
      <c r="Q6" s="18">
        <f>IF(T6="",(ROUNDDOWN(K6-O6,0)),ROUNDDOWN(T6-O6,0))</f>
        <v>2</v>
      </c>
      <c r="R6" s="18" t="str">
        <f>IF(P6="","Sin Fecha",IF(T6="",(ROUNDDOWN(K6-P6,0)),ROUNDDOWN(T6-P6,0)))</f>
        <v>Sin Fecha</v>
      </c>
      <c r="S6" s="19">
        <f>K6-L6</f>
        <v>3.2055555555562023</v>
      </c>
      <c r="T6" s="15"/>
      <c r="U6" s="15" t="str">
        <f>IF(AND(T6&lt;&gt;"",Q6&lt;=0),"Cumplió","No Cumplió")</f>
        <v>No Cumplió</v>
      </c>
      <c r="V6" s="15" t="str">
        <f>IF(AND(T6&lt;&gt;"",R6&lt;=0),"Cumplió",IF(P6="","Sin Fecha","No Cumplió"))</f>
        <v>Sin Fecha</v>
      </c>
      <c r="W6" s="19">
        <f>IF(T6="",K6-L6,T6-L6)</f>
        <v>3.2055555555562023</v>
      </c>
      <c r="X6" s="11"/>
      <c r="Y6" s="25">
        <f t="shared" ref="Y6:Y33" si="0">$D$3</f>
        <v>1</v>
      </c>
      <c r="Z6" s="26"/>
      <c r="AA6" s="26"/>
      <c r="AB6" s="26"/>
      <c r="AC6" s="26"/>
    </row>
    <row r="7" spans="1:31" ht="47.25" customHeight="1" x14ac:dyDescent="0.25">
      <c r="A7" s="4">
        <v>1</v>
      </c>
      <c r="B7" s="35" t="s">
        <v>705</v>
      </c>
      <c r="C7" s="10" t="s">
        <v>929</v>
      </c>
      <c r="D7" s="11" t="s">
        <v>203</v>
      </c>
      <c r="E7" s="11" t="s">
        <v>59</v>
      </c>
      <c r="F7" s="11" t="s">
        <v>12</v>
      </c>
      <c r="G7" s="11" t="s">
        <v>930</v>
      </c>
      <c r="H7" s="11" t="s">
        <v>931</v>
      </c>
      <c r="I7" s="11" t="s">
        <v>932</v>
      </c>
      <c r="J7" s="11" t="s">
        <v>28</v>
      </c>
      <c r="K7" s="29">
        <f>Abiertos!$D$2</f>
        <v>42051.75</v>
      </c>
      <c r="L7" s="16">
        <v>42047.488888888889</v>
      </c>
      <c r="M7" s="52">
        <f>+T8</f>
        <v>42052.448611111111</v>
      </c>
      <c r="N7" s="17">
        <f>K7-M7</f>
        <v>-0.69861111111094942</v>
      </c>
      <c r="O7" s="16">
        <f>+Y7+M7</f>
        <v>42053.448611111111</v>
      </c>
      <c r="P7" s="16"/>
      <c r="Q7" s="18">
        <f>IF(T7="",(ROUNDDOWN(K7-O7,0)),ROUNDDOWN(T7-O7,0))</f>
        <v>-1</v>
      </c>
      <c r="R7" s="18" t="str">
        <f>IF(P7="","Sin Fecha",IF(T7="",(ROUNDDOWN(K7-P7,0)),ROUNDDOWN(T7-P7,0)))</f>
        <v>Sin Fecha</v>
      </c>
      <c r="S7" s="19">
        <f>K7-L7</f>
        <v>4.2611111111109494</v>
      </c>
      <c r="T7" s="15"/>
      <c r="U7" s="15" t="str">
        <f>IF(AND(T7&lt;&gt;"",Q7&lt;=0),"Cumplió","No Cumplió")</f>
        <v>No Cumplió</v>
      </c>
      <c r="V7" s="15" t="str">
        <f>IF(AND(T7&lt;&gt;"",R7&lt;=0),"Cumplió",IF(P7="","Sin Fecha","No Cumplió"))</f>
        <v>Sin Fecha</v>
      </c>
      <c r="W7" s="19">
        <f>IF(T7="",K7-L7,T7-L7)</f>
        <v>4.2611111111109494</v>
      </c>
      <c r="X7" s="11" t="s">
        <v>140</v>
      </c>
      <c r="Y7" s="25">
        <f t="shared" si="0"/>
        <v>1</v>
      </c>
      <c r="Z7" s="26"/>
      <c r="AA7" s="26"/>
      <c r="AB7" s="26"/>
      <c r="AC7" s="26"/>
    </row>
    <row r="8" spans="1:31" ht="47.25" customHeight="1" x14ac:dyDescent="0.25">
      <c r="B8" s="35" t="s">
        <v>705</v>
      </c>
      <c r="C8" s="10" t="s">
        <v>929</v>
      </c>
      <c r="D8" s="11" t="s">
        <v>203</v>
      </c>
      <c r="E8" s="11" t="s">
        <v>11</v>
      </c>
      <c r="F8" s="11" t="s">
        <v>12</v>
      </c>
      <c r="G8" s="11" t="s">
        <v>930</v>
      </c>
      <c r="H8" s="11" t="s">
        <v>931</v>
      </c>
      <c r="I8" s="11" t="s">
        <v>932</v>
      </c>
      <c r="J8" s="11" t="s">
        <v>65</v>
      </c>
      <c r="K8" s="29">
        <f>Abiertos!$D$2</f>
        <v>42051.75</v>
      </c>
      <c r="L8" s="16">
        <v>42047.488888888889</v>
      </c>
      <c r="M8" s="52">
        <v>42047.488888888889</v>
      </c>
      <c r="N8" s="17">
        <f>K8-M8</f>
        <v>4.2611111111109494</v>
      </c>
      <c r="O8" s="16">
        <f>+Y8+M8</f>
        <v>42048.488888888889</v>
      </c>
      <c r="P8" s="16"/>
      <c r="Q8" s="18">
        <f>IF(T8="",(ROUNDDOWN(K8-O8,0)),ROUNDDOWN(T8-O8,0))</f>
        <v>3</v>
      </c>
      <c r="R8" s="18" t="str">
        <f>IF(P8="","Sin Fecha",IF(T8="",(ROUNDDOWN(K8-P8,0)),ROUNDDOWN(T8-P8,0)))</f>
        <v>Sin Fecha</v>
      </c>
      <c r="S8" s="19">
        <f>K8-L8</f>
        <v>4.2611111111109494</v>
      </c>
      <c r="T8" s="15">
        <v>42052.448611111111</v>
      </c>
      <c r="U8" s="15" t="str">
        <f>IF(AND(T8&lt;&gt;"",Q8&lt;=0),"Cumplió","No Cumplió")</f>
        <v>No Cumplió</v>
      </c>
      <c r="V8" s="15" t="str">
        <f>IF(AND(T8&lt;&gt;"",R8&lt;=0),"Cumplió",IF(P8="","Sin Fecha","No Cumplió"))</f>
        <v>Sin Fecha</v>
      </c>
      <c r="W8" s="19">
        <f>IF(T8="",K8-L8,T8-L8)</f>
        <v>4.9597222222218988</v>
      </c>
      <c r="X8" s="11" t="s">
        <v>140</v>
      </c>
      <c r="Y8" s="25">
        <f t="shared" si="0"/>
        <v>1</v>
      </c>
      <c r="Z8" s="26"/>
      <c r="AA8" s="26"/>
      <c r="AB8" s="26"/>
      <c r="AC8" s="26"/>
    </row>
    <row r="9" spans="1:31" ht="47.25" customHeight="1" x14ac:dyDescent="0.25">
      <c r="A9" s="4">
        <v>1</v>
      </c>
      <c r="B9" s="35" t="s">
        <v>706</v>
      </c>
      <c r="C9" s="10" t="s">
        <v>933</v>
      </c>
      <c r="D9" s="11" t="s">
        <v>203</v>
      </c>
      <c r="E9" s="11" t="s">
        <v>51</v>
      </c>
      <c r="F9" s="11" t="s">
        <v>12</v>
      </c>
      <c r="G9" s="11" t="s">
        <v>934</v>
      </c>
      <c r="H9" s="11" t="s">
        <v>935</v>
      </c>
      <c r="I9" s="11" t="s">
        <v>838</v>
      </c>
      <c r="J9" s="11" t="s">
        <v>357</v>
      </c>
      <c r="K9" s="29">
        <f>Abiertos!$D$2</f>
        <v>42051.75</v>
      </c>
      <c r="L9" s="16">
        <v>42046.696527777778</v>
      </c>
      <c r="M9" s="52">
        <v>42046.696527777778</v>
      </c>
      <c r="N9" s="17">
        <f>K9-M9</f>
        <v>5.0534722222218988</v>
      </c>
      <c r="O9" s="16">
        <f>+Y9+M9</f>
        <v>42047.696527777778</v>
      </c>
      <c r="P9" s="16"/>
      <c r="Q9" s="18">
        <f>IF(T9="",(ROUNDDOWN(K9-O9,0)),ROUNDDOWN(T9-O9,0))</f>
        <v>4</v>
      </c>
      <c r="R9" s="18" t="str">
        <f>IF(P9="","Sin Fecha",IF(T9="",(ROUNDDOWN(K9-P9,0)),ROUNDDOWN(T9-P9,0)))</f>
        <v>Sin Fecha</v>
      </c>
      <c r="S9" s="19">
        <f>K9-L9</f>
        <v>5.0534722222218988</v>
      </c>
      <c r="T9" s="15"/>
      <c r="U9" s="15" t="str">
        <f>IF(AND(T9&lt;&gt;"",Q9&lt;=0),"Cumplió","No Cumplió")</f>
        <v>No Cumplió</v>
      </c>
      <c r="V9" s="15" t="str">
        <f>IF(AND(T9&lt;&gt;"",R9&lt;=0),"Cumplió",IF(P9="","Sin Fecha","No Cumplió"))</f>
        <v>Sin Fecha</v>
      </c>
      <c r="W9" s="19">
        <f>IF(T9="",K9-L9,T9-L9)</f>
        <v>5.0534722222218988</v>
      </c>
      <c r="X9" s="11" t="s">
        <v>57</v>
      </c>
      <c r="Y9" s="25">
        <f t="shared" si="0"/>
        <v>1</v>
      </c>
      <c r="Z9" s="26"/>
      <c r="AA9" s="26"/>
      <c r="AB9" s="26"/>
      <c r="AC9" s="26"/>
    </row>
    <row r="10" spans="1:31" ht="47.25" customHeight="1" x14ac:dyDescent="0.25">
      <c r="A10" s="4">
        <v>1</v>
      </c>
      <c r="B10" s="35" t="s">
        <v>706</v>
      </c>
      <c r="C10" s="10" t="s">
        <v>846</v>
      </c>
      <c r="D10" s="11" t="s">
        <v>203</v>
      </c>
      <c r="E10" s="11" t="s">
        <v>51</v>
      </c>
      <c r="F10" s="11" t="s">
        <v>25</v>
      </c>
      <c r="G10" s="11" t="s">
        <v>847</v>
      </c>
      <c r="H10" s="11" t="s">
        <v>848</v>
      </c>
      <c r="I10" s="11" t="s">
        <v>87</v>
      </c>
      <c r="J10" s="11" t="s">
        <v>54</v>
      </c>
      <c r="K10" s="29">
        <f>Abiertos!$D$2</f>
        <v>42051.75</v>
      </c>
      <c r="L10" s="16">
        <v>42044.740972222222</v>
      </c>
      <c r="M10" s="52">
        <v>42044.740972222222</v>
      </c>
      <c r="N10" s="17">
        <f>K10-M10</f>
        <v>7.0090277777781012</v>
      </c>
      <c r="O10" s="16">
        <f>+Y10+M10</f>
        <v>42045.740972222222</v>
      </c>
      <c r="P10" s="16"/>
      <c r="Q10" s="18">
        <f>IF(T10="",(ROUNDDOWN(K10-O10,0)),ROUNDDOWN(T10-O10,0))</f>
        <v>6</v>
      </c>
      <c r="R10" s="18" t="str">
        <f>IF(P10="","Sin Fecha",IF(T10="",(ROUNDDOWN(K10-P10,0)),ROUNDDOWN(T10-P10,0)))</f>
        <v>Sin Fecha</v>
      </c>
      <c r="S10" s="19">
        <f>K10-L10</f>
        <v>7.0090277777781012</v>
      </c>
      <c r="T10" s="15"/>
      <c r="U10" s="15" t="str">
        <f>IF(AND(T10&lt;&gt;"",Q10&lt;=0),"Cumplió","No Cumplió")</f>
        <v>No Cumplió</v>
      </c>
      <c r="V10" s="15" t="str">
        <f>IF(AND(T10&lt;&gt;"",R10&lt;=0),"Cumplió",IF(P10="","Sin Fecha","No Cumplió"))</f>
        <v>Sin Fecha</v>
      </c>
      <c r="W10" s="19">
        <f>IF(T10="",K10-L10,T10-L10)</f>
        <v>7.0090277777781012</v>
      </c>
      <c r="X10" s="11"/>
      <c r="Y10" s="25">
        <f t="shared" si="0"/>
        <v>1</v>
      </c>
      <c r="Z10" s="26"/>
      <c r="AA10" s="26"/>
      <c r="AB10" s="26"/>
      <c r="AC10" s="26"/>
    </row>
    <row r="11" spans="1:31" ht="47.25" customHeight="1" x14ac:dyDescent="0.25">
      <c r="A11" s="4">
        <v>1</v>
      </c>
      <c r="B11" s="35" t="s">
        <v>706</v>
      </c>
      <c r="C11" s="10" t="s">
        <v>873</v>
      </c>
      <c r="D11" s="11" t="s">
        <v>203</v>
      </c>
      <c r="E11" s="11" t="s">
        <v>59</v>
      </c>
      <c r="F11" s="11" t="s">
        <v>12</v>
      </c>
      <c r="G11" s="11" t="s">
        <v>874</v>
      </c>
      <c r="H11" s="11" t="s">
        <v>875</v>
      </c>
      <c r="I11" s="11" t="s">
        <v>838</v>
      </c>
      <c r="J11" s="11" t="s">
        <v>838</v>
      </c>
      <c r="K11" s="29">
        <f>Abiertos!$D$2</f>
        <v>42051.75</v>
      </c>
      <c r="L11" s="16">
        <v>42044.793055555558</v>
      </c>
      <c r="M11" s="52">
        <f>+T12</f>
        <v>42051.709722222222</v>
      </c>
      <c r="N11" s="17">
        <f>K11-M11</f>
        <v>4.0277777778101154E-2</v>
      </c>
      <c r="O11" s="16">
        <f>+Y11+M11</f>
        <v>42052.709722222222</v>
      </c>
      <c r="P11" s="16"/>
      <c r="Q11" s="18">
        <f>IF(T11="",(ROUNDDOWN(K11-O11,0)),ROUNDDOWN(T11-O11,0))</f>
        <v>0</v>
      </c>
      <c r="R11" s="18" t="str">
        <f>IF(P11="","Sin Fecha",IF(T11="",(ROUNDDOWN(K11-P11,0)),ROUNDDOWN(T11-P11,0)))</f>
        <v>Sin Fecha</v>
      </c>
      <c r="S11" s="19">
        <f>K11-L11</f>
        <v>6.9569444444423425</v>
      </c>
      <c r="T11" s="15"/>
      <c r="U11" s="15" t="str">
        <f>IF(AND(T11&lt;&gt;"",Q11&lt;=0),"Cumplió","No Cumplió")</f>
        <v>No Cumplió</v>
      </c>
      <c r="V11" s="15" t="str">
        <f>IF(AND(T11&lt;&gt;"",R11&lt;=0),"Cumplió",IF(P11="","Sin Fecha","No Cumplió"))</f>
        <v>Sin Fecha</v>
      </c>
      <c r="W11" s="19">
        <f>IF(T11="",K11-L11,T11-L11)</f>
        <v>6.9569444444423425</v>
      </c>
      <c r="X11" s="11" t="s">
        <v>57</v>
      </c>
      <c r="Y11" s="25">
        <f t="shared" si="0"/>
        <v>1</v>
      </c>
      <c r="Z11" s="26"/>
      <c r="AA11" s="26"/>
      <c r="AB11" s="26"/>
      <c r="AC11" s="26"/>
    </row>
    <row r="12" spans="1:31" ht="47.25" customHeight="1" x14ac:dyDescent="0.25">
      <c r="B12" s="35" t="s">
        <v>706</v>
      </c>
      <c r="C12" s="10" t="s">
        <v>873</v>
      </c>
      <c r="D12" s="11" t="s">
        <v>203</v>
      </c>
      <c r="E12" s="11" t="s">
        <v>51</v>
      </c>
      <c r="F12" s="11" t="s">
        <v>12</v>
      </c>
      <c r="G12" s="11" t="s">
        <v>874</v>
      </c>
      <c r="H12" s="11" t="s">
        <v>875</v>
      </c>
      <c r="I12" s="11" t="s">
        <v>838</v>
      </c>
      <c r="J12" s="11" t="s">
        <v>54</v>
      </c>
      <c r="K12" s="29">
        <f>Abiertos!$D$2</f>
        <v>42051.75</v>
      </c>
      <c r="L12" s="16">
        <v>42044.793055555558</v>
      </c>
      <c r="M12" s="52">
        <v>42045.833333333336</v>
      </c>
      <c r="N12" s="17">
        <f>K12-M12</f>
        <v>5.9166666666642413</v>
      </c>
      <c r="O12" s="16">
        <f>+Y12+M12</f>
        <v>42046.833333333336</v>
      </c>
      <c r="P12" s="16"/>
      <c r="Q12" s="18">
        <f>IF(T12="",(ROUNDDOWN(K12-O12,0)),ROUNDDOWN(T12-O12,0))</f>
        <v>4</v>
      </c>
      <c r="R12" s="18" t="str">
        <f>IF(P12="","Sin Fecha",IF(T12="",(ROUNDDOWN(K12-P12,0)),ROUNDDOWN(T12-P12,0)))</f>
        <v>Sin Fecha</v>
      </c>
      <c r="S12" s="19">
        <f>K12-L12</f>
        <v>6.9569444444423425</v>
      </c>
      <c r="T12" s="15">
        <v>42051.709722222222</v>
      </c>
      <c r="U12" s="15" t="str">
        <f>IF(AND(T12&lt;&gt;"",Q12&lt;=0),"Cumplió","No Cumplió")</f>
        <v>No Cumplió</v>
      </c>
      <c r="V12" s="15" t="str">
        <f>IF(AND(T12&lt;&gt;"",R12&lt;=0),"Cumplió",IF(P12="","Sin Fecha","No Cumplió"))</f>
        <v>Sin Fecha</v>
      </c>
      <c r="W12" s="19">
        <f>IF(T12="",K12-L12,T12-L12)</f>
        <v>6.9166666666642413</v>
      </c>
      <c r="X12" s="11" t="s">
        <v>57</v>
      </c>
      <c r="Y12" s="25">
        <f t="shared" si="0"/>
        <v>1</v>
      </c>
      <c r="Z12" s="26"/>
      <c r="AA12" s="26"/>
      <c r="AB12" s="26"/>
      <c r="AC12" s="26"/>
    </row>
    <row r="13" spans="1:31" ht="47.25" customHeight="1" x14ac:dyDescent="0.25">
      <c r="A13" s="4">
        <v>1</v>
      </c>
      <c r="B13" s="35" t="s">
        <v>706</v>
      </c>
      <c r="C13" s="10" t="s">
        <v>876</v>
      </c>
      <c r="D13" s="11" t="s">
        <v>203</v>
      </c>
      <c r="E13" s="11" t="s">
        <v>51</v>
      </c>
      <c r="F13" s="11" t="s">
        <v>12</v>
      </c>
      <c r="G13" s="11" t="s">
        <v>877</v>
      </c>
      <c r="H13" s="11" t="s">
        <v>878</v>
      </c>
      <c r="I13" s="11" t="s">
        <v>96</v>
      </c>
      <c r="J13" s="11" t="s">
        <v>357</v>
      </c>
      <c r="K13" s="29">
        <f>Abiertos!$D$2</f>
        <v>42051.75</v>
      </c>
      <c r="L13" s="16">
        <v>42041.960416666669</v>
      </c>
      <c r="M13" s="52">
        <v>42045.833333333336</v>
      </c>
      <c r="N13" s="17">
        <f>K13-M13</f>
        <v>5.9166666666642413</v>
      </c>
      <c r="O13" s="16">
        <f>+Y13+M13</f>
        <v>42046.833333333336</v>
      </c>
      <c r="P13" s="16"/>
      <c r="Q13" s="18">
        <f>IF(T13="",(ROUNDDOWN(K13-O13,0)),ROUNDDOWN(T13-O13,0))</f>
        <v>4</v>
      </c>
      <c r="R13" s="18" t="str">
        <f>IF(P13="","Sin Fecha",IF(T13="",(ROUNDDOWN(K13-P13,0)),ROUNDDOWN(T13-P13,0)))</f>
        <v>Sin Fecha</v>
      </c>
      <c r="S13" s="19">
        <f>K13-L13</f>
        <v>9.7895833333313931</v>
      </c>
      <c r="T13" s="15"/>
      <c r="U13" s="15" t="str">
        <f>IF(AND(T13&lt;&gt;"",Q13&lt;=0),"Cumplió","No Cumplió")</f>
        <v>No Cumplió</v>
      </c>
      <c r="V13" s="15" t="str">
        <f>IF(AND(T13&lt;&gt;"",R13&lt;=0),"Cumplió",IF(P13="","Sin Fecha","No Cumplió"))</f>
        <v>Sin Fecha</v>
      </c>
      <c r="W13" s="19">
        <f>IF(T13="",K13-L13,T13-L13)</f>
        <v>9.7895833333313931</v>
      </c>
      <c r="X13" s="11"/>
      <c r="Y13" s="25">
        <f t="shared" si="0"/>
        <v>1</v>
      </c>
      <c r="Z13" s="26"/>
      <c r="AA13" s="26"/>
      <c r="AB13" s="26"/>
      <c r="AC13" s="26"/>
    </row>
    <row r="14" spans="1:31" ht="47.25" customHeight="1" x14ac:dyDescent="0.25">
      <c r="B14" s="35" t="s">
        <v>706</v>
      </c>
      <c r="C14" s="10" t="s">
        <v>876</v>
      </c>
      <c r="D14" s="11" t="s">
        <v>203</v>
      </c>
      <c r="E14" s="11" t="s">
        <v>51</v>
      </c>
      <c r="F14" s="11" t="s">
        <v>12</v>
      </c>
      <c r="G14" s="11" t="s">
        <v>877</v>
      </c>
      <c r="H14" s="11" t="s">
        <v>878</v>
      </c>
      <c r="I14" s="11" t="s">
        <v>96</v>
      </c>
      <c r="J14" s="11" t="s">
        <v>357</v>
      </c>
      <c r="K14" s="29">
        <f>Abiertos!$D$2</f>
        <v>42051.75</v>
      </c>
      <c r="L14" s="16">
        <v>42041.960416666669</v>
      </c>
      <c r="M14" s="52">
        <v>42045.833333333336</v>
      </c>
      <c r="N14" s="17">
        <f>K14-M14</f>
        <v>5.9166666666642413</v>
      </c>
      <c r="O14" s="16">
        <f>+Y14+M14</f>
        <v>42046.833333333336</v>
      </c>
      <c r="P14" s="16"/>
      <c r="Q14" s="18">
        <f>IF(T14="",(ROUNDDOWN(K14-O14,0)),ROUNDDOWN(T14-O14,0))</f>
        <v>4</v>
      </c>
      <c r="R14" s="18" t="str">
        <f>IF(P14="","Sin Fecha",IF(T14="",(ROUNDDOWN(K14-P14,0)),ROUNDDOWN(T14-P14,0)))</f>
        <v>Sin Fecha</v>
      </c>
      <c r="S14" s="19">
        <f>K14-L14</f>
        <v>9.7895833333313931</v>
      </c>
      <c r="T14" s="15"/>
      <c r="U14" s="15" t="str">
        <f>IF(AND(T14&lt;&gt;"",Q14&lt;=0),"Cumplió","No Cumplió")</f>
        <v>No Cumplió</v>
      </c>
      <c r="V14" s="15" t="str">
        <f>IF(AND(T14&lt;&gt;"",R14&lt;=0),"Cumplió",IF(P14="","Sin Fecha","No Cumplió"))</f>
        <v>Sin Fecha</v>
      </c>
      <c r="W14" s="19">
        <f>IF(T14="",K14-L14,T14-L14)</f>
        <v>9.7895833333313931</v>
      </c>
      <c r="X14" s="11"/>
      <c r="Y14" s="25">
        <f t="shared" si="0"/>
        <v>1</v>
      </c>
      <c r="Z14" s="26"/>
      <c r="AA14" s="26"/>
      <c r="AB14" s="26"/>
      <c r="AC14" s="26"/>
    </row>
    <row r="15" spans="1:31" ht="47.25" customHeight="1" x14ac:dyDescent="0.25">
      <c r="A15" s="4">
        <v>1</v>
      </c>
      <c r="B15" s="35" t="s">
        <v>706</v>
      </c>
      <c r="C15" s="10" t="s">
        <v>831</v>
      </c>
      <c r="D15" s="11" t="s">
        <v>203</v>
      </c>
      <c r="E15" s="11" t="s">
        <v>51</v>
      </c>
      <c r="F15" s="11" t="s">
        <v>25</v>
      </c>
      <c r="G15" s="11" t="s">
        <v>832</v>
      </c>
      <c r="H15" s="11" t="s">
        <v>833</v>
      </c>
      <c r="I15" s="11" t="s">
        <v>127</v>
      </c>
      <c r="J15" s="11" t="s">
        <v>88</v>
      </c>
      <c r="K15" s="29">
        <f>Abiertos!$D$2</f>
        <v>42051.75</v>
      </c>
      <c r="L15" s="16">
        <v>42041.594444444447</v>
      </c>
      <c r="M15" s="52">
        <v>42041.594444444447</v>
      </c>
      <c r="N15" s="17">
        <f>K15-M15</f>
        <v>10.155555555553292</v>
      </c>
      <c r="O15" s="16">
        <f>+Y15+M15</f>
        <v>42042.594444444447</v>
      </c>
      <c r="P15" s="16"/>
      <c r="Q15" s="18">
        <f>IF(T15="",(ROUNDDOWN(K15-O15,0)),ROUNDDOWN(T15-O15,0))</f>
        <v>9</v>
      </c>
      <c r="R15" s="18" t="str">
        <f>IF(P15="","Sin Fecha",IF(T15="",(ROUNDDOWN(K15-P15,0)),ROUNDDOWN(T15-P15,0)))</f>
        <v>Sin Fecha</v>
      </c>
      <c r="S15" s="19">
        <f>K15-L15</f>
        <v>10.155555555553292</v>
      </c>
      <c r="T15" s="15"/>
      <c r="U15" s="15" t="str">
        <f>IF(AND(T15&lt;&gt;"",Q15&lt;=0),"Cumplió","No Cumplió")</f>
        <v>No Cumplió</v>
      </c>
      <c r="V15" s="15" t="str">
        <f>IF(AND(T15&lt;&gt;"",R15&lt;=0),"Cumplió",IF(P15="","Sin Fecha","No Cumplió"))</f>
        <v>Sin Fecha</v>
      </c>
      <c r="W15" s="19">
        <f>IF(T15="",K15-L15,T15-L15)</f>
        <v>10.155555555553292</v>
      </c>
      <c r="X15" s="11"/>
      <c r="Y15" s="25">
        <f t="shared" si="0"/>
        <v>1</v>
      </c>
      <c r="Z15" s="26"/>
      <c r="AA15" s="26"/>
      <c r="AB15" s="26"/>
      <c r="AC15" s="26"/>
    </row>
    <row r="16" spans="1:31" ht="63.75" customHeight="1" x14ac:dyDescent="0.25">
      <c r="A16" s="4">
        <v>1</v>
      </c>
      <c r="B16" s="35" t="s">
        <v>697</v>
      </c>
      <c r="C16" s="10" t="s">
        <v>827</v>
      </c>
      <c r="D16" s="11" t="s">
        <v>203</v>
      </c>
      <c r="E16" s="11" t="s">
        <v>59</v>
      </c>
      <c r="F16" s="11" t="s">
        <v>25</v>
      </c>
      <c r="G16" s="11" t="s">
        <v>828</v>
      </c>
      <c r="H16" s="11" t="s">
        <v>829</v>
      </c>
      <c r="I16" s="11" t="s">
        <v>32</v>
      </c>
      <c r="J16" s="11" t="s">
        <v>32</v>
      </c>
      <c r="K16" s="29">
        <f t="shared" ref="K16" si="1">$D$2</f>
        <v>42051.75</v>
      </c>
      <c r="L16" s="16">
        <v>42040.967361111114</v>
      </c>
      <c r="M16" s="29">
        <v>42051.722222222219</v>
      </c>
      <c r="N16" s="17">
        <f>K16-M16</f>
        <v>2.7777777781011537E-2</v>
      </c>
      <c r="O16" s="16">
        <f>+M16+Y16</f>
        <v>42052.722222222219</v>
      </c>
      <c r="P16" s="16"/>
      <c r="Q16" s="18">
        <f>IF(T16="",(ROUNDDOWN(K16-O16,0)),ROUNDDOWN(T16-O16,0))</f>
        <v>0</v>
      </c>
      <c r="R16" s="18" t="str">
        <f>IF(P16="","Sin Fecha",IF(T16="",(ROUNDDOWN(K16-P16,0)),ROUNDDOWN(T16-P16,0)))</f>
        <v>Sin Fecha</v>
      </c>
      <c r="S16" s="19">
        <f>K16-L16</f>
        <v>10.78263888888614</v>
      </c>
      <c r="T16" s="15"/>
      <c r="U16" s="15" t="str">
        <f>IF(AND(T16&lt;&gt;"",Q16&lt;=0),"Cumplió","No Cumplió")</f>
        <v>No Cumplió</v>
      </c>
      <c r="V16" s="15" t="str">
        <f>IF(AND(T16&lt;&gt;"",R16&lt;=0),"Cumplió",IF(P16="","Sin Fecha","No Cumplió"))</f>
        <v>Sin Fecha</v>
      </c>
      <c r="W16" s="19">
        <f>IF(T16="",K16-L16,T16-L16)</f>
        <v>10.78263888888614</v>
      </c>
      <c r="X16" s="11" t="s">
        <v>830</v>
      </c>
      <c r="Y16" s="25">
        <v>1</v>
      </c>
      <c r="Z16" s="26"/>
      <c r="AA16" s="26"/>
      <c r="AB16" s="26"/>
      <c r="AC16" s="26"/>
    </row>
    <row r="17" spans="1:29" ht="47.25" customHeight="1" x14ac:dyDescent="0.25">
      <c r="A17" s="4" t="s">
        <v>946</v>
      </c>
      <c r="B17" s="35" t="s">
        <v>704</v>
      </c>
      <c r="C17" s="10" t="s">
        <v>789</v>
      </c>
      <c r="D17" s="11" t="s">
        <v>203</v>
      </c>
      <c r="E17" s="11" t="s">
        <v>817</v>
      </c>
      <c r="F17" s="11" t="s">
        <v>12</v>
      </c>
      <c r="G17" s="11" t="s">
        <v>790</v>
      </c>
      <c r="H17" s="11" t="s">
        <v>791</v>
      </c>
      <c r="I17" s="11" t="s">
        <v>146</v>
      </c>
      <c r="J17" s="11" t="s">
        <v>54</v>
      </c>
      <c r="K17" s="29">
        <f>Abiertos!$D$2</f>
        <v>42051.75</v>
      </c>
      <c r="L17" s="16">
        <v>42040.670138888891</v>
      </c>
      <c r="M17" s="52">
        <v>42040.670138888891</v>
      </c>
      <c r="N17" s="17">
        <f>K17-M17</f>
        <v>11.079861111109494</v>
      </c>
      <c r="O17" s="16">
        <f>+Y17+M17</f>
        <v>42041.670138888891</v>
      </c>
      <c r="P17" s="16">
        <v>42047</v>
      </c>
      <c r="Q17" s="18">
        <f>IF(T17="",(ROUNDDOWN(K17-O17,0)),ROUNDDOWN(T17-O17,0))</f>
        <v>6</v>
      </c>
      <c r="R17" s="18">
        <f>IF(P17="","Sin Fecha",IF(T17="",(ROUNDDOWN(K17-P17,0)),ROUNDDOWN(T17-P17,0)))</f>
        <v>1</v>
      </c>
      <c r="S17" s="19">
        <f>K17-L17</f>
        <v>11.079861111109494</v>
      </c>
      <c r="T17" s="15">
        <v>42048.635416666664</v>
      </c>
      <c r="U17" s="15" t="str">
        <f>IF(AND(T17&lt;&gt;"",Q17&lt;=0),"Cumplió","No Cumplió")</f>
        <v>No Cumplió</v>
      </c>
      <c r="V17" s="15" t="str">
        <f>IF(AND(T17&lt;&gt;"",R17&lt;=0),"Cumplió",IF(P17="","Sin Fecha","No Cumplió"))</f>
        <v>No Cumplió</v>
      </c>
      <c r="W17" s="19">
        <f>IF(T17="",K17-L17,T17-L17)</f>
        <v>7.9652777777737356</v>
      </c>
      <c r="X17" s="11" t="s">
        <v>17</v>
      </c>
      <c r="Y17" s="25">
        <f t="shared" si="0"/>
        <v>1</v>
      </c>
      <c r="Z17" s="26"/>
      <c r="AA17" s="26"/>
      <c r="AB17" s="26"/>
      <c r="AC17" s="26"/>
    </row>
    <row r="18" spans="1:29" ht="47.25" customHeight="1" x14ac:dyDescent="0.25">
      <c r="A18" s="4">
        <v>1</v>
      </c>
      <c r="B18" s="35" t="s">
        <v>707</v>
      </c>
      <c r="C18" s="10" t="s">
        <v>804</v>
      </c>
      <c r="D18" s="11" t="s">
        <v>203</v>
      </c>
      <c r="E18" s="11" t="s">
        <v>51</v>
      </c>
      <c r="F18" s="11" t="s">
        <v>12</v>
      </c>
      <c r="G18" s="11" t="s">
        <v>805</v>
      </c>
      <c r="H18" s="11" t="s">
        <v>806</v>
      </c>
      <c r="I18" s="11" t="s">
        <v>127</v>
      </c>
      <c r="J18" s="11" t="s">
        <v>758</v>
      </c>
      <c r="K18" s="29">
        <f>Abiertos!$D$2</f>
        <v>42051.75</v>
      </c>
      <c r="L18" s="16">
        <v>42040.504861111112</v>
      </c>
      <c r="M18" s="52">
        <f>+T19</f>
        <v>42048.45208333333</v>
      </c>
      <c r="N18" s="17">
        <f>K18-M18</f>
        <v>3.2979166666700621</v>
      </c>
      <c r="O18" s="16">
        <f>+Y18+M18</f>
        <v>42049.45208333333</v>
      </c>
      <c r="P18" s="16"/>
      <c r="Q18" s="18">
        <f>IF(T18="",(ROUNDDOWN(K18-O18,0)),ROUNDDOWN(T18-O18,0))</f>
        <v>2</v>
      </c>
      <c r="R18" s="18" t="str">
        <f>IF(P18="","Sin Fecha",IF(T18="",(ROUNDDOWN(K18-P18,0)),ROUNDDOWN(T18-P18,0)))</f>
        <v>Sin Fecha</v>
      </c>
      <c r="S18" s="19">
        <f>K18-L18</f>
        <v>11.245138888887595</v>
      </c>
      <c r="T18" s="15"/>
      <c r="U18" s="15" t="str">
        <f>IF(AND(T18&lt;&gt;"",Q18&lt;=0),"Cumplió","No Cumplió")</f>
        <v>No Cumplió</v>
      </c>
      <c r="V18" s="15" t="str">
        <f>IF(AND(T18&lt;&gt;"",R18&lt;=0),"Cumplió",IF(P18="","Sin Fecha","No Cumplió"))</f>
        <v>Sin Fecha</v>
      </c>
      <c r="W18" s="19">
        <f>IF(T18="",K18-L18,T18-L18)</f>
        <v>11.245138888887595</v>
      </c>
      <c r="X18" s="11"/>
      <c r="Y18" s="25">
        <f t="shared" si="0"/>
        <v>1</v>
      </c>
      <c r="Z18" s="26"/>
      <c r="AA18" s="26"/>
      <c r="AB18" s="26"/>
      <c r="AC18" s="26"/>
    </row>
    <row r="19" spans="1:29" ht="47.25" customHeight="1" x14ac:dyDescent="0.25">
      <c r="B19" s="35" t="s">
        <v>707</v>
      </c>
      <c r="C19" s="10" t="s">
        <v>804</v>
      </c>
      <c r="D19" s="11" t="s">
        <v>203</v>
      </c>
      <c r="E19" s="11" t="s">
        <v>51</v>
      </c>
      <c r="F19" s="11" t="s">
        <v>12</v>
      </c>
      <c r="G19" s="11" t="s">
        <v>805</v>
      </c>
      <c r="H19" s="11" t="s">
        <v>806</v>
      </c>
      <c r="I19" s="11" t="s">
        <v>127</v>
      </c>
      <c r="J19" s="11" t="s">
        <v>127</v>
      </c>
      <c r="K19" s="29">
        <f>Abiertos!$D$2</f>
        <v>42051.75</v>
      </c>
      <c r="L19" s="16">
        <v>42040.504861111112</v>
      </c>
      <c r="M19" s="52">
        <v>42040.504861111112</v>
      </c>
      <c r="N19" s="17">
        <f>K19-M19</f>
        <v>11.245138888887595</v>
      </c>
      <c r="O19" s="16">
        <f>+Y19+M19</f>
        <v>42041.504861111112</v>
      </c>
      <c r="P19" s="16"/>
      <c r="Q19" s="18">
        <f>IF(T19="",(ROUNDDOWN(K19-O19,0)),ROUNDDOWN(T19-O19,0))</f>
        <v>6</v>
      </c>
      <c r="R19" s="18" t="str">
        <f>IF(P19="","Sin Fecha",IF(T19="",(ROUNDDOWN(K19-P19,0)),ROUNDDOWN(T19-P19,0)))</f>
        <v>Sin Fecha</v>
      </c>
      <c r="S19" s="19">
        <f>K19-L19</f>
        <v>11.245138888887595</v>
      </c>
      <c r="T19" s="15">
        <v>42048.45208333333</v>
      </c>
      <c r="U19" s="15" t="str">
        <f>IF(AND(T19&lt;&gt;"",Q19&lt;=0),"Cumplió","No Cumplió")</f>
        <v>No Cumplió</v>
      </c>
      <c r="V19" s="15" t="str">
        <f>IF(AND(T19&lt;&gt;"",R19&lt;=0),"Cumplió",IF(P19="","Sin Fecha","No Cumplió"))</f>
        <v>Sin Fecha</v>
      </c>
      <c r="W19" s="19">
        <f>IF(T19="",K19-L19,T19-L19)</f>
        <v>7.9472222222175333</v>
      </c>
      <c r="X19" s="11"/>
      <c r="Y19" s="25">
        <f t="shared" si="0"/>
        <v>1</v>
      </c>
      <c r="Z19" s="26"/>
      <c r="AA19" s="26"/>
      <c r="AB19" s="26"/>
      <c r="AC19" s="26"/>
    </row>
    <row r="20" spans="1:29" ht="47.25" customHeight="1" x14ac:dyDescent="0.25">
      <c r="A20" s="4">
        <v>1</v>
      </c>
      <c r="B20" s="35" t="s">
        <v>706</v>
      </c>
      <c r="C20" s="10" t="s">
        <v>807</v>
      </c>
      <c r="D20" s="11" t="s">
        <v>203</v>
      </c>
      <c r="E20" s="11" t="s">
        <v>157</v>
      </c>
      <c r="F20" s="11" t="s">
        <v>25</v>
      </c>
      <c r="G20" s="11" t="s">
        <v>808</v>
      </c>
      <c r="H20" s="11" t="s">
        <v>809</v>
      </c>
      <c r="I20" s="11" t="s">
        <v>49</v>
      </c>
      <c r="J20" s="11" t="s">
        <v>694</v>
      </c>
      <c r="K20" s="29">
        <f>Abiertos!$D$2</f>
        <v>42051.75</v>
      </c>
      <c r="L20" s="16">
        <v>42039.818055555559</v>
      </c>
      <c r="M20" s="52">
        <f>+T21</f>
        <v>42048.536111111112</v>
      </c>
      <c r="N20" s="17">
        <f>K20-M20</f>
        <v>3.2138888888875954</v>
      </c>
      <c r="O20" s="16">
        <f>+Y20+M20</f>
        <v>42049.536111111112</v>
      </c>
      <c r="P20" s="16">
        <v>42051</v>
      </c>
      <c r="Q20" s="18">
        <f>IF(T20="",(ROUNDDOWN(K20-O20,0)),ROUNDDOWN(T20-O20,0))</f>
        <v>2</v>
      </c>
      <c r="R20" s="18">
        <f>IF(P20="","Sin Fecha",IF(T20="",(ROUNDDOWN(K20-P20,0)),ROUNDDOWN(T20-P20,0)))</f>
        <v>0</v>
      </c>
      <c r="S20" s="19">
        <f>K20-L20</f>
        <v>11.931944444440887</v>
      </c>
      <c r="T20" s="15"/>
      <c r="U20" s="15" t="str">
        <f>IF(AND(T20&lt;&gt;"",Q20&lt;=0),"Cumplió","No Cumplió")</f>
        <v>No Cumplió</v>
      </c>
      <c r="V20" s="15" t="str">
        <f>IF(AND(T20&lt;&gt;"",R20&lt;=0),"Cumplió",IF(P20="","Sin Fecha","No Cumplió"))</f>
        <v>No Cumplió</v>
      </c>
      <c r="W20" s="19">
        <f>IF(T20="",K20-L20,T20-L20)</f>
        <v>11.931944444440887</v>
      </c>
      <c r="X20" s="11" t="s">
        <v>17</v>
      </c>
      <c r="Y20" s="25">
        <f t="shared" si="0"/>
        <v>1</v>
      </c>
      <c r="Z20" s="71">
        <v>42048.536111111112</v>
      </c>
      <c r="AA20" s="26"/>
      <c r="AB20" s="26"/>
      <c r="AC20" s="26"/>
    </row>
    <row r="21" spans="1:29" ht="47.25" customHeight="1" x14ac:dyDescent="0.25">
      <c r="B21" s="35" t="s">
        <v>706</v>
      </c>
      <c r="C21" s="10" t="s">
        <v>807</v>
      </c>
      <c r="D21" s="11" t="s">
        <v>203</v>
      </c>
      <c r="E21" s="11" t="s">
        <v>51</v>
      </c>
      <c r="F21" s="11" t="s">
        <v>25</v>
      </c>
      <c r="G21" s="11" t="s">
        <v>808</v>
      </c>
      <c r="H21" s="11" t="s">
        <v>809</v>
      </c>
      <c r="I21" s="11" t="s">
        <v>49</v>
      </c>
      <c r="J21" s="11" t="s">
        <v>88</v>
      </c>
      <c r="K21" s="29">
        <f>Abiertos!$D$2</f>
        <v>42051.75</v>
      </c>
      <c r="L21" s="16">
        <v>42039.818055555559</v>
      </c>
      <c r="M21" s="52">
        <v>42039.818055555559</v>
      </c>
      <c r="N21" s="17">
        <f>K21-M21</f>
        <v>11.931944444440887</v>
      </c>
      <c r="O21" s="16">
        <f>+Y21+M21</f>
        <v>42040.818055555559</v>
      </c>
      <c r="P21" s="16">
        <v>42045</v>
      </c>
      <c r="Q21" s="18">
        <f>IF(T21="",(ROUNDDOWN(K21-O21,0)),ROUNDDOWN(T21-O21,0))</f>
        <v>7</v>
      </c>
      <c r="R21" s="18">
        <f>IF(P21="","Sin Fecha",IF(T21="",(ROUNDDOWN(K21-P21,0)),ROUNDDOWN(T21-P21,0)))</f>
        <v>3</v>
      </c>
      <c r="S21" s="19">
        <f>K21-L21</f>
        <v>11.931944444440887</v>
      </c>
      <c r="T21" s="15">
        <v>42048.536111111112</v>
      </c>
      <c r="U21" s="15" t="str">
        <f>IF(AND(T21&lt;&gt;"",Q21&lt;=0),"Cumplió","No Cumplió")</f>
        <v>No Cumplió</v>
      </c>
      <c r="V21" s="15" t="str">
        <f>IF(AND(T21&lt;&gt;"",R21&lt;=0),"Cumplió",IF(P21="","Sin Fecha","No Cumplió"))</f>
        <v>No Cumplió</v>
      </c>
      <c r="W21" s="19">
        <f>IF(T21="",K21-L21,T21-L21)</f>
        <v>8.7180555555532919</v>
      </c>
      <c r="X21" s="11" t="s">
        <v>17</v>
      </c>
      <c r="Y21" s="25">
        <f t="shared" si="0"/>
        <v>1</v>
      </c>
      <c r="Z21" s="71">
        <v>42048.536111111112</v>
      </c>
      <c r="AA21" s="26"/>
      <c r="AB21" s="26"/>
      <c r="AC21" s="26"/>
    </row>
    <row r="22" spans="1:29" ht="47.25" customHeight="1" x14ac:dyDescent="0.25">
      <c r="A22" s="4">
        <v>1</v>
      </c>
      <c r="B22" s="35" t="s">
        <v>706</v>
      </c>
      <c r="C22" s="10" t="s">
        <v>810</v>
      </c>
      <c r="D22" s="11" t="s">
        <v>203</v>
      </c>
      <c r="E22" s="11" t="s">
        <v>59</v>
      </c>
      <c r="F22" s="11" t="s">
        <v>25</v>
      </c>
      <c r="G22" s="11" t="s">
        <v>811</v>
      </c>
      <c r="H22" s="11" t="s">
        <v>812</v>
      </c>
      <c r="I22" s="11" t="s">
        <v>49</v>
      </c>
      <c r="J22" s="11" t="s">
        <v>49</v>
      </c>
      <c r="K22" s="29">
        <f>Abiertos!$D$2</f>
        <v>42051.75</v>
      </c>
      <c r="L22" s="16">
        <v>42039.813888888886</v>
      </c>
      <c r="M22" s="52">
        <f>+T23</f>
        <v>42048.759722222225</v>
      </c>
      <c r="N22" s="17">
        <f>K22-M22</f>
        <v>2.9902777777751908</v>
      </c>
      <c r="O22" s="16">
        <f>+Y22+M22</f>
        <v>42049.759722222225</v>
      </c>
      <c r="P22" s="16">
        <v>42041.577777777777</v>
      </c>
      <c r="Q22" s="18">
        <f>IF(T22="",(ROUNDDOWN(K22-O22,0)),ROUNDDOWN(T22-O22,0))</f>
        <v>1</v>
      </c>
      <c r="R22" s="18">
        <f>IF(P22="","Sin Fecha",IF(T22="",(ROUNDDOWN(K22-P22,0)),ROUNDDOWN(T22-P22,0)))</f>
        <v>10</v>
      </c>
      <c r="S22" s="19">
        <f>K22-L22</f>
        <v>11.93611111111386</v>
      </c>
      <c r="T22" s="15"/>
      <c r="U22" s="15" t="str">
        <f>IF(AND(T22&lt;&gt;"",Q22&lt;=0),"Cumplió","No Cumplió")</f>
        <v>No Cumplió</v>
      </c>
      <c r="V22" s="15" t="str">
        <f>IF(AND(T22&lt;&gt;"",R22&lt;=0),"Cumplió",IF(P22="","Sin Fecha","No Cumplió"))</f>
        <v>No Cumplió</v>
      </c>
      <c r="W22" s="19">
        <f>IF(T22="",K22-L22,T22-L22)</f>
        <v>11.93611111111386</v>
      </c>
      <c r="X22" s="11" t="s">
        <v>17</v>
      </c>
      <c r="Y22" s="25">
        <f t="shared" si="0"/>
        <v>1</v>
      </c>
      <c r="Z22" s="26"/>
      <c r="AA22" s="26"/>
      <c r="AB22" s="26"/>
      <c r="AC22" s="26"/>
    </row>
    <row r="23" spans="1:29" ht="47.25" customHeight="1" x14ac:dyDescent="0.25">
      <c r="B23" s="35" t="s">
        <v>706</v>
      </c>
      <c r="C23" s="10" t="s">
        <v>810</v>
      </c>
      <c r="D23" s="11" t="s">
        <v>203</v>
      </c>
      <c r="E23" s="11" t="s">
        <v>51</v>
      </c>
      <c r="F23" s="11" t="s">
        <v>25</v>
      </c>
      <c r="G23" s="11" t="s">
        <v>811</v>
      </c>
      <c r="H23" s="11" t="s">
        <v>812</v>
      </c>
      <c r="I23" s="11" t="s">
        <v>49</v>
      </c>
      <c r="J23" s="11" t="s">
        <v>54</v>
      </c>
      <c r="K23" s="29">
        <f>Abiertos!$D$2</f>
        <v>42051.75</v>
      </c>
      <c r="L23" s="16">
        <v>42039.813888888886</v>
      </c>
      <c r="M23" s="52">
        <v>42039.813888888886</v>
      </c>
      <c r="N23" s="17">
        <f>K23-M23</f>
        <v>11.93611111111386</v>
      </c>
      <c r="O23" s="16">
        <f>+Y23+M23</f>
        <v>42040.813888888886</v>
      </c>
      <c r="P23" s="16">
        <v>42041.577777777777</v>
      </c>
      <c r="Q23" s="18">
        <f>IF(T23="",(ROUNDDOWN(K23-O23,0)),ROUNDDOWN(T23-O23,0))</f>
        <v>7</v>
      </c>
      <c r="R23" s="18">
        <f>IF(P23="","Sin Fecha",IF(T23="",(ROUNDDOWN(K23-P23,0)),ROUNDDOWN(T23-P23,0)))</f>
        <v>7</v>
      </c>
      <c r="S23" s="19">
        <f>K23-L23</f>
        <v>11.93611111111386</v>
      </c>
      <c r="T23" s="15">
        <v>42048.759722222225</v>
      </c>
      <c r="U23" s="15" t="str">
        <f>IF(AND(T23&lt;&gt;"",Q23&lt;=0),"Cumplió","No Cumplió")</f>
        <v>No Cumplió</v>
      </c>
      <c r="V23" s="15" t="str">
        <f>IF(AND(T23&lt;&gt;"",R23&lt;=0),"Cumplió",IF(P23="","Sin Fecha","No Cumplió"))</f>
        <v>No Cumplió</v>
      </c>
      <c r="W23" s="19">
        <f>IF(T23="",K23-L23,T23-L23)</f>
        <v>8.945833333338669</v>
      </c>
      <c r="X23" s="11" t="s">
        <v>17</v>
      </c>
      <c r="Y23" s="25">
        <f t="shared" si="0"/>
        <v>1</v>
      </c>
      <c r="Z23" s="26"/>
      <c r="AA23" s="26"/>
      <c r="AB23" s="26"/>
      <c r="AC23" s="26"/>
    </row>
    <row r="24" spans="1:29" ht="47.25" customHeight="1" x14ac:dyDescent="0.25">
      <c r="B24" s="35" t="s">
        <v>706</v>
      </c>
      <c r="C24" s="10" t="s">
        <v>810</v>
      </c>
      <c r="D24" s="11" t="s">
        <v>203</v>
      </c>
      <c r="E24" s="11" t="s">
        <v>51</v>
      </c>
      <c r="F24" s="11" t="s">
        <v>25</v>
      </c>
      <c r="G24" s="11" t="s">
        <v>811</v>
      </c>
      <c r="H24" s="11" t="s">
        <v>812</v>
      </c>
      <c r="I24" s="11" t="s">
        <v>49</v>
      </c>
      <c r="J24" s="11" t="s">
        <v>42</v>
      </c>
      <c r="K24" s="29">
        <f>Abiertos!$D$2</f>
        <v>42051.75</v>
      </c>
      <c r="L24" s="16">
        <v>42039.813888888886</v>
      </c>
      <c r="M24" s="52">
        <v>42039.813888888886</v>
      </c>
      <c r="N24" s="17">
        <f>K24-M24</f>
        <v>11.93611111111386</v>
      </c>
      <c r="O24" s="16">
        <f>+Y24+M24</f>
        <v>42040.813888888886</v>
      </c>
      <c r="P24" s="16">
        <v>42041.577777777777</v>
      </c>
      <c r="Q24" s="18">
        <f>IF(T24="",(ROUNDDOWN(K24-O24,0)),ROUNDDOWN(T24-O24,0))</f>
        <v>0</v>
      </c>
      <c r="R24" s="18">
        <f>IF(P24="","Sin Fecha",IF(T24="",(ROUNDDOWN(K24-P24,0)),ROUNDDOWN(T24-P24,0)))</f>
        <v>0</v>
      </c>
      <c r="S24" s="19">
        <f>K24-L24</f>
        <v>11.93611111111386</v>
      </c>
      <c r="T24" s="15">
        <v>42041.577777777777</v>
      </c>
      <c r="U24" s="15" t="str">
        <f>IF(AND(T24&lt;&gt;"",Q24&lt;=0),"Cumplió","No Cumplió")</f>
        <v>Cumplió</v>
      </c>
      <c r="V24" s="15" t="str">
        <f>IF(AND(T24&lt;&gt;"",R24&lt;=0),"Cumplió",IF(P24="","Sin Fecha","No Cumplió"))</f>
        <v>Cumplió</v>
      </c>
      <c r="W24" s="19">
        <f>IF(T24="",K24-L24,T24-L24)</f>
        <v>1.7638888888905058</v>
      </c>
      <c r="X24" s="11" t="s">
        <v>17</v>
      </c>
      <c r="Y24" s="25">
        <f t="shared" si="0"/>
        <v>1</v>
      </c>
      <c r="Z24" s="26"/>
      <c r="AA24" s="26"/>
      <c r="AB24" s="26"/>
      <c r="AC24" s="26"/>
    </row>
    <row r="25" spans="1:29" ht="47.25" customHeight="1" x14ac:dyDescent="0.25">
      <c r="A25" s="4" t="s">
        <v>946</v>
      </c>
      <c r="B25" s="35" t="s">
        <v>707</v>
      </c>
      <c r="C25" s="10" t="s">
        <v>749</v>
      </c>
      <c r="D25" s="11" t="s">
        <v>203</v>
      </c>
      <c r="E25" s="11" t="s">
        <v>817</v>
      </c>
      <c r="F25" s="11" t="s">
        <v>12</v>
      </c>
      <c r="G25" s="11" t="s">
        <v>750</v>
      </c>
      <c r="H25" s="11" t="s">
        <v>751</v>
      </c>
      <c r="I25" s="11" t="s">
        <v>127</v>
      </c>
      <c r="J25" s="11" t="s">
        <v>55</v>
      </c>
      <c r="K25" s="29">
        <f>Abiertos!$D$2</f>
        <v>42051.75</v>
      </c>
      <c r="L25" s="16">
        <v>42039.430555555555</v>
      </c>
      <c r="M25" s="52">
        <v>42039.430555555555</v>
      </c>
      <c r="N25" s="17">
        <f>K25-M25</f>
        <v>12.319444444445253</v>
      </c>
      <c r="O25" s="16">
        <f>+Y25+M25</f>
        <v>42040.430555555555</v>
      </c>
      <c r="P25" s="16"/>
      <c r="Q25" s="18">
        <f>IF(T25="",(ROUNDDOWN(K25-O25,0)),ROUNDDOWN(T25-O25,0))</f>
        <v>0</v>
      </c>
      <c r="R25" s="18" t="str">
        <f>IF(P25="","Sin Fecha",IF(T25="",(ROUNDDOWN(K25-P25,0)),ROUNDDOWN(T25-P25,0)))</f>
        <v>Sin Fecha</v>
      </c>
      <c r="S25" s="19">
        <f>K25-L25</f>
        <v>12.319444444445253</v>
      </c>
      <c r="T25" s="15">
        <v>42041</v>
      </c>
      <c r="U25" s="15" t="str">
        <f>IF(AND(T25&lt;&gt;"",Q25&lt;=0),"Cumplió","No Cumplió")</f>
        <v>Cumplió</v>
      </c>
      <c r="V25" s="15" t="str">
        <f>IF(AND(T25&lt;&gt;"",R25&lt;=0),"Cumplió",IF(P25="","Sin Fecha","No Cumplió"))</f>
        <v>Sin Fecha</v>
      </c>
      <c r="W25" s="19">
        <f>IF(T25="",K25-L25,T25-L25)</f>
        <v>1.5694444444452529</v>
      </c>
      <c r="X25" s="11"/>
      <c r="Y25" s="25">
        <f t="shared" si="0"/>
        <v>1</v>
      </c>
      <c r="Z25" s="26"/>
      <c r="AA25" s="26"/>
      <c r="AB25" s="26"/>
      <c r="AC25" s="26"/>
    </row>
    <row r="26" spans="1:29" ht="47.25" customHeight="1" x14ac:dyDescent="0.25">
      <c r="A26" s="4" t="s">
        <v>946</v>
      </c>
      <c r="B26" s="35" t="s">
        <v>707</v>
      </c>
      <c r="C26" s="10" t="s">
        <v>752</v>
      </c>
      <c r="D26" s="11" t="s">
        <v>203</v>
      </c>
      <c r="E26" s="11" t="s">
        <v>817</v>
      </c>
      <c r="F26" s="11" t="s">
        <v>25</v>
      </c>
      <c r="G26" s="11" t="s">
        <v>753</v>
      </c>
      <c r="H26" s="11" t="s">
        <v>754</v>
      </c>
      <c r="I26" s="11" t="s">
        <v>127</v>
      </c>
      <c r="J26" s="11" t="s">
        <v>55</v>
      </c>
      <c r="K26" s="29">
        <f>Abiertos!$D$2</f>
        <v>42051.75</v>
      </c>
      <c r="L26" s="16">
        <v>42038.835416666669</v>
      </c>
      <c r="M26" s="52">
        <v>42038.835416666669</v>
      </c>
      <c r="N26" s="17">
        <f>K26-M26</f>
        <v>12.914583333331393</v>
      </c>
      <c r="O26" s="16">
        <f>+Y26+M26</f>
        <v>42039.835416666669</v>
      </c>
      <c r="P26" s="16"/>
      <c r="Q26" s="18">
        <f>IF(T26="",(ROUNDDOWN(K26-O26,0)),ROUNDDOWN(T26-O26,0))</f>
        <v>1</v>
      </c>
      <c r="R26" s="18" t="str">
        <f>IF(P26="","Sin Fecha",IF(T26="",(ROUNDDOWN(K26-P26,0)),ROUNDDOWN(T26-P26,0)))</f>
        <v>Sin Fecha</v>
      </c>
      <c r="S26" s="19">
        <f>K26-L26</f>
        <v>12.914583333331393</v>
      </c>
      <c r="T26" s="15">
        <v>42041</v>
      </c>
      <c r="U26" s="15" t="str">
        <f>IF(AND(T26&lt;&gt;"",Q26&lt;=0),"Cumplió","No Cumplió")</f>
        <v>No Cumplió</v>
      </c>
      <c r="V26" s="15" t="str">
        <f>IF(AND(T26&lt;&gt;"",R26&lt;=0),"Cumplió",IF(P26="","Sin Fecha","No Cumplió"))</f>
        <v>Sin Fecha</v>
      </c>
      <c r="W26" s="19">
        <f>IF(T26="",K26-L26,T26-L26)</f>
        <v>2.1645833333313931</v>
      </c>
      <c r="X26" s="11"/>
      <c r="Y26" s="25">
        <f t="shared" si="0"/>
        <v>1</v>
      </c>
      <c r="Z26" s="26"/>
      <c r="AA26" s="26"/>
      <c r="AB26" s="26"/>
      <c r="AC26" s="26"/>
    </row>
    <row r="27" spans="1:29" ht="47.25" customHeight="1" x14ac:dyDescent="0.25">
      <c r="A27" s="4">
        <v>1</v>
      </c>
      <c r="B27" s="35" t="s">
        <v>707</v>
      </c>
      <c r="C27" s="10" t="s">
        <v>755</v>
      </c>
      <c r="D27" s="11" t="s">
        <v>203</v>
      </c>
      <c r="E27" s="11" t="s">
        <v>59</v>
      </c>
      <c r="F27" s="11" t="s">
        <v>25</v>
      </c>
      <c r="G27" s="11" t="s">
        <v>756</v>
      </c>
      <c r="H27" s="11" t="s">
        <v>757</v>
      </c>
      <c r="I27" s="11" t="s">
        <v>127</v>
      </c>
      <c r="J27" s="11" t="s">
        <v>49</v>
      </c>
      <c r="K27" s="29">
        <f>Abiertos!$D$2</f>
        <v>42051.75</v>
      </c>
      <c r="L27" s="16">
        <v>42038.783333333333</v>
      </c>
      <c r="M27" s="52">
        <v>42038.783333333333</v>
      </c>
      <c r="N27" s="17">
        <f>K27-M27</f>
        <v>12.966666666667152</v>
      </c>
      <c r="O27" s="16">
        <f>+Y27+M27</f>
        <v>42039.783333333333</v>
      </c>
      <c r="P27" s="16"/>
      <c r="Q27" s="18">
        <f>IF(T27="",(ROUNDDOWN(K27-O27,0)),ROUNDDOWN(T27-O27,0))</f>
        <v>11</v>
      </c>
      <c r="R27" s="18" t="str">
        <f>IF(P27="","Sin Fecha",IF(T27="",(ROUNDDOWN(K27-P27,0)),ROUNDDOWN(T27-P27,0)))</f>
        <v>Sin Fecha</v>
      </c>
      <c r="S27" s="19">
        <f>K27-L27</f>
        <v>12.966666666667152</v>
      </c>
      <c r="T27" s="15"/>
      <c r="U27" s="15" t="str">
        <f>IF(AND(T27&lt;&gt;"",Q27&lt;=0),"Cumplió","No Cumplió")</f>
        <v>No Cumplió</v>
      </c>
      <c r="V27" s="15" t="str">
        <f>IF(AND(T27&lt;&gt;"",R27&lt;=0),"Cumplió",IF(P27="","Sin Fecha","No Cumplió"))</f>
        <v>Sin Fecha</v>
      </c>
      <c r="W27" s="19">
        <f>IF(T27="",K27-L27,T27-L27)</f>
        <v>12.966666666667152</v>
      </c>
      <c r="X27" s="11"/>
      <c r="Y27" s="25">
        <f t="shared" si="0"/>
        <v>1</v>
      </c>
      <c r="Z27" s="26"/>
      <c r="AA27" s="26"/>
      <c r="AB27" s="26"/>
      <c r="AC27" s="26"/>
    </row>
    <row r="28" spans="1:29" ht="47.25" customHeight="1" x14ac:dyDescent="0.25">
      <c r="A28" s="4">
        <v>1</v>
      </c>
      <c r="B28" s="35" t="s">
        <v>705</v>
      </c>
      <c r="C28" s="10" t="s">
        <v>687</v>
      </c>
      <c r="D28" s="11" t="s">
        <v>203</v>
      </c>
      <c r="E28" s="11" t="s">
        <v>51</v>
      </c>
      <c r="F28" s="11" t="s">
        <v>25</v>
      </c>
      <c r="G28" s="11" t="s">
        <v>688</v>
      </c>
      <c r="H28" s="11" t="s">
        <v>689</v>
      </c>
      <c r="I28" s="11" t="s">
        <v>454</v>
      </c>
      <c r="J28" s="11" t="s">
        <v>454</v>
      </c>
      <c r="K28" s="29">
        <f>Abiertos!$D$2</f>
        <v>42051.75</v>
      </c>
      <c r="L28" s="16">
        <v>42038.731944444444</v>
      </c>
      <c r="M28" s="52">
        <f>+T29</f>
        <v>42051.605555555558</v>
      </c>
      <c r="N28" s="17">
        <f>K28-M28</f>
        <v>0.1444444444423425</v>
      </c>
      <c r="O28" s="16">
        <f>+Y28+M28</f>
        <v>42052.605555555558</v>
      </c>
      <c r="P28" s="16">
        <v>42041</v>
      </c>
      <c r="Q28" s="18">
        <f>IF(T28="",(ROUNDDOWN(K28-O28,0)),ROUNDDOWN(T28-O28,0))</f>
        <v>0</v>
      </c>
      <c r="R28" s="18">
        <f>IF(P28="","Sin Fecha",IF(T28="",(ROUNDDOWN(K28-P28,0)),ROUNDDOWN(T28-P28,0)))</f>
        <v>10</v>
      </c>
      <c r="S28" s="19">
        <f>K28-L28</f>
        <v>13.018055555556202</v>
      </c>
      <c r="T28" s="15"/>
      <c r="U28" s="15" t="str">
        <f>IF(AND(T28&lt;&gt;"",Q28&lt;=0),"Cumplió","No Cumplió")</f>
        <v>No Cumplió</v>
      </c>
      <c r="V28" s="15" t="str">
        <f>IF(AND(T28&lt;&gt;"",R28&lt;=0),"Cumplió",IF(P28="","Sin Fecha","No Cumplió"))</f>
        <v>No Cumplió</v>
      </c>
      <c r="W28" s="19">
        <f>IF(T28="",K28-L28,T28-L28)</f>
        <v>13.018055555556202</v>
      </c>
      <c r="X28" s="11"/>
      <c r="Y28" s="25">
        <f t="shared" si="0"/>
        <v>1</v>
      </c>
      <c r="Z28" s="26"/>
      <c r="AA28" s="26"/>
      <c r="AB28" s="26"/>
      <c r="AC28" s="26"/>
    </row>
    <row r="29" spans="1:29" ht="47.25" customHeight="1" x14ac:dyDescent="0.25">
      <c r="B29" s="35" t="s">
        <v>705</v>
      </c>
      <c r="C29" s="10" t="s">
        <v>687</v>
      </c>
      <c r="D29" s="11" t="s">
        <v>203</v>
      </c>
      <c r="E29" s="11" t="s">
        <v>51</v>
      </c>
      <c r="F29" s="11" t="s">
        <v>25</v>
      </c>
      <c r="G29" s="11" t="s">
        <v>688</v>
      </c>
      <c r="H29" s="11" t="s">
        <v>689</v>
      </c>
      <c r="I29" s="11" t="s">
        <v>454</v>
      </c>
      <c r="J29" s="11" t="s">
        <v>357</v>
      </c>
      <c r="K29" s="29">
        <f>Abiertos!$D$2</f>
        <v>42051.75</v>
      </c>
      <c r="L29" s="16">
        <v>42038.731944444444</v>
      </c>
      <c r="M29" s="52">
        <v>42038.783333333333</v>
      </c>
      <c r="N29" s="17">
        <f>K29-M29</f>
        <v>12.966666666667152</v>
      </c>
      <c r="O29" s="16">
        <f>+Y29+M29</f>
        <v>42039.783333333333</v>
      </c>
      <c r="P29" s="16">
        <v>42041</v>
      </c>
      <c r="Q29" s="18">
        <f>IF(T29="",(ROUNDDOWN(K29-O29,0)),ROUNDDOWN(T29-O29,0))</f>
        <v>11</v>
      </c>
      <c r="R29" s="18">
        <f>IF(P29="","Sin Fecha",IF(T29="",(ROUNDDOWN(K29-P29,0)),ROUNDDOWN(T29-P29,0)))</f>
        <v>10</v>
      </c>
      <c r="S29" s="19">
        <f>K29-L29</f>
        <v>13.018055555556202</v>
      </c>
      <c r="T29" s="15">
        <v>42051.605555555558</v>
      </c>
      <c r="U29" s="15" t="str">
        <f>IF(AND(T29&lt;&gt;"",Q29&lt;=0),"Cumplió","No Cumplió")</f>
        <v>No Cumplió</v>
      </c>
      <c r="V29" s="15" t="str">
        <f>IF(AND(T29&lt;&gt;"",R29&lt;=0),"Cumplió",IF(P29="","Sin Fecha","No Cumplió"))</f>
        <v>No Cumplió</v>
      </c>
      <c r="W29" s="19">
        <f>IF(T29="",K29-L29,T29-L29)</f>
        <v>12.87361111111386</v>
      </c>
      <c r="X29" s="11"/>
      <c r="Y29" s="25">
        <f t="shared" si="0"/>
        <v>1</v>
      </c>
      <c r="Z29" s="26"/>
      <c r="AA29" s="26"/>
      <c r="AB29" s="26"/>
      <c r="AC29" s="26"/>
    </row>
    <row r="30" spans="1:29" ht="47.25" customHeight="1" x14ac:dyDescent="0.25">
      <c r="A30" s="4">
        <v>1</v>
      </c>
      <c r="B30" s="35" t="s">
        <v>704</v>
      </c>
      <c r="C30" s="10" t="s">
        <v>613</v>
      </c>
      <c r="D30" s="11" t="s">
        <v>203</v>
      </c>
      <c r="E30" s="11" t="s">
        <v>51</v>
      </c>
      <c r="F30" s="11" t="s">
        <v>25</v>
      </c>
      <c r="G30" s="11" t="s">
        <v>614</v>
      </c>
      <c r="H30" s="11" t="s">
        <v>615</v>
      </c>
      <c r="I30" s="11" t="s">
        <v>65</v>
      </c>
      <c r="J30" s="11" t="s">
        <v>65</v>
      </c>
      <c r="K30" s="29">
        <f>Abiertos!$D$2</f>
        <v>42051.75</v>
      </c>
      <c r="L30" s="16">
        <v>42035.684027777781</v>
      </c>
      <c r="M30" s="52">
        <f>+T31</f>
        <v>42051.64166666667</v>
      </c>
      <c r="N30" s="17">
        <f>K30-M30</f>
        <v>0.10833333332993789</v>
      </c>
      <c r="O30" s="16">
        <f>+Y30+M30</f>
        <v>42052.64166666667</v>
      </c>
      <c r="P30" s="16">
        <v>42047</v>
      </c>
      <c r="Q30" s="18">
        <f>IF(T30="",(ROUNDDOWN(K30-O30,0)),ROUNDDOWN(T30-O30,0))</f>
        <v>0</v>
      </c>
      <c r="R30" s="18">
        <f>IF(P30="","Sin Fecha",IF(T30="",(ROUNDDOWN(K30-P30,0)),ROUNDDOWN(T30-P30,0)))</f>
        <v>4</v>
      </c>
      <c r="S30" s="19">
        <f>K30-L30</f>
        <v>16.065972222218988</v>
      </c>
      <c r="T30" s="15"/>
      <c r="U30" s="15" t="str">
        <f>IF(AND(T30&lt;&gt;"",Q30&lt;=0),"Cumplió","No Cumplió")</f>
        <v>No Cumplió</v>
      </c>
      <c r="V30" s="15" t="str">
        <f>IF(AND(T30&lt;&gt;"",R30&lt;=0),"Cumplió",IF(P30="","Sin Fecha","No Cumplió"))</f>
        <v>No Cumplió</v>
      </c>
      <c r="W30" s="19">
        <f>IF(T30="",K30-L30,T30-L30)</f>
        <v>16.065972222218988</v>
      </c>
      <c r="X30" s="11"/>
      <c r="Y30" s="25">
        <f t="shared" si="0"/>
        <v>1</v>
      </c>
      <c r="Z30" s="26"/>
      <c r="AA30" s="26"/>
      <c r="AB30" s="26"/>
      <c r="AC30" s="26"/>
    </row>
    <row r="31" spans="1:29" ht="47.25" customHeight="1" x14ac:dyDescent="0.25">
      <c r="B31" s="35" t="s">
        <v>704</v>
      </c>
      <c r="C31" s="10" t="s">
        <v>613</v>
      </c>
      <c r="D31" s="11" t="s">
        <v>203</v>
      </c>
      <c r="E31" s="11" t="s">
        <v>11</v>
      </c>
      <c r="F31" s="11" t="s">
        <v>25</v>
      </c>
      <c r="G31" s="11" t="s">
        <v>614</v>
      </c>
      <c r="H31" s="11" t="s">
        <v>615</v>
      </c>
      <c r="I31" s="11" t="s">
        <v>65</v>
      </c>
      <c r="J31" s="11" t="s">
        <v>42</v>
      </c>
      <c r="K31" s="29">
        <f>Abiertos!$D$2</f>
        <v>42051.75</v>
      </c>
      <c r="L31" s="16">
        <v>42035.684027777781</v>
      </c>
      <c r="M31" s="52">
        <v>42037</v>
      </c>
      <c r="N31" s="17">
        <f>K31-M31</f>
        <v>14.75</v>
      </c>
      <c r="O31" s="16">
        <f>+Y31+M31</f>
        <v>42038</v>
      </c>
      <c r="P31" s="16">
        <v>42047</v>
      </c>
      <c r="Q31" s="18">
        <f>IF(T31="",(ROUNDDOWN(K31-O31,0)),ROUNDDOWN(T31-O31,0))</f>
        <v>13</v>
      </c>
      <c r="R31" s="18">
        <f>IF(P31="","Sin Fecha",IF(T31="",(ROUNDDOWN(K31-P31,0)),ROUNDDOWN(T31-P31,0)))</f>
        <v>4</v>
      </c>
      <c r="S31" s="19">
        <f>K31-L31</f>
        <v>16.065972222218988</v>
      </c>
      <c r="T31" s="15">
        <v>42051.64166666667</v>
      </c>
      <c r="U31" s="15" t="str">
        <f>IF(AND(T31&lt;&gt;"",Q31&lt;=0),"Cumplió","No Cumplió")</f>
        <v>No Cumplió</v>
      </c>
      <c r="V31" s="15" t="str">
        <f>IF(AND(T31&lt;&gt;"",R31&lt;=0),"Cumplió",IF(P31="","Sin Fecha","No Cumplió"))</f>
        <v>No Cumplió</v>
      </c>
      <c r="W31" s="19">
        <f>IF(T31="",K31-L31,T31-L31)</f>
        <v>15.957638888889051</v>
      </c>
      <c r="X31" s="11"/>
      <c r="Y31" s="25">
        <f t="shared" si="0"/>
        <v>1</v>
      </c>
      <c r="Z31" s="26"/>
      <c r="AA31" s="26"/>
      <c r="AB31" s="26"/>
      <c r="AC31" s="26"/>
    </row>
    <row r="32" spans="1:29" ht="47.25" customHeight="1" x14ac:dyDescent="0.25">
      <c r="B32" s="35" t="s">
        <v>704</v>
      </c>
      <c r="C32" s="10" t="s">
        <v>613</v>
      </c>
      <c r="D32" s="11" t="s">
        <v>203</v>
      </c>
      <c r="E32" s="11" t="s">
        <v>11</v>
      </c>
      <c r="F32" s="11" t="s">
        <v>25</v>
      </c>
      <c r="G32" s="11" t="s">
        <v>614</v>
      </c>
      <c r="H32" s="11" t="s">
        <v>615</v>
      </c>
      <c r="I32" s="11" t="s">
        <v>65</v>
      </c>
      <c r="J32" s="11" t="s">
        <v>758</v>
      </c>
      <c r="K32" s="29">
        <f>Abiertos!$D$2</f>
        <v>42051.75</v>
      </c>
      <c r="L32" s="16">
        <v>42035.684027777781</v>
      </c>
      <c r="M32" s="52">
        <v>42037</v>
      </c>
      <c r="N32" s="17">
        <f>K32-M32</f>
        <v>14.75</v>
      </c>
      <c r="O32" s="16">
        <f>+Y32+M32</f>
        <v>42038</v>
      </c>
      <c r="P32" s="16"/>
      <c r="Q32" s="18">
        <f>IF(T32="",(ROUNDDOWN(K32-O32,0)),ROUNDDOWN(T32-O32,0))</f>
        <v>-1</v>
      </c>
      <c r="R32" s="18" t="str">
        <f>IF(P32="","Sin Fecha",IF(T32="",(ROUNDDOWN(K32-P32,0)),ROUNDDOWN(T32-P32,0)))</f>
        <v>Sin Fecha</v>
      </c>
      <c r="S32" s="19">
        <f>K32-L32</f>
        <v>16.065972222218988</v>
      </c>
      <c r="T32" s="15">
        <v>42037</v>
      </c>
      <c r="U32" s="15" t="str">
        <f>IF(AND(T32&lt;&gt;"",Q32&lt;=0),"Cumplió","No Cumplió")</f>
        <v>Cumplió</v>
      </c>
      <c r="V32" s="15" t="str">
        <f>IF(AND(T32&lt;&gt;"",R32&lt;=0),"Cumplió",IF(P32="","Sin Fecha","No Cumplió"))</f>
        <v>Sin Fecha</v>
      </c>
      <c r="W32" s="19">
        <f>IF(T32="",K32-L32,T32-L32)</f>
        <v>1.3159722222189885</v>
      </c>
      <c r="X32" s="11"/>
      <c r="Y32" s="25">
        <f t="shared" si="0"/>
        <v>1</v>
      </c>
      <c r="Z32" s="26"/>
      <c r="AA32" s="26"/>
      <c r="AB32" s="26"/>
      <c r="AC32" s="26"/>
    </row>
    <row r="33" spans="1:29" ht="47.25" customHeight="1" x14ac:dyDescent="0.25">
      <c r="A33" s="4" t="s">
        <v>946</v>
      </c>
      <c r="B33" s="35" t="s">
        <v>707</v>
      </c>
      <c r="C33" s="10" t="s">
        <v>202</v>
      </c>
      <c r="D33" s="11" t="s">
        <v>203</v>
      </c>
      <c r="E33" s="11" t="s">
        <v>817</v>
      </c>
      <c r="F33" s="11" t="s">
        <v>25</v>
      </c>
      <c r="G33" s="11" t="s">
        <v>204</v>
      </c>
      <c r="H33" s="11" t="s">
        <v>205</v>
      </c>
      <c r="I33" s="11" t="s">
        <v>55</v>
      </c>
      <c r="J33" s="11" t="s">
        <v>55</v>
      </c>
      <c r="K33" s="29">
        <f>$D$2</f>
        <v>42051.75</v>
      </c>
      <c r="L33" s="16">
        <v>42031.820833333331</v>
      </c>
      <c r="M33" s="52">
        <v>42037</v>
      </c>
      <c r="N33" s="17">
        <f>K33-M33</f>
        <v>14.75</v>
      </c>
      <c r="O33" s="16">
        <f>+Y33+M33</f>
        <v>42038</v>
      </c>
      <c r="P33" s="16">
        <v>42039</v>
      </c>
      <c r="Q33" s="18">
        <f>IF(T33="",(ROUNDDOWN(K33-O33,0)),ROUNDDOWN(T33-O33,0))</f>
        <v>-3</v>
      </c>
      <c r="R33" s="18">
        <f>IF(P33="","Sin Fecha",IF(T33="",(ROUNDDOWN(K33-P33,0)),ROUNDDOWN(T33-P33,0)))</f>
        <v>-4</v>
      </c>
      <c r="S33" s="19">
        <f>K33-L33</f>
        <v>19.929166666668607</v>
      </c>
      <c r="T33" s="15">
        <v>42035</v>
      </c>
      <c r="U33" s="15" t="str">
        <f>IF(AND(T33&lt;&gt;"",Q33&lt;=0),"Cumplió","No Cumplió")</f>
        <v>Cumplió</v>
      </c>
      <c r="V33" s="15" t="str">
        <f>IF(AND(T33&lt;&gt;"",R33&lt;=0),"Cumplió",IF(P33="","Sin Fecha","No Cumplió"))</f>
        <v>Cumplió</v>
      </c>
      <c r="W33" s="19">
        <f>IF(T33="",K33-L33,T33-L33)</f>
        <v>3.1791666666686069</v>
      </c>
      <c r="X33" s="11" t="s">
        <v>135</v>
      </c>
      <c r="Y33" s="25">
        <f t="shared" si="0"/>
        <v>1</v>
      </c>
      <c r="Z33" s="26"/>
      <c r="AA33" s="26"/>
      <c r="AB33" s="26"/>
      <c r="AC33" s="26"/>
    </row>
    <row r="34" spans="1:29" ht="47.25" customHeight="1" x14ac:dyDescent="0.25">
      <c r="A34" s="4">
        <v>1</v>
      </c>
      <c r="B34" s="35" t="s">
        <v>707</v>
      </c>
      <c r="C34" s="10" t="s">
        <v>58</v>
      </c>
      <c r="D34" s="11" t="s">
        <v>203</v>
      </c>
      <c r="E34" s="11" t="s">
        <v>59</v>
      </c>
      <c r="F34" s="11" t="s">
        <v>25</v>
      </c>
      <c r="G34" s="11" t="s">
        <v>60</v>
      </c>
      <c r="H34" s="11" t="s">
        <v>61</v>
      </c>
      <c r="I34" s="11" t="s">
        <v>32</v>
      </c>
      <c r="J34" s="11" t="s">
        <v>16</v>
      </c>
      <c r="K34" s="29">
        <f>$D$2</f>
        <v>42051.75</v>
      </c>
      <c r="L34" s="16">
        <v>42031.728472222225</v>
      </c>
      <c r="M34" s="52">
        <v>42037</v>
      </c>
      <c r="N34" s="17">
        <f>K34-M34</f>
        <v>14.75</v>
      </c>
      <c r="O34" s="16">
        <f>+Y34+M34</f>
        <v>42038</v>
      </c>
      <c r="P34" s="16"/>
      <c r="Q34" s="18">
        <f>IF(T34="",(ROUNDDOWN(K34-O34,0)),ROUNDDOWN(T34-O34,0))</f>
        <v>13</v>
      </c>
      <c r="R34" s="18" t="str">
        <f>IF(P34="","Sin Fecha",IF(T34="",(ROUNDDOWN(K34-P34,0)),ROUNDDOWN(T34-P34,0)))</f>
        <v>Sin Fecha</v>
      </c>
      <c r="S34" s="19">
        <f>K34-L34</f>
        <v>20.021527777775191</v>
      </c>
      <c r="T34" s="15"/>
      <c r="U34" s="15" t="str">
        <f>IF(AND(T34&lt;&gt;"",Q34&lt;=0),"Cumplió","No Cumplió")</f>
        <v>No Cumplió</v>
      </c>
      <c r="V34" s="15" t="str">
        <f>IF(AND(T34&lt;&gt;"",R34&lt;=0),"Cumplió",IF(P34="","Sin Fecha","No Cumplió"))</f>
        <v>Sin Fecha</v>
      </c>
      <c r="W34" s="19">
        <f>IF(T34="",K34-L34,T34-L34)</f>
        <v>20.021527777775191</v>
      </c>
      <c r="X34" s="11" t="s">
        <v>17</v>
      </c>
      <c r="Y34" s="25">
        <f>$D$3</f>
        <v>1</v>
      </c>
      <c r="Z34" s="26"/>
      <c r="AA34" s="26"/>
      <c r="AB34" s="26"/>
      <c r="AC34" s="26"/>
    </row>
    <row r="35" spans="1:29" ht="47.25" customHeight="1" x14ac:dyDescent="0.25">
      <c r="A35" s="4" t="s">
        <v>946</v>
      </c>
      <c r="B35" s="35" t="s">
        <v>707</v>
      </c>
      <c r="C35" s="10" t="s">
        <v>206</v>
      </c>
      <c r="D35" s="11" t="s">
        <v>203</v>
      </c>
      <c r="E35" s="11" t="s">
        <v>817</v>
      </c>
      <c r="F35" s="11" t="s">
        <v>25</v>
      </c>
      <c r="G35" s="11" t="s">
        <v>207</v>
      </c>
      <c r="H35" s="11" t="s">
        <v>208</v>
      </c>
      <c r="I35" s="11" t="s">
        <v>32</v>
      </c>
      <c r="J35" s="11" t="s">
        <v>16</v>
      </c>
      <c r="K35" s="29">
        <f>$D$2</f>
        <v>42051.75</v>
      </c>
      <c r="L35" s="16">
        <v>42031.502083333333</v>
      </c>
      <c r="M35" s="52">
        <v>42037</v>
      </c>
      <c r="N35" s="17">
        <f>K35-M35</f>
        <v>14.75</v>
      </c>
      <c r="O35" s="16">
        <f>+Y35+M35</f>
        <v>42038</v>
      </c>
      <c r="P35" s="16">
        <v>42039</v>
      </c>
      <c r="Q35" s="18">
        <f>IF(T35="",(ROUNDDOWN(K35-O35,0)),ROUNDDOWN(T35-O35,0))</f>
        <v>7</v>
      </c>
      <c r="R35" s="18">
        <f>IF(P35="","Sin Fecha",IF(T35="",(ROUNDDOWN(K35-P35,0)),ROUNDDOWN(T35-P35,0)))</f>
        <v>6</v>
      </c>
      <c r="S35" s="19">
        <f>K35-L35</f>
        <v>20.247916666667152</v>
      </c>
      <c r="T35" s="15">
        <v>42045.787499999999</v>
      </c>
      <c r="U35" s="15" t="str">
        <f>IF(AND(T35&lt;&gt;"",Q35&lt;=0),"Cumplió","No Cumplió")</f>
        <v>No Cumplió</v>
      </c>
      <c r="V35" s="15" t="str">
        <f>IF(AND(T35&lt;&gt;"",R35&lt;=0),"Cumplió",IF(P35="","Sin Fecha","No Cumplió"))</f>
        <v>No Cumplió</v>
      </c>
      <c r="W35" s="19">
        <f>IF(T35="",K35-L35,T35-L35)</f>
        <v>14.285416666665697</v>
      </c>
      <c r="X35" s="11" t="s">
        <v>56</v>
      </c>
      <c r="Y35" s="25">
        <f>$D$3</f>
        <v>1</v>
      </c>
      <c r="Z35" s="26"/>
      <c r="AA35" s="26"/>
      <c r="AB35" s="26"/>
      <c r="AC35" s="26"/>
    </row>
    <row r="36" spans="1:29" ht="47.25" customHeight="1" x14ac:dyDescent="0.25">
      <c r="A36" s="4">
        <v>1</v>
      </c>
      <c r="B36" s="35" t="s">
        <v>705</v>
      </c>
      <c r="C36" s="10" t="s">
        <v>62</v>
      </c>
      <c r="D36" s="11" t="s">
        <v>203</v>
      </c>
      <c r="E36" s="11" t="s">
        <v>51</v>
      </c>
      <c r="F36" s="11" t="s">
        <v>25</v>
      </c>
      <c r="G36" s="11" t="s">
        <v>63</v>
      </c>
      <c r="H36" s="11" t="s">
        <v>64</v>
      </c>
      <c r="I36" s="11" t="s">
        <v>65</v>
      </c>
      <c r="J36" s="11" t="s">
        <v>54</v>
      </c>
      <c r="K36" s="29">
        <f>$D$2</f>
        <v>42051.75</v>
      </c>
      <c r="L36" s="16">
        <v>42027.88958333333</v>
      </c>
      <c r="M36" s="52">
        <v>42038</v>
      </c>
      <c r="N36" s="17">
        <f>K36-M36</f>
        <v>13.75</v>
      </c>
      <c r="O36" s="16">
        <f>+Y36+M36</f>
        <v>42039</v>
      </c>
      <c r="P36" s="16">
        <v>42052</v>
      </c>
      <c r="Q36" s="18">
        <f>IF(T36="",(ROUNDDOWN(K36-O36,0)),ROUNDDOWN(T36-O36,0))</f>
        <v>12</v>
      </c>
      <c r="R36" s="18">
        <f>IF(P36="","Sin Fecha",IF(T36="",(ROUNDDOWN(K36-P36,0)),ROUNDDOWN(T36-P36,0)))</f>
        <v>0</v>
      </c>
      <c r="S36" s="19">
        <f>K36-L36</f>
        <v>23.860416666670062</v>
      </c>
      <c r="T36" s="15"/>
      <c r="U36" s="15" t="str">
        <f>IF(AND(T36&lt;&gt;"",Q36&lt;=0),"Cumplió","No Cumplió")</f>
        <v>No Cumplió</v>
      </c>
      <c r="V36" s="15" t="str">
        <f>IF(AND(T36&lt;&gt;"",R36&lt;=0),"Cumplió",IF(P36="","Sin Fecha","No Cumplió"))</f>
        <v>No Cumplió</v>
      </c>
      <c r="W36" s="19">
        <f>IF(T36="",K36-L36,T36-L36)</f>
        <v>23.860416666670062</v>
      </c>
      <c r="X36" s="11" t="s">
        <v>879</v>
      </c>
      <c r="Y36" s="25">
        <f>$D$3</f>
        <v>1</v>
      </c>
      <c r="Z36" s="26"/>
      <c r="AA36" s="26"/>
      <c r="AB36" s="26"/>
      <c r="AC36" s="26"/>
    </row>
    <row r="37" spans="1:29" ht="47.25" customHeight="1" x14ac:dyDescent="0.25">
      <c r="A37" s="4" t="s">
        <v>946</v>
      </c>
      <c r="B37" s="35" t="s">
        <v>707</v>
      </c>
      <c r="C37" s="10" t="s">
        <v>209</v>
      </c>
      <c r="D37" s="11" t="s">
        <v>203</v>
      </c>
      <c r="E37" s="11" t="s">
        <v>817</v>
      </c>
      <c r="F37" s="11" t="s">
        <v>25</v>
      </c>
      <c r="G37" s="11" t="s">
        <v>210</v>
      </c>
      <c r="H37" s="11" t="s">
        <v>211</v>
      </c>
      <c r="I37" s="11" t="s">
        <v>148</v>
      </c>
      <c r="J37" s="11" t="s">
        <v>148</v>
      </c>
      <c r="K37" s="29">
        <f>$D$2</f>
        <v>42051.75</v>
      </c>
      <c r="L37" s="16">
        <v>42026.75</v>
      </c>
      <c r="M37" s="52">
        <v>42037</v>
      </c>
      <c r="N37" s="17">
        <f>K37-M37</f>
        <v>14.75</v>
      </c>
      <c r="O37" s="16">
        <f>+Y37+M37</f>
        <v>42038</v>
      </c>
      <c r="P37" s="16">
        <v>42040</v>
      </c>
      <c r="Q37" s="18">
        <f>IF(T37="",(ROUNDDOWN(K37-O37,0)),ROUNDDOWN(T37-O37,0))</f>
        <v>2</v>
      </c>
      <c r="R37" s="18">
        <f>IF(P37="","Sin Fecha",IF(T37="",(ROUNDDOWN(K37-P37,0)),ROUNDDOWN(T37-P37,0)))</f>
        <v>0</v>
      </c>
      <c r="S37" s="19">
        <f>K37-L37</f>
        <v>25</v>
      </c>
      <c r="T37" s="15">
        <v>42040</v>
      </c>
      <c r="U37" s="15" t="str">
        <f>IF(AND(T37&lt;&gt;"",Q37&lt;=0),"Cumplió","No Cumplió")</f>
        <v>No Cumplió</v>
      </c>
      <c r="V37" s="15" t="str">
        <f>IF(AND(T37&lt;&gt;"",R37&lt;=0),"Cumplió",IF(P37="","Sin Fecha","No Cumplió"))</f>
        <v>Cumplió</v>
      </c>
      <c r="W37" s="19">
        <f>IF(T37="",K37-L37,T37-L37)</f>
        <v>13.25</v>
      </c>
      <c r="X37" s="11" t="s">
        <v>212</v>
      </c>
      <c r="Y37" s="25">
        <f>$D$3</f>
        <v>1</v>
      </c>
      <c r="Z37" s="26"/>
      <c r="AA37" s="26"/>
      <c r="AB37" s="26"/>
      <c r="AC37" s="26"/>
    </row>
    <row r="38" spans="1:29" ht="47.25" customHeight="1" x14ac:dyDescent="0.25">
      <c r="B38" s="35" t="s">
        <v>706</v>
      </c>
      <c r="C38" s="10" t="s">
        <v>213</v>
      </c>
      <c r="D38" s="11" t="s">
        <v>203</v>
      </c>
      <c r="E38" s="11" t="s">
        <v>51</v>
      </c>
      <c r="F38" s="11" t="s">
        <v>25</v>
      </c>
      <c r="G38" s="11" t="s">
        <v>214</v>
      </c>
      <c r="H38" s="11" t="s">
        <v>215</v>
      </c>
      <c r="I38" s="11" t="s">
        <v>38</v>
      </c>
      <c r="J38" s="11" t="s">
        <v>22</v>
      </c>
      <c r="K38" s="29">
        <f>$D$2</f>
        <v>42051.75</v>
      </c>
      <c r="L38" s="16">
        <v>42025.50277777778</v>
      </c>
      <c r="M38" s="52">
        <v>42037</v>
      </c>
      <c r="N38" s="17">
        <f t="shared" ref="N38" si="2">K38-M38</f>
        <v>14.75</v>
      </c>
      <c r="O38" s="16">
        <f t="shared" ref="O38" si="3">+Y38+M38</f>
        <v>42038</v>
      </c>
      <c r="P38" s="16"/>
      <c r="Q38" s="18">
        <f t="shared" ref="Q38" si="4">IF(T38="",(ROUNDDOWN(K38-O38,0)),ROUNDDOWN(T38-O38,0))</f>
        <v>14</v>
      </c>
      <c r="R38" s="18" t="str">
        <f t="shared" ref="R38" si="5">IF(P38="","Sin Fecha",IF(T38="",(ROUNDDOWN(K38-P38,0)),ROUNDDOWN(T38-P38,0)))</f>
        <v>Sin Fecha</v>
      </c>
      <c r="S38" s="19">
        <f t="shared" ref="S38" si="6">K38-L38</f>
        <v>26.247222222220444</v>
      </c>
      <c r="T38" s="15">
        <v>42052.729861111111</v>
      </c>
      <c r="U38" s="15" t="str">
        <f t="shared" ref="U38" si="7">IF(AND(T38&lt;&gt;"",Q38&lt;=0),"Cumplió","No Cumplió")</f>
        <v>No Cumplió</v>
      </c>
      <c r="V38" s="15" t="str">
        <f t="shared" ref="V38" si="8">IF(AND(T38&lt;&gt;"",R38&lt;=0),"Cumplió",IF(P38="","Sin Fecha","No Cumplió"))</f>
        <v>Sin Fecha</v>
      </c>
      <c r="W38" s="19">
        <f t="shared" ref="W38" si="9">IF(T38="",K38-L38,T38-L38)</f>
        <v>27.227083333331393</v>
      </c>
      <c r="X38" s="11" t="s">
        <v>216</v>
      </c>
      <c r="Y38" s="25">
        <f>$D$3</f>
        <v>1</v>
      </c>
      <c r="Z38" s="26"/>
      <c r="AA38" s="26"/>
      <c r="AB38" s="26"/>
      <c r="AC38" s="26"/>
    </row>
    <row r="39" spans="1:29" ht="47.25" customHeight="1" x14ac:dyDescent="0.25">
      <c r="A39" s="4">
        <v>1</v>
      </c>
      <c r="B39" s="35" t="s">
        <v>707</v>
      </c>
      <c r="C39" s="10" t="s">
        <v>217</v>
      </c>
      <c r="D39" s="11" t="s">
        <v>203</v>
      </c>
      <c r="E39" s="11" t="s">
        <v>59</v>
      </c>
      <c r="F39" s="11" t="s">
        <v>12</v>
      </c>
      <c r="G39" s="11" t="s">
        <v>218</v>
      </c>
      <c r="H39" s="11" t="s">
        <v>219</v>
      </c>
      <c r="I39" s="11" t="s">
        <v>148</v>
      </c>
      <c r="J39" s="11" t="s">
        <v>22</v>
      </c>
      <c r="K39" s="29">
        <f>$D$2</f>
        <v>42051.75</v>
      </c>
      <c r="L39" s="16">
        <v>42025.499305555553</v>
      </c>
      <c r="M39" s="52">
        <v>42037</v>
      </c>
      <c r="N39" s="17">
        <f>K39-M39</f>
        <v>14.75</v>
      </c>
      <c r="O39" s="16">
        <f>+Y39+M39</f>
        <v>42038</v>
      </c>
      <c r="P39" s="16"/>
      <c r="Q39" s="18">
        <f>IF(T39="",(ROUNDDOWN(K39-O39,0)),ROUNDDOWN(T39-O39,0))</f>
        <v>13</v>
      </c>
      <c r="R39" s="18" t="str">
        <f>IF(P39="","Sin Fecha",IF(T39="",(ROUNDDOWN(K39-P39,0)),ROUNDDOWN(T39-P39,0)))</f>
        <v>Sin Fecha</v>
      </c>
      <c r="S39" s="19">
        <f>K39-L39</f>
        <v>26.250694444446708</v>
      </c>
      <c r="T39" s="15"/>
      <c r="U39" s="15" t="str">
        <f>IF(AND(T39&lt;&gt;"",Q39&lt;=0),"Cumplió","No Cumplió")</f>
        <v>No Cumplió</v>
      </c>
      <c r="V39" s="15" t="str">
        <f>IF(AND(T39&lt;&gt;"",R39&lt;=0),"Cumplió",IF(P39="","Sin Fecha","No Cumplió"))</f>
        <v>Sin Fecha</v>
      </c>
      <c r="W39" s="19">
        <f>IF(T39="",K39-L39,T39-L39)</f>
        <v>26.250694444446708</v>
      </c>
      <c r="X39" s="11" t="s">
        <v>17</v>
      </c>
      <c r="Y39" s="25">
        <f>$D$3</f>
        <v>1</v>
      </c>
      <c r="Z39" s="26"/>
      <c r="AA39" s="26"/>
      <c r="AB39" s="26"/>
      <c r="AC39" s="26"/>
    </row>
    <row r="40" spans="1:29" ht="47.25" customHeight="1" x14ac:dyDescent="0.25">
      <c r="A40" s="4" t="s">
        <v>946</v>
      </c>
      <c r="B40" s="35" t="s">
        <v>706</v>
      </c>
      <c r="C40" s="10" t="s">
        <v>220</v>
      </c>
      <c r="D40" s="11" t="s">
        <v>203</v>
      </c>
      <c r="E40" s="11" t="s">
        <v>817</v>
      </c>
      <c r="F40" s="11" t="s">
        <v>12</v>
      </c>
      <c r="G40" s="11" t="s">
        <v>221</v>
      </c>
      <c r="H40" s="11" t="s">
        <v>222</v>
      </c>
      <c r="I40" s="11" t="s">
        <v>80</v>
      </c>
      <c r="J40" s="11" t="s">
        <v>96</v>
      </c>
      <c r="K40" s="29">
        <f>$D$2</f>
        <v>42051.75</v>
      </c>
      <c r="L40" s="16">
        <v>42023.806944444441</v>
      </c>
      <c r="M40" s="52">
        <v>42037</v>
      </c>
      <c r="N40" s="17">
        <f>K40-M40</f>
        <v>14.75</v>
      </c>
      <c r="O40" s="16">
        <f>+Y40+M40</f>
        <v>42038</v>
      </c>
      <c r="P40" s="16"/>
      <c r="Q40" s="18">
        <f>IF(T40="",(ROUNDDOWN(K40-O40,0)),ROUNDDOWN(T40-O40,0))</f>
        <v>3</v>
      </c>
      <c r="R40" s="18" t="str">
        <f>IF(P40="","Sin Fecha",IF(T40="",(ROUNDDOWN(K40-P40,0)),ROUNDDOWN(T40-P40,0)))</f>
        <v>Sin Fecha</v>
      </c>
      <c r="S40" s="19">
        <f>K40-L40</f>
        <v>27.943055555559113</v>
      </c>
      <c r="T40" s="15">
        <v>42041.806944444441</v>
      </c>
      <c r="U40" s="15" t="str">
        <f>IF(AND(T40&lt;&gt;"",Q40&lt;=0),"Cumplió","No Cumplió")</f>
        <v>No Cumplió</v>
      </c>
      <c r="V40" s="15" t="str">
        <f>IF(AND(T40&lt;&gt;"",R40&lt;=0),"Cumplió",IF(P40="","Sin Fecha","No Cumplió"))</f>
        <v>Sin Fecha</v>
      </c>
      <c r="W40" s="19">
        <f>IF(T40="",K40-L40,T40-L40)</f>
        <v>18</v>
      </c>
      <c r="X40" s="11" t="s">
        <v>71</v>
      </c>
      <c r="Y40" s="25">
        <f>$D$3</f>
        <v>1</v>
      </c>
      <c r="Z40" s="26"/>
      <c r="AA40" s="26"/>
      <c r="AB40" s="26"/>
      <c r="AC40" s="26"/>
    </row>
    <row r="41" spans="1:29" ht="47.25" customHeight="1" x14ac:dyDescent="0.25">
      <c r="A41" s="4" t="s">
        <v>946</v>
      </c>
      <c r="B41" s="35" t="s">
        <v>705</v>
      </c>
      <c r="C41" s="10" t="s">
        <v>223</v>
      </c>
      <c r="D41" s="11" t="s">
        <v>203</v>
      </c>
      <c r="E41" s="11" t="s">
        <v>817</v>
      </c>
      <c r="F41" s="11" t="s">
        <v>12</v>
      </c>
      <c r="G41" s="11" t="s">
        <v>224</v>
      </c>
      <c r="H41" s="11" t="s">
        <v>225</v>
      </c>
      <c r="I41" s="11" t="s">
        <v>49</v>
      </c>
      <c r="J41" s="11" t="s">
        <v>16</v>
      </c>
      <c r="K41" s="29">
        <f>$D$2</f>
        <v>42051.75</v>
      </c>
      <c r="L41" s="16">
        <v>42023.602777777778</v>
      </c>
      <c r="M41" s="52">
        <v>42037</v>
      </c>
      <c r="N41" s="17">
        <f>K41-M41</f>
        <v>14.75</v>
      </c>
      <c r="O41" s="16">
        <f>+Y41+M41</f>
        <v>42038</v>
      </c>
      <c r="P41" s="16"/>
      <c r="Q41" s="18">
        <f>IF(T41="",(ROUNDDOWN(K41-O41,0)),ROUNDDOWN(T41-O41,0))</f>
        <v>0</v>
      </c>
      <c r="R41" s="18" t="str">
        <f>IF(P41="","Sin Fecha",IF(T41="",(ROUNDDOWN(K41-P41,0)),ROUNDDOWN(T41-P41,0)))</f>
        <v>Sin Fecha</v>
      </c>
      <c r="S41" s="19">
        <f>K41-L41</f>
        <v>28.147222222221899</v>
      </c>
      <c r="T41" s="15">
        <v>42038</v>
      </c>
      <c r="U41" s="15" t="str">
        <f>IF(AND(T41&lt;&gt;"",Q41&lt;=0),"Cumplió","No Cumplió")</f>
        <v>Cumplió</v>
      </c>
      <c r="V41" s="15" t="str">
        <f>IF(AND(T41&lt;&gt;"",R41&lt;=0),"Cumplió",IF(P41="","Sin Fecha","No Cumplió"))</f>
        <v>Sin Fecha</v>
      </c>
      <c r="W41" s="19">
        <f>IF(T41="",K41-L41,T41-L41)</f>
        <v>14.397222222221899</v>
      </c>
      <c r="X41" s="11" t="s">
        <v>17</v>
      </c>
      <c r="Y41" s="25">
        <f>$D$3</f>
        <v>1</v>
      </c>
      <c r="Z41" s="26"/>
      <c r="AA41" s="26"/>
      <c r="AB41" s="26"/>
      <c r="AC41" s="26"/>
    </row>
    <row r="42" spans="1:29" ht="47.25" customHeight="1" x14ac:dyDescent="0.25">
      <c r="A42" s="4" t="s">
        <v>946</v>
      </c>
      <c r="B42" s="35" t="s">
        <v>707</v>
      </c>
      <c r="C42" s="10" t="s">
        <v>226</v>
      </c>
      <c r="D42" s="11" t="s">
        <v>203</v>
      </c>
      <c r="E42" s="11" t="s">
        <v>817</v>
      </c>
      <c r="F42" s="11" t="s">
        <v>12</v>
      </c>
      <c r="G42" s="11" t="s">
        <v>227</v>
      </c>
      <c r="H42" s="11" t="s">
        <v>228</v>
      </c>
      <c r="I42" s="11" t="s">
        <v>28</v>
      </c>
      <c r="J42" s="11" t="s">
        <v>28</v>
      </c>
      <c r="K42" s="29">
        <f>$D$2</f>
        <v>42051.75</v>
      </c>
      <c r="L42" s="16">
        <v>42022.611805555556</v>
      </c>
      <c r="M42" s="52">
        <v>42037</v>
      </c>
      <c r="N42" s="17">
        <f>K42-M42</f>
        <v>14.75</v>
      </c>
      <c r="O42" s="16">
        <f>+Y42+M42</f>
        <v>42038</v>
      </c>
      <c r="P42" s="16"/>
      <c r="Q42" s="18">
        <f>IF(T42="",(ROUNDDOWN(K42-O42,0)),ROUNDDOWN(T42-O42,0))</f>
        <v>10</v>
      </c>
      <c r="R42" s="18" t="str">
        <f>IF(P42="","Sin Fecha",IF(T42="",(ROUNDDOWN(K42-P42,0)),ROUNDDOWN(T42-P42,0)))</f>
        <v>Sin Fecha</v>
      </c>
      <c r="S42" s="19">
        <f>K42-L42</f>
        <v>29.138194444443798</v>
      </c>
      <c r="T42" s="15">
        <v>42048.488194444442</v>
      </c>
      <c r="U42" s="15" t="str">
        <f>IF(AND(T42&lt;&gt;"",Q42&lt;=0),"Cumplió","No Cumplió")</f>
        <v>No Cumplió</v>
      </c>
      <c r="V42" s="15" t="str">
        <f>IF(AND(T42&lt;&gt;"",R42&lt;=0),"Cumplió",IF(P42="","Sin Fecha","No Cumplió"))</f>
        <v>Sin Fecha</v>
      </c>
      <c r="W42" s="19">
        <f>IF(T42="",K42-L42,T42-L42)</f>
        <v>25.87638888888614</v>
      </c>
      <c r="X42" s="11" t="s">
        <v>92</v>
      </c>
      <c r="Y42" s="25">
        <f>$D$3</f>
        <v>1</v>
      </c>
      <c r="Z42" s="26"/>
      <c r="AA42" s="26"/>
      <c r="AB42" s="26"/>
      <c r="AC42" s="26"/>
    </row>
    <row r="43" spans="1:29" ht="47.25" customHeight="1" x14ac:dyDescent="0.25">
      <c r="B43" s="35" t="s">
        <v>707</v>
      </c>
      <c r="C43" s="10" t="s">
        <v>226</v>
      </c>
      <c r="D43" s="11" t="s">
        <v>203</v>
      </c>
      <c r="E43" s="11" t="s">
        <v>59</v>
      </c>
      <c r="F43" s="11" t="s">
        <v>12</v>
      </c>
      <c r="G43" s="11" t="s">
        <v>227</v>
      </c>
      <c r="H43" s="11" t="s">
        <v>228</v>
      </c>
      <c r="I43" s="11" t="s">
        <v>28</v>
      </c>
      <c r="J43" s="11" t="s">
        <v>16</v>
      </c>
      <c r="K43" s="29">
        <f>$D$2</f>
        <v>42051.75</v>
      </c>
      <c r="L43" s="16">
        <v>42022.611805555556</v>
      </c>
      <c r="M43" s="52">
        <f>+T42</f>
        <v>42048.488194444442</v>
      </c>
      <c r="N43" s="17">
        <f>K43-M43</f>
        <v>3.2618055555576575</v>
      </c>
      <c r="O43" s="16">
        <f t="shared" ref="O43:O46" si="10">+Y43+M43</f>
        <v>42049.488194444442</v>
      </c>
      <c r="P43" s="16">
        <v>42040</v>
      </c>
      <c r="Q43" s="18">
        <f>IF(T43="",(ROUNDDOWN(K43-O43,0)),ROUNDDOWN(T43-O43,0))</f>
        <v>-10</v>
      </c>
      <c r="R43" s="18">
        <f>IF(P43="","Sin Fecha",IF(T43="",(ROUNDDOWN(K43-P43,0)),ROUNDDOWN(T43-P43,0)))</f>
        <v>0</v>
      </c>
      <c r="S43" s="19">
        <f>K43-L43</f>
        <v>29.138194444443798</v>
      </c>
      <c r="T43" s="15">
        <v>42039.462500000001</v>
      </c>
      <c r="U43" s="15" t="str">
        <f>IF(AND(T43&lt;&gt;"",Q43&lt;=0),"Cumplió","No Cumplió")</f>
        <v>Cumplió</v>
      </c>
      <c r="V43" s="15" t="str">
        <f>IF(AND(T43&lt;&gt;"",R43&lt;=0),"Cumplió",IF(P43="","Sin Fecha","No Cumplió"))</f>
        <v>Cumplió</v>
      </c>
      <c r="W43" s="19">
        <f t="shared" ref="W43:W46" si="11">IF(T43="",K43-L43,T43-L43)</f>
        <v>16.850694444445253</v>
      </c>
      <c r="X43" s="11" t="s">
        <v>92</v>
      </c>
      <c r="Y43" s="25">
        <f>$D$3</f>
        <v>1</v>
      </c>
      <c r="Z43" s="26"/>
      <c r="AA43" s="26"/>
      <c r="AB43" s="26"/>
      <c r="AC43" s="26"/>
    </row>
    <row r="44" spans="1:29" ht="47.25" customHeight="1" x14ac:dyDescent="0.25">
      <c r="A44" s="4" t="s">
        <v>946</v>
      </c>
      <c r="B44" s="35" t="s">
        <v>705</v>
      </c>
      <c r="C44" s="10" t="s">
        <v>813</v>
      </c>
      <c r="D44" s="11" t="s">
        <v>203</v>
      </c>
      <c r="E44" s="11" t="s">
        <v>817</v>
      </c>
      <c r="F44" s="11" t="s">
        <v>25</v>
      </c>
      <c r="G44" s="11" t="s">
        <v>814</v>
      </c>
      <c r="H44" s="11" t="s">
        <v>815</v>
      </c>
      <c r="I44" s="11" t="s">
        <v>32</v>
      </c>
      <c r="J44" s="11" t="s">
        <v>22</v>
      </c>
      <c r="K44" s="29">
        <f>$D$2</f>
        <v>42051.75</v>
      </c>
      <c r="L44" s="16">
        <v>42021.013194444444</v>
      </c>
      <c r="M44" s="52">
        <f>+T45</f>
        <v>42051.700694444444</v>
      </c>
      <c r="N44" s="17">
        <f t="shared" ref="N44" si="12">K44-M44</f>
        <v>4.9305555556202307E-2</v>
      </c>
      <c r="O44" s="16">
        <f t="shared" ref="O44" si="13">+Y44+M44</f>
        <v>42052.700694444444</v>
      </c>
      <c r="P44" s="16">
        <v>42048</v>
      </c>
      <c r="Q44" s="18">
        <f>IF(T44="",(ROUNDDOWN(K44-O44,0)),ROUNDDOWN(T44-O44,0))</f>
        <v>0</v>
      </c>
      <c r="R44" s="18">
        <f>IF(P44="","Sin Fecha",IF(T44="",(ROUNDDOWN(K44-P44,0)),ROUNDDOWN(T44-P44,0)))</f>
        <v>4</v>
      </c>
      <c r="S44" s="19">
        <f>K44-L44</f>
        <v>30.736805555556202</v>
      </c>
      <c r="T44" s="15">
        <v>42052.746527777781</v>
      </c>
      <c r="U44" s="15" t="str">
        <f>IF(AND(T44&lt;&gt;"",Q44&lt;=0),"Cumplió","No Cumplió")</f>
        <v>Cumplió</v>
      </c>
      <c r="V44" s="15" t="str">
        <f>IF(AND(T44&lt;&gt;"",R44&lt;=0),"Cumplió",IF(P44="","Sin Fecha","No Cumplió"))</f>
        <v>No Cumplió</v>
      </c>
      <c r="W44" s="19">
        <f t="shared" ref="W44" si="14">IF(T44="",K44-L44,T44-L44)</f>
        <v>31.733333333337214</v>
      </c>
      <c r="X44" s="11" t="s">
        <v>816</v>
      </c>
      <c r="Y44" s="25">
        <f>$D$3</f>
        <v>1</v>
      </c>
      <c r="Z44" s="26"/>
      <c r="AA44" s="26"/>
      <c r="AB44" s="26"/>
      <c r="AC44" s="26"/>
    </row>
    <row r="45" spans="1:29" ht="47.25" customHeight="1" x14ac:dyDescent="0.25">
      <c r="B45" s="35" t="s">
        <v>705</v>
      </c>
      <c r="C45" s="10" t="s">
        <v>813</v>
      </c>
      <c r="D45" s="11" t="s">
        <v>203</v>
      </c>
      <c r="E45" s="11" t="s">
        <v>11</v>
      </c>
      <c r="F45" s="11" t="s">
        <v>25</v>
      </c>
      <c r="G45" s="11" t="s">
        <v>814</v>
      </c>
      <c r="H45" s="11" t="s">
        <v>815</v>
      </c>
      <c r="I45" s="11" t="s">
        <v>32</v>
      </c>
      <c r="J45" s="11" t="s">
        <v>42</v>
      </c>
      <c r="K45" s="29">
        <f>$D$2</f>
        <v>42051.75</v>
      </c>
      <c r="L45" s="16">
        <v>42021.013194444444</v>
      </c>
      <c r="M45" s="52">
        <f>+T47</f>
        <v>42041</v>
      </c>
      <c r="N45" s="17">
        <f t="shared" ref="N45" si="15">K45-M45</f>
        <v>10.75</v>
      </c>
      <c r="O45" s="16">
        <f t="shared" ref="O45" si="16">+Y45+M45</f>
        <v>42042</v>
      </c>
      <c r="P45" s="16">
        <v>42048</v>
      </c>
      <c r="Q45" s="18">
        <f>IF(T45="",(ROUNDDOWN(K45-O45,0)),ROUNDDOWN(T45-O45,0))</f>
        <v>9</v>
      </c>
      <c r="R45" s="18">
        <f>IF(P45="","Sin Fecha",IF(T45="",(ROUNDDOWN(K45-P45,0)),ROUNDDOWN(T45-P45,0)))</f>
        <v>3</v>
      </c>
      <c r="S45" s="19">
        <f>K45-L45</f>
        <v>30.736805555556202</v>
      </c>
      <c r="T45" s="15">
        <v>42051.700694444444</v>
      </c>
      <c r="U45" s="15" t="str">
        <f>IF(AND(T45&lt;&gt;"",Q45&lt;=0),"Cumplió","No Cumplió")</f>
        <v>No Cumplió</v>
      </c>
      <c r="V45" s="15" t="str">
        <f>IF(AND(T45&lt;&gt;"",R45&lt;=0),"Cumplió",IF(P45="","Sin Fecha","No Cumplió"))</f>
        <v>No Cumplió</v>
      </c>
      <c r="W45" s="19">
        <f t="shared" ref="W45" si="17">IF(T45="",K45-L45,T45-L45)</f>
        <v>30.6875</v>
      </c>
      <c r="X45" s="11" t="s">
        <v>816</v>
      </c>
      <c r="Y45" s="25">
        <f>$D$3</f>
        <v>1</v>
      </c>
      <c r="Z45" s="26"/>
      <c r="AA45" s="26"/>
      <c r="AB45" s="26"/>
      <c r="AC45" s="26"/>
    </row>
    <row r="46" spans="1:29" ht="47.25" customHeight="1" x14ac:dyDescent="0.25">
      <c r="B46" s="35" t="s">
        <v>705</v>
      </c>
      <c r="C46" s="10" t="s">
        <v>813</v>
      </c>
      <c r="D46" s="11" t="s">
        <v>203</v>
      </c>
      <c r="E46" s="11" t="s">
        <v>11</v>
      </c>
      <c r="F46" s="11" t="s">
        <v>25</v>
      </c>
      <c r="G46" s="11" t="s">
        <v>814</v>
      </c>
      <c r="H46" s="11" t="s">
        <v>815</v>
      </c>
      <c r="I46" s="11" t="s">
        <v>32</v>
      </c>
      <c r="J46" s="11" t="s">
        <v>22</v>
      </c>
      <c r="K46" s="29">
        <f>$D$2</f>
        <v>42051.75</v>
      </c>
      <c r="L46" s="16">
        <v>42021.013194444444</v>
      </c>
      <c r="M46" s="52">
        <v>42038</v>
      </c>
      <c r="N46" s="17">
        <f>K46-M46</f>
        <v>13.75</v>
      </c>
      <c r="O46" s="16">
        <f t="shared" si="10"/>
        <v>42039</v>
      </c>
      <c r="P46" s="16"/>
      <c r="Q46" s="18">
        <f>IF(T46="",(ROUNDDOWN(K46-O46,0)),ROUNDDOWN(T46-O46,0))</f>
        <v>2</v>
      </c>
      <c r="R46" s="18" t="str">
        <f>IF(P46="","Sin Fecha",IF(T46="",(ROUNDDOWN(K46-P46,0)),ROUNDDOWN(T46-P46,0)))</f>
        <v>Sin Fecha</v>
      </c>
      <c r="S46" s="19">
        <f>K46-L46</f>
        <v>30.736805555556202</v>
      </c>
      <c r="T46" s="15">
        <v>42041.771527777775</v>
      </c>
      <c r="U46" s="15" t="str">
        <f>IF(AND(T46&lt;&gt;"",Q46&lt;=0),"Cumplió","No Cumplió")</f>
        <v>No Cumplió</v>
      </c>
      <c r="V46" s="15" t="str">
        <f>IF(AND(T46&lt;&gt;"",R46&lt;=0),"Cumplió",IF(P46="","Sin Fecha","No Cumplió"))</f>
        <v>Sin Fecha</v>
      </c>
      <c r="W46" s="19">
        <f t="shared" si="11"/>
        <v>20.758333333331393</v>
      </c>
      <c r="X46" s="11" t="s">
        <v>816</v>
      </c>
      <c r="Y46" s="25">
        <f>$D$3</f>
        <v>1</v>
      </c>
      <c r="Z46" s="26"/>
      <c r="AA46" s="26"/>
      <c r="AB46" s="26"/>
      <c r="AC46" s="26"/>
    </row>
    <row r="47" spans="1:29" ht="47.25" customHeight="1" x14ac:dyDescent="0.25">
      <c r="A47" s="4" t="s">
        <v>946</v>
      </c>
      <c r="B47" s="35" t="s">
        <v>707</v>
      </c>
      <c r="C47" s="10" t="s">
        <v>229</v>
      </c>
      <c r="D47" s="11" t="s">
        <v>203</v>
      </c>
      <c r="E47" s="11" t="s">
        <v>817</v>
      </c>
      <c r="F47" s="11" t="s">
        <v>25</v>
      </c>
      <c r="G47" s="11" t="s">
        <v>171</v>
      </c>
      <c r="H47" s="11" t="s">
        <v>230</v>
      </c>
      <c r="I47" s="11" t="s">
        <v>15</v>
      </c>
      <c r="J47" s="11" t="s">
        <v>15</v>
      </c>
      <c r="K47" s="29">
        <f>$D$2</f>
        <v>42051.75</v>
      </c>
      <c r="L47" s="16">
        <v>42020.84375</v>
      </c>
      <c r="M47" s="52">
        <v>42037</v>
      </c>
      <c r="N47" s="17">
        <f>K47-M47</f>
        <v>14.75</v>
      </c>
      <c r="O47" s="16">
        <f>+Y47+M47</f>
        <v>42038</v>
      </c>
      <c r="P47" s="16">
        <v>42040</v>
      </c>
      <c r="Q47" s="18">
        <f>IF(T47="",(ROUNDDOWN(K47-O47,0)),ROUNDDOWN(T47-O47,0))</f>
        <v>3</v>
      </c>
      <c r="R47" s="18">
        <f>IF(P47="","Sin Fecha",IF(T47="",(ROUNDDOWN(K47-P47,0)),ROUNDDOWN(T47-P47,0)))</f>
        <v>1</v>
      </c>
      <c r="S47" s="19">
        <f>K47-L47</f>
        <v>30.90625</v>
      </c>
      <c r="T47" s="15">
        <v>42041</v>
      </c>
      <c r="U47" s="15" t="str">
        <f>IF(AND(T47&lt;&gt;"",Q47&lt;=0),"Cumplió","No Cumplió")</f>
        <v>No Cumplió</v>
      </c>
      <c r="V47" s="15" t="str">
        <f>IF(AND(T47&lt;&gt;"",R47&lt;=0),"Cumplió",IF(P47="","Sin Fecha","No Cumplió"))</f>
        <v>No Cumplió</v>
      </c>
      <c r="W47" s="19">
        <f>IF(T47="",K47-L47,T47-L47)</f>
        <v>20.15625</v>
      </c>
      <c r="X47" s="11" t="s">
        <v>616</v>
      </c>
      <c r="Y47" s="25">
        <f>$D$3</f>
        <v>1</v>
      </c>
      <c r="Z47" s="26"/>
      <c r="AA47" s="26"/>
      <c r="AB47" s="26"/>
      <c r="AC47" s="26"/>
    </row>
    <row r="48" spans="1:29" ht="47.25" customHeight="1" x14ac:dyDescent="0.25">
      <c r="A48" s="4">
        <v>1</v>
      </c>
      <c r="B48" s="35" t="s">
        <v>708</v>
      </c>
      <c r="C48" s="10" t="s">
        <v>231</v>
      </c>
      <c r="D48" s="11" t="s">
        <v>203</v>
      </c>
      <c r="E48" s="11" t="s">
        <v>157</v>
      </c>
      <c r="F48" s="11" t="s">
        <v>12</v>
      </c>
      <c r="G48" s="11" t="s">
        <v>232</v>
      </c>
      <c r="H48" s="11" t="s">
        <v>233</v>
      </c>
      <c r="I48" s="11" t="s">
        <v>49</v>
      </c>
      <c r="J48" s="11" t="s">
        <v>49</v>
      </c>
      <c r="K48" s="29">
        <f>$D$2</f>
        <v>42051.75</v>
      </c>
      <c r="L48" s="16">
        <v>42020.716666666667</v>
      </c>
      <c r="M48" s="52">
        <v>42037</v>
      </c>
      <c r="N48" s="17">
        <f>K48-M48</f>
        <v>14.75</v>
      </c>
      <c r="O48" s="16">
        <f>+Y48+M48</f>
        <v>42038</v>
      </c>
      <c r="P48" s="16">
        <v>42039</v>
      </c>
      <c r="Q48" s="18">
        <f>IF(T48="",(ROUNDDOWN(K48-O48,0)),ROUNDDOWN(T48-O48,0))</f>
        <v>0</v>
      </c>
      <c r="R48" s="18">
        <f>IF(P48="","Sin Fecha",IF(T48="",(ROUNDDOWN(K48-P48,0)),ROUNDDOWN(T48-P48,0)))</f>
        <v>-1</v>
      </c>
      <c r="S48" s="19">
        <f>K48-L48</f>
        <v>31.033333333332848</v>
      </c>
      <c r="T48" s="15">
        <v>42038</v>
      </c>
      <c r="U48" s="15" t="str">
        <f>IF(AND(T48&lt;&gt;"",Q48&lt;=0),"Cumplió","No Cumplió")</f>
        <v>Cumplió</v>
      </c>
      <c r="V48" s="15" t="str">
        <f>IF(AND(T48&lt;&gt;"",R48&lt;=0),"Cumplió",IF(P48="","Sin Fecha","No Cumplió"))</f>
        <v>Cumplió</v>
      </c>
      <c r="W48" s="19">
        <f>IF(T48="",K48-L48,T48-L48)</f>
        <v>17.283333333332848</v>
      </c>
      <c r="X48" s="11" t="s">
        <v>56</v>
      </c>
      <c r="Y48" s="25">
        <f>$D$3</f>
        <v>1</v>
      </c>
      <c r="Z48" s="54">
        <v>42038</v>
      </c>
      <c r="AA48" s="26"/>
      <c r="AB48" s="26"/>
      <c r="AC48" s="26"/>
    </row>
    <row r="49" spans="1:32" ht="47.25" customHeight="1" x14ac:dyDescent="0.25">
      <c r="A49" s="4">
        <v>1</v>
      </c>
      <c r="B49" s="35" t="s">
        <v>706</v>
      </c>
      <c r="C49" s="10" t="s">
        <v>81</v>
      </c>
      <c r="D49" s="11" t="s">
        <v>203</v>
      </c>
      <c r="E49" s="11" t="s">
        <v>51</v>
      </c>
      <c r="F49" s="11" t="s">
        <v>12</v>
      </c>
      <c r="G49" s="11" t="s">
        <v>82</v>
      </c>
      <c r="H49" s="11" t="s">
        <v>83</v>
      </c>
      <c r="I49" s="11" t="s">
        <v>49</v>
      </c>
      <c r="J49" s="11" t="s">
        <v>357</v>
      </c>
      <c r="K49" s="29">
        <f>$D$2</f>
        <v>42051.75</v>
      </c>
      <c r="L49" s="16">
        <v>42019.890277777777</v>
      </c>
      <c r="M49" s="52">
        <v>42038</v>
      </c>
      <c r="N49" s="17">
        <f>K49-M49</f>
        <v>13.75</v>
      </c>
      <c r="O49" s="16">
        <f>+Y49+M49</f>
        <v>42039</v>
      </c>
      <c r="P49" s="16">
        <v>42048</v>
      </c>
      <c r="Q49" s="18">
        <f>IF(T49="",(ROUNDDOWN(K49-O49,0)),ROUNDDOWN(T49-O49,0))</f>
        <v>12</v>
      </c>
      <c r="R49" s="18">
        <f>IF(P49="","Sin Fecha",IF(T49="",(ROUNDDOWN(K49-P49,0)),ROUNDDOWN(T49-P49,0)))</f>
        <v>3</v>
      </c>
      <c r="S49" s="19">
        <f>K49-L49</f>
        <v>31.859722222223354</v>
      </c>
      <c r="T49" s="15"/>
      <c r="U49" s="15" t="str">
        <f>IF(AND(T49&lt;&gt;"",Q49&lt;=0),"Cumplió","No Cumplió")</f>
        <v>No Cumplió</v>
      </c>
      <c r="V49" s="15" t="str">
        <f>IF(AND(T49&lt;&gt;"",R49&lt;=0),"Cumplió",IF(P49="","Sin Fecha","No Cumplió"))</f>
        <v>No Cumplió</v>
      </c>
      <c r="W49" s="19">
        <f>IF(T49="",K49-L49,T49-L49)</f>
        <v>31.859722222223354</v>
      </c>
      <c r="X49" s="11" t="s">
        <v>56</v>
      </c>
      <c r="Y49" s="25">
        <f>$D$3</f>
        <v>1</v>
      </c>
      <c r="Z49" s="54"/>
      <c r="AA49" s="26"/>
      <c r="AB49" s="26"/>
      <c r="AC49" s="26"/>
    </row>
    <row r="50" spans="1:32" ht="47.25" customHeight="1" x14ac:dyDescent="0.25">
      <c r="B50" s="35" t="s">
        <v>708</v>
      </c>
      <c r="C50" s="10" t="s">
        <v>234</v>
      </c>
      <c r="D50" s="11" t="s">
        <v>203</v>
      </c>
      <c r="E50" s="11" t="s">
        <v>157</v>
      </c>
      <c r="F50" s="11" t="s">
        <v>12</v>
      </c>
      <c r="G50" s="11" t="s">
        <v>235</v>
      </c>
      <c r="H50" s="11" t="s">
        <v>236</v>
      </c>
      <c r="I50" s="11" t="s">
        <v>49</v>
      </c>
      <c r="J50" s="11" t="s">
        <v>65</v>
      </c>
      <c r="K50" s="29">
        <f>$D$2</f>
        <v>42051.75</v>
      </c>
      <c r="L50" s="16">
        <v>42019.885416666664</v>
      </c>
      <c r="M50" s="52">
        <v>42037</v>
      </c>
      <c r="N50" s="17">
        <f t="shared" ref="N50" si="18">K50-M50</f>
        <v>14.75</v>
      </c>
      <c r="O50" s="16">
        <f t="shared" ref="O50" si="19">+Y50+M50</f>
        <v>42038</v>
      </c>
      <c r="P50" s="16">
        <v>42039</v>
      </c>
      <c r="Q50" s="18">
        <f>IF(T50="",(ROUNDDOWN(K50-O50,0)),ROUNDDOWN(T50-O50,0))</f>
        <v>3</v>
      </c>
      <c r="R50" s="18">
        <f>IF(P50="","Sin Fecha",IF(T50="",(ROUNDDOWN(K50-P50,0)),ROUNDDOWN(T50-P50,0)))</f>
        <v>2</v>
      </c>
      <c r="S50" s="19">
        <f>K50-L50</f>
        <v>31.864583333335759</v>
      </c>
      <c r="T50" s="15">
        <v>42041.487500000003</v>
      </c>
      <c r="U50" s="15" t="str">
        <f>IF(AND(T50&lt;&gt;"",Q50&lt;=0),"Cumplió","No Cumplió")</f>
        <v>No Cumplió</v>
      </c>
      <c r="V50" s="15" t="str">
        <f>IF(AND(T50&lt;&gt;"",R50&lt;=0),"Cumplió",IF(P50="","Sin Fecha","No Cumplió"))</f>
        <v>No Cumplió</v>
      </c>
      <c r="W50" s="19">
        <f t="shared" ref="W50" si="20">IF(T50="",K50-L50,T50-L50)</f>
        <v>21.602083333338669</v>
      </c>
      <c r="X50" s="11" t="s">
        <v>56</v>
      </c>
      <c r="Y50" s="25">
        <f>$D$3</f>
        <v>1</v>
      </c>
      <c r="Z50" s="54">
        <v>42038</v>
      </c>
      <c r="AA50" s="26"/>
      <c r="AB50" s="26"/>
      <c r="AC50" s="26"/>
    </row>
    <row r="51" spans="1:32" ht="47.25" customHeight="1" x14ac:dyDescent="0.25">
      <c r="A51" s="4">
        <v>1</v>
      </c>
      <c r="B51" s="35" t="s">
        <v>708</v>
      </c>
      <c r="C51" s="10" t="s">
        <v>234</v>
      </c>
      <c r="D51" s="11" t="s">
        <v>203</v>
      </c>
      <c r="E51" s="11" t="s">
        <v>157</v>
      </c>
      <c r="F51" s="11" t="s">
        <v>12</v>
      </c>
      <c r="G51" s="11" t="s">
        <v>235</v>
      </c>
      <c r="H51" s="11" t="s">
        <v>236</v>
      </c>
      <c r="I51" s="11" t="s">
        <v>49</v>
      </c>
      <c r="J51" s="11" t="s">
        <v>49</v>
      </c>
      <c r="K51" s="29">
        <f>$D$2</f>
        <v>42051.75</v>
      </c>
      <c r="L51" s="16">
        <v>42019.885416666664</v>
      </c>
      <c r="M51" s="52">
        <f>+T50</f>
        <v>42041.487500000003</v>
      </c>
      <c r="N51" s="17">
        <f>K51-M51</f>
        <v>10.26249999999709</v>
      </c>
      <c r="O51" s="16">
        <f>+Y51+M51</f>
        <v>42042.487500000003</v>
      </c>
      <c r="P51" s="16">
        <v>42046</v>
      </c>
      <c r="Q51" s="18">
        <f>IF(T51="",(ROUNDDOWN(K51-O51,0)),ROUNDDOWN(T51-O51,0))</f>
        <v>9</v>
      </c>
      <c r="R51" s="18">
        <f>IF(P51="","Sin Fecha",IF(T51="",(ROUNDDOWN(K51-P51,0)),ROUNDDOWN(T51-P51,0)))</f>
        <v>5</v>
      </c>
      <c r="S51" s="19">
        <f>K51-L51</f>
        <v>31.864583333335759</v>
      </c>
      <c r="T51" s="15"/>
      <c r="U51" s="15" t="str">
        <f>IF(AND(T51&lt;&gt;"",Q51&lt;=0),"Cumplió","No Cumplió")</f>
        <v>No Cumplió</v>
      </c>
      <c r="V51" s="15" t="str">
        <f>IF(AND(T51&lt;&gt;"",R51&lt;=0),"Cumplió",IF(P51="","Sin Fecha","No Cumplió"))</f>
        <v>No Cumplió</v>
      </c>
      <c r="W51" s="19">
        <f>IF(T51="",K51-L51,T51-L51)</f>
        <v>31.864583333335759</v>
      </c>
      <c r="X51" s="11" t="s">
        <v>56</v>
      </c>
      <c r="Y51" s="25">
        <f>$D$3</f>
        <v>1</v>
      </c>
      <c r="Z51" s="54">
        <v>42038</v>
      </c>
      <c r="AA51" s="26"/>
      <c r="AB51" s="26"/>
      <c r="AC51" s="26"/>
    </row>
    <row r="52" spans="1:32" ht="63.75" customHeight="1" x14ac:dyDescent="0.25">
      <c r="A52" s="4">
        <v>1</v>
      </c>
      <c r="B52" s="35" t="s">
        <v>697</v>
      </c>
      <c r="C52" s="10" t="s">
        <v>128</v>
      </c>
      <c r="D52" s="11" t="s">
        <v>203</v>
      </c>
      <c r="E52" s="11" t="s">
        <v>157</v>
      </c>
      <c r="F52" s="11" t="s">
        <v>12</v>
      </c>
      <c r="G52" s="11" t="s">
        <v>129</v>
      </c>
      <c r="H52" s="11" t="s">
        <v>130</v>
      </c>
      <c r="I52" s="11" t="s">
        <v>131</v>
      </c>
      <c r="J52" s="11" t="s">
        <v>132</v>
      </c>
      <c r="K52" s="29">
        <f>$D$2</f>
        <v>42051.75</v>
      </c>
      <c r="L52" s="16">
        <v>42014.945138888892</v>
      </c>
      <c r="M52" s="29">
        <v>42051.578472222223</v>
      </c>
      <c r="N52" s="17">
        <f>K52-M52</f>
        <v>0.17152777777664596</v>
      </c>
      <c r="O52" s="16">
        <f>+M52+Y52</f>
        <v>42052.578472222223</v>
      </c>
      <c r="P52" s="16">
        <v>42044</v>
      </c>
      <c r="Q52" s="18">
        <f>IF(T52="",(ROUNDDOWN(K52-O52,0)),ROUNDDOWN(T52-O52,0))</f>
        <v>0</v>
      </c>
      <c r="R52" s="18">
        <f>IF(P52="","Sin Fecha",IF(T52="",(ROUNDDOWN(K52-P52,0)),ROUNDDOWN(T52-P52,0)))</f>
        <v>7</v>
      </c>
      <c r="S52" s="19">
        <f>K52-L52</f>
        <v>36.804861111108039</v>
      </c>
      <c r="T52" s="15"/>
      <c r="U52" s="15" t="str">
        <f>IF(AND(T52&lt;&gt;"",Q52&lt;=0),"Cumplió","No Cumplió")</f>
        <v>No Cumplió</v>
      </c>
      <c r="V52" s="15" t="str">
        <f>IF(AND(T52&lt;&gt;"",R52&lt;=0),"Cumplió",IF(P52="","Sin Fecha","No Cumplió"))</f>
        <v>No Cumplió</v>
      </c>
      <c r="W52" s="19">
        <f>IF(T52="",K52-L52,T52-L52)</f>
        <v>36.804861111108039</v>
      </c>
      <c r="X52" s="11" t="s">
        <v>133</v>
      </c>
      <c r="Y52" s="25">
        <f>$D$3</f>
        <v>1</v>
      </c>
      <c r="Z52" s="54">
        <v>42051.578472222223</v>
      </c>
      <c r="AA52" s="26"/>
      <c r="AB52" s="26"/>
      <c r="AC52" s="26"/>
    </row>
    <row r="53" spans="1:32" ht="47.25" customHeight="1" x14ac:dyDescent="0.25">
      <c r="B53" s="35" t="s">
        <v>706</v>
      </c>
      <c r="C53" s="10" t="s">
        <v>237</v>
      </c>
      <c r="D53" s="11" t="s">
        <v>203</v>
      </c>
      <c r="E53" s="11" t="s">
        <v>51</v>
      </c>
      <c r="F53" s="11" t="s">
        <v>12</v>
      </c>
      <c r="G53" s="11" t="s">
        <v>238</v>
      </c>
      <c r="H53" s="11" t="s">
        <v>239</v>
      </c>
      <c r="I53" s="11" t="s">
        <v>15</v>
      </c>
      <c r="J53" s="11" t="s">
        <v>361</v>
      </c>
      <c r="K53" s="29">
        <f>$D$2</f>
        <v>42051.75</v>
      </c>
      <c r="L53" s="16">
        <v>42013.68472222222</v>
      </c>
      <c r="M53" s="52">
        <v>42038</v>
      </c>
      <c r="N53" s="17">
        <f>K53-M53</f>
        <v>13.75</v>
      </c>
      <c r="O53" s="16">
        <f t="shared" ref="O53" si="21">+Y53+M53</f>
        <v>42039</v>
      </c>
      <c r="P53" s="16">
        <v>42040</v>
      </c>
      <c r="Q53" s="18">
        <f>IF(T53="",(ROUNDDOWN(K53-O53,0)),ROUNDDOWN(T53-O53,0))</f>
        <v>-4</v>
      </c>
      <c r="R53" s="18">
        <f>IF(P53="","Sin Fecha",IF(T53="",(ROUNDDOWN(K53-P53,0)),ROUNDDOWN(T53-P53,0)))</f>
        <v>-5</v>
      </c>
      <c r="S53" s="19">
        <f>K53-L53</f>
        <v>38.065277777779556</v>
      </c>
      <c r="T53" s="15">
        <v>42035</v>
      </c>
      <c r="U53" s="15" t="str">
        <f>IF(AND(T53&lt;&gt;"",Q53&lt;=0),"Cumplió","No Cumplió")</f>
        <v>Cumplió</v>
      </c>
      <c r="V53" s="15" t="str">
        <f>IF(AND(T53&lt;&gt;"",R53&lt;=0),"Cumplió",IF(P53="","Sin Fecha","No Cumplió"))</f>
        <v>Cumplió</v>
      </c>
      <c r="W53" s="19">
        <f t="shared" ref="W53" si="22">IF(T53="",K53-L53,T53-L53)</f>
        <v>21.315277777779556</v>
      </c>
      <c r="X53" s="11" t="s">
        <v>92</v>
      </c>
      <c r="Y53" s="25">
        <f>$D$3</f>
        <v>1</v>
      </c>
      <c r="Z53" s="26"/>
      <c r="AA53" s="26"/>
      <c r="AB53" s="26"/>
      <c r="AC53" s="26"/>
    </row>
    <row r="54" spans="1:32" ht="47.25" customHeight="1" x14ac:dyDescent="0.25">
      <c r="A54" s="4" t="s">
        <v>946</v>
      </c>
      <c r="B54" s="35" t="s">
        <v>706</v>
      </c>
      <c r="C54" s="10" t="s">
        <v>237</v>
      </c>
      <c r="D54" s="11" t="s">
        <v>203</v>
      </c>
      <c r="E54" s="11" t="s">
        <v>817</v>
      </c>
      <c r="F54" s="11" t="s">
        <v>12</v>
      </c>
      <c r="G54" s="11" t="s">
        <v>238</v>
      </c>
      <c r="H54" s="11" t="s">
        <v>239</v>
      </c>
      <c r="I54" s="11" t="s">
        <v>15</v>
      </c>
      <c r="J54" s="11" t="s">
        <v>15</v>
      </c>
      <c r="K54" s="29">
        <f>$D$2</f>
        <v>42051.75</v>
      </c>
      <c r="L54" s="16">
        <v>42013.68472222222</v>
      </c>
      <c r="M54" s="52">
        <v>42038</v>
      </c>
      <c r="N54" s="17">
        <f>K54-M54</f>
        <v>13.75</v>
      </c>
      <c r="O54" s="16">
        <f t="shared" ref="O54" si="23">+Y54+M54</f>
        <v>42039</v>
      </c>
      <c r="P54" s="16">
        <v>42040</v>
      </c>
      <c r="Q54" s="18">
        <f>IF(T54="",(ROUNDDOWN(K54-O54,0)),ROUNDDOWN(T54-O54,0))</f>
        <v>2</v>
      </c>
      <c r="R54" s="18">
        <f>IF(P54="","Sin Fecha",IF(T54="",(ROUNDDOWN(K54-P54,0)),ROUNDDOWN(T54-P54,0)))</f>
        <v>1</v>
      </c>
      <c r="S54" s="19">
        <f>K54-L54</f>
        <v>38.065277777779556</v>
      </c>
      <c r="T54" s="15">
        <v>42041</v>
      </c>
      <c r="U54" s="15" t="str">
        <f>IF(AND(T54&lt;&gt;"",Q54&lt;=0),"Cumplió","No Cumplió")</f>
        <v>No Cumplió</v>
      </c>
      <c r="V54" s="15" t="str">
        <f>IF(AND(T54&lt;&gt;"",R54&lt;=0),"Cumplió",IF(P54="","Sin Fecha","No Cumplió"))</f>
        <v>No Cumplió</v>
      </c>
      <c r="W54" s="19">
        <f t="shared" ref="W54" si="24">IF(T54="",K54-L54,T54-L54)</f>
        <v>27.315277777779556</v>
      </c>
      <c r="X54" s="11" t="s">
        <v>92</v>
      </c>
      <c r="Y54" s="25">
        <f>$D$3</f>
        <v>1</v>
      </c>
      <c r="Z54" s="26"/>
      <c r="AA54" s="26"/>
      <c r="AB54" s="26"/>
      <c r="AC54" s="26"/>
    </row>
    <row r="55" spans="1:32" ht="63.75" customHeight="1" x14ac:dyDescent="0.25">
      <c r="A55" s="4">
        <v>1</v>
      </c>
      <c r="B55" s="35" t="s">
        <v>706</v>
      </c>
      <c r="C55" s="10" t="s">
        <v>136</v>
      </c>
      <c r="D55" s="11" t="s">
        <v>203</v>
      </c>
      <c r="E55" s="11" t="s">
        <v>51</v>
      </c>
      <c r="F55" s="11" t="s">
        <v>25</v>
      </c>
      <c r="G55" s="11" t="s">
        <v>138</v>
      </c>
      <c r="H55" s="11" t="s">
        <v>139</v>
      </c>
      <c r="I55" s="11" t="s">
        <v>28</v>
      </c>
      <c r="J55" s="11" t="s">
        <v>22</v>
      </c>
      <c r="K55" s="29">
        <f>$D$2</f>
        <v>42051.75</v>
      </c>
      <c r="L55" s="16">
        <v>41982.740277777775</v>
      </c>
      <c r="M55" s="29">
        <v>42048.810416666667</v>
      </c>
      <c r="N55" s="17">
        <f>K55-M55</f>
        <v>2.9395833333328483</v>
      </c>
      <c r="O55" s="16">
        <f>+M55+Y55</f>
        <v>42049.810416666667</v>
      </c>
      <c r="P55" s="16">
        <v>42040</v>
      </c>
      <c r="Q55" s="18">
        <f>IF(T55="",(ROUNDDOWN(K55-O55,0)),ROUNDDOWN(T55-O55,0))</f>
        <v>-1</v>
      </c>
      <c r="R55" s="18">
        <f>IF(P55="","Sin Fecha",IF(T55="",(ROUNDDOWN(K55-P55,0)),ROUNDDOWN(T55-P55,0)))</f>
        <v>8</v>
      </c>
      <c r="S55" s="19">
        <f>K55-L55</f>
        <v>69.009722222224809</v>
      </c>
      <c r="T55" s="15">
        <v>42048.810416666667</v>
      </c>
      <c r="U55" s="15" t="str">
        <f>IF(AND(T55&lt;&gt;"",Q55&lt;=0),"Cumplió","No Cumplió")</f>
        <v>Cumplió</v>
      </c>
      <c r="V55" s="15" t="str">
        <f>IF(AND(T55&lt;&gt;"",R55&lt;=0),"Cumplió",IF(P55="","Sin Fecha","No Cumplió"))</f>
        <v>No Cumplió</v>
      </c>
      <c r="W55" s="19">
        <f>IF(T55="",K55-L55,T55-L55)</f>
        <v>66.070138888891961</v>
      </c>
      <c r="X55" s="11" t="s">
        <v>140</v>
      </c>
      <c r="Y55" s="25">
        <f>$D$3</f>
        <v>1</v>
      </c>
      <c r="Z55" s="26"/>
      <c r="AA55" s="26"/>
      <c r="AB55" s="26"/>
      <c r="AC55" s="26"/>
    </row>
    <row r="56" spans="1:32" ht="63.75" customHeight="1" x14ac:dyDescent="0.25">
      <c r="A56" s="4">
        <v>1</v>
      </c>
      <c r="B56" s="35" t="s">
        <v>708</v>
      </c>
      <c r="C56" s="10" t="s">
        <v>156</v>
      </c>
      <c r="D56" s="11" t="s">
        <v>203</v>
      </c>
      <c r="E56" s="11" t="s">
        <v>59</v>
      </c>
      <c r="F56" s="11" t="s">
        <v>12</v>
      </c>
      <c r="G56" s="11" t="s">
        <v>158</v>
      </c>
      <c r="H56" s="11" t="s">
        <v>159</v>
      </c>
      <c r="I56" s="11" t="s">
        <v>134</v>
      </c>
      <c r="J56" s="11" t="s">
        <v>87</v>
      </c>
      <c r="K56" s="29">
        <f>$D$2</f>
        <v>42051.75</v>
      </c>
      <c r="L56" s="16">
        <v>41949.607638888891</v>
      </c>
      <c r="M56" s="29">
        <f>+T57</f>
        <v>42052.575694444444</v>
      </c>
      <c r="N56" s="17">
        <f>K56-M56</f>
        <v>-0.82569444444379769</v>
      </c>
      <c r="O56" s="16">
        <f>+M56+Y56</f>
        <v>42053.575694444444</v>
      </c>
      <c r="P56" s="16"/>
      <c r="Q56" s="18">
        <f>IF(T56="",(ROUNDDOWN(K56-O56,0)),ROUNDDOWN(T56-O56,0))</f>
        <v>-1</v>
      </c>
      <c r="R56" s="18" t="str">
        <f>IF(P56="","Sin Fecha",IF(T56="",(ROUNDDOWN(K56-P56,0)),ROUNDDOWN(T56-P56,0)))</f>
        <v>Sin Fecha</v>
      </c>
      <c r="S56" s="19">
        <f>K56-L56</f>
        <v>102.14236111110949</v>
      </c>
      <c r="T56" s="15"/>
      <c r="U56" s="15" t="str">
        <f>IF(AND(T56&lt;&gt;"",Q56&lt;=0),"Cumplió","No Cumplió")</f>
        <v>No Cumplió</v>
      </c>
      <c r="V56" s="15" t="str">
        <f>IF(AND(T56&lt;&gt;"",R56&lt;=0),"Cumplió",IF(P56="","Sin Fecha","No Cumplió"))</f>
        <v>Sin Fecha</v>
      </c>
      <c r="W56" s="19">
        <f>IF(T56="",K56-L56,T56-L56)</f>
        <v>102.14236111110949</v>
      </c>
      <c r="X56" s="11" t="s">
        <v>17</v>
      </c>
      <c r="Y56" s="25">
        <f>$D$3</f>
        <v>1</v>
      </c>
      <c r="Z56" s="4"/>
      <c r="AA56" s="26"/>
      <c r="AB56" s="26"/>
      <c r="AC56" s="26"/>
      <c r="AD56" s="26"/>
      <c r="AF56" s="20"/>
    </row>
    <row r="57" spans="1:32" ht="63.75" customHeight="1" x14ac:dyDescent="0.25">
      <c r="B57" s="35" t="s">
        <v>708</v>
      </c>
      <c r="C57" s="10" t="s">
        <v>156</v>
      </c>
      <c r="D57" s="11" t="s">
        <v>203</v>
      </c>
      <c r="E57" s="11" t="s">
        <v>157</v>
      </c>
      <c r="F57" s="11" t="s">
        <v>12</v>
      </c>
      <c r="G57" s="11" t="s">
        <v>158</v>
      </c>
      <c r="H57" s="11" t="s">
        <v>159</v>
      </c>
      <c r="I57" s="11" t="s">
        <v>134</v>
      </c>
      <c r="J57" s="11" t="s">
        <v>132</v>
      </c>
      <c r="K57" s="29">
        <f>$D$2</f>
        <v>42051.75</v>
      </c>
      <c r="L57" s="16">
        <v>41949.607638888891</v>
      </c>
      <c r="M57" s="29">
        <v>42051.760416666664</v>
      </c>
      <c r="N57" s="17">
        <f t="shared" ref="N57" si="25">K57-M57</f>
        <v>-1.0416666664241347E-2</v>
      </c>
      <c r="O57" s="16">
        <f>+M57+Y57</f>
        <v>42052.760416666664</v>
      </c>
      <c r="P57" s="16">
        <v>42047</v>
      </c>
      <c r="Q57" s="18">
        <f t="shared" ref="Q57" si="26">IF(T57="",(ROUNDDOWN(K57-O57,0)),ROUNDDOWN(T57-O57,0))</f>
        <v>0</v>
      </c>
      <c r="R57" s="18">
        <f t="shared" ref="R57" si="27">IF(P57="","Sin Fecha",IF(T57="",(ROUNDDOWN(K57-P57,0)),ROUNDDOWN(T57-P57,0)))</f>
        <v>5</v>
      </c>
      <c r="S57" s="19">
        <f t="shared" ref="S57" si="28">K57-L57</f>
        <v>102.14236111110949</v>
      </c>
      <c r="T57" s="15">
        <v>42052.575694444444</v>
      </c>
      <c r="U57" s="15" t="str">
        <f t="shared" ref="U57" si="29">IF(AND(T57&lt;&gt;"",Q57&lt;=0),"Cumplió","No Cumplió")</f>
        <v>Cumplió</v>
      </c>
      <c r="V57" s="15" t="str">
        <f t="shared" ref="V57" si="30">IF(AND(T57&lt;&gt;"",R57&lt;=0),"Cumplió",IF(P57="","Sin Fecha","No Cumplió"))</f>
        <v>No Cumplió</v>
      </c>
      <c r="W57" s="19">
        <f>IF(T57="",K57-L57,T57-L57)</f>
        <v>102.96805555555329</v>
      </c>
      <c r="X57" s="11" t="s">
        <v>17</v>
      </c>
      <c r="Y57" s="25">
        <f>$D$3</f>
        <v>1</v>
      </c>
      <c r="Z57" s="4"/>
      <c r="AA57" s="26"/>
      <c r="AB57" s="26"/>
      <c r="AC57" s="26"/>
      <c r="AD57" s="26"/>
      <c r="AF57" s="20"/>
    </row>
    <row r="58" spans="1:32" ht="63.75" customHeight="1" x14ac:dyDescent="0.25">
      <c r="A58" s="4">
        <v>1</v>
      </c>
      <c r="B58" s="35" t="s">
        <v>701</v>
      </c>
      <c r="C58" s="10" t="s">
        <v>160</v>
      </c>
      <c r="D58" s="11" t="s">
        <v>203</v>
      </c>
      <c r="E58" s="11" t="s">
        <v>59</v>
      </c>
      <c r="F58" s="11" t="s">
        <v>12</v>
      </c>
      <c r="G58" s="11" t="s">
        <v>161</v>
      </c>
      <c r="H58" s="11" t="s">
        <v>162</v>
      </c>
      <c r="I58" s="11" t="s">
        <v>134</v>
      </c>
      <c r="J58" s="11" t="s">
        <v>87</v>
      </c>
      <c r="K58" s="29">
        <f>$D$2</f>
        <v>42051.75</v>
      </c>
      <c r="L58" s="16">
        <v>41949.597916666666</v>
      </c>
      <c r="M58" s="15">
        <f>+T59</f>
        <v>42052.576388888891</v>
      </c>
      <c r="N58" s="17">
        <f>K58-M58</f>
        <v>-0.82638888889050577</v>
      </c>
      <c r="O58" s="16">
        <f>+M58+Y58</f>
        <v>42053.576388888891</v>
      </c>
      <c r="P58" s="16"/>
      <c r="Q58" s="18">
        <f>IF(T58="",(ROUNDDOWN(K58-O58,0)),ROUNDDOWN(T58-O58,0))</f>
        <v>-1</v>
      </c>
      <c r="R58" s="18" t="str">
        <f>IF(P58="","Sin Fecha",IF(T58="",(ROUNDDOWN(K58-P58,0)),ROUNDDOWN(T58-P58,0)))</f>
        <v>Sin Fecha</v>
      </c>
      <c r="S58" s="19">
        <f>K58-L58</f>
        <v>102.1520833333343</v>
      </c>
      <c r="T58" s="15"/>
      <c r="U58" s="15" t="str">
        <f>IF(AND(T58&lt;&gt;"",Q58&lt;=0),"Cumplió","No Cumplió")</f>
        <v>No Cumplió</v>
      </c>
      <c r="V58" s="15" t="str">
        <f>IF(AND(T58&lt;&gt;"",R58&lt;=0),"Cumplió",IF(P58="","Sin Fecha","No Cumplió"))</f>
        <v>Sin Fecha</v>
      </c>
      <c r="W58" s="19">
        <f>IF(T58="",K58-L58,T58-L58)</f>
        <v>102.1520833333343</v>
      </c>
      <c r="X58" s="11" t="s">
        <v>17</v>
      </c>
      <c r="Y58" s="25">
        <f>$D$3</f>
        <v>1</v>
      </c>
      <c r="Z58" s="15">
        <v>42051.760416666664</v>
      </c>
      <c r="AA58" s="26"/>
      <c r="AB58" s="26"/>
      <c r="AC58" s="26"/>
    </row>
    <row r="59" spans="1:32" ht="63.75" customHeight="1" x14ac:dyDescent="0.25">
      <c r="B59" s="35" t="s">
        <v>701</v>
      </c>
      <c r="C59" s="10" t="s">
        <v>160</v>
      </c>
      <c r="D59" s="11" t="s">
        <v>203</v>
      </c>
      <c r="E59" s="11" t="s">
        <v>157</v>
      </c>
      <c r="F59" s="11" t="s">
        <v>12</v>
      </c>
      <c r="G59" s="11" t="s">
        <v>161</v>
      </c>
      <c r="H59" s="11" t="s">
        <v>162</v>
      </c>
      <c r="I59" s="11" t="s">
        <v>134</v>
      </c>
      <c r="J59" s="11" t="s">
        <v>132</v>
      </c>
      <c r="K59" s="29">
        <f>$D$2</f>
        <v>42051.75</v>
      </c>
      <c r="L59" s="16">
        <v>41949.597916666666</v>
      </c>
      <c r="M59" s="15">
        <v>42051.760416666664</v>
      </c>
      <c r="N59" s="17">
        <f t="shared" ref="N59" si="31">K59-M59</f>
        <v>-1.0416666664241347E-2</v>
      </c>
      <c r="O59" s="16">
        <f>+M59+Y59</f>
        <v>42052.760416666664</v>
      </c>
      <c r="P59" s="16"/>
      <c r="Q59" s="18">
        <f t="shared" ref="Q59" si="32">IF(T59="",(ROUNDDOWN(K59-O59,0)),ROUNDDOWN(T59-O59,0))</f>
        <v>0</v>
      </c>
      <c r="R59" s="18" t="str">
        <f t="shared" ref="R59" si="33">IF(P59="","Sin Fecha",IF(T59="",(ROUNDDOWN(K59-P59,0)),ROUNDDOWN(T59-P59,0)))</f>
        <v>Sin Fecha</v>
      </c>
      <c r="S59" s="19">
        <f t="shared" ref="S59" si="34">K59-L59</f>
        <v>102.1520833333343</v>
      </c>
      <c r="T59" s="15">
        <v>42052.576388888891</v>
      </c>
      <c r="U59" s="15" t="str">
        <f t="shared" ref="U59" si="35">IF(AND(T59&lt;&gt;"",Q59&lt;=0),"Cumplió","No Cumplió")</f>
        <v>Cumplió</v>
      </c>
      <c r="V59" s="15" t="str">
        <f t="shared" ref="V59" si="36">IF(AND(T59&lt;&gt;"",R59&lt;=0),"Cumplió",IF(P59="","Sin Fecha","No Cumplió"))</f>
        <v>Sin Fecha</v>
      </c>
      <c r="W59" s="19">
        <f>IF(T59="",K59-L59,T59-L59)</f>
        <v>102.97847222222481</v>
      </c>
      <c r="X59" s="11" t="s">
        <v>17</v>
      </c>
      <c r="Y59" s="25">
        <f>$D$3</f>
        <v>1</v>
      </c>
      <c r="Z59" s="15">
        <v>42051.760416666664</v>
      </c>
      <c r="AA59" s="26"/>
      <c r="AB59" s="26"/>
      <c r="AC59" s="26"/>
    </row>
    <row r="60" spans="1:32" ht="47.25" customHeight="1" x14ac:dyDescent="0.25">
      <c r="A60" s="4" t="s">
        <v>946</v>
      </c>
      <c r="B60" s="35" t="s">
        <v>707</v>
      </c>
      <c r="C60" s="10" t="s">
        <v>240</v>
      </c>
      <c r="D60" s="11" t="s">
        <v>203</v>
      </c>
      <c r="E60" s="11" t="s">
        <v>817</v>
      </c>
      <c r="F60" s="11" t="s">
        <v>25</v>
      </c>
      <c r="G60" s="11" t="s">
        <v>241</v>
      </c>
      <c r="H60" s="11" t="s">
        <v>242</v>
      </c>
      <c r="I60" s="11" t="s">
        <v>75</v>
      </c>
      <c r="J60" s="11" t="s">
        <v>75</v>
      </c>
      <c r="K60" s="29">
        <f>$D$2</f>
        <v>42051.75</v>
      </c>
      <c r="L60" s="16">
        <v>41948.488888888889</v>
      </c>
      <c r="M60" s="52">
        <v>42037</v>
      </c>
      <c r="N60" s="17">
        <f>K60-M60</f>
        <v>14.75</v>
      </c>
      <c r="O60" s="16">
        <f>+Y60+M60</f>
        <v>42038</v>
      </c>
      <c r="P60" s="16">
        <v>42040</v>
      </c>
      <c r="Q60" s="18">
        <f>IF(T60="",(ROUNDDOWN(K60-O60,0)),ROUNDDOWN(T60-O60,0))</f>
        <v>2</v>
      </c>
      <c r="R60" s="18">
        <f>IF(P60="","Sin Fecha",IF(T60="",(ROUNDDOWN(K60-P60,0)),ROUNDDOWN(T60-P60,0)))</f>
        <v>0</v>
      </c>
      <c r="S60" s="19">
        <f>K60-L60</f>
        <v>103.26111111111095</v>
      </c>
      <c r="T60" s="15">
        <v>42040</v>
      </c>
      <c r="U60" s="15" t="str">
        <f>IF(AND(T60&lt;&gt;"",Q60&lt;=0),"Cumplió","No Cumplió")</f>
        <v>No Cumplió</v>
      </c>
      <c r="V60" s="15" t="str">
        <f>IF(AND(T60&lt;&gt;"",R60&lt;=0),"Cumplió",IF(P60="","Sin Fecha","No Cumplió"))</f>
        <v>Cumplió</v>
      </c>
      <c r="W60" s="19">
        <f>IF(T60="",K60-L60,T60-L60)</f>
        <v>91.511111111110949</v>
      </c>
      <c r="X60" s="11" t="s">
        <v>243</v>
      </c>
      <c r="Y60" s="25">
        <f>$D$3</f>
        <v>1</v>
      </c>
      <c r="Z60" s="26"/>
      <c r="AA60" s="26"/>
      <c r="AB60" s="26"/>
      <c r="AC60" s="26"/>
    </row>
    <row r="61" spans="1:32" ht="47.25" customHeight="1" x14ac:dyDescent="0.25">
      <c r="A61" s="4" t="s">
        <v>946</v>
      </c>
      <c r="B61" s="35" t="s">
        <v>706</v>
      </c>
      <c r="C61" s="10" t="s">
        <v>244</v>
      </c>
      <c r="D61" s="11" t="s">
        <v>203</v>
      </c>
      <c r="E61" s="11" t="s">
        <v>817</v>
      </c>
      <c r="F61" s="11" t="s">
        <v>12</v>
      </c>
      <c r="G61" s="11" t="s">
        <v>245</v>
      </c>
      <c r="H61" s="11" t="s">
        <v>246</v>
      </c>
      <c r="I61" s="11" t="s">
        <v>49</v>
      </c>
      <c r="J61" s="11" t="s">
        <v>33</v>
      </c>
      <c r="K61" s="29">
        <f>$D$2</f>
        <v>42051.75</v>
      </c>
      <c r="L61" s="16">
        <v>41929.705555555556</v>
      </c>
      <c r="M61" s="52">
        <v>42037</v>
      </c>
      <c r="N61" s="17">
        <f>K61-M61</f>
        <v>14.75</v>
      </c>
      <c r="O61" s="16">
        <f>+Y61+M61</f>
        <v>42038</v>
      </c>
      <c r="P61" s="16"/>
      <c r="Q61" s="18">
        <f>IF(T61="",(ROUNDDOWN(K61-O61,0)),ROUNDDOWN(T61-O61,0))</f>
        <v>6</v>
      </c>
      <c r="R61" s="18" t="str">
        <f>IF(P61="","Sin Fecha",IF(T61="",(ROUNDDOWN(K61-P61,0)),ROUNDDOWN(T61-P61,0)))</f>
        <v>Sin Fecha</v>
      </c>
      <c r="S61" s="19">
        <f>K61-L61</f>
        <v>122.0444444444438</v>
      </c>
      <c r="T61" s="15">
        <v>42044</v>
      </c>
      <c r="U61" s="15" t="str">
        <f>IF(AND(T61&lt;&gt;"",Q61&lt;=0),"Cumplió","No Cumplió")</f>
        <v>No Cumplió</v>
      </c>
      <c r="V61" s="15" t="str">
        <f>IF(AND(T61&lt;&gt;"",R61&lt;=0),"Cumplió",IF(P61="","Sin Fecha","No Cumplió"))</f>
        <v>Sin Fecha</v>
      </c>
      <c r="W61" s="19">
        <f>IF(T61="",K61-L61,T61-L61)</f>
        <v>114.2944444444438</v>
      </c>
      <c r="X61" s="11" t="s">
        <v>71</v>
      </c>
      <c r="Y61" s="25">
        <f>$D$3</f>
        <v>1</v>
      </c>
      <c r="Z61" s="26"/>
      <c r="AA61" s="26"/>
      <c r="AB61" s="26"/>
      <c r="AC61" s="26"/>
    </row>
    <row r="62" spans="1:32" ht="47.25" customHeight="1" x14ac:dyDescent="0.25">
      <c r="A62" s="4">
        <v>1</v>
      </c>
      <c r="B62" s="35" t="s">
        <v>707</v>
      </c>
      <c r="C62" s="10" t="s">
        <v>247</v>
      </c>
      <c r="D62" s="11" t="s">
        <v>203</v>
      </c>
      <c r="E62" s="11" t="s">
        <v>51</v>
      </c>
      <c r="F62" s="11" t="s">
        <v>12</v>
      </c>
      <c r="G62" s="11" t="s">
        <v>248</v>
      </c>
      <c r="H62" s="11" t="s">
        <v>249</v>
      </c>
      <c r="I62" s="11" t="s">
        <v>80</v>
      </c>
      <c r="J62" s="11" t="s">
        <v>22</v>
      </c>
      <c r="K62" s="29">
        <f>$D$2</f>
        <v>42051.75</v>
      </c>
      <c r="L62" s="16">
        <v>41920.442361111112</v>
      </c>
      <c r="M62" s="52">
        <f>+T66</f>
        <v>42041</v>
      </c>
      <c r="N62" s="17">
        <f t="shared" ref="N62" si="37">K62-M62</f>
        <v>10.75</v>
      </c>
      <c r="O62" s="16">
        <f t="shared" ref="O62" si="38">+Y62+M62</f>
        <v>42042</v>
      </c>
      <c r="P62" s="16"/>
      <c r="Q62" s="18">
        <f>IF(T62="",(ROUNDDOWN(K62-O62,0)),ROUNDDOWN(T62-O62,0))</f>
        <v>9</v>
      </c>
      <c r="R62" s="18" t="str">
        <f>IF(P62="","Sin Fecha",IF(T62="",(ROUNDDOWN(K62-P62,0)),ROUNDDOWN(T62-P62,0)))</f>
        <v>Sin Fecha</v>
      </c>
      <c r="S62" s="19">
        <f>K62-L62</f>
        <v>131.3076388888876</v>
      </c>
      <c r="T62" s="15"/>
      <c r="U62" s="15" t="str">
        <f>IF(AND(T62&lt;&gt;"",Q62&lt;=0),"Cumplió","No Cumplió")</f>
        <v>No Cumplió</v>
      </c>
      <c r="V62" s="15" t="str">
        <f>IF(AND(T62&lt;&gt;"",R62&lt;=0),"Cumplió",IF(P62="","Sin Fecha","No Cumplió"))</f>
        <v>Sin Fecha</v>
      </c>
      <c r="W62" s="19">
        <f t="shared" ref="W62" si="39">IF(T62="",K62-L62,T62-L62)</f>
        <v>131.3076388888876</v>
      </c>
      <c r="X62" s="11"/>
      <c r="Y62" s="25">
        <f>$D$3</f>
        <v>1</v>
      </c>
      <c r="Z62" s="26"/>
      <c r="AA62" s="26"/>
      <c r="AB62" s="26"/>
      <c r="AC62" s="26"/>
    </row>
    <row r="63" spans="1:32" ht="47.25" customHeight="1" x14ac:dyDescent="0.25">
      <c r="B63" s="35" t="s">
        <v>707</v>
      </c>
      <c r="C63" s="10" t="s">
        <v>247</v>
      </c>
      <c r="D63" s="11" t="s">
        <v>203</v>
      </c>
      <c r="E63" s="11" t="s">
        <v>59</v>
      </c>
      <c r="F63" s="11" t="s">
        <v>12</v>
      </c>
      <c r="G63" s="11" t="s">
        <v>248</v>
      </c>
      <c r="H63" s="11" t="s">
        <v>249</v>
      </c>
      <c r="I63" s="11" t="s">
        <v>80</v>
      </c>
      <c r="J63" s="11" t="s">
        <v>80</v>
      </c>
      <c r="K63" s="29">
        <f>$D$2</f>
        <v>42051.75</v>
      </c>
      <c r="L63" s="16">
        <v>41920.442361111112</v>
      </c>
      <c r="M63" s="52">
        <v>42037</v>
      </c>
      <c r="N63" s="17">
        <f>K63-M63</f>
        <v>14.75</v>
      </c>
      <c r="O63" s="16">
        <f>+Y63+M63</f>
        <v>42038</v>
      </c>
      <c r="P63" s="16"/>
      <c r="Q63" s="18">
        <f>IF(T63="",(ROUNDDOWN(K63-O63,0)),ROUNDDOWN(T63-O63,0))</f>
        <v>3</v>
      </c>
      <c r="R63" s="18" t="str">
        <f>IF(P63="","Sin Fecha",IF(T63="",(ROUNDDOWN(K63-P63,0)),ROUNDDOWN(T63-P63,0)))</f>
        <v>Sin Fecha</v>
      </c>
      <c r="S63" s="19">
        <f>K63-L63</f>
        <v>131.3076388888876</v>
      </c>
      <c r="T63" s="15">
        <v>42041.522222222222</v>
      </c>
      <c r="U63" s="15" t="str">
        <f>IF(AND(T63&lt;&gt;"",Q63&lt;=0),"Cumplió","No Cumplió")</f>
        <v>No Cumplió</v>
      </c>
      <c r="V63" s="15" t="str">
        <f>IF(AND(T63&lt;&gt;"",R63&lt;=0),"Cumplió",IF(P63="","Sin Fecha","No Cumplió"))</f>
        <v>Sin Fecha</v>
      </c>
      <c r="W63" s="19">
        <f>IF(T63="",K63-L63,T63-L63)</f>
        <v>121.07986111110949</v>
      </c>
      <c r="X63" s="11"/>
      <c r="Y63" s="25">
        <f>$D$3</f>
        <v>1</v>
      </c>
      <c r="Z63" s="26"/>
      <c r="AA63" s="26"/>
      <c r="AB63" s="26"/>
      <c r="AC63" s="26"/>
    </row>
    <row r="64" spans="1:32" ht="47.25" customHeight="1" x14ac:dyDescent="0.25">
      <c r="B64" s="35" t="s">
        <v>707</v>
      </c>
      <c r="C64" s="10" t="s">
        <v>250</v>
      </c>
      <c r="D64" s="11" t="s">
        <v>203</v>
      </c>
      <c r="E64" s="11" t="s">
        <v>59</v>
      </c>
      <c r="F64" s="11" t="s">
        <v>12</v>
      </c>
      <c r="G64" s="11" t="s">
        <v>178</v>
      </c>
      <c r="H64" s="11" t="s">
        <v>179</v>
      </c>
      <c r="I64" s="11" t="s">
        <v>141</v>
      </c>
      <c r="J64" s="11" t="s">
        <v>16</v>
      </c>
      <c r="K64" s="29">
        <f>$D$2</f>
        <v>42051.75</v>
      </c>
      <c r="L64" s="16">
        <v>41911.706944444442</v>
      </c>
      <c r="M64" s="52">
        <v>42038</v>
      </c>
      <c r="N64" s="17">
        <f>K64-M64</f>
        <v>13.75</v>
      </c>
      <c r="O64" s="16">
        <f>+Y64+M64</f>
        <v>42039</v>
      </c>
      <c r="P64" s="16">
        <v>42040</v>
      </c>
      <c r="Q64" s="18">
        <f>IF(T64="",(ROUNDDOWN(K64-O64,0)),ROUNDDOWN(T64-O64,0))</f>
        <v>1</v>
      </c>
      <c r="R64" s="18">
        <f>IF(P64="","Sin Fecha",IF(T64="",(ROUNDDOWN(K64-P64,0)),ROUNDDOWN(T64-P64,0)))</f>
        <v>0</v>
      </c>
      <c r="S64" s="19">
        <f>K64-L64</f>
        <v>140.04305555555766</v>
      </c>
      <c r="T64" s="15">
        <v>42040.588194444441</v>
      </c>
      <c r="U64" s="15" t="str">
        <f>IF(AND(T64&lt;&gt;"",Q64&lt;=0),"Cumplió","No Cumplió")</f>
        <v>No Cumplió</v>
      </c>
      <c r="V64" s="15" t="str">
        <f>IF(AND(T64&lt;&gt;"",R64&lt;=0),"Cumplió",IF(P64="","Sin Fecha","No Cumplió"))</f>
        <v>Cumplió</v>
      </c>
      <c r="W64" s="19">
        <f>IF(T64="",K64-L64,T64-L64)</f>
        <v>128.88124999999854</v>
      </c>
      <c r="X64" s="11" t="s">
        <v>251</v>
      </c>
      <c r="Y64" s="25">
        <f>$D$3</f>
        <v>1</v>
      </c>
      <c r="Z64" s="26"/>
      <c r="AA64" s="26"/>
      <c r="AB64" s="26"/>
      <c r="AC64" s="26"/>
    </row>
    <row r="65" spans="1:29" ht="47.25" customHeight="1" x14ac:dyDescent="0.25">
      <c r="B65" s="35" t="s">
        <v>707</v>
      </c>
      <c r="C65" s="10" t="s">
        <v>250</v>
      </c>
      <c r="D65" s="11" t="s">
        <v>203</v>
      </c>
      <c r="E65" s="11" t="s">
        <v>59</v>
      </c>
      <c r="F65" s="11" t="s">
        <v>12</v>
      </c>
      <c r="G65" s="11" t="s">
        <v>178</v>
      </c>
      <c r="H65" s="11" t="s">
        <v>179</v>
      </c>
      <c r="I65" s="11" t="s">
        <v>141</v>
      </c>
      <c r="J65" s="11" t="s">
        <v>298</v>
      </c>
      <c r="K65" s="29">
        <f>$D$2</f>
        <v>42051.75</v>
      </c>
      <c r="L65" s="16">
        <v>41911.706944444442</v>
      </c>
      <c r="M65" s="52">
        <f>+T64</f>
        <v>42040.588194444441</v>
      </c>
      <c r="N65" s="17">
        <f>K65-M65</f>
        <v>11.161805555559113</v>
      </c>
      <c r="O65" s="16">
        <f t="shared" ref="O65:O69" si="40">+Y65+M65</f>
        <v>42041.588194444441</v>
      </c>
      <c r="P65" s="16">
        <v>42040</v>
      </c>
      <c r="Q65" s="18">
        <f>IF(T65="",(ROUNDDOWN(K65-O65,0)),ROUNDDOWN(T65-O65,0))</f>
        <v>-1</v>
      </c>
      <c r="R65" s="18">
        <f>IF(P65="","Sin Fecha",IF(T65="",(ROUNDDOWN(K65-P65,0)),ROUNDDOWN(T65-P65,0)))</f>
        <v>0</v>
      </c>
      <c r="S65" s="19">
        <f>K65-L65</f>
        <v>140.04305555555766</v>
      </c>
      <c r="T65" s="15">
        <v>42040.588194444441</v>
      </c>
      <c r="U65" s="15" t="str">
        <f>IF(AND(T65&lt;&gt;"",Q65&lt;=0),"Cumplió","No Cumplió")</f>
        <v>Cumplió</v>
      </c>
      <c r="V65" s="15" t="str">
        <f>IF(AND(T65&lt;&gt;"",R65&lt;=0),"Cumplió",IF(P65="","Sin Fecha","No Cumplió"))</f>
        <v>Cumplió</v>
      </c>
      <c r="W65" s="19">
        <f t="shared" ref="W65:W69" si="41">IF(T65="",K65-L65,T65-L65)</f>
        <v>128.88124999999854</v>
      </c>
      <c r="X65" s="11" t="s">
        <v>251</v>
      </c>
      <c r="Y65" s="25">
        <f>$D$3</f>
        <v>1</v>
      </c>
      <c r="Z65" s="26"/>
      <c r="AA65" s="26"/>
      <c r="AB65" s="26"/>
      <c r="AC65" s="26"/>
    </row>
    <row r="66" spans="1:29" ht="47.25" customHeight="1" x14ac:dyDescent="0.25">
      <c r="A66" s="4" t="s">
        <v>946</v>
      </c>
      <c r="B66" s="35" t="s">
        <v>707</v>
      </c>
      <c r="C66" s="10" t="s">
        <v>250</v>
      </c>
      <c r="D66" s="11" t="s">
        <v>203</v>
      </c>
      <c r="E66" s="11" t="s">
        <v>817</v>
      </c>
      <c r="F66" s="11" t="s">
        <v>12</v>
      </c>
      <c r="G66" s="11" t="s">
        <v>178</v>
      </c>
      <c r="H66" s="11" t="s">
        <v>179</v>
      </c>
      <c r="I66" s="11" t="s">
        <v>141</v>
      </c>
      <c r="J66" s="11" t="s">
        <v>147</v>
      </c>
      <c r="K66" s="29">
        <f>$D$2</f>
        <v>42051.75</v>
      </c>
      <c r="L66" s="16">
        <v>41911.706944444442</v>
      </c>
      <c r="M66" s="52">
        <f>+T65</f>
        <v>42040.588194444441</v>
      </c>
      <c r="N66" s="17">
        <f t="shared" ref="N66" si="42">K66-M66</f>
        <v>11.161805555559113</v>
      </c>
      <c r="O66" s="16">
        <f t="shared" ref="O66" si="43">+Y66+M66</f>
        <v>42041.588194444441</v>
      </c>
      <c r="P66" s="16">
        <v>42040</v>
      </c>
      <c r="Q66" s="18">
        <f>IF(T66="",(ROUNDDOWN(K66-O66,0)),ROUNDDOWN(T66-O66,0))</f>
        <v>0</v>
      </c>
      <c r="R66" s="18">
        <f>IF(P66="","Sin Fecha",IF(T66="",(ROUNDDOWN(K66-P66,0)),ROUNDDOWN(T66-P66,0)))</f>
        <v>1</v>
      </c>
      <c r="S66" s="19">
        <f>K66-L66</f>
        <v>140.04305555555766</v>
      </c>
      <c r="T66" s="15">
        <v>42041</v>
      </c>
      <c r="U66" s="15" t="str">
        <f>IF(AND(T66&lt;&gt;"",Q66&lt;=0),"Cumplió","No Cumplió")</f>
        <v>Cumplió</v>
      </c>
      <c r="V66" s="15" t="str">
        <f>IF(AND(T66&lt;&gt;"",R66&lt;=0),"Cumplió",IF(P66="","Sin Fecha","No Cumplió"))</f>
        <v>No Cumplió</v>
      </c>
      <c r="W66" s="19">
        <f t="shared" ref="W66" si="44">IF(T66="",K66-L66,T66-L66)</f>
        <v>129.29305555555766</v>
      </c>
      <c r="X66" s="11" t="s">
        <v>251</v>
      </c>
      <c r="Y66" s="25">
        <f>$D$3</f>
        <v>1</v>
      </c>
      <c r="Z66" s="26"/>
      <c r="AA66" s="26"/>
      <c r="AB66" s="26"/>
      <c r="AC66" s="26"/>
    </row>
    <row r="67" spans="1:29" ht="47.25" customHeight="1" x14ac:dyDescent="0.25">
      <c r="A67" s="4">
        <v>1</v>
      </c>
      <c r="B67" s="35" t="s">
        <v>708</v>
      </c>
      <c r="C67" s="10" t="s">
        <v>252</v>
      </c>
      <c r="D67" s="11" t="s">
        <v>203</v>
      </c>
      <c r="E67" s="11" t="s">
        <v>157</v>
      </c>
      <c r="F67" s="11" t="s">
        <v>12</v>
      </c>
      <c r="G67" s="11" t="s">
        <v>253</v>
      </c>
      <c r="H67" s="11" t="s">
        <v>254</v>
      </c>
      <c r="I67" s="11" t="s">
        <v>834</v>
      </c>
      <c r="J67" s="11" t="s">
        <v>54</v>
      </c>
      <c r="K67" s="29">
        <f>$D$2</f>
        <v>42051.75</v>
      </c>
      <c r="L67" s="16">
        <v>41900.492361111108</v>
      </c>
      <c r="M67" s="52">
        <f>+T68</f>
        <v>42051.692361111112</v>
      </c>
      <c r="N67" s="17">
        <f>K67-M67</f>
        <v>5.7638888887595385E-2</v>
      </c>
      <c r="O67" s="16">
        <f t="shared" ref="O67" si="45">+Y67+M67</f>
        <v>42052.692361111112</v>
      </c>
      <c r="P67" s="16">
        <v>42044</v>
      </c>
      <c r="Q67" s="18">
        <f>IF(T67="",(ROUNDDOWN(K67-O67,0)),ROUNDDOWN(T67-O67,0))</f>
        <v>0</v>
      </c>
      <c r="R67" s="18">
        <f>IF(P67="","Sin Fecha",IF(T67="",(ROUNDDOWN(K67-P67,0)),ROUNDDOWN(T67-P67,0)))</f>
        <v>7</v>
      </c>
      <c r="S67" s="19">
        <f>K67-L67</f>
        <v>151.25763888889196</v>
      </c>
      <c r="T67" s="15"/>
      <c r="U67" s="15" t="str">
        <f>IF(AND(T67&lt;&gt;"",Q67&lt;=0),"Cumplió","No Cumplió")</f>
        <v>No Cumplió</v>
      </c>
      <c r="V67" s="15" t="str">
        <f>IF(AND(T67&lt;&gt;"",R67&lt;=0),"Cumplió",IF(P67="","Sin Fecha","No Cumplió"))</f>
        <v>No Cumplió</v>
      </c>
      <c r="W67" s="19">
        <f t="shared" ref="W67" si="46">IF(T67="",K67-L67,T67-L67)</f>
        <v>151.25763888889196</v>
      </c>
      <c r="X67" s="11" t="s">
        <v>180</v>
      </c>
      <c r="Y67" s="25">
        <f>$D$3</f>
        <v>1</v>
      </c>
      <c r="Z67" s="54">
        <v>42038</v>
      </c>
      <c r="AA67" s="26"/>
      <c r="AB67" s="26"/>
      <c r="AC67" s="26"/>
    </row>
    <row r="68" spans="1:29" ht="47.25" customHeight="1" x14ac:dyDescent="0.25">
      <c r="B68" s="35" t="s">
        <v>708</v>
      </c>
      <c r="C68" s="10" t="s">
        <v>252</v>
      </c>
      <c r="D68" s="11" t="s">
        <v>203</v>
      </c>
      <c r="E68" s="11" t="s">
        <v>157</v>
      </c>
      <c r="F68" s="11" t="s">
        <v>12</v>
      </c>
      <c r="G68" s="11" t="s">
        <v>253</v>
      </c>
      <c r="H68" s="11" t="s">
        <v>254</v>
      </c>
      <c r="I68" s="11" t="s">
        <v>834</v>
      </c>
      <c r="J68" s="11" t="s">
        <v>32</v>
      </c>
      <c r="K68" s="29">
        <f>$D$2</f>
        <v>42051.75</v>
      </c>
      <c r="L68" s="16">
        <v>41900.492361111108</v>
      </c>
      <c r="M68" s="52">
        <v>42038</v>
      </c>
      <c r="N68" s="17">
        <f t="shared" ref="N68" si="47">K68-M68</f>
        <v>13.75</v>
      </c>
      <c r="O68" s="16">
        <f t="shared" ref="O68" si="48">+Y68+M68</f>
        <v>42039</v>
      </c>
      <c r="P68" s="16">
        <v>42044</v>
      </c>
      <c r="Q68" s="18">
        <f>IF(T68="",(ROUNDDOWN(K68-O68,0)),ROUNDDOWN(T68-O68,0))</f>
        <v>12</v>
      </c>
      <c r="R68" s="18">
        <f>IF(P68="","Sin Fecha",IF(T68="",(ROUNDDOWN(K68-P68,0)),ROUNDDOWN(T68-P68,0)))</f>
        <v>7</v>
      </c>
      <c r="S68" s="19">
        <f>K68-L68</f>
        <v>151.25763888889196</v>
      </c>
      <c r="T68" s="15">
        <v>42051.692361111112</v>
      </c>
      <c r="U68" s="15" t="str">
        <f>IF(AND(T68&lt;&gt;"",Q68&lt;=0),"Cumplió","No Cumplió")</f>
        <v>No Cumplió</v>
      </c>
      <c r="V68" s="15" t="str">
        <f>IF(AND(T68&lt;&gt;"",R68&lt;=0),"Cumplió",IF(P68="","Sin Fecha","No Cumplió"))</f>
        <v>No Cumplió</v>
      </c>
      <c r="W68" s="19">
        <f t="shared" ref="W68" si="49">IF(T68="",K68-L68,T68-L68)</f>
        <v>151.20000000000437</v>
      </c>
      <c r="X68" s="11" t="s">
        <v>180</v>
      </c>
      <c r="Y68" s="25">
        <f>$D$3</f>
        <v>1</v>
      </c>
      <c r="Z68" s="54">
        <v>42038</v>
      </c>
      <c r="AA68" s="26"/>
      <c r="AB68" s="26"/>
      <c r="AC68" s="26"/>
    </row>
    <row r="69" spans="1:29" ht="47.25" customHeight="1" x14ac:dyDescent="0.25">
      <c r="B69" s="35" t="s">
        <v>708</v>
      </c>
      <c r="C69" s="10" t="s">
        <v>252</v>
      </c>
      <c r="D69" s="11" t="s">
        <v>203</v>
      </c>
      <c r="E69" s="11" t="s">
        <v>157</v>
      </c>
      <c r="F69" s="11" t="s">
        <v>12</v>
      </c>
      <c r="G69" s="11" t="s">
        <v>253</v>
      </c>
      <c r="H69" s="11" t="s">
        <v>254</v>
      </c>
      <c r="I69" s="11" t="s">
        <v>834</v>
      </c>
      <c r="J69" s="11" t="s">
        <v>16</v>
      </c>
      <c r="K69" s="29">
        <f>$D$2</f>
        <v>42051.75</v>
      </c>
      <c r="L69" s="16">
        <v>41900.492361111108</v>
      </c>
      <c r="M69" s="52">
        <f>+T72</f>
        <v>42045.806944444441</v>
      </c>
      <c r="N69" s="17">
        <f t="shared" ref="N69" si="50">K69-M69</f>
        <v>5.9430555555591127</v>
      </c>
      <c r="O69" s="16">
        <f t="shared" si="40"/>
        <v>42046.806944444441</v>
      </c>
      <c r="P69" s="16">
        <v>42044</v>
      </c>
      <c r="Q69" s="18">
        <f>IF(T69="",(ROUNDDOWN(K69-O69,0)),ROUNDDOWN(T69-O69,0))</f>
        <v>4</v>
      </c>
      <c r="R69" s="18">
        <f>IF(P69="","Sin Fecha",IF(T69="",(ROUNDDOWN(K69-P69,0)),ROUNDDOWN(T69-P69,0)))</f>
        <v>7</v>
      </c>
      <c r="S69" s="19">
        <f>K69-L69</f>
        <v>151.25763888889196</v>
      </c>
      <c r="T69" s="15"/>
      <c r="U69" s="15" t="str">
        <f>IF(AND(T69&lt;&gt;"",Q69&lt;=0),"Cumplió","No Cumplió")</f>
        <v>No Cumplió</v>
      </c>
      <c r="V69" s="15" t="str">
        <f>IF(AND(T69&lt;&gt;"",R69&lt;=0),"Cumplió",IF(P69="","Sin Fecha","No Cumplió"))</f>
        <v>No Cumplió</v>
      </c>
      <c r="W69" s="19">
        <f t="shared" si="41"/>
        <v>151.25763888889196</v>
      </c>
      <c r="X69" s="11" t="s">
        <v>180</v>
      </c>
      <c r="Y69" s="25">
        <f>$D$3</f>
        <v>1</v>
      </c>
      <c r="Z69" s="54">
        <v>42038</v>
      </c>
      <c r="AA69" s="26"/>
      <c r="AB69" s="26"/>
      <c r="AC69" s="26"/>
    </row>
    <row r="70" spans="1:29" ht="47.25" customHeight="1" x14ac:dyDescent="0.25">
      <c r="B70" s="35" t="s">
        <v>708</v>
      </c>
      <c r="C70" s="10" t="s">
        <v>252</v>
      </c>
      <c r="D70" s="11" t="s">
        <v>203</v>
      </c>
      <c r="E70" s="11" t="s">
        <v>157</v>
      </c>
      <c r="F70" s="11" t="s">
        <v>12</v>
      </c>
      <c r="G70" s="11" t="s">
        <v>253</v>
      </c>
      <c r="H70" s="11" t="s">
        <v>254</v>
      </c>
      <c r="I70" s="11" t="s">
        <v>32</v>
      </c>
      <c r="J70" s="11" t="s">
        <v>42</v>
      </c>
      <c r="K70" s="29">
        <f>$D$2</f>
        <v>42051.75</v>
      </c>
      <c r="L70" s="16">
        <v>41900.492361111108</v>
      </c>
      <c r="M70" s="52">
        <f>+T72</f>
        <v>42045.806944444441</v>
      </c>
      <c r="N70" s="17">
        <f>K70-M70</f>
        <v>5.9430555555591127</v>
      </c>
      <c r="O70" s="16">
        <f>+Y70+M70</f>
        <v>42046.806944444441</v>
      </c>
      <c r="P70" s="16">
        <v>42039</v>
      </c>
      <c r="Q70" s="18">
        <f t="shared" ref="Q70:Q86" si="51">IF(T70="",(ROUNDDOWN(K70-O70,0)),ROUNDDOWN(T70-O70,0))</f>
        <v>-8</v>
      </c>
      <c r="R70" s="18">
        <f t="shared" ref="R70:R86" si="52">IF(P70="","Sin Fecha",IF(T70="",(ROUNDDOWN(K70-P70,0)),ROUNDDOWN(T70-P70,0)))</f>
        <v>0</v>
      </c>
      <c r="S70" s="19">
        <f t="shared" ref="S70:S86" si="53">K70-L70</f>
        <v>151.25763888889196</v>
      </c>
      <c r="T70" s="15">
        <v>42038.481944444444</v>
      </c>
      <c r="U70" s="15" t="str">
        <f t="shared" ref="U70:U86" si="54">IF(AND(T70&lt;&gt;"",Q70&lt;=0),"Cumplió","No Cumplió")</f>
        <v>Cumplió</v>
      </c>
      <c r="V70" s="15" t="str">
        <f t="shared" ref="V70:V86" si="55">IF(AND(T70&lt;&gt;"",R70&lt;=0),"Cumplió",IF(P70="","Sin Fecha","No Cumplió"))</f>
        <v>Cumplió</v>
      </c>
      <c r="W70" s="19">
        <f>IF(T70="",K70-L70,T70-L70)</f>
        <v>137.98958333333576</v>
      </c>
      <c r="X70" s="11" t="s">
        <v>180</v>
      </c>
      <c r="Y70" s="25">
        <f>$D$3</f>
        <v>1</v>
      </c>
      <c r="Z70" s="54"/>
      <c r="AA70" s="26"/>
      <c r="AB70" s="26"/>
      <c r="AC70" s="26"/>
    </row>
    <row r="71" spans="1:29" ht="47.25" customHeight="1" x14ac:dyDescent="0.25">
      <c r="B71" s="35" t="s">
        <v>708</v>
      </c>
      <c r="C71" s="10" t="s">
        <v>252</v>
      </c>
      <c r="D71" s="11" t="s">
        <v>203</v>
      </c>
      <c r="E71" s="11" t="s">
        <v>59</v>
      </c>
      <c r="F71" s="11" t="s">
        <v>12</v>
      </c>
      <c r="G71" s="11" t="s">
        <v>253</v>
      </c>
      <c r="H71" s="11" t="s">
        <v>254</v>
      </c>
      <c r="I71" s="11" t="s">
        <v>32</v>
      </c>
      <c r="J71" s="11" t="s">
        <v>32</v>
      </c>
      <c r="K71" s="29">
        <f>$D$2</f>
        <v>42051.75</v>
      </c>
      <c r="L71" s="16">
        <v>41900.492361111108</v>
      </c>
      <c r="M71" s="52">
        <f>+T72</f>
        <v>42045.806944444441</v>
      </c>
      <c r="N71" s="17">
        <f>K71-M71</f>
        <v>5.9430555555591127</v>
      </c>
      <c r="O71" s="16">
        <f>+Y71+M71</f>
        <v>42046.806944444441</v>
      </c>
      <c r="P71" s="16">
        <v>42039</v>
      </c>
      <c r="Q71" s="18">
        <f t="shared" si="51"/>
        <v>4</v>
      </c>
      <c r="R71" s="18">
        <f t="shared" si="52"/>
        <v>12</v>
      </c>
      <c r="S71" s="19">
        <f t="shared" si="53"/>
        <v>151.25763888889196</v>
      </c>
      <c r="T71" s="15"/>
      <c r="U71" s="15" t="str">
        <f t="shared" si="54"/>
        <v>No Cumplió</v>
      </c>
      <c r="V71" s="15" t="str">
        <f t="shared" si="55"/>
        <v>No Cumplió</v>
      </c>
      <c r="W71" s="19">
        <f>IF(T71="",K71-L71,T71-L71)</f>
        <v>151.25763888889196</v>
      </c>
      <c r="X71" s="11" t="s">
        <v>180</v>
      </c>
      <c r="Y71" s="25">
        <f>$D$3</f>
        <v>1</v>
      </c>
      <c r="Z71" s="54">
        <v>42038</v>
      </c>
      <c r="AA71" s="26"/>
      <c r="AB71" s="26"/>
      <c r="AC71" s="26"/>
    </row>
    <row r="72" spans="1:29" ht="47.25" customHeight="1" x14ac:dyDescent="0.25">
      <c r="B72" s="35" t="s">
        <v>708</v>
      </c>
      <c r="C72" s="10" t="s">
        <v>252</v>
      </c>
      <c r="D72" s="11" t="s">
        <v>203</v>
      </c>
      <c r="E72" s="11" t="s">
        <v>157</v>
      </c>
      <c r="F72" s="11" t="s">
        <v>12</v>
      </c>
      <c r="G72" s="11" t="s">
        <v>253</v>
      </c>
      <c r="H72" s="11" t="s">
        <v>254</v>
      </c>
      <c r="I72" s="11" t="s">
        <v>32</v>
      </c>
      <c r="J72" s="11" t="s">
        <v>16</v>
      </c>
      <c r="K72" s="29">
        <f>$D$2</f>
        <v>42051.75</v>
      </c>
      <c r="L72" s="16">
        <v>41900.492361111108</v>
      </c>
      <c r="M72" s="52">
        <v>42038</v>
      </c>
      <c r="N72" s="17">
        <f>K72-M72</f>
        <v>13.75</v>
      </c>
      <c r="O72" s="16">
        <f t="shared" ref="O72" si="56">+Y72+M72</f>
        <v>42039</v>
      </c>
      <c r="P72" s="16">
        <v>42039</v>
      </c>
      <c r="Q72" s="18">
        <f>IF(T72="",(ROUNDDOWN(K72-O72,0)),ROUNDDOWN(T72-O72,0))</f>
        <v>6</v>
      </c>
      <c r="R72" s="18">
        <f>IF(P72="","Sin Fecha",IF(T72="",(ROUNDDOWN(K72-P72,0)),ROUNDDOWN(T72-P72,0)))</f>
        <v>6</v>
      </c>
      <c r="S72" s="19">
        <f>K72-L72</f>
        <v>151.25763888889196</v>
      </c>
      <c r="T72" s="15">
        <v>42045.806944444441</v>
      </c>
      <c r="U72" s="15" t="str">
        <f>IF(AND(T72&lt;&gt;"",Q72&lt;=0),"Cumplió","No Cumplió")</f>
        <v>No Cumplió</v>
      </c>
      <c r="V72" s="15" t="str">
        <f>IF(AND(T72&lt;&gt;"",R72&lt;=0),"Cumplió",IF(P72="","Sin Fecha","No Cumplió"))</f>
        <v>No Cumplió</v>
      </c>
      <c r="W72" s="19">
        <f t="shared" ref="W72" si="57">IF(T72="",K72-L72,T72-L72)</f>
        <v>145.31458333333285</v>
      </c>
      <c r="X72" s="11" t="s">
        <v>180</v>
      </c>
      <c r="Y72" s="25">
        <f>$D$3</f>
        <v>1</v>
      </c>
      <c r="Z72" s="54">
        <v>42038</v>
      </c>
      <c r="AA72" s="26"/>
      <c r="AB72" s="26"/>
      <c r="AC72" s="26"/>
    </row>
    <row r="73" spans="1:29" ht="47.25" customHeight="1" x14ac:dyDescent="0.25">
      <c r="A73" s="4">
        <v>1</v>
      </c>
      <c r="B73" s="35" t="s">
        <v>707</v>
      </c>
      <c r="C73" s="10" t="s">
        <v>255</v>
      </c>
      <c r="D73" s="11" t="s">
        <v>203</v>
      </c>
      <c r="E73" s="11" t="s">
        <v>51</v>
      </c>
      <c r="F73" s="11" t="s">
        <v>12</v>
      </c>
      <c r="G73" s="11" t="s">
        <v>256</v>
      </c>
      <c r="H73" s="11" t="s">
        <v>257</v>
      </c>
      <c r="I73" s="11" t="s">
        <v>149</v>
      </c>
      <c r="J73" s="11" t="s">
        <v>127</v>
      </c>
      <c r="K73" s="29">
        <f>$D$2</f>
        <v>42051.75</v>
      </c>
      <c r="L73" s="16">
        <v>41893.428472222222</v>
      </c>
      <c r="M73" s="52">
        <f>+T74</f>
        <v>42048.42291666667</v>
      </c>
      <c r="N73" s="17">
        <f>K73-M73</f>
        <v>3.3270833333299379</v>
      </c>
      <c r="O73" s="16">
        <f>+Y73+M73</f>
        <v>42049.42291666667</v>
      </c>
      <c r="P73" s="16"/>
      <c r="Q73" s="18">
        <f t="shared" si="51"/>
        <v>2</v>
      </c>
      <c r="R73" s="18" t="str">
        <f t="shared" si="52"/>
        <v>Sin Fecha</v>
      </c>
      <c r="S73" s="19">
        <f t="shared" si="53"/>
        <v>158.3215277777781</v>
      </c>
      <c r="T73" s="15"/>
      <c r="U73" s="15" t="str">
        <f t="shared" si="54"/>
        <v>No Cumplió</v>
      </c>
      <c r="V73" s="15" t="str">
        <f t="shared" si="55"/>
        <v>Sin Fecha</v>
      </c>
      <c r="W73" s="19">
        <f>IF(T73="",K73-L73,T73-L73)</f>
        <v>158.3215277777781</v>
      </c>
      <c r="X73" s="11"/>
      <c r="Y73" s="25">
        <f>$D$3</f>
        <v>1</v>
      </c>
      <c r="Z73" s="26"/>
      <c r="AA73" s="26"/>
      <c r="AB73" s="26"/>
      <c r="AC73" s="26"/>
    </row>
    <row r="74" spans="1:29" ht="47.25" customHeight="1" x14ac:dyDescent="0.25">
      <c r="B74" s="35" t="s">
        <v>707</v>
      </c>
      <c r="C74" s="10" t="s">
        <v>255</v>
      </c>
      <c r="D74" s="11" t="s">
        <v>203</v>
      </c>
      <c r="E74" s="11" t="s">
        <v>59</v>
      </c>
      <c r="F74" s="11" t="s">
        <v>12</v>
      </c>
      <c r="G74" s="11" t="s">
        <v>256</v>
      </c>
      <c r="H74" s="11" t="s">
        <v>257</v>
      </c>
      <c r="I74" s="11" t="s">
        <v>149</v>
      </c>
      <c r="J74" s="11" t="s">
        <v>149</v>
      </c>
      <c r="K74" s="29">
        <f>$D$2</f>
        <v>42051.75</v>
      </c>
      <c r="L74" s="16">
        <v>41893.428472222222</v>
      </c>
      <c r="M74" s="52">
        <v>42037</v>
      </c>
      <c r="N74" s="17">
        <f t="shared" ref="N74" si="58">K74-M74</f>
        <v>14.75</v>
      </c>
      <c r="O74" s="16">
        <f t="shared" ref="O74" si="59">+Y74+M74</f>
        <v>42038</v>
      </c>
      <c r="P74" s="16"/>
      <c r="Q74" s="18">
        <f t="shared" si="51"/>
        <v>10</v>
      </c>
      <c r="R74" s="18" t="str">
        <f t="shared" si="52"/>
        <v>Sin Fecha</v>
      </c>
      <c r="S74" s="19">
        <f t="shared" si="53"/>
        <v>158.3215277777781</v>
      </c>
      <c r="T74" s="15">
        <v>42048.42291666667</v>
      </c>
      <c r="U74" s="15" t="str">
        <f t="shared" si="54"/>
        <v>No Cumplió</v>
      </c>
      <c r="V74" s="15" t="str">
        <f t="shared" si="55"/>
        <v>Sin Fecha</v>
      </c>
      <c r="W74" s="19">
        <f t="shared" ref="W74" si="60">IF(T74="",K74-L74,T74-L74)</f>
        <v>154.99444444444816</v>
      </c>
      <c r="X74" s="11"/>
      <c r="Y74" s="25">
        <f>$D$3</f>
        <v>1</v>
      </c>
      <c r="Z74" s="26"/>
      <c r="AA74" s="26"/>
      <c r="AB74" s="26"/>
      <c r="AC74" s="26"/>
    </row>
    <row r="75" spans="1:29" ht="47.25" customHeight="1" x14ac:dyDescent="0.25">
      <c r="A75" s="4">
        <v>1</v>
      </c>
      <c r="B75" s="35" t="s">
        <v>705</v>
      </c>
      <c r="C75" s="10" t="s">
        <v>258</v>
      </c>
      <c r="D75" s="11" t="s">
        <v>203</v>
      </c>
      <c r="E75" s="11" t="s">
        <v>51</v>
      </c>
      <c r="F75" s="11" t="s">
        <v>25</v>
      </c>
      <c r="G75" s="11" t="s">
        <v>259</v>
      </c>
      <c r="H75" s="11" t="s">
        <v>260</v>
      </c>
      <c r="I75" s="11" t="s">
        <v>261</v>
      </c>
      <c r="J75" s="11" t="s">
        <v>65</v>
      </c>
      <c r="K75" s="29">
        <f>$D$2</f>
        <v>42051.75</v>
      </c>
      <c r="L75" s="16">
        <v>41871.418055555558</v>
      </c>
      <c r="M75" s="52">
        <v>42036</v>
      </c>
      <c r="N75" s="17">
        <f>K75-M75</f>
        <v>15.75</v>
      </c>
      <c r="O75" s="16">
        <f>+Y75+M75</f>
        <v>42037</v>
      </c>
      <c r="P75" s="16"/>
      <c r="Q75" s="18">
        <f t="shared" si="51"/>
        <v>14</v>
      </c>
      <c r="R75" s="18" t="str">
        <f t="shared" si="52"/>
        <v>Sin Fecha</v>
      </c>
      <c r="S75" s="19">
        <f t="shared" si="53"/>
        <v>180.33194444444234</v>
      </c>
      <c r="T75" s="15"/>
      <c r="U75" s="15" t="str">
        <f t="shared" si="54"/>
        <v>No Cumplió</v>
      </c>
      <c r="V75" s="15" t="str">
        <f t="shared" si="55"/>
        <v>Sin Fecha</v>
      </c>
      <c r="W75" s="19">
        <f>IF(T75="",K75-L75,T75-L75)</f>
        <v>180.33194444444234</v>
      </c>
      <c r="X75" s="11"/>
      <c r="Y75" s="25">
        <f>$D$3</f>
        <v>1</v>
      </c>
      <c r="Z75" s="26"/>
      <c r="AA75" s="26"/>
      <c r="AB75" s="26"/>
      <c r="AC75" s="26"/>
    </row>
    <row r="76" spans="1:29" ht="47.25" customHeight="1" x14ac:dyDescent="0.25">
      <c r="A76" s="4">
        <v>1</v>
      </c>
      <c r="B76" s="35" t="s">
        <v>707</v>
      </c>
      <c r="C76" s="10" t="s">
        <v>263</v>
      </c>
      <c r="D76" s="11" t="s">
        <v>203</v>
      </c>
      <c r="E76" s="11" t="s">
        <v>157</v>
      </c>
      <c r="F76" s="11" t="s">
        <v>25</v>
      </c>
      <c r="G76" s="11" t="s">
        <v>264</v>
      </c>
      <c r="H76" s="11" t="s">
        <v>265</v>
      </c>
      <c r="I76" s="11" t="s">
        <v>96</v>
      </c>
      <c r="J76" s="11" t="s">
        <v>96</v>
      </c>
      <c r="K76" s="29">
        <f>$D$2</f>
        <v>42051.75</v>
      </c>
      <c r="L76" s="16">
        <v>41863.481944444444</v>
      </c>
      <c r="M76" s="52">
        <f>+T77</f>
        <v>42051.643055555556</v>
      </c>
      <c r="N76" s="17">
        <f>K76-M76</f>
        <v>0.10694444444379769</v>
      </c>
      <c r="O76" s="16">
        <f>+Y76+M76</f>
        <v>42052.643055555556</v>
      </c>
      <c r="P76" s="16"/>
      <c r="Q76" s="18">
        <f t="shared" si="51"/>
        <v>0</v>
      </c>
      <c r="R76" s="18" t="str">
        <f t="shared" si="52"/>
        <v>Sin Fecha</v>
      </c>
      <c r="S76" s="19">
        <f t="shared" si="53"/>
        <v>188.2680555555562</v>
      </c>
      <c r="T76" s="15"/>
      <c r="U76" s="15" t="str">
        <f t="shared" si="54"/>
        <v>No Cumplió</v>
      </c>
      <c r="V76" s="15" t="str">
        <f t="shared" si="55"/>
        <v>Sin Fecha</v>
      </c>
      <c r="W76" s="19">
        <f>IF(T76="",K76-L76,T76-L76)</f>
        <v>188.2680555555562</v>
      </c>
      <c r="X76" s="11" t="s">
        <v>880</v>
      </c>
      <c r="Y76" s="25">
        <f>$D$3</f>
        <v>1</v>
      </c>
      <c r="Z76" s="26"/>
      <c r="AA76" s="26"/>
      <c r="AB76" s="26"/>
      <c r="AC76" s="26"/>
    </row>
    <row r="77" spans="1:29" ht="47.25" customHeight="1" x14ac:dyDescent="0.25">
      <c r="B77" s="35" t="s">
        <v>707</v>
      </c>
      <c r="C77" s="10" t="s">
        <v>263</v>
      </c>
      <c r="D77" s="11" t="s">
        <v>203</v>
      </c>
      <c r="E77" s="11" t="s">
        <v>59</v>
      </c>
      <c r="F77" s="11" t="s">
        <v>25</v>
      </c>
      <c r="G77" s="11" t="s">
        <v>264</v>
      </c>
      <c r="H77" s="11" t="s">
        <v>265</v>
      </c>
      <c r="I77" s="11" t="s">
        <v>96</v>
      </c>
      <c r="J77" s="11" t="s">
        <v>55</v>
      </c>
      <c r="K77" s="29">
        <f>$D$2</f>
        <v>42051.75</v>
      </c>
      <c r="L77" s="16">
        <v>41863.481944444444</v>
      </c>
      <c r="M77" s="52">
        <v>42037</v>
      </c>
      <c r="N77" s="17">
        <f t="shared" ref="N77" si="61">K77-M77</f>
        <v>14.75</v>
      </c>
      <c r="O77" s="16">
        <f t="shared" ref="O77" si="62">+Y77+M77</f>
        <v>42038</v>
      </c>
      <c r="P77" s="16"/>
      <c r="Q77" s="18">
        <f t="shared" si="51"/>
        <v>13</v>
      </c>
      <c r="R77" s="18" t="str">
        <f t="shared" si="52"/>
        <v>Sin Fecha</v>
      </c>
      <c r="S77" s="19">
        <f t="shared" si="53"/>
        <v>188.2680555555562</v>
      </c>
      <c r="T77" s="15">
        <v>42051.643055555556</v>
      </c>
      <c r="U77" s="15" t="str">
        <f t="shared" si="54"/>
        <v>No Cumplió</v>
      </c>
      <c r="V77" s="15" t="str">
        <f t="shared" si="55"/>
        <v>Sin Fecha</v>
      </c>
      <c r="W77" s="19">
        <f t="shared" ref="W77" si="63">IF(T77="",K77-L77,T77-L77)</f>
        <v>188.1611111111124</v>
      </c>
      <c r="X77" s="11" t="s">
        <v>880</v>
      </c>
      <c r="Y77" s="25">
        <f>$D$3</f>
        <v>1</v>
      </c>
      <c r="Z77" s="71">
        <v>42051.643055555556</v>
      </c>
      <c r="AA77" s="26"/>
      <c r="AB77" s="26"/>
      <c r="AC77" s="26"/>
    </row>
    <row r="78" spans="1:29" ht="47.25" customHeight="1" x14ac:dyDescent="0.25">
      <c r="A78" s="4">
        <v>1</v>
      </c>
      <c r="B78" s="35" t="s">
        <v>707</v>
      </c>
      <c r="C78" s="10" t="s">
        <v>267</v>
      </c>
      <c r="D78" s="11" t="s">
        <v>203</v>
      </c>
      <c r="E78" s="11" t="s">
        <v>157</v>
      </c>
      <c r="F78" s="11" t="s">
        <v>12</v>
      </c>
      <c r="G78" s="11" t="s">
        <v>268</v>
      </c>
      <c r="H78" s="11" t="s">
        <v>269</v>
      </c>
      <c r="I78" s="11" t="s">
        <v>55</v>
      </c>
      <c r="J78" s="11" t="s">
        <v>96</v>
      </c>
      <c r="K78" s="29">
        <f>$D$2</f>
        <v>42051.75</v>
      </c>
      <c r="L78" s="16">
        <v>41849.53125</v>
      </c>
      <c r="M78" s="52">
        <f>+T79</f>
        <v>42051.741666666669</v>
      </c>
      <c r="N78" s="17">
        <f>K78-M78</f>
        <v>8.333333331393078E-3</v>
      </c>
      <c r="O78" s="16">
        <f>+Y78+M78</f>
        <v>42052.741666666669</v>
      </c>
      <c r="P78" s="16"/>
      <c r="Q78" s="18">
        <f t="shared" si="51"/>
        <v>0</v>
      </c>
      <c r="R78" s="18" t="str">
        <f t="shared" si="52"/>
        <v>Sin Fecha</v>
      </c>
      <c r="S78" s="19">
        <f t="shared" si="53"/>
        <v>202.21875</v>
      </c>
      <c r="T78" s="15"/>
      <c r="U78" s="15" t="str">
        <f t="shared" si="54"/>
        <v>No Cumplió</v>
      </c>
      <c r="V78" s="15" t="str">
        <f t="shared" si="55"/>
        <v>Sin Fecha</v>
      </c>
      <c r="W78" s="19">
        <f>IF(T78="",K78-L78,T78-L78)</f>
        <v>202.21875</v>
      </c>
      <c r="X78" s="11"/>
      <c r="Y78" s="25">
        <f>$D$3</f>
        <v>1</v>
      </c>
      <c r="Z78" s="71">
        <v>42051.741666666669</v>
      </c>
      <c r="AA78" s="26"/>
      <c r="AB78" s="26"/>
      <c r="AC78" s="26"/>
    </row>
    <row r="79" spans="1:29" ht="47.25" customHeight="1" x14ac:dyDescent="0.25">
      <c r="B79" s="35" t="s">
        <v>707</v>
      </c>
      <c r="C79" s="10" t="s">
        <v>267</v>
      </c>
      <c r="D79" s="11" t="s">
        <v>203</v>
      </c>
      <c r="E79" s="11" t="s">
        <v>59</v>
      </c>
      <c r="F79" s="11" t="s">
        <v>12</v>
      </c>
      <c r="G79" s="11" t="s">
        <v>268</v>
      </c>
      <c r="H79" s="11" t="s">
        <v>269</v>
      </c>
      <c r="I79" s="11" t="s">
        <v>55</v>
      </c>
      <c r="J79" s="11" t="s">
        <v>270</v>
      </c>
      <c r="K79" s="29">
        <f>$D$2</f>
        <v>42051.75</v>
      </c>
      <c r="L79" s="16">
        <v>41849.53125</v>
      </c>
      <c r="M79" s="52">
        <v>42037</v>
      </c>
      <c r="N79" s="17">
        <f t="shared" ref="N79:N80" si="64">K79-M79</f>
        <v>14.75</v>
      </c>
      <c r="O79" s="16">
        <f t="shared" ref="O79:O80" si="65">+Y79+M79</f>
        <v>42038</v>
      </c>
      <c r="P79" s="16"/>
      <c r="Q79" s="18">
        <f t="shared" si="51"/>
        <v>13</v>
      </c>
      <c r="R79" s="18" t="str">
        <f t="shared" si="52"/>
        <v>Sin Fecha</v>
      </c>
      <c r="S79" s="19">
        <f t="shared" si="53"/>
        <v>202.21875</v>
      </c>
      <c r="T79" s="15">
        <v>42051.741666666669</v>
      </c>
      <c r="U79" s="15" t="str">
        <f t="shared" si="54"/>
        <v>No Cumplió</v>
      </c>
      <c r="V79" s="15" t="str">
        <f t="shared" si="55"/>
        <v>Sin Fecha</v>
      </c>
      <c r="W79" s="19">
        <f t="shared" ref="W79:W80" si="66">IF(T79="",K79-L79,T79-L79)</f>
        <v>202.21041666666861</v>
      </c>
      <c r="X79" s="11"/>
      <c r="Y79" s="25">
        <f>$D$3</f>
        <v>1</v>
      </c>
      <c r="Z79" s="71">
        <v>42051.741666666669</v>
      </c>
      <c r="AA79" s="26"/>
      <c r="AB79" s="26"/>
      <c r="AC79" s="26"/>
    </row>
    <row r="80" spans="1:29" ht="47.25" customHeight="1" x14ac:dyDescent="0.25">
      <c r="A80" s="4">
        <v>1</v>
      </c>
      <c r="B80" s="35" t="s">
        <v>707</v>
      </c>
      <c r="C80" s="10" t="s">
        <v>271</v>
      </c>
      <c r="D80" s="11" t="s">
        <v>203</v>
      </c>
      <c r="E80" s="11" t="s">
        <v>157</v>
      </c>
      <c r="F80" s="11" t="s">
        <v>25</v>
      </c>
      <c r="G80" s="11" t="s">
        <v>272</v>
      </c>
      <c r="H80" s="11" t="s">
        <v>273</v>
      </c>
      <c r="I80" s="11" t="s">
        <v>55</v>
      </c>
      <c r="J80" s="11" t="s">
        <v>55</v>
      </c>
      <c r="K80" s="29">
        <f>$D$2</f>
        <v>42051.75</v>
      </c>
      <c r="L80" s="16">
        <v>41848.56527777778</v>
      </c>
      <c r="M80" s="52">
        <f>+T81</f>
        <v>42052.629166666666</v>
      </c>
      <c r="N80" s="17">
        <f t="shared" si="64"/>
        <v>-0.87916666666569654</v>
      </c>
      <c r="O80" s="16">
        <f t="shared" si="65"/>
        <v>42053.629166666666</v>
      </c>
      <c r="P80" s="16"/>
      <c r="Q80" s="18">
        <f t="shared" ref="Q80" si="67">IF(T80="",(ROUNDDOWN(K80-O80,0)),ROUNDDOWN(T80-O80,0))</f>
        <v>-1</v>
      </c>
      <c r="R80" s="18" t="str">
        <f t="shared" ref="R80" si="68">IF(P80="","Sin Fecha",IF(T80="",(ROUNDDOWN(K80-P80,0)),ROUNDDOWN(T80-P80,0)))</f>
        <v>Sin Fecha</v>
      </c>
      <c r="S80" s="19">
        <f t="shared" ref="S80" si="69">K80-L80</f>
        <v>203.18472222222044</v>
      </c>
      <c r="T80" s="15"/>
      <c r="U80" s="15" t="str">
        <f t="shared" ref="U80" si="70">IF(AND(T80&lt;&gt;"",Q80&lt;=0),"Cumplió","No Cumplió")</f>
        <v>No Cumplió</v>
      </c>
      <c r="V80" s="15" t="str">
        <f t="shared" ref="V80" si="71">IF(AND(T80&lt;&gt;"",R80&lt;=0),"Cumplió",IF(P80="","Sin Fecha","No Cumplió"))</f>
        <v>Sin Fecha</v>
      </c>
      <c r="W80" s="19">
        <f t="shared" si="66"/>
        <v>203.18472222222044</v>
      </c>
      <c r="X80" s="11" t="s">
        <v>880</v>
      </c>
      <c r="Y80" s="25">
        <f>$D$3</f>
        <v>1</v>
      </c>
      <c r="Z80" s="26"/>
      <c r="AA80" s="26"/>
      <c r="AB80" s="26"/>
      <c r="AC80" s="26"/>
    </row>
    <row r="81" spans="1:29" ht="47.25" customHeight="1" x14ac:dyDescent="0.25">
      <c r="B81" s="35" t="s">
        <v>707</v>
      </c>
      <c r="C81" s="10" t="s">
        <v>271</v>
      </c>
      <c r="D81" s="11" t="s">
        <v>203</v>
      </c>
      <c r="E81" s="11" t="s">
        <v>157</v>
      </c>
      <c r="F81" s="11" t="s">
        <v>25</v>
      </c>
      <c r="G81" s="11" t="s">
        <v>272</v>
      </c>
      <c r="H81" s="11" t="s">
        <v>273</v>
      </c>
      <c r="I81" s="11" t="s">
        <v>55</v>
      </c>
      <c r="J81" s="11" t="s">
        <v>96</v>
      </c>
      <c r="K81" s="29">
        <f>$D$2</f>
        <v>42051.75</v>
      </c>
      <c r="L81" s="16">
        <v>41848.56527777778</v>
      </c>
      <c r="M81" s="52">
        <f>+T82</f>
        <v>42051.737500000003</v>
      </c>
      <c r="N81" s="17">
        <f>K81-M81</f>
        <v>1.2499999997089617E-2</v>
      </c>
      <c r="O81" s="16">
        <f>+Y81+M81</f>
        <v>42052.737500000003</v>
      </c>
      <c r="P81" s="16">
        <v>42040</v>
      </c>
      <c r="Q81" s="18">
        <f t="shared" si="51"/>
        <v>0</v>
      </c>
      <c r="R81" s="18">
        <f t="shared" si="52"/>
        <v>12</v>
      </c>
      <c r="S81" s="19">
        <f t="shared" si="53"/>
        <v>203.18472222222044</v>
      </c>
      <c r="T81" s="15">
        <v>42052.629166666666</v>
      </c>
      <c r="U81" s="15" t="str">
        <f t="shared" si="54"/>
        <v>Cumplió</v>
      </c>
      <c r="V81" s="15" t="str">
        <f t="shared" si="55"/>
        <v>No Cumplió</v>
      </c>
      <c r="W81" s="19">
        <f>IF(T81="",K81-L81,T81-L81)</f>
        <v>204.06388888888614</v>
      </c>
      <c r="X81" s="11" t="s">
        <v>880</v>
      </c>
      <c r="Y81" s="25">
        <f>$D$3</f>
        <v>1</v>
      </c>
      <c r="Z81" s="26"/>
      <c r="AA81" s="26"/>
      <c r="AB81" s="26"/>
      <c r="AC81" s="26"/>
    </row>
    <row r="82" spans="1:29" ht="47.25" customHeight="1" x14ac:dyDescent="0.25">
      <c r="B82" s="35" t="s">
        <v>707</v>
      </c>
      <c r="C82" s="10" t="s">
        <v>271</v>
      </c>
      <c r="D82" s="11" t="s">
        <v>203</v>
      </c>
      <c r="E82" s="11" t="s">
        <v>59</v>
      </c>
      <c r="F82" s="11" t="s">
        <v>25</v>
      </c>
      <c r="G82" s="11" t="s">
        <v>272</v>
      </c>
      <c r="H82" s="11" t="s">
        <v>273</v>
      </c>
      <c r="I82" s="11" t="s">
        <v>55</v>
      </c>
      <c r="J82" s="11" t="s">
        <v>55</v>
      </c>
      <c r="K82" s="29">
        <f>$D$2</f>
        <v>42051.75</v>
      </c>
      <c r="L82" s="16">
        <v>41848.56527777778</v>
      </c>
      <c r="M82" s="52">
        <v>42037</v>
      </c>
      <c r="N82" s="17">
        <f t="shared" ref="N82" si="72">K82-M82</f>
        <v>14.75</v>
      </c>
      <c r="O82" s="16">
        <f t="shared" ref="O82" si="73">+Y82+M82</f>
        <v>42038</v>
      </c>
      <c r="P82" s="16">
        <v>42040</v>
      </c>
      <c r="Q82" s="18">
        <f t="shared" si="51"/>
        <v>13</v>
      </c>
      <c r="R82" s="18">
        <f t="shared" si="52"/>
        <v>11</v>
      </c>
      <c r="S82" s="19">
        <f t="shared" si="53"/>
        <v>203.18472222222044</v>
      </c>
      <c r="T82" s="15">
        <v>42051.737500000003</v>
      </c>
      <c r="U82" s="15" t="str">
        <f t="shared" si="54"/>
        <v>No Cumplió</v>
      </c>
      <c r="V82" s="15" t="str">
        <f t="shared" si="55"/>
        <v>No Cumplió</v>
      </c>
      <c r="W82" s="19">
        <f t="shared" ref="W82" si="74">IF(T82="",K82-L82,T82-L82)</f>
        <v>203.17222222222335</v>
      </c>
      <c r="X82" s="11" t="s">
        <v>880</v>
      </c>
      <c r="Y82" s="25">
        <f>$D$3</f>
        <v>1</v>
      </c>
      <c r="Z82" s="71">
        <v>42051.737500000003</v>
      </c>
      <c r="AA82" s="26"/>
      <c r="AB82" s="26"/>
      <c r="AC82" s="26"/>
    </row>
    <row r="83" spans="1:29" ht="47.25" customHeight="1" x14ac:dyDescent="0.25">
      <c r="A83" s="4">
        <v>1</v>
      </c>
      <c r="B83" s="35" t="s">
        <v>708</v>
      </c>
      <c r="C83" s="10" t="s">
        <v>274</v>
      </c>
      <c r="D83" s="11" t="s">
        <v>203</v>
      </c>
      <c r="E83" s="11" t="s">
        <v>51</v>
      </c>
      <c r="F83" s="11" t="s">
        <v>12</v>
      </c>
      <c r="G83" s="11" t="s">
        <v>275</v>
      </c>
      <c r="H83" s="11" t="s">
        <v>276</v>
      </c>
      <c r="I83" s="11" t="s">
        <v>38</v>
      </c>
      <c r="J83" s="11" t="s">
        <v>132</v>
      </c>
      <c r="K83" s="29">
        <f>$D$2</f>
        <v>42051.75</v>
      </c>
      <c r="L83" s="16">
        <v>41830.688194444447</v>
      </c>
      <c r="M83" s="52">
        <v>42037</v>
      </c>
      <c r="N83" s="17">
        <f>K83-M83</f>
        <v>14.75</v>
      </c>
      <c r="O83" s="16">
        <f>+Y83+M83</f>
        <v>42038</v>
      </c>
      <c r="P83" s="16"/>
      <c r="Q83" s="18">
        <f t="shared" si="51"/>
        <v>13</v>
      </c>
      <c r="R83" s="18" t="str">
        <f t="shared" si="52"/>
        <v>Sin Fecha</v>
      </c>
      <c r="S83" s="19">
        <f t="shared" si="53"/>
        <v>221.06180555555329</v>
      </c>
      <c r="T83" s="15"/>
      <c r="U83" s="15" t="str">
        <f t="shared" si="54"/>
        <v>No Cumplió</v>
      </c>
      <c r="V83" s="15" t="str">
        <f t="shared" si="55"/>
        <v>Sin Fecha</v>
      </c>
      <c r="W83" s="19">
        <f>IF(T83="",K83-L83,T83-L83)</f>
        <v>221.06180555555329</v>
      </c>
      <c r="X83" s="11"/>
      <c r="Y83" s="25">
        <f>$D$3</f>
        <v>1</v>
      </c>
      <c r="Z83" s="26"/>
      <c r="AA83" s="26"/>
      <c r="AB83" s="26"/>
      <c r="AC83" s="26"/>
    </row>
    <row r="84" spans="1:29" ht="47.25" customHeight="1" x14ac:dyDescent="0.25">
      <c r="A84" s="4">
        <v>1</v>
      </c>
      <c r="B84" s="35" t="s">
        <v>707</v>
      </c>
      <c r="C84" s="10" t="s">
        <v>277</v>
      </c>
      <c r="D84" s="11" t="s">
        <v>203</v>
      </c>
      <c r="E84" s="11" t="s">
        <v>157</v>
      </c>
      <c r="F84" s="11" t="s">
        <v>12</v>
      </c>
      <c r="G84" s="11" t="s">
        <v>278</v>
      </c>
      <c r="H84" s="11" t="s">
        <v>279</v>
      </c>
      <c r="I84" s="11" t="s">
        <v>261</v>
      </c>
      <c r="J84" s="11" t="s">
        <v>21</v>
      </c>
      <c r="K84" s="29">
        <f>$D$2</f>
        <v>42051.75</v>
      </c>
      <c r="L84" s="16">
        <v>41688.541666666664</v>
      </c>
      <c r="M84" s="52">
        <f>+T85</f>
        <v>42048.509722222225</v>
      </c>
      <c r="N84" s="17">
        <f>K84-M84</f>
        <v>3.2402777777751908</v>
      </c>
      <c r="O84" s="16">
        <f>+Y84+M84</f>
        <v>42049.509722222225</v>
      </c>
      <c r="P84" s="16"/>
      <c r="Q84" s="18">
        <f t="shared" si="51"/>
        <v>2</v>
      </c>
      <c r="R84" s="18" t="str">
        <f t="shared" si="52"/>
        <v>Sin Fecha</v>
      </c>
      <c r="S84" s="19">
        <f t="shared" si="53"/>
        <v>363.20833333333576</v>
      </c>
      <c r="T84" s="15"/>
      <c r="U84" s="15" t="str">
        <f t="shared" si="54"/>
        <v>No Cumplió</v>
      </c>
      <c r="V84" s="15" t="str">
        <f t="shared" si="55"/>
        <v>Sin Fecha</v>
      </c>
      <c r="W84" s="19">
        <f>IF(T84="",K84-L84,T84-L84)</f>
        <v>363.20833333333576</v>
      </c>
      <c r="X84" s="11"/>
      <c r="Y84" s="25">
        <f>$D$3</f>
        <v>1</v>
      </c>
      <c r="Z84" s="15">
        <v>42039.767361111109</v>
      </c>
      <c r="AA84" s="26"/>
      <c r="AB84" s="26"/>
      <c r="AC84" s="26"/>
    </row>
    <row r="85" spans="1:29" ht="47.25" customHeight="1" x14ac:dyDescent="0.25">
      <c r="B85" s="35" t="s">
        <v>707</v>
      </c>
      <c r="C85" s="10" t="s">
        <v>277</v>
      </c>
      <c r="D85" s="11" t="s">
        <v>203</v>
      </c>
      <c r="E85" s="11" t="s">
        <v>157</v>
      </c>
      <c r="F85" s="11" t="s">
        <v>12</v>
      </c>
      <c r="G85" s="11" t="s">
        <v>278</v>
      </c>
      <c r="H85" s="11" t="s">
        <v>279</v>
      </c>
      <c r="I85" s="11" t="s">
        <v>261</v>
      </c>
      <c r="J85" s="11" t="s">
        <v>42</v>
      </c>
      <c r="K85" s="29">
        <f>$D$2</f>
        <v>42051.75</v>
      </c>
      <c r="L85" s="16">
        <v>41688.541666666664</v>
      </c>
      <c r="M85" s="52">
        <f>+T86</f>
        <v>42039.767361111109</v>
      </c>
      <c r="N85" s="17">
        <f t="shared" ref="N85" si="75">K85-M85</f>
        <v>11.982638888890506</v>
      </c>
      <c r="O85" s="16">
        <f t="shared" ref="O85" si="76">+Y85+M85</f>
        <v>42040.767361111109</v>
      </c>
      <c r="P85" s="16"/>
      <c r="Q85" s="18">
        <f t="shared" si="51"/>
        <v>7</v>
      </c>
      <c r="R85" s="18" t="str">
        <f t="shared" si="52"/>
        <v>Sin Fecha</v>
      </c>
      <c r="S85" s="19">
        <f t="shared" si="53"/>
        <v>363.20833333333576</v>
      </c>
      <c r="T85" s="15">
        <v>42048.509722222225</v>
      </c>
      <c r="U85" s="15" t="str">
        <f t="shared" si="54"/>
        <v>No Cumplió</v>
      </c>
      <c r="V85" s="15" t="str">
        <f t="shared" si="55"/>
        <v>Sin Fecha</v>
      </c>
      <c r="W85" s="19">
        <f t="shared" ref="W85" si="77">IF(T85="",K85-L85,T85-L85)</f>
        <v>359.96805555556057</v>
      </c>
      <c r="X85" s="11"/>
      <c r="Y85" s="25">
        <f>$D$3</f>
        <v>1</v>
      </c>
      <c r="Z85" s="15">
        <v>42039.767361111109</v>
      </c>
      <c r="AA85" s="26"/>
      <c r="AB85" s="26"/>
      <c r="AC85" s="26"/>
    </row>
    <row r="86" spans="1:29" ht="47.25" customHeight="1" x14ac:dyDescent="0.25">
      <c r="B86" s="35" t="s">
        <v>707</v>
      </c>
      <c r="C86" s="10" t="s">
        <v>277</v>
      </c>
      <c r="D86" s="11" t="s">
        <v>203</v>
      </c>
      <c r="E86" s="11" t="s">
        <v>59</v>
      </c>
      <c r="F86" s="11" t="s">
        <v>12</v>
      </c>
      <c r="G86" s="11" t="s">
        <v>278</v>
      </c>
      <c r="H86" s="11" t="s">
        <v>279</v>
      </c>
      <c r="I86" s="11" t="s">
        <v>261</v>
      </c>
      <c r="J86" s="11" t="s">
        <v>261</v>
      </c>
      <c r="K86" s="29">
        <f>$D$2</f>
        <v>42051.75</v>
      </c>
      <c r="L86" s="16">
        <v>41688.541666666664</v>
      </c>
      <c r="M86" s="52">
        <v>42038</v>
      </c>
      <c r="N86" s="17">
        <f t="shared" ref="N86" si="78">K86-M86</f>
        <v>13.75</v>
      </c>
      <c r="O86" s="16">
        <f t="shared" ref="O86" si="79">+Y86+M86</f>
        <v>42039</v>
      </c>
      <c r="P86" s="16"/>
      <c r="Q86" s="18">
        <f t="shared" si="51"/>
        <v>0</v>
      </c>
      <c r="R86" s="18" t="str">
        <f t="shared" si="52"/>
        <v>Sin Fecha</v>
      </c>
      <c r="S86" s="19">
        <f t="shared" si="53"/>
        <v>363.20833333333576</v>
      </c>
      <c r="T86" s="15">
        <v>42039.767361111109</v>
      </c>
      <c r="U86" s="15" t="str">
        <f t="shared" si="54"/>
        <v>Cumplió</v>
      </c>
      <c r="V86" s="15" t="str">
        <f t="shared" si="55"/>
        <v>Sin Fecha</v>
      </c>
      <c r="W86" s="19">
        <f t="shared" ref="W86" si="80">IF(T86="",K86-L86,T86-L86)</f>
        <v>351.22569444444525</v>
      </c>
      <c r="X86" s="11"/>
      <c r="Y86" s="25">
        <f>$D$3</f>
        <v>1</v>
      </c>
      <c r="Z86" s="26"/>
      <c r="AA86" s="26"/>
      <c r="AB86" s="26"/>
      <c r="AC86" s="26"/>
    </row>
    <row r="87" spans="1:29" ht="15" x14ac:dyDescent="0.25">
      <c r="B87" s="35"/>
      <c r="C87" s="10"/>
      <c r="D87" s="11"/>
      <c r="E87" s="11"/>
      <c r="F87" s="11"/>
      <c r="G87" s="11"/>
      <c r="H87" s="11"/>
      <c r="I87" s="11"/>
      <c r="J87" s="11"/>
      <c r="K87" s="29"/>
      <c r="L87" s="16"/>
      <c r="M87" s="52"/>
      <c r="N87" s="17">
        <f>K87-M87</f>
        <v>0</v>
      </c>
      <c r="O87" s="16"/>
      <c r="P87" s="16"/>
      <c r="Q87" s="18"/>
      <c r="R87" s="18"/>
      <c r="S87" s="19"/>
      <c r="T87" s="15"/>
      <c r="U87" s="15"/>
      <c r="V87" s="15"/>
      <c r="W87" s="19"/>
      <c r="X87" s="11"/>
      <c r="Y87" s="25"/>
      <c r="Z87" s="26"/>
      <c r="AA87" s="26"/>
      <c r="AB87" s="26"/>
      <c r="AC87" s="26"/>
    </row>
    <row r="88" spans="1:29" ht="15" x14ac:dyDescent="0.25">
      <c r="B88" s="35"/>
      <c r="C88" s="10"/>
      <c r="D88" s="11"/>
      <c r="E88" s="11"/>
      <c r="F88" s="11"/>
      <c r="G88" s="11"/>
      <c r="H88" s="11"/>
      <c r="I88" s="11"/>
      <c r="J88" s="11"/>
      <c r="K88" s="29"/>
      <c r="L88" s="16"/>
      <c r="M88" s="52"/>
      <c r="N88" s="17">
        <f>K88-M88</f>
        <v>0</v>
      </c>
      <c r="O88" s="16"/>
      <c r="P88" s="16"/>
      <c r="Q88" s="18"/>
      <c r="R88" s="18"/>
      <c r="S88" s="19"/>
      <c r="T88" s="15"/>
      <c r="U88" s="15"/>
      <c r="V88" s="15"/>
      <c r="W88" s="19"/>
      <c r="X88" s="11"/>
      <c r="Y88" s="25"/>
      <c r="Z88" s="26"/>
      <c r="AA88" s="26"/>
      <c r="AB88" s="26"/>
      <c r="AC88" s="26"/>
    </row>
    <row r="89" spans="1:29" ht="15" x14ac:dyDescent="0.25">
      <c r="B89" s="35"/>
      <c r="C89" s="10"/>
      <c r="D89" s="11"/>
      <c r="E89" s="11"/>
      <c r="F89" s="11"/>
      <c r="G89" s="11"/>
      <c r="H89" s="11"/>
      <c r="I89" s="11"/>
      <c r="J89" s="11"/>
      <c r="K89" s="29"/>
      <c r="L89" s="16"/>
      <c r="M89" s="52"/>
      <c r="N89" s="17">
        <f>K89-M89</f>
        <v>0</v>
      </c>
      <c r="O89" s="16"/>
      <c r="P89" s="16"/>
      <c r="Q89" s="18"/>
      <c r="R89" s="18"/>
      <c r="S89" s="19"/>
      <c r="T89" s="15"/>
      <c r="U89" s="15"/>
      <c r="V89" s="15"/>
      <c r="W89" s="19"/>
      <c r="X89" s="11"/>
      <c r="Y89" s="25"/>
      <c r="Z89" s="26"/>
      <c r="AA89" s="26"/>
      <c r="AB89" s="26"/>
      <c r="AC89" s="26"/>
    </row>
    <row r="90" spans="1:29" ht="15" x14ac:dyDescent="0.25">
      <c r="B90" s="35"/>
      <c r="C90" s="10"/>
      <c r="D90" s="11"/>
      <c r="E90" s="11"/>
      <c r="F90" s="11"/>
      <c r="G90" s="11"/>
      <c r="H90" s="11"/>
      <c r="I90" s="11"/>
      <c r="J90" s="11"/>
      <c r="K90" s="29"/>
      <c r="L90" s="16"/>
      <c r="M90" s="52"/>
      <c r="N90" s="17">
        <f>K90-M90</f>
        <v>0</v>
      </c>
      <c r="O90" s="16"/>
      <c r="P90" s="16"/>
      <c r="Q90" s="18"/>
      <c r="R90" s="18"/>
      <c r="S90" s="19"/>
      <c r="T90" s="15"/>
      <c r="U90" s="15"/>
      <c r="V90" s="15"/>
      <c r="W90" s="19"/>
      <c r="X90" s="11"/>
      <c r="Y90" s="25"/>
      <c r="Z90" s="26"/>
      <c r="AA90" s="26"/>
      <c r="AB90" s="26"/>
      <c r="AC90" s="26"/>
    </row>
    <row r="91" spans="1:29" ht="15" x14ac:dyDescent="0.25">
      <c r="B91" s="35"/>
      <c r="C91" s="10"/>
      <c r="D91" s="11"/>
      <c r="E91" s="11"/>
      <c r="F91" s="11"/>
      <c r="G91" s="11"/>
      <c r="H91" s="11"/>
      <c r="I91" s="11"/>
      <c r="J91" s="11"/>
      <c r="K91" s="29"/>
      <c r="L91" s="16"/>
      <c r="M91" s="52"/>
      <c r="N91" s="17">
        <f>K91-M91</f>
        <v>0</v>
      </c>
      <c r="O91" s="16"/>
      <c r="P91" s="16"/>
      <c r="Q91" s="18"/>
      <c r="R91" s="18"/>
      <c r="S91" s="19"/>
      <c r="T91" s="15"/>
      <c r="U91" s="15"/>
      <c r="V91" s="15"/>
      <c r="W91" s="19"/>
      <c r="X91" s="11"/>
      <c r="Y91" s="25"/>
      <c r="Z91" s="26"/>
      <c r="AA91" s="26"/>
      <c r="AB91" s="26"/>
      <c r="AC91" s="26"/>
    </row>
    <row r="92" spans="1:29" ht="15" x14ac:dyDescent="0.25">
      <c r="B92" s="35"/>
      <c r="C92" s="10"/>
      <c r="D92" s="11"/>
      <c r="E92" s="11"/>
      <c r="F92" s="11"/>
      <c r="G92" s="11"/>
      <c r="H92" s="11"/>
      <c r="I92" s="11"/>
      <c r="J92" s="11"/>
      <c r="K92" s="29"/>
      <c r="L92" s="16"/>
      <c r="M92" s="52"/>
      <c r="N92" s="17">
        <f>K92-M92</f>
        <v>0</v>
      </c>
      <c r="O92" s="16"/>
      <c r="P92" s="16"/>
      <c r="Q92" s="18"/>
      <c r="R92" s="18"/>
      <c r="S92" s="19"/>
      <c r="T92" s="15"/>
      <c r="U92" s="15"/>
      <c r="V92" s="15"/>
      <c r="W92" s="19"/>
      <c r="X92" s="11"/>
      <c r="Y92" s="25"/>
      <c r="Z92" s="26"/>
      <c r="AA92" s="26"/>
      <c r="AB92" s="26"/>
      <c r="AC92" s="26"/>
    </row>
    <row r="93" spans="1:29" ht="15" x14ac:dyDescent="0.25">
      <c r="B93" s="35"/>
      <c r="C93" s="10"/>
      <c r="D93" s="11"/>
      <c r="E93" s="11"/>
      <c r="F93" s="11"/>
      <c r="G93" s="11"/>
      <c r="H93" s="11"/>
      <c r="I93" s="11"/>
      <c r="J93" s="11"/>
      <c r="K93" s="29"/>
      <c r="L93" s="16"/>
      <c r="M93" s="52"/>
      <c r="N93" s="17">
        <f>K93-M93</f>
        <v>0</v>
      </c>
      <c r="O93" s="16"/>
      <c r="P93" s="16"/>
      <c r="Q93" s="18"/>
      <c r="R93" s="18"/>
      <c r="S93" s="19"/>
      <c r="T93" s="15"/>
      <c r="U93" s="15"/>
      <c r="V93" s="15"/>
      <c r="W93" s="19"/>
      <c r="X93" s="11"/>
      <c r="Y93" s="25"/>
      <c r="Z93" s="26"/>
      <c r="AA93" s="26"/>
      <c r="AB93" s="26"/>
      <c r="AC93" s="26"/>
    </row>
    <row r="94" spans="1:29" ht="15" x14ac:dyDescent="0.25">
      <c r="B94" s="35"/>
      <c r="C94" s="10"/>
      <c r="D94" s="11"/>
      <c r="E94" s="11"/>
      <c r="F94" s="11"/>
      <c r="G94" s="11"/>
      <c r="H94" s="11"/>
      <c r="I94" s="11"/>
      <c r="J94" s="11"/>
      <c r="K94" s="29"/>
      <c r="L94" s="16"/>
      <c r="M94" s="52"/>
      <c r="N94" s="17">
        <f>K94-M94</f>
        <v>0</v>
      </c>
      <c r="O94" s="16"/>
      <c r="P94" s="16"/>
      <c r="Q94" s="18"/>
      <c r="R94" s="18"/>
      <c r="S94" s="19"/>
      <c r="T94" s="15"/>
      <c r="U94" s="15"/>
      <c r="V94" s="15"/>
      <c r="W94" s="19"/>
      <c r="X94" s="11"/>
      <c r="Y94" s="25"/>
      <c r="Z94" s="26"/>
      <c r="AA94" s="26"/>
      <c r="AB94" s="26"/>
      <c r="AC94" s="26"/>
    </row>
    <row r="95" spans="1:29" ht="15" x14ac:dyDescent="0.25">
      <c r="B95" s="35"/>
      <c r="C95" s="10"/>
      <c r="D95" s="11"/>
      <c r="E95" s="11"/>
      <c r="F95" s="11"/>
      <c r="G95" s="11"/>
      <c r="H95" s="11"/>
      <c r="I95" s="11"/>
      <c r="J95" s="11"/>
      <c r="K95" s="29"/>
      <c r="L95" s="16"/>
      <c r="M95" s="52"/>
      <c r="N95" s="17">
        <f>K95-M95</f>
        <v>0</v>
      </c>
      <c r="O95" s="16"/>
      <c r="P95" s="16"/>
      <c r="Q95" s="18"/>
      <c r="R95" s="18"/>
      <c r="S95" s="19"/>
      <c r="T95" s="15"/>
      <c r="U95" s="15"/>
      <c r="V95" s="15"/>
      <c r="W95" s="19"/>
      <c r="X95" s="11"/>
      <c r="Y95" s="25"/>
      <c r="Z95" s="26"/>
      <c r="AA95" s="26"/>
      <c r="AB95" s="26"/>
      <c r="AC95" s="26"/>
    </row>
    <row r="96" spans="1:29" ht="15" x14ac:dyDescent="0.25">
      <c r="B96" s="35"/>
      <c r="C96" s="10"/>
      <c r="D96" s="11"/>
      <c r="E96" s="11"/>
      <c r="F96" s="11"/>
      <c r="G96" s="11"/>
      <c r="H96" s="11"/>
      <c r="I96" s="11"/>
      <c r="J96" s="11"/>
      <c r="K96" s="29"/>
      <c r="L96" s="16"/>
      <c r="M96" s="52"/>
      <c r="N96" s="17">
        <f>K96-M96</f>
        <v>0</v>
      </c>
      <c r="O96" s="16"/>
      <c r="P96" s="16"/>
      <c r="Q96" s="18"/>
      <c r="R96" s="18"/>
      <c r="S96" s="19"/>
      <c r="T96" s="15"/>
      <c r="U96" s="15"/>
      <c r="V96" s="15"/>
      <c r="W96" s="19"/>
      <c r="X96" s="11"/>
      <c r="Y96" s="25"/>
      <c r="Z96" s="26"/>
      <c r="AA96" s="26"/>
      <c r="AB96" s="26"/>
      <c r="AC96" s="26"/>
    </row>
    <row r="97" spans="2:29" ht="15" x14ac:dyDescent="0.25">
      <c r="B97" s="35"/>
      <c r="C97" s="10"/>
      <c r="D97" s="11"/>
      <c r="E97" s="11"/>
      <c r="F97" s="11"/>
      <c r="G97" s="11"/>
      <c r="H97" s="11"/>
      <c r="I97" s="11"/>
      <c r="J97" s="11"/>
      <c r="K97" s="29"/>
      <c r="L97" s="16"/>
      <c r="M97" s="52"/>
      <c r="N97" s="17">
        <f>K97-M97</f>
        <v>0</v>
      </c>
      <c r="O97" s="16"/>
      <c r="P97" s="16"/>
      <c r="Q97" s="18"/>
      <c r="R97" s="18"/>
      <c r="S97" s="19"/>
      <c r="T97" s="15"/>
      <c r="U97" s="15"/>
      <c r="V97" s="15"/>
      <c r="W97" s="19"/>
      <c r="X97" s="11"/>
      <c r="Y97" s="25"/>
      <c r="Z97" s="26"/>
      <c r="AA97" s="26"/>
      <c r="AB97" s="26"/>
      <c r="AC97" s="26"/>
    </row>
    <row r="98" spans="2:29" ht="15" x14ac:dyDescent="0.25">
      <c r="B98" s="35"/>
      <c r="C98" s="10"/>
      <c r="D98" s="11"/>
      <c r="E98" s="11"/>
      <c r="F98" s="11"/>
      <c r="G98" s="11"/>
      <c r="H98" s="11"/>
      <c r="I98" s="11"/>
      <c r="J98" s="11"/>
      <c r="K98" s="29"/>
      <c r="L98" s="16"/>
      <c r="M98" s="52"/>
      <c r="N98" s="17">
        <f>K98-M98</f>
        <v>0</v>
      </c>
      <c r="O98" s="16"/>
      <c r="P98" s="16"/>
      <c r="Q98" s="18"/>
      <c r="R98" s="18"/>
      <c r="S98" s="19"/>
      <c r="T98" s="15"/>
      <c r="U98" s="15"/>
      <c r="V98" s="15"/>
      <c r="W98" s="19"/>
      <c r="X98" s="11"/>
      <c r="Y98" s="25"/>
      <c r="Z98" s="26"/>
      <c r="AA98" s="26"/>
      <c r="AB98" s="26"/>
      <c r="AC98" s="26"/>
    </row>
    <row r="99" spans="2:29" ht="15" x14ac:dyDescent="0.25">
      <c r="B99" s="35"/>
      <c r="C99" s="10"/>
      <c r="D99" s="11"/>
      <c r="E99" s="11"/>
      <c r="F99" s="11"/>
      <c r="G99" s="11"/>
      <c r="H99" s="11"/>
      <c r="I99" s="11"/>
      <c r="J99" s="11"/>
      <c r="K99" s="29"/>
      <c r="L99" s="16"/>
      <c r="M99" s="52"/>
      <c r="N99" s="17">
        <f>K99-M99</f>
        <v>0</v>
      </c>
      <c r="O99" s="16"/>
      <c r="P99" s="16"/>
      <c r="Q99" s="18"/>
      <c r="R99" s="18"/>
      <c r="S99" s="19"/>
      <c r="T99" s="15"/>
      <c r="U99" s="15"/>
      <c r="V99" s="15"/>
      <c r="W99" s="19"/>
      <c r="X99" s="11"/>
      <c r="Y99" s="25"/>
      <c r="Z99" s="26"/>
      <c r="AA99" s="26"/>
      <c r="AB99" s="26"/>
      <c r="AC99" s="26"/>
    </row>
    <row r="100" spans="2:29" ht="15" x14ac:dyDescent="0.25">
      <c r="B100" s="35"/>
      <c r="C100" s="10"/>
      <c r="D100" s="11"/>
      <c r="E100" s="11"/>
      <c r="F100" s="11"/>
      <c r="G100" s="11"/>
      <c r="H100" s="11"/>
      <c r="I100" s="11"/>
      <c r="J100" s="11"/>
      <c r="K100" s="29"/>
      <c r="L100" s="16"/>
      <c r="M100" s="52"/>
      <c r="N100" s="17">
        <f>K100-M100</f>
        <v>0</v>
      </c>
      <c r="O100" s="16"/>
      <c r="P100" s="16"/>
      <c r="Q100" s="18"/>
      <c r="R100" s="18"/>
      <c r="S100" s="19"/>
      <c r="T100" s="15"/>
      <c r="U100" s="15"/>
      <c r="V100" s="15"/>
      <c r="W100" s="19"/>
      <c r="X100" s="11"/>
      <c r="Y100" s="25"/>
      <c r="Z100" s="26"/>
      <c r="AA100" s="26"/>
      <c r="AB100" s="26"/>
      <c r="AC100" s="26"/>
    </row>
    <row r="101" spans="2:29" ht="15" x14ac:dyDescent="0.25">
      <c r="B101" s="35"/>
      <c r="C101" s="10"/>
      <c r="D101" s="11"/>
      <c r="E101" s="11"/>
      <c r="F101" s="11"/>
      <c r="G101" s="11"/>
      <c r="H101" s="11"/>
      <c r="I101" s="11"/>
      <c r="J101" s="11"/>
      <c r="K101" s="29"/>
      <c r="L101" s="16"/>
      <c r="M101" s="52"/>
      <c r="N101" s="17">
        <f>K101-M101</f>
        <v>0</v>
      </c>
      <c r="O101" s="16"/>
      <c r="P101" s="16"/>
      <c r="Q101" s="18"/>
      <c r="R101" s="18"/>
      <c r="S101" s="19"/>
      <c r="T101" s="15"/>
      <c r="U101" s="15"/>
      <c r="V101" s="15"/>
      <c r="W101" s="19"/>
      <c r="X101" s="11"/>
      <c r="Y101" s="25"/>
      <c r="Z101" s="26"/>
      <c r="AA101" s="26"/>
      <c r="AB101" s="26"/>
      <c r="AC101" s="26"/>
    </row>
  </sheetData>
  <autoFilter ref="A5:AC101"/>
  <hyperlinks>
    <hyperlink ref="C11" r:id="rId1" display="https://support.finsoftware.com/jira/browse/BXMPRJ-1261"/>
    <hyperlink ref="C13" r:id="rId2" display="https://support.finsoftware.com/jira/browse/BXMPRJ-1248"/>
    <hyperlink ref="C12" r:id="rId3" display="https://support.finsoftware.com/jira/browse/BXMPRJ-1261"/>
    <hyperlink ref="C14" r:id="rId4" display="https://support.finsoftware.com/jira/browse/BXMPRJ-1248"/>
  </hyperlinks>
  <printOptions horizontalCentered="1" verticalCentered="1"/>
  <pageMargins left="0.25" right="0.25" top="0.25" bottom="0.5" header="0.5" footer="0.25"/>
  <headerFooter>
    <oddFooter>&amp;Z&amp;P of &amp;F</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U3" sqref="U3"/>
    </sheetView>
  </sheetViews>
  <sheetFormatPr baseColWidth="10" defaultRowHeight="15" x14ac:dyDescent="0.25"/>
  <cols>
    <col min="1" max="1" width="19.85546875" customWidth="1"/>
    <col min="2" max="2" width="22.42578125" customWidth="1"/>
    <col min="3" max="3" width="12.5703125" bestFit="1" customWidth="1"/>
    <col min="4" max="4" width="12.42578125" customWidth="1"/>
    <col min="5" max="5" width="5.85546875" customWidth="1"/>
    <col min="6" max="6" width="12.5703125" bestFit="1" customWidth="1"/>
  </cols>
  <sheetData>
    <row r="1" spans="1:3" x14ac:dyDescent="0.25">
      <c r="A1" s="42" t="s">
        <v>193</v>
      </c>
      <c r="B1" t="s">
        <v>735</v>
      </c>
    </row>
    <row r="2" spans="1:3" x14ac:dyDescent="0.25">
      <c r="A2" s="42" t="s">
        <v>736</v>
      </c>
      <c r="B2" s="65">
        <v>1</v>
      </c>
    </row>
    <row r="3" spans="1:3" x14ac:dyDescent="0.25">
      <c r="A3" s="42" t="s">
        <v>1</v>
      </c>
      <c r="B3" t="s">
        <v>735</v>
      </c>
    </row>
    <row r="5" spans="1:3" x14ac:dyDescent="0.25">
      <c r="A5" s="42" t="s">
        <v>788</v>
      </c>
      <c r="B5" s="42" t="s">
        <v>623</v>
      </c>
    </row>
    <row r="6" spans="1:3" x14ac:dyDescent="0.25">
      <c r="A6" s="62" t="s">
        <v>621</v>
      </c>
      <c r="B6" s="63" t="s">
        <v>11</v>
      </c>
      <c r="C6" s="63" t="s">
        <v>622</v>
      </c>
    </row>
    <row r="7" spans="1:3" x14ac:dyDescent="0.25">
      <c r="A7" s="61" t="s">
        <v>22</v>
      </c>
      <c r="B7" s="64">
        <v>1</v>
      </c>
      <c r="C7" s="64">
        <v>1</v>
      </c>
    </row>
    <row r="8" spans="1:3" x14ac:dyDescent="0.25">
      <c r="A8" s="56">
        <v>35</v>
      </c>
      <c r="B8" s="64">
        <v>1</v>
      </c>
      <c r="C8" s="64">
        <v>1</v>
      </c>
    </row>
    <row r="9" spans="1:3" x14ac:dyDescent="0.25">
      <c r="A9" s="63" t="s">
        <v>622</v>
      </c>
      <c r="B9" s="64">
        <v>1</v>
      </c>
      <c r="C9" s="6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1"/>
  <sheetViews>
    <sheetView showGridLines="0" zoomScale="68" zoomScaleNormal="68" workbookViewId="0">
      <pane xSplit="3" ySplit="5" topLeftCell="D6" activePane="bottomRight" state="frozen"/>
      <selection activeCell="Q14" sqref="Q14"/>
      <selection pane="topRight" activeCell="Q14" sqref="Q14"/>
      <selection pane="bottomLeft" activeCell="Q14" sqref="Q14"/>
      <selection pane="bottomRight" activeCell="T6" sqref="T6"/>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COUNTIF($A$7:$A$4819,1)</f>
        <v>10</v>
      </c>
      <c r="E4" s="2" t="s">
        <v>947</v>
      </c>
      <c r="F4" s="2">
        <f>COUNTIF($A$7:$A$4819,"c")</f>
        <v>2</v>
      </c>
      <c r="K4" s="12"/>
      <c r="L4" s="13"/>
      <c r="M4" s="13"/>
      <c r="N4" s="14"/>
      <c r="O4" s="13"/>
      <c r="P4" s="13"/>
      <c r="Q4" s="13"/>
      <c r="R4" s="13"/>
      <c r="S4" s="14"/>
      <c r="T4" s="13"/>
      <c r="U4" s="13"/>
      <c r="V4" s="13"/>
      <c r="W4" s="13"/>
      <c r="Y4" s="12"/>
      <c r="Z4" s="12"/>
      <c r="AA4" s="12"/>
      <c r="AB4" s="12"/>
      <c r="AC4" s="12"/>
      <c r="AD4" s="12"/>
      <c r="AE4" s="12"/>
    </row>
    <row r="5" spans="1:31" ht="45"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c r="AD5" s="8" t="s">
        <v>603</v>
      </c>
    </row>
    <row r="6" spans="1:31" ht="63.75" customHeight="1" x14ac:dyDescent="0.25">
      <c r="A6" s="4">
        <v>1</v>
      </c>
      <c r="B6" s="35" t="s">
        <v>697</v>
      </c>
      <c r="C6" s="10" t="s">
        <v>855</v>
      </c>
      <c r="D6" s="11" t="s">
        <v>283</v>
      </c>
      <c r="E6" s="11" t="s">
        <v>11</v>
      </c>
      <c r="F6" s="11" t="s">
        <v>12</v>
      </c>
      <c r="G6" s="11" t="s">
        <v>856</v>
      </c>
      <c r="H6" s="11" t="s">
        <v>857</v>
      </c>
      <c r="I6" s="11" t="s">
        <v>55</v>
      </c>
      <c r="J6" s="11" t="s">
        <v>55</v>
      </c>
      <c r="K6" s="29">
        <f>Abiertos!$D$2</f>
        <v>42051.75</v>
      </c>
      <c r="L6" s="16">
        <v>42044.407638888886</v>
      </c>
      <c r="M6" s="29">
        <v>42052.465277777781</v>
      </c>
      <c r="N6" s="17">
        <f>K6-M6</f>
        <v>-0.71527777778101154</v>
      </c>
      <c r="O6" s="16">
        <f>+M6+Y6</f>
        <v>42053.465277777781</v>
      </c>
      <c r="P6" s="16"/>
      <c r="Q6" s="18">
        <f>IF(T6="",(ROUNDDOWN(K6-O6,0)),ROUNDDOWN(T6-O6,0))</f>
        <v>-1</v>
      </c>
      <c r="R6" s="18" t="str">
        <f>IF(P6="","Sin Fecha",IF(T6="",(ROUNDDOWN(K6-P6,0)),ROUNDDOWN(T6-P6,0)))</f>
        <v>Sin Fecha</v>
      </c>
      <c r="S6" s="19">
        <f>K6-L6</f>
        <v>7.3423611111138598</v>
      </c>
      <c r="T6" s="15"/>
      <c r="U6" s="15" t="str">
        <f>IF(AND(T6&lt;&gt;"",Q6&lt;=0),"Cumplió","No Cumplió")</f>
        <v>No Cumplió</v>
      </c>
      <c r="V6" s="15" t="str">
        <f>IF(AND(T6&lt;&gt;"",R6&lt;=0),"Cumplió",IF(P6="","Sin Fecha","No Cumplió"))</f>
        <v>Sin Fecha</v>
      </c>
      <c r="W6" s="19">
        <f>IF(T6="",K6-L6,T6-L6)</f>
        <v>7.3423611111138598</v>
      </c>
      <c r="X6" s="11" t="s">
        <v>57</v>
      </c>
      <c r="Y6" s="25">
        <v>1</v>
      </c>
      <c r="Z6" s="26"/>
      <c r="AA6" s="26"/>
      <c r="AB6" s="26"/>
      <c r="AC6" s="26"/>
    </row>
    <row r="7" spans="1:31" ht="114" x14ac:dyDescent="0.25">
      <c r="B7" s="35" t="s">
        <v>711</v>
      </c>
      <c r="C7" s="10" t="s">
        <v>687</v>
      </c>
      <c r="D7" s="11" t="s">
        <v>283</v>
      </c>
      <c r="E7" s="11" t="s">
        <v>11</v>
      </c>
      <c r="F7" s="11" t="s">
        <v>25</v>
      </c>
      <c r="G7" s="11" t="s">
        <v>688</v>
      </c>
      <c r="H7" s="11" t="s">
        <v>689</v>
      </c>
      <c r="I7" s="11" t="s">
        <v>454</v>
      </c>
      <c r="J7" s="11" t="s">
        <v>22</v>
      </c>
      <c r="K7" s="29">
        <f t="shared" ref="K7:K29" si="0">$D$2</f>
        <v>42051.75</v>
      </c>
      <c r="L7" s="16">
        <v>42038.731944444444</v>
      </c>
      <c r="M7" s="52">
        <v>42038.731944444444</v>
      </c>
      <c r="N7" s="17">
        <f t="shared" ref="N7:N28" si="1">K7-M7</f>
        <v>13.018055555556202</v>
      </c>
      <c r="O7" s="16">
        <f>+Y7+M7</f>
        <v>42039.731944444444</v>
      </c>
      <c r="P7" s="16"/>
      <c r="Q7" s="18">
        <f>IF(T7="",(ROUNDDOWN(K7-O7,0)),ROUNDDOWN(T7-O7,0))</f>
        <v>0</v>
      </c>
      <c r="R7" s="18" t="str">
        <f>IF(P7="","Sin Fecha",IF(T7="",(ROUNDDOWN(K7-P7,0)),ROUNDDOWN(T7-P7,0)))</f>
        <v>Sin Fecha</v>
      </c>
      <c r="S7" s="19">
        <f t="shared" ref="S7" si="2">K7-L7</f>
        <v>13.018055555556202</v>
      </c>
      <c r="T7" s="15">
        <v>42039</v>
      </c>
      <c r="U7" s="15" t="str">
        <f>IF(AND(T7&lt;&gt;"",Q7&lt;=0),"Cumplió","No Cumplió")</f>
        <v>Cumplió</v>
      </c>
      <c r="V7" s="15" t="str">
        <f>IF(AND(T7&lt;&gt;"",R7&lt;=0),"Cumplió",IF(P7="","Sin Fecha","No Cumplió"))</f>
        <v>Sin Fecha</v>
      </c>
      <c r="W7" s="19">
        <f>IF(T7="",K7-L7,T7-L7)</f>
        <v>0.26805555555620231</v>
      </c>
      <c r="X7" s="11"/>
      <c r="Y7" s="25">
        <f t="shared" ref="Y7:Y29" si="3">$D$3</f>
        <v>1</v>
      </c>
      <c r="Z7" s="26"/>
      <c r="AA7" s="26"/>
      <c r="AB7" s="26"/>
      <c r="AC7" s="26"/>
    </row>
    <row r="8" spans="1:31" ht="199.5" x14ac:dyDescent="0.25">
      <c r="B8" s="35" t="s">
        <v>711</v>
      </c>
      <c r="C8" s="10" t="s">
        <v>690</v>
      </c>
      <c r="D8" s="11" t="s">
        <v>283</v>
      </c>
      <c r="E8" s="11" t="s">
        <v>11</v>
      </c>
      <c r="F8" s="11" t="s">
        <v>25</v>
      </c>
      <c r="G8" s="11" t="s">
        <v>691</v>
      </c>
      <c r="H8" s="11" t="s">
        <v>692</v>
      </c>
      <c r="I8" s="11" t="s">
        <v>454</v>
      </c>
      <c r="J8" s="11" t="s">
        <v>22</v>
      </c>
      <c r="K8" s="29">
        <f t="shared" si="0"/>
        <v>42051.75</v>
      </c>
      <c r="L8" s="16">
        <v>42038.728472222225</v>
      </c>
      <c r="M8" s="52">
        <v>42038.731944444444</v>
      </c>
      <c r="N8" s="17">
        <f t="shared" si="1"/>
        <v>13.018055555556202</v>
      </c>
      <c r="O8" s="16">
        <f t="shared" ref="O8:O27" si="4">+Y8+M8</f>
        <v>42039.731944444444</v>
      </c>
      <c r="P8" s="16"/>
      <c r="Q8" s="18">
        <f t="shared" ref="Q8:Q28" si="5">IF(T8="",(ROUNDDOWN(K8-O8,0)),ROUNDDOWN(T8-O8,0))</f>
        <v>0</v>
      </c>
      <c r="R8" s="18" t="str">
        <f t="shared" ref="R8:R28" si="6">IF(P8="","Sin Fecha",IF(T8="",(ROUNDDOWN(K8-P8,0)),ROUNDDOWN(T8-P8,0)))</f>
        <v>Sin Fecha</v>
      </c>
      <c r="S8" s="19">
        <f t="shared" ref="S8:S28" si="7">K8-L8</f>
        <v>13.021527777775191</v>
      </c>
      <c r="T8" s="15">
        <v>42039.38958333333</v>
      </c>
      <c r="U8" s="15" t="str">
        <f t="shared" ref="U8:U28" si="8">IF(AND(T8&lt;&gt;"",Q8&lt;=0),"Cumplió","No Cumplió")</f>
        <v>Cumplió</v>
      </c>
      <c r="V8" s="15" t="str">
        <f t="shared" ref="V8:V28" si="9">IF(AND(T8&lt;&gt;"",R8&lt;=0),"Cumplió",IF(P8="","Sin Fecha","No Cumplió"))</f>
        <v>Sin Fecha</v>
      </c>
      <c r="W8" s="19">
        <f t="shared" ref="W8:W28" si="10">IF(T8="",K8-L8,T8-L8)</f>
        <v>0.66111111110512866</v>
      </c>
      <c r="X8" s="11"/>
      <c r="Y8" s="25">
        <f t="shared" si="3"/>
        <v>1</v>
      </c>
      <c r="Z8" s="26"/>
      <c r="AA8" s="26"/>
      <c r="AB8" s="26"/>
      <c r="AC8" s="26"/>
    </row>
    <row r="9" spans="1:31" ht="199.5" x14ac:dyDescent="0.25">
      <c r="B9" s="35" t="s">
        <v>711</v>
      </c>
      <c r="C9" s="10" t="s">
        <v>690</v>
      </c>
      <c r="D9" s="11" t="s">
        <v>283</v>
      </c>
      <c r="E9" s="11" t="s">
        <v>11</v>
      </c>
      <c r="F9" s="11" t="s">
        <v>25</v>
      </c>
      <c r="G9" s="11" t="s">
        <v>691</v>
      </c>
      <c r="H9" s="11" t="s">
        <v>692</v>
      </c>
      <c r="I9" s="11" t="s">
        <v>454</v>
      </c>
      <c r="J9" s="11" t="s">
        <v>96</v>
      </c>
      <c r="K9" s="29">
        <f t="shared" si="0"/>
        <v>42051.75</v>
      </c>
      <c r="L9" s="16">
        <v>42038.728472222225</v>
      </c>
      <c r="M9" s="52">
        <f>+T8</f>
        <v>42039.38958333333</v>
      </c>
      <c r="N9" s="17">
        <f t="shared" si="1"/>
        <v>12.360416666670062</v>
      </c>
      <c r="O9" s="16">
        <f t="shared" ref="O9" si="11">+Y9+M9</f>
        <v>42040.38958333333</v>
      </c>
      <c r="P9" s="16"/>
      <c r="Q9" s="18">
        <f t="shared" si="5"/>
        <v>-1</v>
      </c>
      <c r="R9" s="18" t="str">
        <f t="shared" si="6"/>
        <v>Sin Fecha</v>
      </c>
      <c r="S9" s="19">
        <f t="shared" si="7"/>
        <v>13.021527777775191</v>
      </c>
      <c r="T9" s="15">
        <v>42039</v>
      </c>
      <c r="U9" s="15" t="str">
        <f t="shared" si="8"/>
        <v>Cumplió</v>
      </c>
      <c r="V9" s="15" t="str">
        <f t="shared" si="9"/>
        <v>Sin Fecha</v>
      </c>
      <c r="W9" s="19">
        <f t="shared" si="10"/>
        <v>0.27152777777519077</v>
      </c>
      <c r="X9" s="11"/>
      <c r="Y9" s="25">
        <f t="shared" si="3"/>
        <v>1</v>
      </c>
      <c r="Z9" s="26"/>
      <c r="AA9" s="26"/>
      <c r="AB9" s="26"/>
      <c r="AC9" s="26"/>
    </row>
    <row r="10" spans="1:31" ht="63.75" customHeight="1" x14ac:dyDescent="0.25">
      <c r="A10" s="4">
        <v>1</v>
      </c>
      <c r="B10" s="35" t="s">
        <v>697</v>
      </c>
      <c r="C10" s="10" t="s">
        <v>43</v>
      </c>
      <c r="D10" s="11" t="s">
        <v>283</v>
      </c>
      <c r="E10" s="11" t="s">
        <v>59</v>
      </c>
      <c r="F10" s="11" t="s">
        <v>25</v>
      </c>
      <c r="G10" s="11" t="s">
        <v>44</v>
      </c>
      <c r="H10" s="11" t="s">
        <v>45</v>
      </c>
      <c r="I10" s="11" t="s">
        <v>38</v>
      </c>
      <c r="J10" s="11" t="s">
        <v>38</v>
      </c>
      <c r="K10" s="29">
        <f t="shared" si="0"/>
        <v>42051.75</v>
      </c>
      <c r="L10" s="16">
        <v>42034.682638888888</v>
      </c>
      <c r="M10" s="29">
        <v>42052.730555555558</v>
      </c>
      <c r="N10" s="17">
        <f>K10-M10</f>
        <v>-0.9805555555576575</v>
      </c>
      <c r="O10" s="16">
        <f>+M10+Y10</f>
        <v>42053.730555555558</v>
      </c>
      <c r="P10" s="16"/>
      <c r="Q10" s="18">
        <f>IF(T10="",(ROUNDDOWN(K10-O10,0)),ROUNDDOWN(T10-O10,0))</f>
        <v>-1</v>
      </c>
      <c r="R10" s="18" t="str">
        <f>IF(P10="","Sin Fecha",IF(T10="",(ROUNDDOWN(K10-P10,0)),ROUNDDOWN(T10-P10,0)))</f>
        <v>Sin Fecha</v>
      </c>
      <c r="S10" s="19">
        <f>K10-L10</f>
        <v>17.067361111112405</v>
      </c>
      <c r="T10" s="15"/>
      <c r="U10" s="15" t="str">
        <f>IF(AND(T10&lt;&gt;"",Q10&lt;=0),"Cumplió","No Cumplió")</f>
        <v>No Cumplió</v>
      </c>
      <c r="V10" s="15" t="str">
        <f>IF(AND(T10&lt;&gt;"",R10&lt;=0),"Cumplió",IF(P10="","Sin Fecha","No Cumplió"))</f>
        <v>Sin Fecha</v>
      </c>
      <c r="W10" s="19">
        <f>IF(T10="",K10-L10,T10-L10)</f>
        <v>17.067361111112405</v>
      </c>
      <c r="X10" s="11"/>
      <c r="Y10" s="25">
        <f>Abiertos!$D$3</f>
        <v>1</v>
      </c>
      <c r="Z10" s="26"/>
      <c r="AA10" s="26"/>
      <c r="AB10" s="26"/>
      <c r="AC10" s="26"/>
    </row>
    <row r="11" spans="1:31" ht="47.25" customHeight="1" x14ac:dyDescent="0.25">
      <c r="A11" s="4">
        <v>1</v>
      </c>
      <c r="B11" s="35" t="s">
        <v>706</v>
      </c>
      <c r="C11" s="10" t="s">
        <v>213</v>
      </c>
      <c r="D11" s="11" t="s">
        <v>283</v>
      </c>
      <c r="E11" s="11" t="s">
        <v>59</v>
      </c>
      <c r="F11" s="11" t="s">
        <v>25</v>
      </c>
      <c r="G11" s="11" t="s">
        <v>214</v>
      </c>
      <c r="H11" s="11" t="s">
        <v>215</v>
      </c>
      <c r="I11" s="11" t="s">
        <v>38</v>
      </c>
      <c r="J11" s="11" t="s">
        <v>38</v>
      </c>
      <c r="K11" s="29">
        <f>'Bug''s'!$D$2</f>
        <v>42051.75</v>
      </c>
      <c r="L11" s="16">
        <v>42025.50277777778</v>
      </c>
      <c r="M11" s="52">
        <v>42052.729861111111</v>
      </c>
      <c r="N11" s="17">
        <f>K11-M11</f>
        <v>-0.97986111111094942</v>
      </c>
      <c r="O11" s="16">
        <f>+Y11+M11</f>
        <v>42053.729861111111</v>
      </c>
      <c r="P11" s="16"/>
      <c r="Q11" s="18">
        <f>IF(T11="",(ROUNDDOWN(K11-O11,0)),ROUNDDOWN(T11-O11,0))</f>
        <v>-1</v>
      </c>
      <c r="R11" s="18" t="str">
        <f>IF(P11="","Sin Fecha",IF(T11="",(ROUNDDOWN(K11-P11,0)),ROUNDDOWN(T11-P11,0)))</f>
        <v>Sin Fecha</v>
      </c>
      <c r="S11" s="19">
        <f>K11-L11</f>
        <v>26.247222222220444</v>
      </c>
      <c r="T11" s="15"/>
      <c r="U11" s="15" t="str">
        <f>IF(AND(T11&lt;&gt;"",Q11&lt;=0),"Cumplió","No Cumplió")</f>
        <v>No Cumplió</v>
      </c>
      <c r="V11" s="15" t="str">
        <f>IF(AND(T11&lt;&gt;"",R11&lt;=0),"Cumplió",IF(P11="","Sin Fecha","No Cumplió"))</f>
        <v>Sin Fecha</v>
      </c>
      <c r="W11" s="19">
        <f>IF(T11="",K11-L11,T11-L11)</f>
        <v>26.247222222220444</v>
      </c>
      <c r="X11" s="11" t="s">
        <v>216</v>
      </c>
      <c r="Y11" s="25">
        <f>'Bug''s'!$D$3</f>
        <v>1</v>
      </c>
      <c r="Z11" s="26"/>
      <c r="AA11" s="26"/>
      <c r="AB11" s="26"/>
      <c r="AC11" s="26"/>
    </row>
    <row r="12" spans="1:31" ht="185.25" x14ac:dyDescent="0.25">
      <c r="B12" s="35" t="s">
        <v>712</v>
      </c>
      <c r="C12" s="10" t="s">
        <v>383</v>
      </c>
      <c r="D12" s="11" t="s">
        <v>283</v>
      </c>
      <c r="E12" s="11" t="s">
        <v>24</v>
      </c>
      <c r="F12" s="11" t="s">
        <v>12</v>
      </c>
      <c r="G12" s="11" t="s">
        <v>384</v>
      </c>
      <c r="H12" s="11" t="s">
        <v>385</v>
      </c>
      <c r="I12" s="11" t="s">
        <v>28</v>
      </c>
      <c r="J12" s="11" t="s">
        <v>22</v>
      </c>
      <c r="K12" s="29">
        <f t="shared" si="0"/>
        <v>42051.75</v>
      </c>
      <c r="L12" s="16">
        <v>42016.791666666664</v>
      </c>
      <c r="M12" s="52">
        <v>42037</v>
      </c>
      <c r="N12" s="17">
        <f t="shared" si="1"/>
        <v>14.75</v>
      </c>
      <c r="O12" s="16">
        <f>+Y12+M12</f>
        <v>42038</v>
      </c>
      <c r="P12" s="16"/>
      <c r="Q12" s="18">
        <f t="shared" si="5"/>
        <v>3</v>
      </c>
      <c r="R12" s="18" t="str">
        <f t="shared" si="6"/>
        <v>Sin Fecha</v>
      </c>
      <c r="S12" s="19">
        <f t="shared" si="7"/>
        <v>34.958333333335759</v>
      </c>
      <c r="T12" s="15">
        <v>42041</v>
      </c>
      <c r="U12" s="15" t="str">
        <f t="shared" si="8"/>
        <v>No Cumplió</v>
      </c>
      <c r="V12" s="15" t="str">
        <f t="shared" si="9"/>
        <v>Sin Fecha</v>
      </c>
      <c r="W12" s="19">
        <f t="shared" si="10"/>
        <v>24.208333333335759</v>
      </c>
      <c r="X12" s="11"/>
      <c r="Y12" s="25">
        <f t="shared" si="3"/>
        <v>1</v>
      </c>
      <c r="Z12" s="26"/>
      <c r="AA12" s="26"/>
      <c r="AB12" s="26"/>
      <c r="AC12" s="26"/>
    </row>
    <row r="13" spans="1:31" ht="171" x14ac:dyDescent="0.25">
      <c r="A13" s="4">
        <v>1</v>
      </c>
      <c r="B13" s="35" t="s">
        <v>713</v>
      </c>
      <c r="C13" s="10" t="s">
        <v>282</v>
      </c>
      <c r="D13" s="11" t="s">
        <v>283</v>
      </c>
      <c r="E13" s="11" t="s">
        <v>59</v>
      </c>
      <c r="F13" s="11" t="s">
        <v>12</v>
      </c>
      <c r="G13" s="11" t="s">
        <v>284</v>
      </c>
      <c r="H13" s="11" t="s">
        <v>285</v>
      </c>
      <c r="I13" s="11" t="s">
        <v>55</v>
      </c>
      <c r="J13" s="11" t="s">
        <v>55</v>
      </c>
      <c r="K13" s="29">
        <f t="shared" si="0"/>
        <v>42051.75</v>
      </c>
      <c r="L13" s="16">
        <v>42013.720138888886</v>
      </c>
      <c r="M13" s="52">
        <f>+T14</f>
        <v>42048.747916666667</v>
      </c>
      <c r="N13" s="17">
        <f t="shared" si="1"/>
        <v>3.0020833333328483</v>
      </c>
      <c r="O13" s="16">
        <f>+Y13+M13</f>
        <v>42049.747916666667</v>
      </c>
      <c r="P13" s="16"/>
      <c r="Q13" s="18">
        <f t="shared" si="5"/>
        <v>2</v>
      </c>
      <c r="R13" s="18" t="str">
        <f t="shared" si="6"/>
        <v>Sin Fecha</v>
      </c>
      <c r="S13" s="19">
        <f t="shared" si="7"/>
        <v>38.02986111111386</v>
      </c>
      <c r="T13" s="15"/>
      <c r="U13" s="15" t="str">
        <f t="shared" si="8"/>
        <v>No Cumplió</v>
      </c>
      <c r="V13" s="15" t="str">
        <f t="shared" si="9"/>
        <v>Sin Fecha</v>
      </c>
      <c r="W13" s="19">
        <f t="shared" si="10"/>
        <v>38.02986111111386</v>
      </c>
      <c r="X13" s="11" t="s">
        <v>314</v>
      </c>
      <c r="Y13" s="25">
        <f t="shared" si="3"/>
        <v>1</v>
      </c>
      <c r="Z13" s="26"/>
      <c r="AA13" s="26"/>
      <c r="AB13" s="26"/>
      <c r="AC13" s="26"/>
    </row>
    <row r="14" spans="1:31" ht="171" x14ac:dyDescent="0.25">
      <c r="B14" s="35" t="s">
        <v>713</v>
      </c>
      <c r="C14" s="10" t="s">
        <v>282</v>
      </c>
      <c r="D14" s="11" t="s">
        <v>283</v>
      </c>
      <c r="E14" s="11" t="s">
        <v>51</v>
      </c>
      <c r="F14" s="11" t="s">
        <v>12</v>
      </c>
      <c r="G14" s="11" t="s">
        <v>284</v>
      </c>
      <c r="H14" s="11" t="s">
        <v>285</v>
      </c>
      <c r="I14" s="11" t="s">
        <v>55</v>
      </c>
      <c r="J14" s="11" t="s">
        <v>55</v>
      </c>
      <c r="K14" s="29">
        <f t="shared" si="0"/>
        <v>42051.75</v>
      </c>
      <c r="L14" s="16">
        <v>42013.720138888886</v>
      </c>
      <c r="M14" s="52">
        <v>42037</v>
      </c>
      <c r="N14" s="17">
        <f t="shared" si="1"/>
        <v>14.75</v>
      </c>
      <c r="O14" s="16">
        <f>+Y14+M14</f>
        <v>42038</v>
      </c>
      <c r="P14" s="16"/>
      <c r="Q14" s="18">
        <f t="shared" si="5"/>
        <v>10</v>
      </c>
      <c r="R14" s="18" t="str">
        <f t="shared" si="6"/>
        <v>Sin Fecha</v>
      </c>
      <c r="S14" s="19">
        <f t="shared" si="7"/>
        <v>38.02986111111386</v>
      </c>
      <c r="T14" s="15">
        <v>42048.747916666667</v>
      </c>
      <c r="U14" s="15" t="str">
        <f t="shared" si="8"/>
        <v>No Cumplió</v>
      </c>
      <c r="V14" s="15" t="str">
        <f t="shared" si="9"/>
        <v>Sin Fecha</v>
      </c>
      <c r="W14" s="19">
        <f t="shared" si="10"/>
        <v>35.027777777781012</v>
      </c>
      <c r="X14" s="11" t="s">
        <v>314</v>
      </c>
      <c r="Y14" s="25">
        <f t="shared" si="3"/>
        <v>1</v>
      </c>
      <c r="Z14" s="26"/>
      <c r="AA14" s="26"/>
      <c r="AB14" s="26"/>
      <c r="AC14" s="26"/>
    </row>
    <row r="15" spans="1:31" ht="42.75" x14ac:dyDescent="0.25">
      <c r="B15" s="35" t="s">
        <v>712</v>
      </c>
      <c r="C15" s="10" t="s">
        <v>286</v>
      </c>
      <c r="D15" s="11" t="s">
        <v>283</v>
      </c>
      <c r="E15" s="11" t="s">
        <v>51</v>
      </c>
      <c r="F15" s="11" t="s">
        <v>12</v>
      </c>
      <c r="G15" s="11" t="s">
        <v>287</v>
      </c>
      <c r="H15" s="11" t="s">
        <v>288</v>
      </c>
      <c r="I15" s="11" t="s">
        <v>32</v>
      </c>
      <c r="J15" s="11" t="s">
        <v>16</v>
      </c>
      <c r="K15" s="29">
        <f t="shared" si="0"/>
        <v>42051.75</v>
      </c>
      <c r="L15" s="16">
        <v>41962.595833333333</v>
      </c>
      <c r="M15" s="52">
        <v>42034.886111111111</v>
      </c>
      <c r="N15" s="17">
        <f t="shared" si="1"/>
        <v>16.863888888889051</v>
      </c>
      <c r="O15" s="16">
        <f t="shared" si="4"/>
        <v>42035.886111111111</v>
      </c>
      <c r="P15" s="16"/>
      <c r="Q15" s="18">
        <f t="shared" si="5"/>
        <v>2</v>
      </c>
      <c r="R15" s="18" t="str">
        <f t="shared" si="6"/>
        <v>Sin Fecha</v>
      </c>
      <c r="S15" s="19">
        <f t="shared" si="7"/>
        <v>89.154166666667152</v>
      </c>
      <c r="T15" s="15">
        <v>42038.492361111108</v>
      </c>
      <c r="U15" s="15" t="str">
        <f t="shared" si="8"/>
        <v>No Cumplió</v>
      </c>
      <c r="V15" s="15" t="str">
        <f t="shared" si="9"/>
        <v>Sin Fecha</v>
      </c>
      <c r="W15" s="19">
        <f t="shared" si="10"/>
        <v>75.896527777775191</v>
      </c>
      <c r="X15" s="11" t="s">
        <v>57</v>
      </c>
      <c r="Y15" s="25">
        <f t="shared" si="3"/>
        <v>1</v>
      </c>
      <c r="Z15" s="26"/>
      <c r="AA15" s="26"/>
      <c r="AB15" s="26"/>
      <c r="AC15" s="26"/>
    </row>
    <row r="16" spans="1:31" ht="42.75" x14ac:dyDescent="0.25">
      <c r="B16" s="35" t="s">
        <v>712</v>
      </c>
      <c r="C16" s="10" t="s">
        <v>286</v>
      </c>
      <c r="D16" s="11" t="s">
        <v>283</v>
      </c>
      <c r="E16" s="11" t="s">
        <v>51</v>
      </c>
      <c r="F16" s="11" t="s">
        <v>12</v>
      </c>
      <c r="G16" s="11" t="s">
        <v>287</v>
      </c>
      <c r="H16" s="11" t="s">
        <v>288</v>
      </c>
      <c r="I16" s="11" t="s">
        <v>32</v>
      </c>
      <c r="J16" s="11" t="s">
        <v>733</v>
      </c>
      <c r="K16" s="29">
        <f t="shared" si="0"/>
        <v>42051.75</v>
      </c>
      <c r="L16" s="16">
        <v>41962.595833333333</v>
      </c>
      <c r="M16" s="52">
        <f>+T15</f>
        <v>42038.492361111108</v>
      </c>
      <c r="N16" s="17">
        <f t="shared" si="1"/>
        <v>13.257638888891961</v>
      </c>
      <c r="O16" s="16">
        <f t="shared" ref="O16" si="12">+Y16+M16</f>
        <v>42039.492361111108</v>
      </c>
      <c r="P16" s="16"/>
      <c r="Q16" s="18">
        <f t="shared" si="5"/>
        <v>0</v>
      </c>
      <c r="R16" s="18" t="str">
        <f t="shared" si="6"/>
        <v>Sin Fecha</v>
      </c>
      <c r="S16" s="19">
        <f t="shared" si="7"/>
        <v>89.154166666667152</v>
      </c>
      <c r="T16" s="15">
        <v>42039.454861111109</v>
      </c>
      <c r="U16" s="15" t="str">
        <f t="shared" si="8"/>
        <v>Cumplió</v>
      </c>
      <c r="V16" s="15" t="str">
        <f t="shared" si="9"/>
        <v>Sin Fecha</v>
      </c>
      <c r="W16" s="19">
        <f t="shared" si="10"/>
        <v>76.859027777776646</v>
      </c>
      <c r="X16" s="11" t="s">
        <v>57</v>
      </c>
      <c r="Y16" s="25">
        <f t="shared" si="3"/>
        <v>1</v>
      </c>
      <c r="Z16" s="26"/>
      <c r="AA16" s="26"/>
      <c r="AB16" s="26"/>
      <c r="AC16" s="26"/>
    </row>
    <row r="17" spans="1:29" ht="42.75" x14ac:dyDescent="0.25">
      <c r="A17" s="4">
        <v>1</v>
      </c>
      <c r="B17" s="35" t="s">
        <v>712</v>
      </c>
      <c r="C17" s="10" t="s">
        <v>286</v>
      </c>
      <c r="D17" s="11" t="s">
        <v>283</v>
      </c>
      <c r="E17" s="11" t="s">
        <v>51</v>
      </c>
      <c r="F17" s="11" t="s">
        <v>12</v>
      </c>
      <c r="G17" s="11" t="s">
        <v>287</v>
      </c>
      <c r="H17" s="11" t="s">
        <v>288</v>
      </c>
      <c r="I17" s="11" t="s">
        <v>32</v>
      </c>
      <c r="J17" s="11" t="s">
        <v>759</v>
      </c>
      <c r="K17" s="29">
        <f t="shared" si="0"/>
        <v>42051.75</v>
      </c>
      <c r="L17" s="16">
        <v>41962.595833333333</v>
      </c>
      <c r="M17" s="52">
        <f>+T16</f>
        <v>42039.454861111109</v>
      </c>
      <c r="N17" s="17">
        <f t="shared" si="1"/>
        <v>12.295138888890506</v>
      </c>
      <c r="O17" s="16">
        <f t="shared" ref="O17" si="13">+Y17+M17</f>
        <v>42040.454861111109</v>
      </c>
      <c r="P17" s="16"/>
      <c r="Q17" s="18">
        <f t="shared" si="5"/>
        <v>11</v>
      </c>
      <c r="R17" s="18" t="str">
        <f t="shared" si="6"/>
        <v>Sin Fecha</v>
      </c>
      <c r="S17" s="19">
        <f t="shared" si="7"/>
        <v>89.154166666667152</v>
      </c>
      <c r="T17" s="15"/>
      <c r="U17" s="15" t="str">
        <f t="shared" si="8"/>
        <v>No Cumplió</v>
      </c>
      <c r="V17" s="15" t="str">
        <f t="shared" si="9"/>
        <v>Sin Fecha</v>
      </c>
      <c r="W17" s="19">
        <f t="shared" si="10"/>
        <v>89.154166666667152</v>
      </c>
      <c r="X17" s="11" t="s">
        <v>57</v>
      </c>
      <c r="Y17" s="25">
        <f t="shared" si="3"/>
        <v>1</v>
      </c>
      <c r="Z17" s="26"/>
      <c r="AA17" s="26"/>
      <c r="AB17" s="26"/>
      <c r="AC17" s="26"/>
    </row>
    <row r="18" spans="1:29" ht="42.75" x14ac:dyDescent="0.25">
      <c r="A18" s="4">
        <v>1</v>
      </c>
      <c r="B18" s="35" t="s">
        <v>712</v>
      </c>
      <c r="C18" s="10" t="s">
        <v>835</v>
      </c>
      <c r="D18" s="11" t="s">
        <v>283</v>
      </c>
      <c r="E18" s="11" t="s">
        <v>11</v>
      </c>
      <c r="F18" s="11" t="s">
        <v>12</v>
      </c>
      <c r="G18" s="11" t="s">
        <v>836</v>
      </c>
      <c r="H18" s="11" t="s">
        <v>837</v>
      </c>
      <c r="I18" s="11" t="s">
        <v>838</v>
      </c>
      <c r="J18" s="11" t="s">
        <v>22</v>
      </c>
      <c r="K18" s="29">
        <f t="shared" si="0"/>
        <v>42051.75</v>
      </c>
      <c r="L18" s="16">
        <v>41949.706250000003</v>
      </c>
      <c r="M18" s="52">
        <v>42038</v>
      </c>
      <c r="N18" s="17">
        <f t="shared" si="1"/>
        <v>13.75</v>
      </c>
      <c r="O18" s="16">
        <f t="shared" si="4"/>
        <v>42039</v>
      </c>
      <c r="P18" s="16">
        <v>42003</v>
      </c>
      <c r="Q18" s="18">
        <f t="shared" si="5"/>
        <v>12</v>
      </c>
      <c r="R18" s="18">
        <f t="shared" si="6"/>
        <v>48</v>
      </c>
      <c r="S18" s="19">
        <f t="shared" si="7"/>
        <v>102.04374999999709</v>
      </c>
      <c r="T18" s="15"/>
      <c r="U18" s="15" t="str">
        <f t="shared" si="8"/>
        <v>No Cumplió</v>
      </c>
      <c r="V18" s="15" t="str">
        <f t="shared" si="9"/>
        <v>No Cumplió</v>
      </c>
      <c r="W18" s="19">
        <f t="shared" si="10"/>
        <v>102.04374999999709</v>
      </c>
      <c r="X18" s="11" t="s">
        <v>839</v>
      </c>
      <c r="Y18" s="25">
        <v>1</v>
      </c>
      <c r="Z18" s="26"/>
      <c r="AA18" s="26"/>
      <c r="AB18" s="26"/>
      <c r="AC18" s="26"/>
    </row>
    <row r="19" spans="1:29" ht="85.5" x14ac:dyDescent="0.25">
      <c r="A19" s="4" t="s">
        <v>946</v>
      </c>
      <c r="B19" s="35" t="s">
        <v>714</v>
      </c>
      <c r="C19" s="10" t="s">
        <v>289</v>
      </c>
      <c r="D19" s="11" t="s">
        <v>283</v>
      </c>
      <c r="E19" s="11" t="s">
        <v>817</v>
      </c>
      <c r="F19" s="11" t="s">
        <v>25</v>
      </c>
      <c r="G19" s="11" t="s">
        <v>290</v>
      </c>
      <c r="H19" s="11" t="s">
        <v>291</v>
      </c>
      <c r="I19" s="11" t="s">
        <v>127</v>
      </c>
      <c r="J19" s="11" t="s">
        <v>55</v>
      </c>
      <c r="K19" s="29">
        <f t="shared" si="0"/>
        <v>42051.75</v>
      </c>
      <c r="L19" s="16">
        <v>41948.796527777777</v>
      </c>
      <c r="M19" s="52">
        <v>42037</v>
      </c>
      <c r="N19" s="17">
        <f t="shared" si="1"/>
        <v>14.75</v>
      </c>
      <c r="O19" s="16">
        <f t="shared" si="4"/>
        <v>42038</v>
      </c>
      <c r="P19" s="16"/>
      <c r="Q19" s="18">
        <f t="shared" si="5"/>
        <v>6</v>
      </c>
      <c r="R19" s="18" t="str">
        <f t="shared" si="6"/>
        <v>Sin Fecha</v>
      </c>
      <c r="S19" s="19">
        <f t="shared" si="7"/>
        <v>102.95347222222335</v>
      </c>
      <c r="T19" s="15">
        <v>42044</v>
      </c>
      <c r="U19" s="15" t="str">
        <f t="shared" si="8"/>
        <v>No Cumplió</v>
      </c>
      <c r="V19" s="15" t="str">
        <f t="shared" si="9"/>
        <v>Sin Fecha</v>
      </c>
      <c r="W19" s="19">
        <f t="shared" si="10"/>
        <v>95.203472222223354</v>
      </c>
      <c r="X19" s="11" t="s">
        <v>266</v>
      </c>
      <c r="Y19" s="25">
        <f t="shared" si="3"/>
        <v>1</v>
      </c>
      <c r="Z19" s="26"/>
      <c r="AA19" s="26"/>
      <c r="AB19" s="26"/>
      <c r="AC19" s="26"/>
    </row>
    <row r="20" spans="1:29" ht="28.5" x14ac:dyDescent="0.25">
      <c r="B20" s="35" t="s">
        <v>714</v>
      </c>
      <c r="C20" s="10" t="s">
        <v>292</v>
      </c>
      <c r="D20" s="11" t="s">
        <v>283</v>
      </c>
      <c r="E20" s="11" t="s">
        <v>59</v>
      </c>
      <c r="F20" s="11" t="s">
        <v>12</v>
      </c>
      <c r="G20" s="11" t="s">
        <v>293</v>
      </c>
      <c r="H20" s="11" t="s">
        <v>294</v>
      </c>
      <c r="I20" s="11" t="s">
        <v>131</v>
      </c>
      <c r="J20" s="11" t="s">
        <v>734</v>
      </c>
      <c r="K20" s="29">
        <f t="shared" si="0"/>
        <v>42051.75</v>
      </c>
      <c r="L20" s="16">
        <v>41929.495138888888</v>
      </c>
      <c r="M20" s="52">
        <v>42038</v>
      </c>
      <c r="N20" s="17">
        <f t="shared" si="1"/>
        <v>13.75</v>
      </c>
      <c r="O20" s="16">
        <f t="shared" ref="O20" si="14">+Y20+M20</f>
        <v>42039</v>
      </c>
      <c r="P20" s="16"/>
      <c r="Q20" s="18">
        <f t="shared" si="5"/>
        <v>12</v>
      </c>
      <c r="R20" s="18" t="str">
        <f t="shared" si="6"/>
        <v>Sin Fecha</v>
      </c>
      <c r="S20" s="19">
        <f t="shared" si="7"/>
        <v>122.2548611111124</v>
      </c>
      <c r="T20" s="15">
        <v>42051.504166666666</v>
      </c>
      <c r="U20" s="15" t="str">
        <f t="shared" si="8"/>
        <v>No Cumplió</v>
      </c>
      <c r="V20" s="15" t="str">
        <f t="shared" si="9"/>
        <v>Sin Fecha</v>
      </c>
      <c r="W20" s="19">
        <f t="shared" si="10"/>
        <v>122.0090277777781</v>
      </c>
      <c r="X20" s="11" t="s">
        <v>315</v>
      </c>
      <c r="Y20" s="25">
        <f t="shared" si="3"/>
        <v>1</v>
      </c>
      <c r="Z20" s="26"/>
      <c r="AA20" s="26"/>
      <c r="AB20" s="26"/>
      <c r="AC20" s="26"/>
    </row>
    <row r="21" spans="1:29" ht="28.5" x14ac:dyDescent="0.25">
      <c r="A21" s="4">
        <v>1</v>
      </c>
      <c r="B21" s="35" t="s">
        <v>714</v>
      </c>
      <c r="C21" s="10" t="s">
        <v>292</v>
      </c>
      <c r="D21" s="11" t="s">
        <v>283</v>
      </c>
      <c r="E21" s="11" t="s">
        <v>59</v>
      </c>
      <c r="F21" s="11" t="s">
        <v>12</v>
      </c>
      <c r="G21" s="11" t="s">
        <v>293</v>
      </c>
      <c r="H21" s="11" t="s">
        <v>294</v>
      </c>
      <c r="I21" s="11" t="s">
        <v>131</v>
      </c>
      <c r="J21" s="11" t="s">
        <v>33</v>
      </c>
      <c r="K21" s="29">
        <f t="shared" si="0"/>
        <v>42051.75</v>
      </c>
      <c r="L21" s="16">
        <v>41929.495138888888</v>
      </c>
      <c r="M21" s="52">
        <f>+T20</f>
        <v>42051.504166666666</v>
      </c>
      <c r="N21" s="17">
        <f t="shared" si="1"/>
        <v>0.24583333333430346</v>
      </c>
      <c r="O21" s="16">
        <f t="shared" si="4"/>
        <v>42052.504166666666</v>
      </c>
      <c r="P21" s="16">
        <v>42058</v>
      </c>
      <c r="Q21" s="18">
        <f t="shared" si="5"/>
        <v>0</v>
      </c>
      <c r="R21" s="18">
        <f t="shared" si="6"/>
        <v>-6</v>
      </c>
      <c r="S21" s="19">
        <f t="shared" si="7"/>
        <v>122.2548611111124</v>
      </c>
      <c r="T21" s="15"/>
      <c r="U21" s="15" t="str">
        <f t="shared" si="8"/>
        <v>No Cumplió</v>
      </c>
      <c r="V21" s="15" t="str">
        <f t="shared" si="9"/>
        <v>No Cumplió</v>
      </c>
      <c r="W21" s="19">
        <f t="shared" si="10"/>
        <v>122.2548611111124</v>
      </c>
      <c r="X21" s="11" t="s">
        <v>315</v>
      </c>
      <c r="Y21" s="25">
        <f t="shared" si="3"/>
        <v>1</v>
      </c>
      <c r="Z21" s="26"/>
      <c r="AA21" s="26"/>
      <c r="AB21" s="26"/>
      <c r="AC21" s="26"/>
    </row>
    <row r="22" spans="1:29" ht="114" x14ac:dyDescent="0.25">
      <c r="A22" s="4">
        <v>1</v>
      </c>
      <c r="B22" s="35" t="s">
        <v>713</v>
      </c>
      <c r="C22" s="10" t="s">
        <v>295</v>
      </c>
      <c r="D22" s="11" t="s">
        <v>283</v>
      </c>
      <c r="E22" s="11" t="s">
        <v>51</v>
      </c>
      <c r="F22" s="11" t="s">
        <v>12</v>
      </c>
      <c r="G22" s="11" t="s">
        <v>296</v>
      </c>
      <c r="H22" s="11" t="s">
        <v>297</v>
      </c>
      <c r="I22" s="11" t="s">
        <v>176</v>
      </c>
      <c r="J22" s="11" t="s">
        <v>336</v>
      </c>
      <c r="K22" s="29">
        <f t="shared" si="0"/>
        <v>42051.75</v>
      </c>
      <c r="L22" s="16">
        <v>41887.557638888888</v>
      </c>
      <c r="M22" s="52">
        <f>+T23</f>
        <v>42048.529166666667</v>
      </c>
      <c r="N22" s="17">
        <f t="shared" si="1"/>
        <v>3.2208333333328483</v>
      </c>
      <c r="O22" s="16">
        <f t="shared" si="4"/>
        <v>42049.529166666667</v>
      </c>
      <c r="P22" s="16"/>
      <c r="Q22" s="18">
        <f t="shared" si="5"/>
        <v>2</v>
      </c>
      <c r="R22" s="18" t="str">
        <f t="shared" si="6"/>
        <v>Sin Fecha</v>
      </c>
      <c r="S22" s="19">
        <f t="shared" si="7"/>
        <v>164.1923611111124</v>
      </c>
      <c r="T22" s="15"/>
      <c r="U22" s="15" t="str">
        <f t="shared" si="8"/>
        <v>No Cumplió</v>
      </c>
      <c r="V22" s="15" t="str">
        <f t="shared" si="9"/>
        <v>Sin Fecha</v>
      </c>
      <c r="W22" s="19">
        <f t="shared" si="10"/>
        <v>164.1923611111124</v>
      </c>
      <c r="X22" s="11"/>
      <c r="Y22" s="25">
        <f t="shared" si="3"/>
        <v>1</v>
      </c>
      <c r="Z22" s="26"/>
      <c r="AA22" s="26"/>
      <c r="AB22" s="26"/>
      <c r="AC22" s="26"/>
    </row>
    <row r="23" spans="1:29" ht="114" x14ac:dyDescent="0.25">
      <c r="B23" s="35" t="s">
        <v>713</v>
      </c>
      <c r="C23" s="10" t="s">
        <v>295</v>
      </c>
      <c r="D23" s="11" t="s">
        <v>283</v>
      </c>
      <c r="E23" s="11" t="s">
        <v>51</v>
      </c>
      <c r="F23" s="11" t="s">
        <v>12</v>
      </c>
      <c r="G23" s="11" t="s">
        <v>296</v>
      </c>
      <c r="H23" s="11" t="s">
        <v>297</v>
      </c>
      <c r="I23" s="11" t="s">
        <v>176</v>
      </c>
      <c r="J23" s="11" t="s">
        <v>298</v>
      </c>
      <c r="K23" s="29">
        <f t="shared" si="0"/>
        <v>42051.75</v>
      </c>
      <c r="L23" s="16">
        <v>41887.557638888888</v>
      </c>
      <c r="M23" s="52">
        <v>42037</v>
      </c>
      <c r="N23" s="17">
        <f t="shared" si="1"/>
        <v>14.75</v>
      </c>
      <c r="O23" s="16">
        <f t="shared" ref="O23" si="15">+Y23+M23</f>
        <v>42038</v>
      </c>
      <c r="P23" s="16"/>
      <c r="Q23" s="18">
        <f t="shared" si="5"/>
        <v>10</v>
      </c>
      <c r="R23" s="18" t="str">
        <f t="shared" si="6"/>
        <v>Sin Fecha</v>
      </c>
      <c r="S23" s="19">
        <f t="shared" si="7"/>
        <v>164.1923611111124</v>
      </c>
      <c r="T23" s="15">
        <v>42048.529166666667</v>
      </c>
      <c r="U23" s="15" t="str">
        <f t="shared" si="8"/>
        <v>No Cumplió</v>
      </c>
      <c r="V23" s="15" t="str">
        <f t="shared" si="9"/>
        <v>Sin Fecha</v>
      </c>
      <c r="W23" s="19">
        <f t="shared" si="10"/>
        <v>160.97152777777956</v>
      </c>
      <c r="X23" s="11"/>
      <c r="Y23" s="25">
        <f t="shared" si="3"/>
        <v>1</v>
      </c>
      <c r="Z23" s="26"/>
      <c r="AA23" s="26"/>
      <c r="AB23" s="26"/>
      <c r="AC23" s="26"/>
    </row>
    <row r="24" spans="1:29" ht="409.5" x14ac:dyDescent="0.25">
      <c r="A24" s="4" t="s">
        <v>946</v>
      </c>
      <c r="B24" s="35" t="s">
        <v>714</v>
      </c>
      <c r="C24" s="10" t="s">
        <v>299</v>
      </c>
      <c r="D24" s="11" t="s">
        <v>283</v>
      </c>
      <c r="E24" s="11" t="s">
        <v>817</v>
      </c>
      <c r="F24" s="11" t="s">
        <v>12</v>
      </c>
      <c r="G24" s="11" t="s">
        <v>300</v>
      </c>
      <c r="H24" s="11" t="s">
        <v>301</v>
      </c>
      <c r="I24" s="11" t="s">
        <v>16</v>
      </c>
      <c r="J24" s="11" t="s">
        <v>149</v>
      </c>
      <c r="K24" s="29">
        <f t="shared" si="0"/>
        <v>42051.75</v>
      </c>
      <c r="L24" s="16">
        <v>41871.852083333331</v>
      </c>
      <c r="M24" s="52">
        <v>42037</v>
      </c>
      <c r="N24" s="17">
        <f t="shared" si="1"/>
        <v>14.75</v>
      </c>
      <c r="O24" s="16">
        <f t="shared" si="4"/>
        <v>42038</v>
      </c>
      <c r="P24" s="16">
        <v>42039</v>
      </c>
      <c r="Q24" s="18">
        <f t="shared" si="5"/>
        <v>10</v>
      </c>
      <c r="R24" s="18">
        <f t="shared" si="6"/>
        <v>9</v>
      </c>
      <c r="S24" s="19">
        <f t="shared" si="7"/>
        <v>179.89791666666861</v>
      </c>
      <c r="T24" s="15">
        <v>42048.722222222219</v>
      </c>
      <c r="U24" s="15" t="str">
        <f t="shared" si="8"/>
        <v>No Cumplió</v>
      </c>
      <c r="V24" s="15" t="str">
        <f t="shared" si="9"/>
        <v>No Cumplió</v>
      </c>
      <c r="W24" s="19">
        <f t="shared" si="10"/>
        <v>176.8701388888876</v>
      </c>
      <c r="X24" s="11" t="s">
        <v>180</v>
      </c>
      <c r="Y24" s="25">
        <f t="shared" si="3"/>
        <v>1</v>
      </c>
      <c r="Z24" s="26"/>
      <c r="AA24" s="26"/>
      <c r="AB24" s="26"/>
      <c r="AC24" s="26"/>
    </row>
    <row r="25" spans="1:29" ht="99.75" x14ac:dyDescent="0.25">
      <c r="A25" s="4">
        <v>1</v>
      </c>
      <c r="B25" s="35" t="s">
        <v>714</v>
      </c>
      <c r="C25" s="10" t="s">
        <v>302</v>
      </c>
      <c r="D25" s="11" t="s">
        <v>283</v>
      </c>
      <c r="E25" s="11" t="s">
        <v>59</v>
      </c>
      <c r="F25" s="11" t="s">
        <v>12</v>
      </c>
      <c r="G25" s="11" t="s">
        <v>303</v>
      </c>
      <c r="H25" s="11" t="s">
        <v>304</v>
      </c>
      <c r="I25" s="11" t="s">
        <v>16</v>
      </c>
      <c r="J25" s="11" t="s">
        <v>87</v>
      </c>
      <c r="K25" s="29">
        <f t="shared" si="0"/>
        <v>42051.75</v>
      </c>
      <c r="L25" s="16">
        <v>41870.880555555559</v>
      </c>
      <c r="M25" s="52">
        <v>42037</v>
      </c>
      <c r="N25" s="17">
        <f t="shared" si="1"/>
        <v>14.75</v>
      </c>
      <c r="O25" s="16">
        <f t="shared" si="4"/>
        <v>42038</v>
      </c>
      <c r="P25" s="16">
        <v>42039</v>
      </c>
      <c r="Q25" s="18">
        <f t="shared" si="5"/>
        <v>13</v>
      </c>
      <c r="R25" s="18">
        <f t="shared" si="6"/>
        <v>12</v>
      </c>
      <c r="S25" s="19">
        <f t="shared" si="7"/>
        <v>180.86944444444089</v>
      </c>
      <c r="T25" s="15"/>
      <c r="U25" s="15" t="str">
        <f t="shared" si="8"/>
        <v>No Cumplió</v>
      </c>
      <c r="V25" s="15" t="str">
        <f t="shared" si="9"/>
        <v>No Cumplió</v>
      </c>
      <c r="W25" s="19">
        <f t="shared" si="10"/>
        <v>180.86944444444089</v>
      </c>
      <c r="X25" s="11" t="s">
        <v>180</v>
      </c>
      <c r="Y25" s="25">
        <f t="shared" si="3"/>
        <v>1</v>
      </c>
      <c r="Z25" s="26"/>
      <c r="AA25" s="26"/>
      <c r="AB25" s="26"/>
      <c r="AC25" s="26"/>
    </row>
    <row r="26" spans="1:29" ht="114" x14ac:dyDescent="0.25">
      <c r="C26" s="10" t="s">
        <v>305</v>
      </c>
      <c r="D26" s="11" t="s">
        <v>283</v>
      </c>
      <c r="E26" s="11" t="s">
        <v>11</v>
      </c>
      <c r="F26" s="11" t="s">
        <v>25</v>
      </c>
      <c r="G26" s="11" t="s">
        <v>306</v>
      </c>
      <c r="H26" s="11" t="s">
        <v>307</v>
      </c>
      <c r="I26" s="11" t="s">
        <v>181</v>
      </c>
      <c r="J26" s="11" t="s">
        <v>21</v>
      </c>
      <c r="K26" s="29">
        <f t="shared" si="0"/>
        <v>42051.75</v>
      </c>
      <c r="L26" s="16">
        <v>41870.53402777778</v>
      </c>
      <c r="M26" s="16"/>
      <c r="N26" s="17">
        <f t="shared" si="1"/>
        <v>42051.75</v>
      </c>
      <c r="O26" s="16">
        <v>41988</v>
      </c>
      <c r="P26" s="16"/>
      <c r="Q26" s="18">
        <f t="shared" si="5"/>
        <v>63</v>
      </c>
      <c r="R26" s="18" t="str">
        <f t="shared" si="6"/>
        <v>Sin Fecha</v>
      </c>
      <c r="S26" s="19">
        <f t="shared" si="7"/>
        <v>181.21597222222044</v>
      </c>
      <c r="T26" s="15"/>
      <c r="U26" s="15" t="str">
        <f t="shared" si="8"/>
        <v>No Cumplió</v>
      </c>
      <c r="V26" s="15" t="str">
        <f t="shared" si="9"/>
        <v>Sin Fecha</v>
      </c>
      <c r="W26" s="19">
        <f t="shared" si="10"/>
        <v>181.21597222222044</v>
      </c>
      <c r="X26" s="11"/>
      <c r="Y26" s="25">
        <f t="shared" si="3"/>
        <v>1</v>
      </c>
      <c r="Z26" s="26"/>
      <c r="AA26" s="26"/>
      <c r="AB26" s="26"/>
      <c r="AC26" s="26"/>
    </row>
    <row r="27" spans="1:29" ht="199.5" x14ac:dyDescent="0.25">
      <c r="A27" s="4">
        <v>1</v>
      </c>
      <c r="B27" s="35" t="s">
        <v>712</v>
      </c>
      <c r="C27" s="10" t="s">
        <v>308</v>
      </c>
      <c r="D27" s="11" t="s">
        <v>283</v>
      </c>
      <c r="E27" s="11" t="s">
        <v>24</v>
      </c>
      <c r="F27" s="11" t="s">
        <v>25</v>
      </c>
      <c r="G27" s="11" t="s">
        <v>309</v>
      </c>
      <c r="H27" s="11" t="s">
        <v>310</v>
      </c>
      <c r="I27" s="11" t="s">
        <v>16</v>
      </c>
      <c r="J27" s="11" t="s">
        <v>150</v>
      </c>
      <c r="K27" s="29">
        <f t="shared" si="0"/>
        <v>42051.75</v>
      </c>
      <c r="L27" s="16">
        <v>41869.579861111109</v>
      </c>
      <c r="M27" s="52">
        <v>42037</v>
      </c>
      <c r="N27" s="17">
        <f t="shared" si="1"/>
        <v>14.75</v>
      </c>
      <c r="O27" s="16">
        <f t="shared" si="4"/>
        <v>42038</v>
      </c>
      <c r="P27" s="16"/>
      <c r="Q27" s="18">
        <f t="shared" si="5"/>
        <v>13</v>
      </c>
      <c r="R27" s="18" t="str">
        <f t="shared" si="6"/>
        <v>Sin Fecha</v>
      </c>
      <c r="S27" s="19">
        <f t="shared" si="7"/>
        <v>182.17013888889051</v>
      </c>
      <c r="T27" s="15"/>
      <c r="U27" s="15" t="str">
        <f t="shared" si="8"/>
        <v>No Cumplió</v>
      </c>
      <c r="V27" s="15" t="str">
        <f t="shared" si="9"/>
        <v>Sin Fecha</v>
      </c>
      <c r="W27" s="19">
        <f t="shared" si="10"/>
        <v>182.17013888889051</v>
      </c>
      <c r="X27" s="11"/>
      <c r="Y27" s="25">
        <f t="shared" si="3"/>
        <v>1</v>
      </c>
      <c r="Z27" s="26"/>
      <c r="AA27" s="26"/>
      <c r="AB27" s="26"/>
      <c r="AC27" s="26"/>
    </row>
    <row r="28" spans="1:29" ht="57" x14ac:dyDescent="0.25">
      <c r="A28" s="4">
        <v>1</v>
      </c>
      <c r="B28" s="35" t="s">
        <v>713</v>
      </c>
      <c r="C28" s="10" t="s">
        <v>311</v>
      </c>
      <c r="D28" s="11" t="s">
        <v>283</v>
      </c>
      <c r="E28" s="11" t="s">
        <v>51</v>
      </c>
      <c r="F28" s="11" t="s">
        <v>25</v>
      </c>
      <c r="G28" s="11" t="s">
        <v>312</v>
      </c>
      <c r="H28" s="11" t="s">
        <v>313</v>
      </c>
      <c r="I28" s="11" t="s">
        <v>262</v>
      </c>
      <c r="J28" s="11" t="s">
        <v>22</v>
      </c>
      <c r="K28" s="29">
        <f t="shared" si="0"/>
        <v>42051.75</v>
      </c>
      <c r="L28" s="16">
        <v>41842.504861111112</v>
      </c>
      <c r="M28" s="52">
        <f>+T29</f>
        <v>42052.775694444441</v>
      </c>
      <c r="N28" s="17">
        <f t="shared" si="1"/>
        <v>-1.0256944444408873</v>
      </c>
      <c r="O28" s="16">
        <v>42038</v>
      </c>
      <c r="P28" s="16"/>
      <c r="Q28" s="18">
        <f t="shared" si="5"/>
        <v>13</v>
      </c>
      <c r="R28" s="18" t="str">
        <f t="shared" si="6"/>
        <v>Sin Fecha</v>
      </c>
      <c r="S28" s="19">
        <f t="shared" si="7"/>
        <v>209.2451388888876</v>
      </c>
      <c r="T28" s="15"/>
      <c r="U28" s="15" t="str">
        <f t="shared" si="8"/>
        <v>No Cumplió</v>
      </c>
      <c r="V28" s="15" t="str">
        <f t="shared" si="9"/>
        <v>Sin Fecha</v>
      </c>
      <c r="W28" s="19">
        <f t="shared" si="10"/>
        <v>209.2451388888876</v>
      </c>
      <c r="X28" s="11"/>
      <c r="Y28" s="25">
        <f t="shared" si="3"/>
        <v>1</v>
      </c>
      <c r="Z28" s="26"/>
      <c r="AA28" s="26"/>
      <c r="AB28" s="26"/>
      <c r="AC28" s="26"/>
    </row>
    <row r="29" spans="1:29" ht="57" x14ac:dyDescent="0.25">
      <c r="B29" s="35" t="s">
        <v>713</v>
      </c>
      <c r="C29" s="10" t="s">
        <v>311</v>
      </c>
      <c r="D29" s="11" t="s">
        <v>283</v>
      </c>
      <c r="E29" s="11" t="s">
        <v>51</v>
      </c>
      <c r="F29" s="11" t="s">
        <v>25</v>
      </c>
      <c r="G29" s="11" t="s">
        <v>312</v>
      </c>
      <c r="H29" s="11" t="s">
        <v>313</v>
      </c>
      <c r="I29" s="11" t="s">
        <v>262</v>
      </c>
      <c r="J29" s="11" t="s">
        <v>80</v>
      </c>
      <c r="K29" s="29">
        <f t="shared" si="0"/>
        <v>42051.75</v>
      </c>
      <c r="L29" s="16">
        <v>41842.504861111112</v>
      </c>
      <c r="M29" s="52">
        <v>42037</v>
      </c>
      <c r="N29" s="17">
        <f t="shared" ref="N29" si="16">K29-M29</f>
        <v>14.75</v>
      </c>
      <c r="O29" s="16">
        <v>42038</v>
      </c>
      <c r="P29" s="16"/>
      <c r="Q29" s="18">
        <f t="shared" ref="Q29" si="17">IF(T29="",(ROUNDDOWN(K29-O29,0)),ROUNDDOWN(T29-O29,0))</f>
        <v>14</v>
      </c>
      <c r="R29" s="18" t="str">
        <f t="shared" ref="R29" si="18">IF(P29="","Sin Fecha",IF(T29="",(ROUNDDOWN(K29-P29,0)),ROUNDDOWN(T29-P29,0)))</f>
        <v>Sin Fecha</v>
      </c>
      <c r="S29" s="19">
        <f t="shared" ref="S29" si="19">K29-L29</f>
        <v>209.2451388888876</v>
      </c>
      <c r="T29" s="15">
        <v>42052.775694444441</v>
      </c>
      <c r="U29" s="15" t="str">
        <f t="shared" ref="U29" si="20">IF(AND(T29&lt;&gt;"",Q29&lt;=0),"Cumplió","No Cumplió")</f>
        <v>No Cumplió</v>
      </c>
      <c r="V29" s="15" t="str">
        <f t="shared" ref="V29" si="21">IF(AND(T29&lt;&gt;"",R29&lt;=0),"Cumplió",IF(P29="","Sin Fecha","No Cumplió"))</f>
        <v>Sin Fecha</v>
      </c>
      <c r="W29" s="19">
        <f t="shared" ref="W29" si="22">IF(T29="",K29-L29,T29-L29)</f>
        <v>210.27083333332848</v>
      </c>
      <c r="X29" s="11"/>
      <c r="Y29" s="25">
        <f t="shared" si="3"/>
        <v>1</v>
      </c>
      <c r="Z29" s="26"/>
      <c r="AA29" s="26"/>
      <c r="AB29" s="26"/>
      <c r="AC29" s="26"/>
    </row>
    <row r="30" spans="1:29" ht="15" x14ac:dyDescent="0.25">
      <c r="B30" s="35"/>
      <c r="C30" s="10"/>
      <c r="D30" s="11"/>
      <c r="E30" s="11"/>
      <c r="F30" s="11"/>
      <c r="G30" s="11"/>
      <c r="H30" s="11"/>
      <c r="I30" s="11"/>
      <c r="J30" s="11"/>
      <c r="K30" s="29"/>
      <c r="L30" s="16"/>
      <c r="M30" s="52"/>
      <c r="N30" s="17"/>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52"/>
      <c r="N56" s="17"/>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52"/>
      <c r="N57" s="17"/>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52"/>
      <c r="N58" s="17"/>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52"/>
      <c r="N59" s="17"/>
      <c r="O59" s="16"/>
      <c r="P59" s="16"/>
      <c r="Q59" s="18"/>
      <c r="R59" s="18"/>
      <c r="S59" s="19"/>
      <c r="T59" s="15"/>
      <c r="U59" s="15"/>
      <c r="V59" s="15"/>
      <c r="W59" s="19"/>
      <c r="X59" s="11"/>
      <c r="Y59" s="25"/>
      <c r="Z59" s="26"/>
      <c r="AA59" s="26"/>
      <c r="AB59" s="26"/>
      <c r="AC59" s="26"/>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sheetData>
  <autoFilter ref="A5:AD59"/>
  <printOptions horizontalCentered="1" verticalCentered="1"/>
  <pageMargins left="0.25" right="0.25" top="0.25" bottom="0.5" header="0.5" footer="0.25"/>
  <headerFooter>
    <oddFooter>&amp;Z&amp;P of &amp;F</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9" workbookViewId="0">
      <selection activeCell="A5" sqref="A5"/>
    </sheetView>
  </sheetViews>
  <sheetFormatPr baseColWidth="10" defaultRowHeight="15" x14ac:dyDescent="0.25"/>
  <cols>
    <col min="1" max="1" width="19" customWidth="1"/>
    <col min="2" max="2" width="22.42578125" customWidth="1"/>
    <col min="3" max="3" width="10.7109375" customWidth="1"/>
    <col min="4" max="4" width="12.5703125" bestFit="1" customWidth="1"/>
    <col min="5" max="5" width="12.5703125" customWidth="1"/>
  </cols>
  <sheetData>
    <row r="1" spans="1:4" x14ac:dyDescent="0.25">
      <c r="A1" s="42" t="s">
        <v>193</v>
      </c>
      <c r="B1" t="s">
        <v>735</v>
      </c>
    </row>
    <row r="2" spans="1:4" x14ac:dyDescent="0.25">
      <c r="A2" s="42" t="s">
        <v>736</v>
      </c>
      <c r="B2" s="65">
        <v>1</v>
      </c>
    </row>
    <row r="3" spans="1:4" x14ac:dyDescent="0.25">
      <c r="A3" s="42" t="s">
        <v>1</v>
      </c>
      <c r="B3" t="s">
        <v>735</v>
      </c>
    </row>
    <row r="5" spans="1:4" x14ac:dyDescent="0.25">
      <c r="A5" s="42" t="s">
        <v>788</v>
      </c>
      <c r="B5" s="42" t="s">
        <v>623</v>
      </c>
    </row>
    <row r="6" spans="1:4" x14ac:dyDescent="0.25">
      <c r="A6" s="60" t="s">
        <v>621</v>
      </c>
      <c r="B6" s="43" t="s">
        <v>59</v>
      </c>
      <c r="C6" s="43" t="s">
        <v>51</v>
      </c>
      <c r="D6" s="43" t="s">
        <v>622</v>
      </c>
    </row>
    <row r="7" spans="1:4" x14ac:dyDescent="0.25">
      <c r="A7" s="57" t="s">
        <v>49</v>
      </c>
      <c r="B7" s="58">
        <v>2</v>
      </c>
      <c r="C7" s="58"/>
      <c r="D7" s="58">
        <v>2</v>
      </c>
    </row>
    <row r="8" spans="1:4" x14ac:dyDescent="0.25">
      <c r="A8" s="56">
        <v>7.8333333333357587</v>
      </c>
      <c r="B8" s="58">
        <v>1</v>
      </c>
      <c r="C8" s="58"/>
      <c r="D8" s="58">
        <v>1</v>
      </c>
    </row>
    <row r="9" spans="1:4" x14ac:dyDescent="0.25">
      <c r="A9" s="56">
        <v>3.3652777777824667</v>
      </c>
      <c r="B9" s="58">
        <v>1</v>
      </c>
      <c r="C9" s="58"/>
      <c r="D9" s="58">
        <v>1</v>
      </c>
    </row>
    <row r="10" spans="1:4" x14ac:dyDescent="0.25">
      <c r="A10" s="57" t="s">
        <v>336</v>
      </c>
      <c r="B10" s="58"/>
      <c r="C10" s="58">
        <v>1</v>
      </c>
      <c r="D10" s="58">
        <v>1</v>
      </c>
    </row>
    <row r="11" spans="1:4" x14ac:dyDescent="0.25">
      <c r="A11" s="56">
        <v>7.8333333333357587</v>
      </c>
      <c r="B11" s="58"/>
      <c r="C11" s="58">
        <v>1</v>
      </c>
      <c r="D11" s="58">
        <v>1</v>
      </c>
    </row>
    <row r="12" spans="1:4" x14ac:dyDescent="0.25">
      <c r="A12" s="57" t="s">
        <v>32</v>
      </c>
      <c r="B12" s="58">
        <v>1</v>
      </c>
      <c r="C12" s="58"/>
      <c r="D12" s="58">
        <v>1</v>
      </c>
    </row>
    <row r="13" spans="1:4" x14ac:dyDescent="0.25">
      <c r="A13" s="56">
        <v>7.8333333333357587</v>
      </c>
      <c r="B13" s="58">
        <v>1</v>
      </c>
      <c r="C13" s="58"/>
      <c r="D13" s="58">
        <v>1</v>
      </c>
    </row>
    <row r="14" spans="1:4" x14ac:dyDescent="0.25">
      <c r="A14" s="57" t="s">
        <v>270</v>
      </c>
      <c r="B14" s="58">
        <v>1</v>
      </c>
      <c r="C14" s="58"/>
      <c r="D14" s="58">
        <v>1</v>
      </c>
    </row>
    <row r="15" spans="1:4" x14ac:dyDescent="0.25">
      <c r="A15" s="56">
        <v>7.8333333333357587</v>
      </c>
      <c r="B15" s="58">
        <v>1</v>
      </c>
      <c r="C15" s="58"/>
      <c r="D15" s="58">
        <v>1</v>
      </c>
    </row>
    <row r="16" spans="1:4" x14ac:dyDescent="0.25">
      <c r="A16" s="57" t="s">
        <v>693</v>
      </c>
      <c r="B16" s="58">
        <v>1</v>
      </c>
      <c r="C16" s="58"/>
      <c r="D16" s="58">
        <v>1</v>
      </c>
    </row>
    <row r="17" spans="1:4" x14ac:dyDescent="0.25">
      <c r="A17" s="56">
        <v>7.8333333333357587</v>
      </c>
      <c r="B17" s="58">
        <v>1</v>
      </c>
      <c r="C17" s="58"/>
      <c r="D17" s="58">
        <v>1</v>
      </c>
    </row>
    <row r="18" spans="1:4" x14ac:dyDescent="0.25">
      <c r="A18" s="57" t="s">
        <v>622</v>
      </c>
      <c r="B18" s="58">
        <v>5</v>
      </c>
      <c r="C18" s="58">
        <v>1</v>
      </c>
      <c r="D18" s="58">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8"/>
  <sheetViews>
    <sheetView showGridLines="0" zoomScale="70" zoomScaleNormal="70" workbookViewId="0">
      <pane xSplit="3" ySplit="5" topLeftCell="D10" activePane="bottomRight" state="frozen"/>
      <selection pane="topRight" activeCell="B1" sqref="B1"/>
      <selection pane="bottomLeft" activeCell="A2" sqref="A2"/>
      <selection pane="bottomRight" activeCell="A13" sqref="A13"/>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hidden="1" customHeight="1" x14ac:dyDescent="0.25">
      <c r="C1" s="1" t="s">
        <v>346</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COUNTIF($A$6:$A$4818,1)</f>
        <v>6</v>
      </c>
      <c r="E4" s="2" t="s">
        <v>947</v>
      </c>
      <c r="F4" s="2">
        <f>COUNTIF($A$6:$A$4818,"c")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row>
    <row r="6" spans="1:31" ht="39.75" customHeight="1" x14ac:dyDescent="0.25">
      <c r="A6" s="4">
        <v>1</v>
      </c>
      <c r="B6" s="35" t="s">
        <v>714</v>
      </c>
      <c r="C6" s="10" t="s">
        <v>317</v>
      </c>
      <c r="D6" s="11" t="s">
        <v>318</v>
      </c>
      <c r="E6" s="11" t="s">
        <v>59</v>
      </c>
      <c r="F6" s="11" t="s">
        <v>25</v>
      </c>
      <c r="G6" s="11" t="s">
        <v>319</v>
      </c>
      <c r="H6" s="11" t="s">
        <v>320</v>
      </c>
      <c r="I6" s="11" t="s">
        <v>32</v>
      </c>
      <c r="J6" s="11" t="s">
        <v>758</v>
      </c>
      <c r="K6" s="29">
        <f t="shared" ref="K6:K23" si="0">$D$2</f>
        <v>42051.75</v>
      </c>
      <c r="L6" s="16">
        <v>42034.70416666667</v>
      </c>
      <c r="M6" s="52">
        <f>+T7</f>
        <v>42051.699305555558</v>
      </c>
      <c r="N6" s="17">
        <f>K6-M6</f>
        <v>5.0694444442342501E-2</v>
      </c>
      <c r="O6" s="16">
        <f>+Y6+M6</f>
        <v>42052.699305555558</v>
      </c>
      <c r="P6" s="16"/>
      <c r="Q6" s="18">
        <f>IF(T6="",(ROUNDDOWN(K6-O6,0)),ROUNDDOWN(T6-O6,0))</f>
        <v>0</v>
      </c>
      <c r="R6" s="18" t="str">
        <f>IF(P6="","Sin Fecha",IF(T6="",(ROUNDDOWN(K6-P6,0)),ROUNDDOWN(T6-P6,0)))</f>
        <v>Sin Fecha</v>
      </c>
      <c r="S6" s="19">
        <f t="shared" ref="S6" si="1">K6-L6</f>
        <v>17.045833333329938</v>
      </c>
      <c r="T6" s="15">
        <v>42052.572222222225</v>
      </c>
      <c r="U6" s="15" t="str">
        <f>IF(AND(T6&lt;&gt;"",Q6&lt;=0),"Cumplió","No Cumplió")</f>
        <v>Cumplió</v>
      </c>
      <c r="V6" s="15" t="str">
        <f>IF(AND(T6&lt;&gt;"",R6&lt;=0),"Cumplió",IF(P6="","Sin Fecha","No Cumplió"))</f>
        <v>Sin Fecha</v>
      </c>
      <c r="W6" s="19">
        <f>IF(T6="",K6-L6,T6-L6)</f>
        <v>17.868055555554747</v>
      </c>
      <c r="X6" s="11" t="s">
        <v>56</v>
      </c>
      <c r="Y6" s="25">
        <f t="shared" ref="Y6:Y24" si="2">$D$3</f>
        <v>1</v>
      </c>
      <c r="Z6" s="26"/>
      <c r="AA6" s="26"/>
      <c r="AB6" s="26"/>
      <c r="AC6" s="26"/>
    </row>
    <row r="7" spans="1:31" ht="39.75" customHeight="1" x14ac:dyDescent="0.25">
      <c r="B7" s="35" t="s">
        <v>714</v>
      </c>
      <c r="C7" s="10" t="s">
        <v>317</v>
      </c>
      <c r="D7" s="11" t="s">
        <v>318</v>
      </c>
      <c r="E7" s="11" t="s">
        <v>59</v>
      </c>
      <c r="F7" s="11" t="s">
        <v>25</v>
      </c>
      <c r="G7" s="11" t="s">
        <v>319</v>
      </c>
      <c r="H7" s="11" t="s">
        <v>320</v>
      </c>
      <c r="I7" s="11" t="s">
        <v>32</v>
      </c>
      <c r="J7" s="11" t="s">
        <v>32</v>
      </c>
      <c r="K7" s="29">
        <f t="shared" si="0"/>
        <v>42051.75</v>
      </c>
      <c r="L7" s="16">
        <v>42034.70416666667</v>
      </c>
      <c r="M7" s="52">
        <v>42037</v>
      </c>
      <c r="N7" s="17">
        <f t="shared" ref="N7:N54" si="3">K7-M7</f>
        <v>14.75</v>
      </c>
      <c r="O7" s="16">
        <f>+Y7+M7</f>
        <v>42038</v>
      </c>
      <c r="P7" s="16"/>
      <c r="Q7" s="18">
        <f t="shared" ref="Q7:Q23" si="4">IF(T7="",(ROUNDDOWN(K7-O7,0)),ROUNDDOWN(T7-O7,0))</f>
        <v>13</v>
      </c>
      <c r="R7" s="18" t="str">
        <f t="shared" ref="R7:R23" si="5">IF(P7="","Sin Fecha",IF(T7="",(ROUNDDOWN(K7-P7,0)),ROUNDDOWN(T7-P7,0)))</f>
        <v>Sin Fecha</v>
      </c>
      <c r="S7" s="19">
        <f t="shared" ref="S7:S23" si="6">K7-L7</f>
        <v>17.045833333329938</v>
      </c>
      <c r="T7" s="15">
        <v>42051.699305555558</v>
      </c>
      <c r="U7" s="15" t="str">
        <f t="shared" ref="U7:U23" si="7">IF(AND(T7&lt;&gt;"",Q7&lt;=0),"Cumplió","No Cumplió")</f>
        <v>No Cumplió</v>
      </c>
      <c r="V7" s="15" t="str">
        <f t="shared" ref="V7:V23" si="8">IF(AND(T7&lt;&gt;"",R7&lt;=0),"Cumplió",IF(P7="","Sin Fecha","No Cumplió"))</f>
        <v>Sin Fecha</v>
      </c>
      <c r="W7" s="19">
        <f>IF(T7="",K7-L7,T7-L7)</f>
        <v>16.995138888887595</v>
      </c>
      <c r="X7" s="11" t="s">
        <v>56</v>
      </c>
      <c r="Y7" s="25">
        <f t="shared" si="2"/>
        <v>1</v>
      </c>
      <c r="Z7" s="26"/>
      <c r="AA7" s="26"/>
      <c r="AB7" s="26"/>
      <c r="AC7" s="26"/>
    </row>
    <row r="8" spans="1:31" ht="185.25" x14ac:dyDescent="0.25">
      <c r="B8" s="35" t="s">
        <v>714</v>
      </c>
      <c r="C8" s="10" t="s">
        <v>321</v>
      </c>
      <c r="D8" s="11" t="s">
        <v>318</v>
      </c>
      <c r="E8" s="11" t="s">
        <v>59</v>
      </c>
      <c r="F8" s="11" t="s">
        <v>12</v>
      </c>
      <c r="G8" s="11" t="s">
        <v>322</v>
      </c>
      <c r="H8" s="11" t="s">
        <v>323</v>
      </c>
      <c r="I8" s="11" t="s">
        <v>49</v>
      </c>
      <c r="J8" s="11" t="s">
        <v>49</v>
      </c>
      <c r="K8" s="29">
        <f t="shared" si="0"/>
        <v>42051.75</v>
      </c>
      <c r="L8" s="16">
        <v>42018.754861111112</v>
      </c>
      <c r="M8" s="52">
        <v>42037</v>
      </c>
      <c r="N8" s="17">
        <f t="shared" si="3"/>
        <v>14.75</v>
      </c>
      <c r="O8" s="16">
        <f t="shared" ref="O8:O23" si="9">+Y8+M8</f>
        <v>42038</v>
      </c>
      <c r="P8" s="16"/>
      <c r="Q8" s="18">
        <f t="shared" si="4"/>
        <v>0</v>
      </c>
      <c r="R8" s="18" t="str">
        <f t="shared" si="5"/>
        <v>Sin Fecha</v>
      </c>
      <c r="S8" s="19">
        <f t="shared" si="6"/>
        <v>32.995138888887595</v>
      </c>
      <c r="T8" s="15">
        <v>42038</v>
      </c>
      <c r="U8" s="15" t="str">
        <f t="shared" si="7"/>
        <v>Cumplió</v>
      </c>
      <c r="V8" s="15" t="str">
        <f t="shared" si="8"/>
        <v>Sin Fecha</v>
      </c>
      <c r="W8" s="19">
        <f t="shared" ref="W8:W23" si="10">IF(T8="",K8-L8,T8-L8)</f>
        <v>19.245138888887595</v>
      </c>
      <c r="X8" s="11" t="s">
        <v>56</v>
      </c>
      <c r="Y8" s="25">
        <f t="shared" si="2"/>
        <v>1</v>
      </c>
      <c r="Z8" s="54">
        <v>42038</v>
      </c>
      <c r="AA8" s="26"/>
      <c r="AB8" s="26"/>
      <c r="AC8" s="26"/>
    </row>
    <row r="9" spans="1:31" ht="185.25" x14ac:dyDescent="0.25">
      <c r="B9" s="35" t="s">
        <v>715</v>
      </c>
      <c r="C9" s="10" t="s">
        <v>321</v>
      </c>
      <c r="D9" s="11" t="s">
        <v>318</v>
      </c>
      <c r="E9" s="11" t="s">
        <v>157</v>
      </c>
      <c r="F9" s="11" t="s">
        <v>12</v>
      </c>
      <c r="G9" s="11" t="s">
        <v>322</v>
      </c>
      <c r="H9" s="11" t="s">
        <v>323</v>
      </c>
      <c r="I9" s="11" t="s">
        <v>49</v>
      </c>
      <c r="J9" s="11" t="s">
        <v>16</v>
      </c>
      <c r="K9" s="29">
        <f t="shared" si="0"/>
        <v>42051.75</v>
      </c>
      <c r="L9" s="16">
        <v>42018.754861111112</v>
      </c>
      <c r="M9" s="52">
        <f>+T8</f>
        <v>42038</v>
      </c>
      <c r="N9" s="17">
        <f t="shared" si="3"/>
        <v>13.75</v>
      </c>
      <c r="O9" s="16">
        <f t="shared" ref="O9:O10" si="11">+Y9+M9</f>
        <v>42039</v>
      </c>
      <c r="P9" s="16"/>
      <c r="Q9" s="18">
        <f t="shared" si="4"/>
        <v>-1</v>
      </c>
      <c r="R9" s="18" t="str">
        <f t="shared" si="5"/>
        <v>Sin Fecha</v>
      </c>
      <c r="S9" s="19">
        <f t="shared" si="6"/>
        <v>32.995138888887595</v>
      </c>
      <c r="T9" s="15">
        <v>42038</v>
      </c>
      <c r="U9" s="15" t="str">
        <f t="shared" si="7"/>
        <v>Cumplió</v>
      </c>
      <c r="V9" s="15" t="str">
        <f t="shared" si="8"/>
        <v>Sin Fecha</v>
      </c>
      <c r="W9" s="19">
        <f t="shared" ref="W9:W10" si="12">IF(T9="",K9-L9,T9-L9)</f>
        <v>19.245138888887595</v>
      </c>
      <c r="X9" s="11" t="s">
        <v>56</v>
      </c>
      <c r="Y9" s="25">
        <f t="shared" si="2"/>
        <v>1</v>
      </c>
      <c r="Z9" s="54"/>
      <c r="AA9" s="26"/>
      <c r="AB9" s="26"/>
      <c r="AC9" s="26"/>
    </row>
    <row r="10" spans="1:31" ht="39.75" customHeight="1" x14ac:dyDescent="0.25">
      <c r="B10" s="35" t="s">
        <v>715</v>
      </c>
      <c r="C10" s="10" t="s">
        <v>321</v>
      </c>
      <c r="D10" s="11" t="s">
        <v>318</v>
      </c>
      <c r="E10" s="11" t="s">
        <v>157</v>
      </c>
      <c r="F10" s="11" t="s">
        <v>12</v>
      </c>
      <c r="G10" s="11" t="s">
        <v>322</v>
      </c>
      <c r="H10" s="11" t="s">
        <v>323</v>
      </c>
      <c r="I10" s="11" t="s">
        <v>49</v>
      </c>
      <c r="J10" s="11" t="s">
        <v>127</v>
      </c>
      <c r="K10" s="29">
        <f t="shared" si="0"/>
        <v>42051.75</v>
      </c>
      <c r="L10" s="16">
        <v>42018.754861111112</v>
      </c>
      <c r="M10" s="52">
        <f>+T8</f>
        <v>42038</v>
      </c>
      <c r="N10" s="17">
        <f t="shared" si="3"/>
        <v>13.75</v>
      </c>
      <c r="O10" s="16">
        <f t="shared" si="11"/>
        <v>42039</v>
      </c>
      <c r="P10" s="16"/>
      <c r="Q10" s="18">
        <f t="shared" si="4"/>
        <v>2</v>
      </c>
      <c r="R10" s="18" t="str">
        <f t="shared" si="5"/>
        <v>Sin Fecha</v>
      </c>
      <c r="S10" s="19">
        <f t="shared" si="6"/>
        <v>32.995138888887595</v>
      </c>
      <c r="T10" s="15">
        <v>42041.468055555553</v>
      </c>
      <c r="U10" s="15" t="str">
        <f t="shared" si="7"/>
        <v>No Cumplió</v>
      </c>
      <c r="V10" s="15" t="str">
        <f t="shared" si="8"/>
        <v>Sin Fecha</v>
      </c>
      <c r="W10" s="19">
        <f t="shared" si="12"/>
        <v>22.713194444440887</v>
      </c>
      <c r="X10" s="11" t="s">
        <v>56</v>
      </c>
      <c r="Y10" s="25">
        <f t="shared" si="2"/>
        <v>1</v>
      </c>
      <c r="Z10" s="54"/>
      <c r="AA10" s="26"/>
      <c r="AB10" s="26"/>
      <c r="AC10" s="26"/>
    </row>
    <row r="11" spans="1:31" ht="39.75" customHeight="1" x14ac:dyDescent="0.25">
      <c r="A11" s="4">
        <v>1</v>
      </c>
      <c r="B11" s="35" t="s">
        <v>715</v>
      </c>
      <c r="C11" s="10" t="s">
        <v>321</v>
      </c>
      <c r="D11" s="11" t="s">
        <v>318</v>
      </c>
      <c r="E11" s="11" t="s">
        <v>59</v>
      </c>
      <c r="F11" s="11" t="s">
        <v>12</v>
      </c>
      <c r="G11" s="11" t="s">
        <v>322</v>
      </c>
      <c r="H11" s="11" t="s">
        <v>323</v>
      </c>
      <c r="I11" s="11" t="s">
        <v>49</v>
      </c>
      <c r="J11" s="11" t="s">
        <v>49</v>
      </c>
      <c r="K11" s="29">
        <f t="shared" si="0"/>
        <v>42051.75</v>
      </c>
      <c r="L11" s="16">
        <v>42018.754861111112</v>
      </c>
      <c r="M11" s="52">
        <f>+T10</f>
        <v>42041.468055555553</v>
      </c>
      <c r="N11" s="17">
        <f t="shared" si="3"/>
        <v>10.281944444446708</v>
      </c>
      <c r="O11" s="16">
        <f t="shared" ref="O11:O12" si="13">+Y11+M11</f>
        <v>42042.468055555553</v>
      </c>
      <c r="P11" s="16"/>
      <c r="Q11" s="18">
        <f t="shared" si="4"/>
        <v>9</v>
      </c>
      <c r="R11" s="18" t="str">
        <f t="shared" si="5"/>
        <v>Sin Fecha</v>
      </c>
      <c r="S11" s="19">
        <f t="shared" si="6"/>
        <v>32.995138888887595</v>
      </c>
      <c r="T11" s="15"/>
      <c r="U11" s="15" t="str">
        <f t="shared" si="7"/>
        <v>No Cumplió</v>
      </c>
      <c r="V11" s="15" t="str">
        <f t="shared" si="8"/>
        <v>Sin Fecha</v>
      </c>
      <c r="W11" s="19">
        <f t="shared" ref="W11:W12" si="14">IF(T11="",K11-L11,T11-L11)</f>
        <v>32.995138888887595</v>
      </c>
      <c r="X11" s="11" t="s">
        <v>56</v>
      </c>
      <c r="Y11" s="25">
        <f t="shared" si="2"/>
        <v>1</v>
      </c>
      <c r="Z11" s="54"/>
      <c r="AA11" s="26"/>
      <c r="AB11" s="26"/>
      <c r="AC11" s="26"/>
    </row>
    <row r="12" spans="1:31" ht="39.75" customHeight="1" x14ac:dyDescent="0.25">
      <c r="A12" s="4">
        <v>1</v>
      </c>
      <c r="B12" s="35" t="s">
        <v>714</v>
      </c>
      <c r="C12" s="10" t="s">
        <v>324</v>
      </c>
      <c r="D12" s="11" t="s">
        <v>318</v>
      </c>
      <c r="E12" s="11" t="s">
        <v>59</v>
      </c>
      <c r="F12" s="11" t="s">
        <v>25</v>
      </c>
      <c r="G12" s="11" t="s">
        <v>325</v>
      </c>
      <c r="H12" s="11" t="s">
        <v>326</v>
      </c>
      <c r="I12" s="11" t="s">
        <v>270</v>
      </c>
      <c r="J12" s="11" t="s">
        <v>270</v>
      </c>
      <c r="K12" s="29">
        <f t="shared" si="0"/>
        <v>42051.75</v>
      </c>
      <c r="L12" s="16">
        <v>42013.554166666669</v>
      </c>
      <c r="M12" s="52">
        <f>+T13</f>
        <v>42051.802083333336</v>
      </c>
      <c r="N12" s="17">
        <f t="shared" ref="N12" si="15">K12-M12</f>
        <v>-5.2083333335758653E-2</v>
      </c>
      <c r="O12" s="16">
        <f t="shared" si="13"/>
        <v>42052.802083333336</v>
      </c>
      <c r="P12" s="16"/>
      <c r="Q12" s="18">
        <f t="shared" ref="Q12" si="16">IF(T12="",(ROUNDDOWN(K12-O12,0)),ROUNDDOWN(T12-O12,0))</f>
        <v>-1</v>
      </c>
      <c r="R12" s="18" t="str">
        <f t="shared" ref="R12" si="17">IF(P12="","Sin Fecha",IF(T12="",(ROUNDDOWN(K12-P12,0)),ROUNDDOWN(T12-P12,0)))</f>
        <v>Sin Fecha</v>
      </c>
      <c r="S12" s="19">
        <f t="shared" ref="S12" si="18">K12-L12</f>
        <v>38.195833333331393</v>
      </c>
      <c r="T12" s="15"/>
      <c r="U12" s="15" t="str">
        <f t="shared" ref="U12" si="19">IF(AND(T12&lt;&gt;"",Q12&lt;=0),"Cumplió","No Cumplió")</f>
        <v>No Cumplió</v>
      </c>
      <c r="V12" s="15" t="str">
        <f t="shared" ref="V12" si="20">IF(AND(T12&lt;&gt;"",R12&lt;=0),"Cumplió",IF(P12="","Sin Fecha","No Cumplió"))</f>
        <v>Sin Fecha</v>
      </c>
      <c r="W12" s="19">
        <f t="shared" si="14"/>
        <v>38.195833333331393</v>
      </c>
      <c r="X12" s="11"/>
      <c r="Y12" s="25">
        <f t="shared" si="2"/>
        <v>1</v>
      </c>
      <c r="Z12" s="26"/>
      <c r="AA12" s="26"/>
      <c r="AB12" s="26"/>
      <c r="AC12" s="26"/>
    </row>
    <row r="13" spans="1:31" ht="39.75" customHeight="1" x14ac:dyDescent="0.25">
      <c r="B13" s="35" t="s">
        <v>714</v>
      </c>
      <c r="C13" s="10" t="s">
        <v>324</v>
      </c>
      <c r="D13" s="11" t="s">
        <v>318</v>
      </c>
      <c r="E13" s="11" t="s">
        <v>59</v>
      </c>
      <c r="F13" s="11" t="s">
        <v>25</v>
      </c>
      <c r="G13" s="11" t="s">
        <v>325</v>
      </c>
      <c r="H13" s="11" t="s">
        <v>326</v>
      </c>
      <c r="I13" s="11" t="s">
        <v>270</v>
      </c>
      <c r="J13" s="11" t="s">
        <v>16</v>
      </c>
      <c r="K13" s="29">
        <f t="shared" si="0"/>
        <v>42051.75</v>
      </c>
      <c r="L13" s="16">
        <v>42013.554166666669</v>
      </c>
      <c r="M13" s="52">
        <f>+T14</f>
        <v>42051.73333333333</v>
      </c>
      <c r="N13" s="17">
        <f t="shared" si="3"/>
        <v>1.6666666670062114E-2</v>
      </c>
      <c r="O13" s="16">
        <f t="shared" si="9"/>
        <v>42052.73333333333</v>
      </c>
      <c r="P13" s="16"/>
      <c r="Q13" s="18">
        <f t="shared" si="4"/>
        <v>0</v>
      </c>
      <c r="R13" s="18" t="str">
        <f t="shared" si="5"/>
        <v>Sin Fecha</v>
      </c>
      <c r="S13" s="19">
        <f t="shared" si="6"/>
        <v>38.195833333331393</v>
      </c>
      <c r="T13" s="15">
        <v>42051.802083333336</v>
      </c>
      <c r="U13" s="15" t="str">
        <f t="shared" si="7"/>
        <v>Cumplió</v>
      </c>
      <c r="V13" s="15" t="str">
        <f t="shared" si="8"/>
        <v>Sin Fecha</v>
      </c>
      <c r="W13" s="19">
        <f t="shared" si="10"/>
        <v>38.247916666667152</v>
      </c>
      <c r="X13" s="11"/>
      <c r="Y13" s="25">
        <f t="shared" si="2"/>
        <v>1</v>
      </c>
      <c r="Z13" s="26"/>
      <c r="AA13" s="26"/>
      <c r="AB13" s="26"/>
      <c r="AC13" s="26"/>
    </row>
    <row r="14" spans="1:31" ht="39.75" customHeight="1" x14ac:dyDescent="0.25">
      <c r="B14" s="35" t="s">
        <v>714</v>
      </c>
      <c r="C14" s="10" t="s">
        <v>324</v>
      </c>
      <c r="D14" s="11" t="s">
        <v>318</v>
      </c>
      <c r="E14" s="11" t="s">
        <v>59</v>
      </c>
      <c r="F14" s="11" t="s">
        <v>25</v>
      </c>
      <c r="G14" s="11" t="s">
        <v>325</v>
      </c>
      <c r="H14" s="11" t="s">
        <v>326</v>
      </c>
      <c r="I14" s="11" t="s">
        <v>270</v>
      </c>
      <c r="J14" s="11" t="s">
        <v>270</v>
      </c>
      <c r="K14" s="29">
        <f t="shared" si="0"/>
        <v>42051.75</v>
      </c>
      <c r="L14" s="16">
        <v>42013.554166666669</v>
      </c>
      <c r="M14" s="52">
        <v>42037</v>
      </c>
      <c r="N14" s="17">
        <f t="shared" si="3"/>
        <v>14.75</v>
      </c>
      <c r="O14" s="16">
        <f t="shared" ref="O14" si="21">+Y14+M14</f>
        <v>42038</v>
      </c>
      <c r="P14" s="16"/>
      <c r="Q14" s="18">
        <f t="shared" si="4"/>
        <v>13</v>
      </c>
      <c r="R14" s="18" t="str">
        <f t="shared" si="5"/>
        <v>Sin Fecha</v>
      </c>
      <c r="S14" s="19">
        <f t="shared" si="6"/>
        <v>38.195833333331393</v>
      </c>
      <c r="T14" s="15">
        <v>42051.73333333333</v>
      </c>
      <c r="U14" s="15" t="str">
        <f t="shared" si="7"/>
        <v>No Cumplió</v>
      </c>
      <c r="V14" s="15" t="str">
        <f t="shared" si="8"/>
        <v>Sin Fecha</v>
      </c>
      <c r="W14" s="19">
        <f t="shared" ref="W14" si="22">IF(T14="",K14-L14,T14-L14)</f>
        <v>38.179166666661331</v>
      </c>
      <c r="X14" s="11"/>
      <c r="Y14" s="25">
        <f t="shared" si="2"/>
        <v>1</v>
      </c>
      <c r="Z14" s="26"/>
      <c r="AA14" s="26"/>
      <c r="AB14" s="26"/>
      <c r="AC14" s="26"/>
    </row>
    <row r="15" spans="1:31" ht="39.75" customHeight="1" x14ac:dyDescent="0.25">
      <c r="A15" s="4">
        <v>1</v>
      </c>
      <c r="B15" s="35" t="s">
        <v>714</v>
      </c>
      <c r="C15" s="10" t="s">
        <v>327</v>
      </c>
      <c r="D15" s="11" t="s">
        <v>318</v>
      </c>
      <c r="E15" s="11" t="s">
        <v>59</v>
      </c>
      <c r="F15" s="11" t="s">
        <v>12</v>
      </c>
      <c r="G15" s="11" t="s">
        <v>328</v>
      </c>
      <c r="H15" s="11" t="s">
        <v>329</v>
      </c>
      <c r="I15" s="11" t="s">
        <v>131</v>
      </c>
      <c r="J15" s="11" t="s">
        <v>693</v>
      </c>
      <c r="K15" s="29">
        <f t="shared" si="0"/>
        <v>42051.75</v>
      </c>
      <c r="L15" s="16">
        <v>42011.613194444442</v>
      </c>
      <c r="M15" s="52">
        <v>42037</v>
      </c>
      <c r="N15" s="17">
        <f t="shared" si="3"/>
        <v>14.75</v>
      </c>
      <c r="O15" s="16">
        <f t="shared" si="9"/>
        <v>42038</v>
      </c>
      <c r="P15" s="16"/>
      <c r="Q15" s="18">
        <f t="shared" si="4"/>
        <v>13</v>
      </c>
      <c r="R15" s="18" t="str">
        <f t="shared" si="5"/>
        <v>Sin Fecha</v>
      </c>
      <c r="S15" s="19">
        <f t="shared" si="6"/>
        <v>40.136805555557657</v>
      </c>
      <c r="T15" s="15"/>
      <c r="U15" s="15" t="str">
        <f t="shared" si="7"/>
        <v>No Cumplió</v>
      </c>
      <c r="V15" s="15" t="str">
        <f t="shared" si="8"/>
        <v>Sin Fecha</v>
      </c>
      <c r="W15" s="19">
        <f t="shared" si="10"/>
        <v>40.136805555557657</v>
      </c>
      <c r="X15" s="11" t="s">
        <v>315</v>
      </c>
      <c r="Y15" s="25">
        <f t="shared" si="2"/>
        <v>1</v>
      </c>
      <c r="Z15" s="26"/>
      <c r="AA15" s="26"/>
      <c r="AB15" s="26"/>
      <c r="AC15" s="26"/>
    </row>
    <row r="16" spans="1:31" ht="39.75" customHeight="1" x14ac:dyDescent="0.25">
      <c r="B16" s="35" t="s">
        <v>714</v>
      </c>
      <c r="C16" s="10" t="s">
        <v>327</v>
      </c>
      <c r="D16" s="11" t="s">
        <v>318</v>
      </c>
      <c r="E16" s="11" t="s">
        <v>59</v>
      </c>
      <c r="F16" s="11" t="s">
        <v>12</v>
      </c>
      <c r="G16" s="11" t="s">
        <v>328</v>
      </c>
      <c r="H16" s="11" t="s">
        <v>329</v>
      </c>
      <c r="I16" s="11" t="s">
        <v>131</v>
      </c>
      <c r="J16" s="11" t="s">
        <v>131</v>
      </c>
      <c r="K16" s="29">
        <f t="shared" si="0"/>
        <v>42051.75</v>
      </c>
      <c r="L16" s="16">
        <v>42011.613194444442</v>
      </c>
      <c r="M16" s="52">
        <v>42037</v>
      </c>
      <c r="N16" s="17">
        <f t="shared" si="3"/>
        <v>14.75</v>
      </c>
      <c r="O16" s="16">
        <f t="shared" ref="O16" si="23">+Y16+M16</f>
        <v>42038</v>
      </c>
      <c r="P16" s="16"/>
      <c r="Q16" s="18">
        <f t="shared" si="4"/>
        <v>6</v>
      </c>
      <c r="R16" s="18" t="str">
        <f t="shared" si="5"/>
        <v>Sin Fecha</v>
      </c>
      <c r="S16" s="19">
        <f t="shared" si="6"/>
        <v>40.136805555557657</v>
      </c>
      <c r="T16" s="15">
        <v>42044.570138888892</v>
      </c>
      <c r="U16" s="15" t="str">
        <f t="shared" si="7"/>
        <v>No Cumplió</v>
      </c>
      <c r="V16" s="15" t="str">
        <f t="shared" si="8"/>
        <v>Sin Fecha</v>
      </c>
      <c r="W16" s="19">
        <f t="shared" ref="W16" si="24">IF(T16="",K16-L16,T16-L16)</f>
        <v>32.956944444449618</v>
      </c>
      <c r="X16" s="11" t="s">
        <v>315</v>
      </c>
      <c r="Y16" s="25">
        <f t="shared" si="2"/>
        <v>1</v>
      </c>
      <c r="Z16" s="26"/>
      <c r="AA16" s="26"/>
      <c r="AB16" s="26"/>
      <c r="AC16" s="26"/>
    </row>
    <row r="17" spans="1:29" ht="171" x14ac:dyDescent="0.25">
      <c r="B17" s="35" t="s">
        <v>714</v>
      </c>
      <c r="C17" s="10" t="s">
        <v>327</v>
      </c>
      <c r="D17" s="11" t="s">
        <v>318</v>
      </c>
      <c r="E17" s="11" t="s">
        <v>59</v>
      </c>
      <c r="F17" s="11" t="s">
        <v>12</v>
      </c>
      <c r="G17" s="11" t="s">
        <v>328</v>
      </c>
      <c r="H17" s="11" t="s">
        <v>329</v>
      </c>
      <c r="I17" s="11" t="s">
        <v>131</v>
      </c>
      <c r="J17" s="11" t="s">
        <v>693</v>
      </c>
      <c r="K17" s="29">
        <f t="shared" si="0"/>
        <v>42051.75</v>
      </c>
      <c r="L17" s="16">
        <v>42011.613194444442</v>
      </c>
      <c r="M17" s="52">
        <f>+T16</f>
        <v>42044.570138888892</v>
      </c>
      <c r="N17" s="17">
        <f t="shared" si="3"/>
        <v>7.179861111108039</v>
      </c>
      <c r="O17" s="16">
        <f t="shared" si="9"/>
        <v>42045.570138888892</v>
      </c>
      <c r="P17" s="16"/>
      <c r="Q17" s="18">
        <f t="shared" si="4"/>
        <v>-7</v>
      </c>
      <c r="R17" s="18" t="str">
        <f t="shared" si="5"/>
        <v>Sin Fecha</v>
      </c>
      <c r="S17" s="19">
        <f t="shared" si="6"/>
        <v>40.136805555557657</v>
      </c>
      <c r="T17" s="15">
        <v>42038.486805555556</v>
      </c>
      <c r="U17" s="15" t="str">
        <f t="shared" si="7"/>
        <v>Cumplió</v>
      </c>
      <c r="V17" s="15" t="str">
        <f t="shared" si="8"/>
        <v>Sin Fecha</v>
      </c>
      <c r="W17" s="19">
        <f t="shared" si="10"/>
        <v>26.87361111111386</v>
      </c>
      <c r="X17" s="11" t="s">
        <v>315</v>
      </c>
      <c r="Y17" s="25">
        <f t="shared" si="2"/>
        <v>1</v>
      </c>
      <c r="Z17" s="26"/>
      <c r="AA17" s="26"/>
      <c r="AB17" s="26"/>
      <c r="AC17" s="26"/>
    </row>
    <row r="18" spans="1:29" ht="39.75" customHeight="1" x14ac:dyDescent="0.25">
      <c r="A18" s="4" t="s">
        <v>946</v>
      </c>
      <c r="B18" s="35" t="s">
        <v>713</v>
      </c>
      <c r="C18" s="10" t="s">
        <v>330</v>
      </c>
      <c r="D18" s="11" t="s">
        <v>318</v>
      </c>
      <c r="E18" s="11" t="s">
        <v>817</v>
      </c>
      <c r="F18" s="11" t="s">
        <v>12</v>
      </c>
      <c r="G18" s="11" t="s">
        <v>331</v>
      </c>
      <c r="H18" s="11" t="s">
        <v>332</v>
      </c>
      <c r="I18" s="11" t="s">
        <v>148</v>
      </c>
      <c r="J18" s="11" t="s">
        <v>148</v>
      </c>
      <c r="K18" s="29">
        <f t="shared" si="0"/>
        <v>42051.75</v>
      </c>
      <c r="L18" s="16">
        <v>41970.587500000001</v>
      </c>
      <c r="M18" s="52">
        <v>42037</v>
      </c>
      <c r="N18" s="17">
        <f t="shared" si="3"/>
        <v>14.75</v>
      </c>
      <c r="O18" s="16">
        <f t="shared" si="9"/>
        <v>42038</v>
      </c>
      <c r="P18" s="16"/>
      <c r="Q18" s="18">
        <f t="shared" si="4"/>
        <v>3</v>
      </c>
      <c r="R18" s="18" t="str">
        <f t="shared" si="5"/>
        <v>Sin Fecha</v>
      </c>
      <c r="S18" s="19">
        <f t="shared" si="6"/>
        <v>81.162499999998545</v>
      </c>
      <c r="T18" s="15">
        <v>42041.418055555558</v>
      </c>
      <c r="U18" s="15" t="str">
        <f t="shared" si="7"/>
        <v>No Cumplió</v>
      </c>
      <c r="V18" s="15" t="str">
        <f t="shared" si="8"/>
        <v>Sin Fecha</v>
      </c>
      <c r="W18" s="19">
        <f t="shared" si="10"/>
        <v>70.830555555556202</v>
      </c>
      <c r="X18" s="11" t="s">
        <v>135</v>
      </c>
      <c r="Y18" s="25">
        <f t="shared" si="2"/>
        <v>1</v>
      </c>
      <c r="Z18" s="26"/>
      <c r="AA18" s="26"/>
      <c r="AB18" s="26"/>
      <c r="AC18" s="26"/>
    </row>
    <row r="19" spans="1:29" ht="39.75" customHeight="1" x14ac:dyDescent="0.25">
      <c r="A19" s="4">
        <v>1</v>
      </c>
      <c r="B19" s="35" t="s">
        <v>714</v>
      </c>
      <c r="C19" s="10" t="s">
        <v>333</v>
      </c>
      <c r="D19" s="11" t="s">
        <v>318</v>
      </c>
      <c r="E19" s="11" t="s">
        <v>51</v>
      </c>
      <c r="F19" s="11" t="s">
        <v>12</v>
      </c>
      <c r="G19" s="11" t="s">
        <v>334</v>
      </c>
      <c r="H19" s="11" t="s">
        <v>335</v>
      </c>
      <c r="I19" s="11" t="s">
        <v>15</v>
      </c>
      <c r="J19" s="11" t="s">
        <v>336</v>
      </c>
      <c r="K19" s="29">
        <f t="shared" si="0"/>
        <v>42051.75</v>
      </c>
      <c r="L19" s="16">
        <v>41948.631249999999</v>
      </c>
      <c r="M19" s="52">
        <v>42037</v>
      </c>
      <c r="N19" s="17">
        <f t="shared" si="3"/>
        <v>14.75</v>
      </c>
      <c r="O19" s="16">
        <f t="shared" si="9"/>
        <v>42038</v>
      </c>
      <c r="P19" s="16"/>
      <c r="Q19" s="18">
        <f t="shared" si="4"/>
        <v>0</v>
      </c>
      <c r="R19" s="18" t="str">
        <f t="shared" si="5"/>
        <v>Sin Fecha</v>
      </c>
      <c r="S19" s="19">
        <f t="shared" si="6"/>
        <v>103.11875000000146</v>
      </c>
      <c r="T19" s="15">
        <v>42038.488194444442</v>
      </c>
      <c r="U19" s="15" t="str">
        <f t="shared" si="7"/>
        <v>Cumplió</v>
      </c>
      <c r="V19" s="15" t="str">
        <f t="shared" si="8"/>
        <v>Sin Fecha</v>
      </c>
      <c r="W19" s="19">
        <f t="shared" si="10"/>
        <v>89.856944444443798</v>
      </c>
      <c r="X19" s="11" t="s">
        <v>315</v>
      </c>
      <c r="Y19" s="25">
        <f t="shared" si="2"/>
        <v>1</v>
      </c>
      <c r="Z19" s="26"/>
      <c r="AA19" s="26"/>
      <c r="AB19" s="26"/>
      <c r="AC19" s="26"/>
    </row>
    <row r="20" spans="1:29" ht="57" x14ac:dyDescent="0.25">
      <c r="B20" s="35" t="s">
        <v>714</v>
      </c>
      <c r="C20" s="10" t="s">
        <v>333</v>
      </c>
      <c r="D20" s="11" t="s">
        <v>318</v>
      </c>
      <c r="E20" s="11" t="s">
        <v>59</v>
      </c>
      <c r="F20" s="11" t="s">
        <v>12</v>
      </c>
      <c r="G20" s="11" t="s">
        <v>334</v>
      </c>
      <c r="H20" s="11" t="s">
        <v>335</v>
      </c>
      <c r="I20" s="11" t="s">
        <v>15</v>
      </c>
      <c r="J20" s="11" t="s">
        <v>80</v>
      </c>
      <c r="K20" s="29">
        <f t="shared" si="0"/>
        <v>42051.75</v>
      </c>
      <c r="L20" s="16">
        <v>41948.631249999999</v>
      </c>
      <c r="M20" s="52">
        <f>+T19</f>
        <v>42038.488194444442</v>
      </c>
      <c r="N20" s="17">
        <f t="shared" si="3"/>
        <v>13.261805555557657</v>
      </c>
      <c r="O20" s="16">
        <f t="shared" ref="O20" si="25">+Y20+M20</f>
        <v>42039.488194444442</v>
      </c>
      <c r="P20" s="16"/>
      <c r="Q20" s="18">
        <f t="shared" si="4"/>
        <v>12</v>
      </c>
      <c r="R20" s="18" t="str">
        <f t="shared" si="5"/>
        <v>Sin Fecha</v>
      </c>
      <c r="S20" s="19">
        <f t="shared" si="6"/>
        <v>103.11875000000146</v>
      </c>
      <c r="T20" s="15"/>
      <c r="U20" s="15" t="str">
        <f t="shared" si="7"/>
        <v>No Cumplió</v>
      </c>
      <c r="V20" s="15" t="str">
        <f t="shared" si="8"/>
        <v>Sin Fecha</v>
      </c>
      <c r="W20" s="19">
        <f t="shared" ref="W20" si="26">IF(T20="",K20-L20,T20-L20)</f>
        <v>103.11875000000146</v>
      </c>
      <c r="X20" s="11" t="s">
        <v>315</v>
      </c>
      <c r="Y20" s="25">
        <f t="shared" si="2"/>
        <v>1</v>
      </c>
      <c r="Z20" s="26"/>
      <c r="AA20" s="26"/>
      <c r="AB20" s="26"/>
      <c r="AC20" s="26"/>
    </row>
    <row r="21" spans="1:29" ht="39.75" customHeight="1" x14ac:dyDescent="0.25">
      <c r="A21" s="4" t="s">
        <v>946</v>
      </c>
      <c r="B21" s="35" t="s">
        <v>714</v>
      </c>
      <c r="C21" s="10" t="s">
        <v>337</v>
      </c>
      <c r="D21" s="11" t="s">
        <v>318</v>
      </c>
      <c r="E21" s="11" t="s">
        <v>817</v>
      </c>
      <c r="F21" s="11" t="s">
        <v>12</v>
      </c>
      <c r="G21" s="11" t="s">
        <v>338</v>
      </c>
      <c r="H21" s="11" t="s">
        <v>339</v>
      </c>
      <c r="I21" s="11" t="s">
        <v>148</v>
      </c>
      <c r="J21" s="11" t="s">
        <v>148</v>
      </c>
      <c r="K21" s="29">
        <f t="shared" si="0"/>
        <v>42051.75</v>
      </c>
      <c r="L21" s="16">
        <v>41948.541666666664</v>
      </c>
      <c r="M21" s="52">
        <v>42037</v>
      </c>
      <c r="N21" s="17">
        <f t="shared" si="3"/>
        <v>14.75</v>
      </c>
      <c r="O21" s="16">
        <f t="shared" si="9"/>
        <v>42038</v>
      </c>
      <c r="P21" s="16"/>
      <c r="Q21" s="18">
        <f t="shared" si="4"/>
        <v>3</v>
      </c>
      <c r="R21" s="18" t="str">
        <f t="shared" si="5"/>
        <v>Sin Fecha</v>
      </c>
      <c r="S21" s="19">
        <f t="shared" si="6"/>
        <v>103.20833333333576</v>
      </c>
      <c r="T21" s="15">
        <v>42041.418055555558</v>
      </c>
      <c r="U21" s="15" t="str">
        <f t="shared" si="7"/>
        <v>No Cumplió</v>
      </c>
      <c r="V21" s="15" t="str">
        <f t="shared" si="8"/>
        <v>Sin Fecha</v>
      </c>
      <c r="W21" s="19">
        <f t="shared" si="10"/>
        <v>92.876388888893416</v>
      </c>
      <c r="X21" s="11" t="s">
        <v>92</v>
      </c>
      <c r="Y21" s="25">
        <f t="shared" si="2"/>
        <v>1</v>
      </c>
      <c r="Z21" s="26"/>
      <c r="AA21" s="26"/>
      <c r="AB21" s="26"/>
      <c r="AC21" s="26"/>
    </row>
    <row r="22" spans="1:29" ht="39.75" customHeight="1" x14ac:dyDescent="0.25">
      <c r="A22" s="4" t="s">
        <v>946</v>
      </c>
      <c r="B22" s="35" t="s">
        <v>714</v>
      </c>
      <c r="C22" s="10" t="s">
        <v>340</v>
      </c>
      <c r="D22" s="11" t="s">
        <v>318</v>
      </c>
      <c r="E22" s="11" t="s">
        <v>817</v>
      </c>
      <c r="F22" s="11" t="s">
        <v>12</v>
      </c>
      <c r="G22" s="11" t="s">
        <v>341</v>
      </c>
      <c r="H22" s="11" t="s">
        <v>342</v>
      </c>
      <c r="I22" s="11" t="s">
        <v>55</v>
      </c>
      <c r="J22" s="11" t="s">
        <v>28</v>
      </c>
      <c r="K22" s="29">
        <f t="shared" si="0"/>
        <v>42051.75</v>
      </c>
      <c r="L22" s="16">
        <v>41936.804861111108</v>
      </c>
      <c r="M22" s="52">
        <v>42037</v>
      </c>
      <c r="N22" s="17">
        <f t="shared" si="3"/>
        <v>14.75</v>
      </c>
      <c r="O22" s="16">
        <f t="shared" si="9"/>
        <v>42038</v>
      </c>
      <c r="P22" s="16"/>
      <c r="Q22" s="18">
        <f t="shared" si="4"/>
        <v>6</v>
      </c>
      <c r="R22" s="18" t="str">
        <f t="shared" si="5"/>
        <v>Sin Fecha</v>
      </c>
      <c r="S22" s="19">
        <f t="shared" si="6"/>
        <v>114.94513888889196</v>
      </c>
      <c r="T22" s="15">
        <v>42044.617361111108</v>
      </c>
      <c r="U22" s="15" t="str">
        <f t="shared" si="7"/>
        <v>No Cumplió</v>
      </c>
      <c r="V22" s="15" t="str">
        <f t="shared" si="8"/>
        <v>Sin Fecha</v>
      </c>
      <c r="W22" s="19">
        <f t="shared" si="10"/>
        <v>107.8125</v>
      </c>
      <c r="X22" s="11" t="s">
        <v>135</v>
      </c>
      <c r="Y22" s="25">
        <f t="shared" si="2"/>
        <v>1</v>
      </c>
      <c r="Z22" s="26"/>
      <c r="AA22" s="26"/>
      <c r="AB22" s="26"/>
      <c r="AC22" s="26"/>
    </row>
    <row r="23" spans="1:29" ht="39.75" customHeight="1" x14ac:dyDescent="0.25">
      <c r="A23" s="4">
        <v>1</v>
      </c>
      <c r="B23" s="35" t="s">
        <v>714</v>
      </c>
      <c r="C23" s="10" t="s">
        <v>343</v>
      </c>
      <c r="D23" s="11" t="s">
        <v>318</v>
      </c>
      <c r="E23" s="11" t="s">
        <v>59</v>
      </c>
      <c r="F23" s="11" t="s">
        <v>12</v>
      </c>
      <c r="G23" s="11" t="s">
        <v>344</v>
      </c>
      <c r="H23" s="11" t="s">
        <v>345</v>
      </c>
      <c r="I23" s="11" t="s">
        <v>176</v>
      </c>
      <c r="J23" s="11" t="s">
        <v>49</v>
      </c>
      <c r="K23" s="29">
        <f t="shared" si="0"/>
        <v>42051.75</v>
      </c>
      <c r="L23" s="16">
        <v>41841.834027777775</v>
      </c>
      <c r="M23" s="52">
        <v>42037</v>
      </c>
      <c r="N23" s="17">
        <f t="shared" si="3"/>
        <v>14.75</v>
      </c>
      <c r="O23" s="16">
        <f t="shared" si="9"/>
        <v>42038</v>
      </c>
      <c r="P23" s="16"/>
      <c r="Q23" s="18">
        <f t="shared" si="4"/>
        <v>13</v>
      </c>
      <c r="R23" s="18" t="str">
        <f t="shared" si="5"/>
        <v>Sin Fecha</v>
      </c>
      <c r="S23" s="19">
        <f t="shared" si="6"/>
        <v>209.91597222222481</v>
      </c>
      <c r="T23" s="15"/>
      <c r="U23" s="15" t="str">
        <f t="shared" si="7"/>
        <v>No Cumplió</v>
      </c>
      <c r="V23" s="15" t="str">
        <f t="shared" si="8"/>
        <v>Sin Fecha</v>
      </c>
      <c r="W23" s="19">
        <f t="shared" si="10"/>
        <v>209.91597222222481</v>
      </c>
      <c r="X23" s="11" t="s">
        <v>347</v>
      </c>
      <c r="Y23" s="25">
        <f t="shared" si="2"/>
        <v>1</v>
      </c>
      <c r="Z23" s="26"/>
      <c r="AA23" s="26"/>
      <c r="AB23" s="26"/>
      <c r="AC23" s="26"/>
    </row>
    <row r="24" spans="1:29" ht="15" x14ac:dyDescent="0.25">
      <c r="B24" s="35"/>
      <c r="C24" s="10"/>
      <c r="D24" s="11"/>
      <c r="E24" s="11"/>
      <c r="F24" s="11"/>
      <c r="G24" s="11"/>
      <c r="H24" s="11"/>
      <c r="I24" s="11"/>
      <c r="J24" s="11"/>
      <c r="K24" s="29"/>
      <c r="L24" s="16"/>
      <c r="M24" s="52"/>
      <c r="N24" s="17">
        <f t="shared" si="3"/>
        <v>0</v>
      </c>
      <c r="O24" s="16"/>
      <c r="P24" s="16"/>
      <c r="Q24" s="18"/>
      <c r="R24" s="18"/>
      <c r="S24" s="19"/>
      <c r="T24" s="15"/>
      <c r="U24" s="15"/>
      <c r="V24" s="15"/>
      <c r="W24" s="19"/>
      <c r="X24" s="11"/>
      <c r="Y24" s="25">
        <f t="shared" si="2"/>
        <v>1</v>
      </c>
      <c r="Z24" s="26"/>
      <c r="AA24" s="26"/>
      <c r="AB24" s="26"/>
      <c r="AC24" s="26"/>
    </row>
    <row r="25" spans="1:29" ht="15" x14ac:dyDescent="0.25">
      <c r="B25" s="35"/>
      <c r="C25" s="10"/>
      <c r="D25" s="11"/>
      <c r="E25" s="11"/>
      <c r="F25" s="11"/>
      <c r="G25" s="11"/>
      <c r="H25" s="11"/>
      <c r="I25" s="11"/>
      <c r="J25" s="11"/>
      <c r="K25" s="29"/>
      <c r="L25" s="16"/>
      <c r="M25" s="52"/>
      <c r="N25" s="17">
        <f t="shared" si="3"/>
        <v>0</v>
      </c>
      <c r="O25" s="16"/>
      <c r="P25" s="16"/>
      <c r="Q25" s="18"/>
      <c r="R25" s="18"/>
      <c r="S25" s="19"/>
      <c r="T25" s="15"/>
      <c r="U25" s="15"/>
      <c r="V25" s="15"/>
      <c r="W25" s="19"/>
      <c r="X25" s="11"/>
      <c r="Y25" s="25"/>
      <c r="Z25" s="26"/>
      <c r="AA25" s="26"/>
      <c r="AB25" s="26"/>
      <c r="AC25" s="26"/>
    </row>
    <row r="26" spans="1:29" ht="15" x14ac:dyDescent="0.25">
      <c r="B26" s="35"/>
      <c r="C26" s="10"/>
      <c r="D26" s="11"/>
      <c r="E26" s="11"/>
      <c r="F26" s="11"/>
      <c r="G26" s="11"/>
      <c r="H26" s="11"/>
      <c r="I26" s="11"/>
      <c r="J26" s="11"/>
      <c r="K26" s="29"/>
      <c r="L26" s="16"/>
      <c r="M26" s="52"/>
      <c r="N26" s="17">
        <f t="shared" si="3"/>
        <v>0</v>
      </c>
      <c r="O26" s="16"/>
      <c r="P26" s="16"/>
      <c r="Q26" s="18"/>
      <c r="R26" s="18"/>
      <c r="S26" s="19"/>
      <c r="T26" s="15"/>
      <c r="U26" s="15"/>
      <c r="V26" s="15"/>
      <c r="W26" s="19"/>
      <c r="X26" s="11"/>
      <c r="Y26" s="25"/>
      <c r="Z26" s="26"/>
      <c r="AA26" s="26"/>
      <c r="AB26" s="26"/>
      <c r="AC26" s="26"/>
    </row>
    <row r="27" spans="1:29" ht="15" x14ac:dyDescent="0.25">
      <c r="B27" s="35"/>
      <c r="C27" s="10"/>
      <c r="D27" s="11"/>
      <c r="E27" s="11"/>
      <c r="F27" s="11"/>
      <c r="G27" s="11"/>
      <c r="H27" s="11"/>
      <c r="I27" s="11"/>
      <c r="J27" s="11"/>
      <c r="K27" s="29"/>
      <c r="L27" s="16"/>
      <c r="M27" s="52"/>
      <c r="N27" s="17">
        <f t="shared" si="3"/>
        <v>0</v>
      </c>
      <c r="O27" s="16"/>
      <c r="P27" s="16"/>
      <c r="Q27" s="18"/>
      <c r="R27" s="18"/>
      <c r="S27" s="19"/>
      <c r="T27" s="15"/>
      <c r="U27" s="15"/>
      <c r="V27" s="15"/>
      <c r="W27" s="19"/>
      <c r="X27" s="11"/>
      <c r="Y27" s="25"/>
      <c r="Z27" s="26"/>
      <c r="AA27" s="26"/>
      <c r="AB27" s="26"/>
      <c r="AC27" s="26"/>
    </row>
    <row r="28" spans="1:29" ht="15" x14ac:dyDescent="0.25">
      <c r="B28" s="35"/>
      <c r="C28" s="10"/>
      <c r="D28" s="11"/>
      <c r="E28" s="11"/>
      <c r="F28" s="11"/>
      <c r="G28" s="11"/>
      <c r="H28" s="11"/>
      <c r="I28" s="11"/>
      <c r="J28" s="11"/>
      <c r="K28" s="29"/>
      <c r="L28" s="16"/>
      <c r="M28" s="52"/>
      <c r="N28" s="17">
        <f t="shared" si="3"/>
        <v>0</v>
      </c>
      <c r="O28" s="16"/>
      <c r="P28" s="16"/>
      <c r="Q28" s="18"/>
      <c r="R28" s="18"/>
      <c r="S28" s="19"/>
      <c r="T28" s="15"/>
      <c r="U28" s="15"/>
      <c r="V28" s="15"/>
      <c r="W28" s="19"/>
      <c r="X28" s="11"/>
      <c r="Y28" s="25"/>
      <c r="Z28" s="26"/>
      <c r="AA28" s="26"/>
      <c r="AB28" s="26"/>
      <c r="AC28" s="26"/>
    </row>
    <row r="29" spans="1:29" ht="15" x14ac:dyDescent="0.25">
      <c r="B29" s="35"/>
      <c r="C29" s="10"/>
      <c r="D29" s="11"/>
      <c r="E29" s="11"/>
      <c r="F29" s="11"/>
      <c r="G29" s="11"/>
      <c r="H29" s="11"/>
      <c r="I29" s="11"/>
      <c r="J29" s="11"/>
      <c r="K29" s="29"/>
      <c r="L29" s="16"/>
      <c r="M29" s="52"/>
      <c r="N29" s="17">
        <f t="shared" si="3"/>
        <v>0</v>
      </c>
      <c r="O29" s="16"/>
      <c r="P29" s="16"/>
      <c r="Q29" s="18"/>
      <c r="R29" s="18"/>
      <c r="S29" s="19"/>
      <c r="T29" s="15"/>
      <c r="U29" s="15"/>
      <c r="V29" s="15"/>
      <c r="W29" s="19"/>
      <c r="X29" s="11"/>
      <c r="Y29" s="25"/>
      <c r="Z29" s="26"/>
      <c r="AA29" s="26"/>
      <c r="AB29" s="26"/>
      <c r="AC29" s="26"/>
    </row>
    <row r="30" spans="1:29" ht="15" x14ac:dyDescent="0.25">
      <c r="B30" s="35"/>
      <c r="C30" s="10"/>
      <c r="D30" s="11"/>
      <c r="E30" s="11"/>
      <c r="F30" s="11"/>
      <c r="G30" s="11"/>
      <c r="H30" s="11"/>
      <c r="I30" s="11"/>
      <c r="J30" s="11"/>
      <c r="K30" s="29"/>
      <c r="L30" s="16"/>
      <c r="M30" s="52"/>
      <c r="N30" s="17">
        <f t="shared" si="3"/>
        <v>0</v>
      </c>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f t="shared" si="3"/>
        <v>0</v>
      </c>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f t="shared" si="3"/>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f t="shared" si="3"/>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f t="shared" si="3"/>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f t="shared" si="3"/>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f t="shared" si="3"/>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f t="shared" si="3"/>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f t="shared" si="3"/>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f t="shared" si="3"/>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f t="shared" si="3"/>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f t="shared" si="3"/>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f t="shared" si="3"/>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f t="shared" si="3"/>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f t="shared" si="3"/>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f t="shared" si="3"/>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f t="shared" si="3"/>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f t="shared" si="3"/>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f t="shared" si="3"/>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f t="shared" si="3"/>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f t="shared" si="3"/>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f t="shared" si="3"/>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f t="shared" si="3"/>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f t="shared" si="3"/>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f t="shared" si="3"/>
        <v>0</v>
      </c>
      <c r="O54" s="16"/>
      <c r="P54" s="16"/>
      <c r="Q54" s="18"/>
      <c r="R54" s="18"/>
      <c r="S54" s="19"/>
      <c r="T54" s="15"/>
      <c r="U54" s="15"/>
      <c r="V54" s="15"/>
      <c r="W54" s="19"/>
      <c r="X54" s="11"/>
      <c r="Y54" s="25"/>
      <c r="Z54" s="26"/>
      <c r="AA54" s="26"/>
      <c r="AB54" s="26"/>
      <c r="AC54" s="26"/>
    </row>
    <row r="55" spans="2:29" ht="14.25" x14ac:dyDescent="0.25">
      <c r="U55" s="15"/>
      <c r="V55" s="15"/>
    </row>
    <row r="56" spans="2:29" ht="14.25" x14ac:dyDescent="0.25">
      <c r="U56" s="15"/>
      <c r="V56" s="15"/>
    </row>
    <row r="57" spans="2:29" ht="14.25" x14ac:dyDescent="0.25">
      <c r="U57" s="15"/>
      <c r="V57" s="15"/>
    </row>
    <row r="58" spans="2:29" ht="14.25" x14ac:dyDescent="0.25">
      <c r="U58" s="15"/>
      <c r="V58" s="15"/>
    </row>
    <row r="59" spans="2:29" ht="14.25" x14ac:dyDescent="0.25">
      <c r="U59" s="15"/>
      <c r="V59" s="15"/>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sheetData>
  <autoFilter ref="A5:AC54"/>
  <printOptions horizontalCentered="1" verticalCentered="1"/>
  <pageMargins left="0.25" right="0.25" top="0.25" bottom="0.5" header="0.5" footer="0.25"/>
  <headerFooter>
    <oddFooter>&amp;Z&amp;P of &amp;F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Nomenclatura</vt:lpstr>
      <vt:lpstr>detalle abiertos</vt:lpstr>
      <vt:lpstr>Abiertos</vt:lpstr>
      <vt:lpstr>detalle Bug's</vt:lpstr>
      <vt:lpstr>Bug's</vt:lpstr>
      <vt:lpstr>Detalle Migración</vt:lpstr>
      <vt:lpstr>Migración</vt:lpstr>
      <vt:lpstr>Detalle Parametrización</vt:lpstr>
      <vt:lpstr>Parametrización</vt:lpstr>
      <vt:lpstr>Detalle Brechas</vt:lpstr>
      <vt:lpstr>Brecha</vt:lpstr>
      <vt:lpstr>Resumen</vt:lpstr>
      <vt:lpstr>Instrucciones</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4bx rod</cp:lastModifiedBy>
  <dcterms:created xsi:type="dcterms:W3CDTF">2015-01-31T17:38:02Z</dcterms:created>
  <dcterms:modified xsi:type="dcterms:W3CDTF">2015-02-19T23:01:01Z</dcterms:modified>
</cp:coreProperties>
</file>