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odriguez\Desktop\"/>
    </mc:Choice>
  </mc:AlternateContent>
  <bookViews>
    <workbookView xWindow="2175" yWindow="3810" windowWidth="19440" windowHeight="8835"/>
  </bookViews>
  <sheets>
    <sheet name="Bety 10022015" sheetId="1" r:id="rId1"/>
    <sheet name="Hoja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25" i="1"/>
  <c r="I24" i="1"/>
  <c r="N9" i="1"/>
  <c r="K9" i="1"/>
  <c r="N8" i="1"/>
  <c r="K8" i="1"/>
  <c r="N7" i="1"/>
  <c r="K7" i="1"/>
  <c r="N6" i="1"/>
  <c r="K6" i="1"/>
  <c r="N5" i="1"/>
  <c r="K5" i="1"/>
  <c r="N4" i="1"/>
  <c r="K4" i="1"/>
  <c r="E4" i="1"/>
  <c r="E5" i="1" s="1"/>
  <c r="N3" i="1"/>
  <c r="A3" i="1"/>
  <c r="A4" i="1" l="1"/>
  <c r="E6" i="1"/>
  <c r="A5" i="1"/>
  <c r="K10" i="1"/>
  <c r="K11" i="1"/>
  <c r="K12" i="1"/>
  <c r="I27" i="1"/>
  <c r="I28" i="1"/>
  <c r="I29" i="1"/>
  <c r="I30" i="1"/>
  <c r="I31" i="1"/>
  <c r="E7" i="1" l="1"/>
  <c r="A6" i="1"/>
  <c r="C37" i="1"/>
  <c r="B41" i="1"/>
  <c r="C38" i="1"/>
  <c r="C41" i="1"/>
  <c r="D41" i="1" s="1"/>
  <c r="C39" i="1"/>
  <c r="B38" i="1"/>
  <c r="B40" i="1"/>
  <c r="B39" i="1"/>
  <c r="B37" i="1"/>
  <c r="E8" i="1" l="1"/>
  <c r="A7" i="1"/>
  <c r="B42" i="1"/>
  <c r="E9" i="1" l="1"/>
  <c r="A9" i="1" s="1"/>
  <c r="A8" i="1"/>
  <c r="C40" i="1"/>
  <c r="N12" i="1"/>
  <c r="A12" i="1"/>
  <c r="N11" i="1"/>
  <c r="A11" i="1"/>
  <c r="N10" i="1"/>
  <c r="A10" i="1"/>
  <c r="E18" i="1"/>
  <c r="E16" i="1"/>
  <c r="E17" i="1" l="1"/>
  <c r="C42" i="1"/>
  <c r="E20" i="1" s="1"/>
  <c r="F20" i="1" l="1"/>
  <c r="F18" i="1"/>
  <c r="E19" i="1"/>
  <c r="F19" i="1" s="1"/>
  <c r="D40" i="1"/>
  <c r="D39" i="1"/>
  <c r="D38" i="1"/>
  <c r="D42" i="1"/>
  <c r="D37" i="1"/>
</calcChain>
</file>

<file path=xl/comments1.xml><?xml version="1.0" encoding="utf-8"?>
<comments xmlns="http://schemas.openxmlformats.org/spreadsheetml/2006/main">
  <authors>
    <author>Leo Hernández</author>
  </authors>
  <commentList>
    <comment ref="G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Se refiere a que hay incidencias que detengan pruebas, son JIRAS.  Si no detienen pruebas y no son JIRAS son "eventos"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Leo Hernández:</t>
        </r>
        <r>
          <rPr>
            <sz val="9"/>
            <color indexed="81"/>
            <rFont val="Tahoma"/>
            <family val="2"/>
          </rPr>
          <t xml:space="preserve">
impacto en HR:MIN</t>
        </r>
      </text>
    </comment>
  </commentList>
</comments>
</file>

<file path=xl/sharedStrings.xml><?xml version="1.0" encoding="utf-8"?>
<sst xmlns="http://schemas.openxmlformats.org/spreadsheetml/2006/main" count="91" uniqueCount="69">
  <si>
    <t xml:space="preserve">Tiempo ejecución </t>
  </si>
  <si>
    <t>Ciclo</t>
  </si>
  <si>
    <t>Etapa</t>
  </si>
  <si>
    <t>Evento</t>
  </si>
  <si>
    <t>JIRA relacionado</t>
  </si>
  <si>
    <t>Incidente</t>
  </si>
  <si>
    <t>Responsable</t>
  </si>
  <si>
    <t>Causa</t>
  </si>
  <si>
    <t>Acción correctiva</t>
  </si>
  <si>
    <t>Fecha</t>
  </si>
  <si>
    <t>Observaciones</t>
  </si>
  <si>
    <t>Hora Fin</t>
  </si>
  <si>
    <t>Real (minutos)</t>
  </si>
  <si>
    <t>Tarea</t>
  </si>
  <si>
    <t>Desviaciones de prueba</t>
  </si>
  <si>
    <t>Inicio</t>
  </si>
  <si>
    <t>Fin</t>
  </si>
  <si>
    <t>clave</t>
  </si>
  <si>
    <t>Día prueba</t>
  </si>
  <si>
    <t>Área</t>
  </si>
  <si>
    <t>Consecutivo</t>
  </si>
  <si>
    <t>Cambio</t>
  </si>
  <si>
    <t xml:space="preserve">Tipos de Desviación </t>
  </si>
  <si>
    <t>clave ciclo-día-área-consecutivo</t>
  </si>
  <si>
    <t>Planeado Hrs</t>
  </si>
  <si>
    <t>Bety</t>
  </si>
  <si>
    <t xml:space="preserve">Totales </t>
  </si>
  <si>
    <t> Concurrencia con la operacion </t>
  </si>
  <si>
    <t>Escenarios de prueba</t>
  </si>
  <si>
    <t>Incidencia </t>
  </si>
  <si>
    <t>Tiempo de prueba Planeados</t>
  </si>
  <si>
    <t>Desconocimiento del sistema </t>
  </si>
  <si>
    <t>Tiempo de prueba Reales</t>
  </si>
  <si>
    <t>Personal </t>
  </si>
  <si>
    <t>Tiempo de prueba sin incidencias</t>
  </si>
  <si>
    <t>Otro</t>
  </si>
  <si>
    <t>Totales por  desviación</t>
  </si>
  <si>
    <t>Planeado
 (minutos)</t>
  </si>
  <si>
    <t>Hora 
Inicio</t>
  </si>
  <si>
    <t xml:space="preserve">Tipo de 
desviación </t>
  </si>
  <si>
    <t>Desviación 
de prueba</t>
  </si>
  <si>
    <t>Impacto en tiempo 
del incidente</t>
  </si>
  <si>
    <t>Concurrencia con la operacion</t>
  </si>
  <si>
    <t>Tiempo</t>
  </si>
  <si>
    <t>Tipo</t>
  </si>
  <si>
    <t>%</t>
  </si>
  <si>
    <t>insidencias</t>
  </si>
  <si>
    <t>Asignación pesos</t>
  </si>
  <si>
    <t>Liquidación de pagos</t>
  </si>
  <si>
    <t>Validación Spei</t>
  </si>
  <si>
    <t>validación banca electrónica</t>
  </si>
  <si>
    <t>Cobro de divisas</t>
  </si>
  <si>
    <t xml:space="preserve">72 operaciones </t>
  </si>
  <si>
    <t>Pagos de dólares (transferencia de dólares)</t>
  </si>
  <si>
    <t>30 operaciones</t>
  </si>
  <si>
    <t>conciliacion de divisas</t>
  </si>
  <si>
    <t>44Cambio5</t>
  </si>
  <si>
    <t>información mostrada en TAS  no era completa</t>
  </si>
  <si>
    <t>la información que mostraba la pantalla n era la esperada</t>
  </si>
  <si>
    <t>solicitado con gente de soporte y realizaron cambios en la mascara en el valores</t>
  </si>
  <si>
    <t>44Cambio6</t>
  </si>
  <si>
    <t>Atención de cliente urgente</t>
  </si>
  <si>
    <t>x</t>
  </si>
  <si>
    <t>llamada urgente de atención a cliente</t>
  </si>
  <si>
    <t>N/A</t>
  </si>
  <si>
    <t>44Cambio2</t>
  </si>
  <si>
    <t>Datos de pago no se refleja en eTAS</t>
  </si>
  <si>
    <t>1270, 1271</t>
  </si>
  <si>
    <t>se libero una operación  donde el cliente es un intermediario y la interface regresa el mensaje que el cliente es un proveedor y no se puede realizar la operación realizando un descuadre en las chequeras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</si>
</sst>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:ss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sz val="10"/>
      <color theme="1"/>
      <name val="Arial Unicode MS"/>
      <family val="2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A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E877A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15" fontId="0" fillId="3" borderId="1" xfId="0" applyNumberFormat="1" applyFill="1" applyBorder="1"/>
    <xf numFmtId="0" fontId="0" fillId="3" borderId="1" xfId="0" applyNumberFormat="1" applyFill="1" applyBorder="1" applyAlignment="1">
      <alignment horizontal="center" vertical="center"/>
    </xf>
    <xf numFmtId="0" fontId="0" fillId="5" borderId="1" xfId="0" applyFill="1" applyBorder="1"/>
    <xf numFmtId="164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4" fontId="4" fillId="0" borderId="1" xfId="0" applyNumberFormat="1" applyFont="1" applyBorder="1"/>
    <xf numFmtId="0" fontId="4" fillId="0" borderId="1" xfId="0" applyFont="1" applyBorder="1"/>
    <xf numFmtId="20" fontId="4" fillId="0" borderId="1" xfId="0" applyNumberFormat="1" applyFont="1" applyBorder="1"/>
    <xf numFmtId="0" fontId="4" fillId="0" borderId="1" xfId="0" quotePrefix="1" applyFont="1" applyBorder="1"/>
    <xf numFmtId="0" fontId="1" fillId="0" borderId="0" xfId="0" applyFont="1"/>
    <xf numFmtId="0" fontId="0" fillId="0" borderId="0" xfId="0" applyBorder="1"/>
    <xf numFmtId="0" fontId="1" fillId="5" borderId="1" xfId="0" applyFont="1" applyFill="1" applyBorder="1"/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8" fillId="6" borderId="1" xfId="0" applyFont="1" applyFill="1" applyBorder="1"/>
    <xf numFmtId="0" fontId="7" fillId="7" borderId="4" xfId="0" applyFont="1" applyFill="1" applyBorder="1" applyAlignment="1">
      <alignment horizontal="center"/>
    </xf>
    <xf numFmtId="0" fontId="0" fillId="8" borderId="1" xfId="0" applyFill="1" applyBorder="1"/>
    <xf numFmtId="0" fontId="7" fillId="6" borderId="4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3" fontId="4" fillId="0" borderId="1" xfId="0" quotePrefix="1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0000"/>
      <color rgb="FFFE877A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Incidencias</a:t>
            </a:r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0.36019308618352264"/>
                  <c:y val="6.9688107398993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1320489192721804"/>
                  <c:y val="-3.627272244970796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1744067329663622E-2"/>
                  <c:y val="-3.1665236121058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'Bety 10022015'!$A$37:$A$41</c:f>
              <c:strCache>
                <c:ptCount val="5"/>
                <c:pt idx="0">
                  <c:v> Concurrencia con la operacion </c:v>
                </c:pt>
                <c:pt idx="1">
                  <c:v>Incidencia </c:v>
                </c:pt>
                <c:pt idx="2">
                  <c:v>Desconocimiento del sistema </c:v>
                </c:pt>
                <c:pt idx="3">
                  <c:v>Personal </c:v>
                </c:pt>
                <c:pt idx="4">
                  <c:v>Otro</c:v>
                </c:pt>
              </c:strCache>
            </c:strRef>
          </c:cat>
          <c:val>
            <c:numRef>
              <c:f>'Bety 10022015'!$C$37:$C$41</c:f>
              <c:numCache>
                <c:formatCode>General</c:formatCode>
                <c:ptCount val="5"/>
                <c:pt idx="0">
                  <c:v>30.000000000000053</c:v>
                </c:pt>
                <c:pt idx="1">
                  <c:v>246.99999999999991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total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616C28C-DAFB-4CFF-80E7-8009D89643A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53CECE4-6DC0-4828-83E0-1D061D6DF156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AD93976-4895-4EB5-B4C7-3F44DE5DA66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5671404B-41E2-4E68-B886-8E37087D11B6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7149DEA-B525-45F2-9D44-1815634AEF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60294F0F-B7D6-4D4F-8C97-F82396C1A1BE}" type="PERCENTAGE">
                      <a:rPr lang="en-US" baseline="0"/>
                      <a:pPr/>
                      <a:t>[PORCENTAJE]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cat>
            <c:strRef>
              <c:f>'Bety 10022015'!$D$18:$D$20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'Bety 10022015'!$E$18:$E$20</c:f>
              <c:numCache>
                <c:formatCode>0.00</c:formatCode>
                <c:ptCount val="3"/>
                <c:pt idx="0">
                  <c:v>169.66666666666666</c:v>
                </c:pt>
                <c:pt idx="1">
                  <c:v>-116.3333333333334</c:v>
                </c:pt>
                <c:pt idx="2">
                  <c:v>276.99999999999994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'Bety 10022015'!$D$18:$D$20</c15:f>
                <c15:dlblRangeCache>
                  <c:ptCount val="3"/>
                  <c:pt idx="0">
                    <c:v>Tiempo de prueba Planeados</c:v>
                  </c:pt>
                  <c:pt idx="1">
                    <c:v>Tiempo de prueba sin incidencias</c:v>
                  </c:pt>
                  <c:pt idx="2">
                    <c:v>insidencias</c:v>
                  </c:pt>
                </c15:dlblRangeCache>
              </c15:datalabelsRange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'Bety 10022015'!$D$18:$D$20</c:f>
              <c:strCache>
                <c:ptCount val="3"/>
                <c:pt idx="0">
                  <c:v>Tiempo de prueba Planeados</c:v>
                </c:pt>
                <c:pt idx="1">
                  <c:v>Tiempo de prueba sin incidencias</c:v>
                </c:pt>
                <c:pt idx="2">
                  <c:v>insidencias</c:v>
                </c:pt>
              </c:strCache>
            </c:strRef>
          </c:cat>
          <c:val>
            <c:numRef>
              <c:f>'Bety 10022015'!$F$18:$F$20</c:f>
              <c:numCache>
                <c:formatCode>0.00</c:formatCode>
                <c:ptCount val="3"/>
                <c:pt idx="0">
                  <c:v>51.362260343087804</c:v>
                </c:pt>
                <c:pt idx="1">
                  <c:v>-35.216952573158459</c:v>
                </c:pt>
                <c:pt idx="2">
                  <c:v>83.854692230070654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1011636</xdr:colOff>
      <xdr:row>33</xdr:row>
      <xdr:rowOff>72910</xdr:rowOff>
    </xdr:from>
    <xdr:to>
      <xdr:col>7</xdr:col>
      <xdr:colOff>1942908</xdr:colOff>
      <xdr:row>50</xdr:row>
      <xdr:rowOff>65243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279606</xdr:colOff>
      <xdr:row>33</xdr:row>
      <xdr:rowOff>141644</xdr:rowOff>
    </xdr:from>
    <xdr:to>
      <xdr:col>11</xdr:col>
      <xdr:colOff>1013951</xdr:colOff>
      <xdr:row>50</xdr:row>
      <xdr:rowOff>122902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1048544"/>
  <sheetViews>
    <sheetView tabSelected="1" topLeftCell="B2" zoomScale="55" zoomScaleNormal="55" workbookViewId="0">
      <selection activeCell="F3" sqref="F3"/>
    </sheetView>
  </sheetViews>
  <sheetFormatPr baseColWidth="10" defaultColWidth="35.7109375" defaultRowHeight="15" x14ac:dyDescent="0.25"/>
  <cols>
    <col min="1" max="1" width="41.140625" bestFit="1" customWidth="1"/>
    <col min="2" max="2" width="12.28515625" bestFit="1" customWidth="1"/>
    <col min="3" max="3" width="30.28515625" bestFit="1" customWidth="1"/>
    <col min="4" max="4" width="40.28515625" bestFit="1" customWidth="1"/>
    <col min="5" max="5" width="16.42578125" bestFit="1" customWidth="1"/>
    <col min="6" max="6" width="14.28515625" customWidth="1"/>
    <col min="7" max="7" width="10.85546875" bestFit="1" customWidth="1"/>
    <col min="8" max="8" width="40.28515625" bestFit="1" customWidth="1"/>
    <col min="9" max="9" width="30.28515625" bestFit="1" customWidth="1"/>
    <col min="10" max="10" width="26.5703125" customWidth="1"/>
    <col min="11" max="11" width="23.85546875" bestFit="1" customWidth="1"/>
    <col min="12" max="12" width="25.140625" bestFit="1" customWidth="1"/>
    <col min="13" max="13" width="15" bestFit="1" customWidth="1"/>
    <col min="14" max="14" width="12.140625" bestFit="1" customWidth="1"/>
    <col min="15" max="16" width="19.42578125" bestFit="1" customWidth="1"/>
    <col min="17" max="17" width="2.5703125" bestFit="1" customWidth="1"/>
  </cols>
  <sheetData>
    <row r="1" spans="1:17" x14ac:dyDescent="0.25">
      <c r="A1" s="37" t="s">
        <v>23</v>
      </c>
      <c r="B1" s="34" t="s">
        <v>1</v>
      </c>
      <c r="C1" s="34" t="s">
        <v>18</v>
      </c>
      <c r="D1" s="35" t="s">
        <v>19</v>
      </c>
      <c r="E1" s="35" t="s">
        <v>20</v>
      </c>
      <c r="F1" s="35" t="s">
        <v>2</v>
      </c>
      <c r="G1" s="35" t="s">
        <v>9</v>
      </c>
      <c r="H1" s="34" t="s">
        <v>13</v>
      </c>
      <c r="I1" s="35" t="s">
        <v>6</v>
      </c>
      <c r="J1" s="29" t="s">
        <v>0</v>
      </c>
      <c r="K1" s="40"/>
      <c r="L1" s="40"/>
      <c r="M1" s="40"/>
      <c r="N1" s="30"/>
      <c r="O1" s="34" t="s">
        <v>10</v>
      </c>
    </row>
    <row r="2" spans="1:17" ht="30" x14ac:dyDescent="0.25">
      <c r="A2" s="43"/>
      <c r="B2" s="34"/>
      <c r="C2" s="34"/>
      <c r="D2" s="36"/>
      <c r="E2" s="36"/>
      <c r="F2" s="36"/>
      <c r="G2" s="36"/>
      <c r="H2" s="34"/>
      <c r="I2" s="36"/>
      <c r="J2" s="11" t="s">
        <v>24</v>
      </c>
      <c r="K2" s="20" t="s">
        <v>37</v>
      </c>
      <c r="L2" s="20" t="s">
        <v>38</v>
      </c>
      <c r="M2" s="11" t="s">
        <v>11</v>
      </c>
      <c r="N2" s="11" t="s">
        <v>12</v>
      </c>
      <c r="O2" s="34"/>
    </row>
    <row r="3" spans="1:17" ht="35.25" customHeight="1" x14ac:dyDescent="0.25">
      <c r="A3" s="1" t="str">
        <f>CONCATENATE(B3,C3,D3,E3)</f>
        <v>44Cambio1</v>
      </c>
      <c r="B3" s="5">
        <v>4</v>
      </c>
      <c r="C3" s="5">
        <v>4</v>
      </c>
      <c r="D3" s="5" t="s">
        <v>21</v>
      </c>
      <c r="E3" s="5">
        <v>1</v>
      </c>
      <c r="F3" s="6">
        <v>4</v>
      </c>
      <c r="G3" s="7">
        <v>42045</v>
      </c>
      <c r="H3" s="6" t="s">
        <v>47</v>
      </c>
      <c r="I3" s="6" t="s">
        <v>25</v>
      </c>
      <c r="J3" s="10">
        <v>2.2222222222222223E-2</v>
      </c>
      <c r="K3" s="8">
        <v>30</v>
      </c>
      <c r="L3" s="10">
        <v>0.5180555555555556</v>
      </c>
      <c r="M3" s="10">
        <v>0.52916666666666667</v>
      </c>
      <c r="N3" s="8">
        <f>(M3-L3)*24*60</f>
        <v>15.999999999999943</v>
      </c>
      <c r="O3" s="3"/>
      <c r="P3" s="4"/>
    </row>
    <row r="4" spans="1:17" x14ac:dyDescent="0.25">
      <c r="A4" s="1" t="str">
        <f>CONCATENATE(B4,C4,D4,E4)</f>
        <v>44Cambio2</v>
      </c>
      <c r="B4" s="5">
        <v>4</v>
      </c>
      <c r="C4" s="5">
        <v>4</v>
      </c>
      <c r="D4" s="5" t="s">
        <v>21</v>
      </c>
      <c r="E4" s="5">
        <f t="shared" ref="E4:E9" si="0">+E3+1</f>
        <v>2</v>
      </c>
      <c r="F4" s="6">
        <v>4</v>
      </c>
      <c r="G4" s="7">
        <v>42045</v>
      </c>
      <c r="H4" s="6" t="s">
        <v>48</v>
      </c>
      <c r="I4" s="6" t="s">
        <v>25</v>
      </c>
      <c r="J4" s="10">
        <v>1.8518518518518517E-3</v>
      </c>
      <c r="K4" s="44">
        <f>J4*24*60</f>
        <v>2.6666666666666665</v>
      </c>
      <c r="L4" s="10">
        <v>0.52916666666666667</v>
      </c>
      <c r="M4" s="10">
        <v>0.530787037037037</v>
      </c>
      <c r="N4" s="45">
        <f t="shared" ref="N4:N9" si="1">(M4-L4)*24*60</f>
        <v>2.3333333333332718</v>
      </c>
      <c r="O4" s="1"/>
    </row>
    <row r="5" spans="1:17" x14ac:dyDescent="0.25">
      <c r="A5" s="1" t="str">
        <f t="shared" ref="A5:A9" si="2">CONCATENATE(B5,C5,D5,E5)</f>
        <v>44Cambio3</v>
      </c>
      <c r="B5" s="5">
        <v>4</v>
      </c>
      <c r="C5" s="5">
        <v>4</v>
      </c>
      <c r="D5" s="5" t="s">
        <v>21</v>
      </c>
      <c r="E5" s="5">
        <f t="shared" si="0"/>
        <v>3</v>
      </c>
      <c r="F5" s="6">
        <v>4</v>
      </c>
      <c r="G5" s="7">
        <v>42045</v>
      </c>
      <c r="H5" s="6" t="s">
        <v>49</v>
      </c>
      <c r="I5" s="6" t="s">
        <v>25</v>
      </c>
      <c r="J5" s="10">
        <v>6.9444444444444447E-4</v>
      </c>
      <c r="K5" s="44">
        <f>J5*24*60</f>
        <v>1</v>
      </c>
      <c r="L5" s="10">
        <v>0.53125</v>
      </c>
      <c r="M5" s="10">
        <v>0.53194444444444444</v>
      </c>
      <c r="N5" s="8">
        <f t="shared" si="1"/>
        <v>0.99999999999999645</v>
      </c>
      <c r="O5" s="1"/>
    </row>
    <row r="6" spans="1:17" x14ac:dyDescent="0.25">
      <c r="A6" s="1" t="str">
        <f t="shared" si="2"/>
        <v>44Cambio4</v>
      </c>
      <c r="B6" s="5">
        <v>4</v>
      </c>
      <c r="C6" s="5">
        <v>4</v>
      </c>
      <c r="D6" s="5" t="s">
        <v>21</v>
      </c>
      <c r="E6" s="5">
        <f t="shared" si="0"/>
        <v>4</v>
      </c>
      <c r="F6" s="6">
        <v>4</v>
      </c>
      <c r="G6" s="7">
        <v>42045</v>
      </c>
      <c r="H6" s="6" t="s">
        <v>50</v>
      </c>
      <c r="I6" s="6" t="s">
        <v>25</v>
      </c>
      <c r="J6" s="10">
        <v>6.9444444444444447E-4</v>
      </c>
      <c r="K6" s="44">
        <f>J6*24*60</f>
        <v>1</v>
      </c>
      <c r="L6" s="10">
        <v>0.53263888888888888</v>
      </c>
      <c r="M6" s="10">
        <v>0.53333333333333333</v>
      </c>
      <c r="N6" s="8">
        <f t="shared" si="1"/>
        <v>0.99999999999999645</v>
      </c>
      <c r="O6" s="1"/>
    </row>
    <row r="7" spans="1:17" x14ac:dyDescent="0.25">
      <c r="A7" s="1" t="str">
        <f t="shared" si="2"/>
        <v>44Cambio5</v>
      </c>
      <c r="B7" s="5">
        <v>4</v>
      </c>
      <c r="C7" s="5">
        <v>4</v>
      </c>
      <c r="D7" s="5" t="s">
        <v>21</v>
      </c>
      <c r="E7" s="5">
        <f t="shared" si="0"/>
        <v>5</v>
      </c>
      <c r="F7" s="6">
        <v>4</v>
      </c>
      <c r="G7" s="7">
        <v>42045</v>
      </c>
      <c r="H7" s="6" t="s">
        <v>51</v>
      </c>
      <c r="I7" s="6" t="s">
        <v>25</v>
      </c>
      <c r="J7" s="10">
        <v>2.0833333333333332E-2</v>
      </c>
      <c r="K7" s="44">
        <f>J7*24*60</f>
        <v>30</v>
      </c>
      <c r="L7" s="10">
        <v>0.52569444444444446</v>
      </c>
      <c r="M7" s="10">
        <v>0.53472222222222221</v>
      </c>
      <c r="N7" s="8">
        <f t="shared" si="1"/>
        <v>12.999999999999954</v>
      </c>
      <c r="O7" s="1" t="s">
        <v>52</v>
      </c>
      <c r="Q7" s="4"/>
    </row>
    <row r="8" spans="1:17" x14ac:dyDescent="0.25">
      <c r="A8" s="1" t="str">
        <f t="shared" si="2"/>
        <v>44Cambio6</v>
      </c>
      <c r="B8" s="5">
        <v>4</v>
      </c>
      <c r="C8" s="5">
        <v>4</v>
      </c>
      <c r="D8" s="5" t="s">
        <v>21</v>
      </c>
      <c r="E8" s="5">
        <f t="shared" si="0"/>
        <v>6</v>
      </c>
      <c r="F8" s="6">
        <v>4</v>
      </c>
      <c r="G8" s="7">
        <v>42045</v>
      </c>
      <c r="H8" s="6" t="s">
        <v>53</v>
      </c>
      <c r="I8" s="6" t="s">
        <v>25</v>
      </c>
      <c r="J8" s="10">
        <v>4.1666666666666664E-2</v>
      </c>
      <c r="K8" s="44">
        <f>J8*24*60</f>
        <v>60</v>
      </c>
      <c r="L8" s="10">
        <v>0.53819444444444442</v>
      </c>
      <c r="M8" s="10">
        <v>0.57361111111111118</v>
      </c>
      <c r="N8" s="8">
        <f t="shared" si="1"/>
        <v>51.000000000000142</v>
      </c>
      <c r="O8" s="1" t="s">
        <v>54</v>
      </c>
      <c r="Q8" s="4"/>
    </row>
    <row r="9" spans="1:17" x14ac:dyDescent="0.25">
      <c r="A9" s="1" t="str">
        <f t="shared" si="2"/>
        <v>44Cambio7</v>
      </c>
      <c r="B9" s="5">
        <v>4</v>
      </c>
      <c r="C9" s="5">
        <v>4</v>
      </c>
      <c r="D9" s="5" t="s">
        <v>21</v>
      </c>
      <c r="E9" s="5">
        <f t="shared" si="0"/>
        <v>7</v>
      </c>
      <c r="F9" s="6">
        <v>4</v>
      </c>
      <c r="G9" s="7">
        <v>42045</v>
      </c>
      <c r="H9" s="6" t="s">
        <v>55</v>
      </c>
      <c r="I9" s="6" t="s">
        <v>25</v>
      </c>
      <c r="J9" s="10">
        <v>3.125E-2</v>
      </c>
      <c r="K9" s="44">
        <f>J9*24*60</f>
        <v>45</v>
      </c>
      <c r="L9" s="10">
        <v>0.57916666666666672</v>
      </c>
      <c r="M9" s="10">
        <v>0.75</v>
      </c>
      <c r="N9" s="8">
        <f t="shared" si="1"/>
        <v>245.99999999999991</v>
      </c>
      <c r="O9" s="1"/>
      <c r="Q9" s="4"/>
    </row>
    <row r="10" spans="1:17" x14ac:dyDescent="0.25">
      <c r="A10" s="1" t="str">
        <f t="shared" ref="A10:A12" si="3">CONCATENATE(B10,C10,D10,E10)</f>
        <v/>
      </c>
      <c r="B10" s="5"/>
      <c r="C10" s="5"/>
      <c r="D10" s="5"/>
      <c r="E10" s="5"/>
      <c r="F10" s="6"/>
      <c r="G10" s="7"/>
      <c r="H10" s="6"/>
      <c r="I10" s="6"/>
      <c r="J10" s="10">
        <v>0</v>
      </c>
      <c r="K10" s="8">
        <f t="shared" ref="K10:K12" si="4">J10*24*60</f>
        <v>0</v>
      </c>
      <c r="L10" s="10"/>
      <c r="M10" s="10"/>
      <c r="N10" s="8">
        <f t="shared" ref="N10:N12" si="5">(M10-L10)*24*60</f>
        <v>0</v>
      </c>
      <c r="O10" s="1"/>
      <c r="Q10" s="4"/>
    </row>
    <row r="11" spans="1:17" x14ac:dyDescent="0.25">
      <c r="A11" s="1" t="str">
        <f t="shared" si="3"/>
        <v/>
      </c>
      <c r="B11" s="5"/>
      <c r="C11" s="5"/>
      <c r="D11" s="5"/>
      <c r="E11" s="5"/>
      <c r="F11" s="6"/>
      <c r="G11" s="7"/>
      <c r="H11" s="6"/>
      <c r="I11" s="6"/>
      <c r="J11" s="10">
        <v>0</v>
      </c>
      <c r="K11" s="8">
        <f t="shared" si="4"/>
        <v>0</v>
      </c>
      <c r="L11" s="10"/>
      <c r="M11" s="10"/>
      <c r="N11" s="8">
        <f t="shared" si="5"/>
        <v>0</v>
      </c>
      <c r="O11" s="1"/>
      <c r="Q11" s="4"/>
    </row>
    <row r="12" spans="1:17" x14ac:dyDescent="0.25">
      <c r="A12" s="1" t="str">
        <f t="shared" si="3"/>
        <v/>
      </c>
      <c r="B12" s="5"/>
      <c r="C12" s="5"/>
      <c r="D12" s="5"/>
      <c r="E12" s="5"/>
      <c r="F12" s="6"/>
      <c r="G12" s="7"/>
      <c r="H12" s="6"/>
      <c r="I12" s="6"/>
      <c r="J12" s="10">
        <v>0</v>
      </c>
      <c r="K12" s="8">
        <f t="shared" si="4"/>
        <v>0</v>
      </c>
      <c r="L12" s="10"/>
      <c r="M12" s="10"/>
      <c r="N12" s="8">
        <f t="shared" si="5"/>
        <v>0</v>
      </c>
      <c r="O12" s="1"/>
    </row>
    <row r="15" spans="1:17" s="16" customFormat="1" x14ac:dyDescent="0.25">
      <c r="A15"/>
      <c r="D15" s="41" t="s">
        <v>26</v>
      </c>
      <c r="E15" s="42"/>
      <c r="F15" s="16" t="s">
        <v>45</v>
      </c>
      <c r="H15" s="38" t="s">
        <v>22</v>
      </c>
      <c r="I15" s="39"/>
      <c r="K15" s="17"/>
    </row>
    <row r="16" spans="1:17" x14ac:dyDescent="0.25">
      <c r="D16" s="18" t="s">
        <v>28</v>
      </c>
      <c r="E16" s="1">
        <f>+COUNT(E2:E11)</f>
        <v>7</v>
      </c>
      <c r="F16" s="1"/>
      <c r="H16" s="9">
        <v>1</v>
      </c>
      <c r="I16" s="1" t="s">
        <v>42</v>
      </c>
      <c r="K16" s="17"/>
    </row>
    <row r="17" spans="1:12" x14ac:dyDescent="0.25">
      <c r="D17" s="18" t="s">
        <v>32</v>
      </c>
      <c r="E17" s="46">
        <f>+SUM(N3:N12)</f>
        <v>330.3333333333332</v>
      </c>
      <c r="F17" s="46"/>
      <c r="H17" s="9">
        <v>2</v>
      </c>
      <c r="I17" s="1" t="s">
        <v>29</v>
      </c>
      <c r="K17" s="17"/>
    </row>
    <row r="18" spans="1:12" x14ac:dyDescent="0.25">
      <c r="D18" s="18" t="s">
        <v>30</v>
      </c>
      <c r="E18" s="46">
        <f>+SUM(K3:K12)</f>
        <v>169.66666666666666</v>
      </c>
      <c r="F18" s="46">
        <f>(E18*100)/E17</f>
        <v>51.362260343087804</v>
      </c>
      <c r="H18" s="9">
        <v>3</v>
      </c>
      <c r="I18" s="1" t="s">
        <v>31</v>
      </c>
      <c r="K18" s="17"/>
      <c r="L18" s="17"/>
    </row>
    <row r="19" spans="1:12" x14ac:dyDescent="0.25">
      <c r="D19" s="18" t="s">
        <v>34</v>
      </c>
      <c r="E19" s="46">
        <f>IF(C42=0,0,(E17-C42-E18))</f>
        <v>-116.3333333333334</v>
      </c>
      <c r="F19" s="46">
        <f>(E19*100)/E17</f>
        <v>-35.216952573158459</v>
      </c>
      <c r="H19" s="9">
        <v>4</v>
      </c>
      <c r="I19" s="1" t="s">
        <v>33</v>
      </c>
      <c r="K19" s="17"/>
      <c r="L19" s="17"/>
    </row>
    <row r="20" spans="1:12" x14ac:dyDescent="0.25">
      <c r="D20" s="18" t="s">
        <v>46</v>
      </c>
      <c r="E20" s="46">
        <f>C42</f>
        <v>276.99999999999994</v>
      </c>
      <c r="F20" s="46">
        <f>(E20*100)/E17</f>
        <v>83.854692230070654</v>
      </c>
      <c r="H20" s="9">
        <v>5</v>
      </c>
      <c r="I20" s="1" t="s">
        <v>35</v>
      </c>
      <c r="K20" s="17"/>
    </row>
    <row r="21" spans="1:12" x14ac:dyDescent="0.25">
      <c r="A21" t="s">
        <v>14</v>
      </c>
    </row>
    <row r="22" spans="1:12" x14ac:dyDescent="0.25">
      <c r="A22" s="35" t="s">
        <v>17</v>
      </c>
      <c r="B22" s="35" t="s">
        <v>9</v>
      </c>
      <c r="C22" s="37" t="s">
        <v>39</v>
      </c>
      <c r="D22" s="33" t="s">
        <v>40</v>
      </c>
      <c r="E22" s="29" t="s">
        <v>0</v>
      </c>
      <c r="F22" s="30"/>
      <c r="G22" s="31" t="s">
        <v>5</v>
      </c>
      <c r="H22" s="31"/>
      <c r="I22" s="32" t="s">
        <v>41</v>
      </c>
      <c r="J22" s="33" t="s">
        <v>7</v>
      </c>
      <c r="K22" s="34" t="s">
        <v>8</v>
      </c>
    </row>
    <row r="23" spans="1:12" x14ac:dyDescent="0.25">
      <c r="A23" s="36"/>
      <c r="B23" s="36"/>
      <c r="C23" s="36"/>
      <c r="D23" s="34"/>
      <c r="E23" s="11" t="s">
        <v>15</v>
      </c>
      <c r="F23" s="11" t="s">
        <v>16</v>
      </c>
      <c r="G23" s="11" t="s">
        <v>3</v>
      </c>
      <c r="H23" s="2" t="s">
        <v>4</v>
      </c>
      <c r="I23" s="32"/>
      <c r="J23" s="33"/>
      <c r="K23" s="34"/>
    </row>
    <row r="24" spans="1:12" ht="60" x14ac:dyDescent="0.25">
      <c r="A24" s="1" t="s">
        <v>56</v>
      </c>
      <c r="B24" s="12">
        <v>42045</v>
      </c>
      <c r="C24" s="12" t="s">
        <v>29</v>
      </c>
      <c r="D24" s="13" t="s">
        <v>57</v>
      </c>
      <c r="E24" s="14">
        <v>0.53888888888888886</v>
      </c>
      <c r="F24" s="14">
        <v>0.5395833333333333</v>
      </c>
      <c r="G24" s="8"/>
      <c r="H24" s="15"/>
      <c r="I24" s="8">
        <f t="shared" ref="I24:I26" si="6">(F24-E24)*24*60</f>
        <v>0.99999999999999645</v>
      </c>
      <c r="J24" s="22" t="s">
        <v>58</v>
      </c>
      <c r="K24" s="22" t="s">
        <v>59</v>
      </c>
    </row>
    <row r="25" spans="1:12" ht="30" x14ac:dyDescent="0.25">
      <c r="A25" s="1" t="s">
        <v>60</v>
      </c>
      <c r="B25" s="12">
        <v>42045</v>
      </c>
      <c r="C25" s="12" t="s">
        <v>42</v>
      </c>
      <c r="D25" s="13" t="s">
        <v>61</v>
      </c>
      <c r="E25" s="14">
        <v>0.54097222222222219</v>
      </c>
      <c r="F25" s="14">
        <v>0.56180555555555556</v>
      </c>
      <c r="G25" s="47" t="s">
        <v>62</v>
      </c>
      <c r="H25" s="15"/>
      <c r="I25" s="8">
        <f t="shared" si="6"/>
        <v>30.000000000000053</v>
      </c>
      <c r="J25" s="22" t="s">
        <v>63</v>
      </c>
      <c r="K25" s="13" t="s">
        <v>64</v>
      </c>
    </row>
    <row r="26" spans="1:12" ht="120" x14ac:dyDescent="0.25">
      <c r="A26" s="1" t="s">
        <v>65</v>
      </c>
      <c r="B26" s="12">
        <v>42045</v>
      </c>
      <c r="C26" s="12" t="s">
        <v>29</v>
      </c>
      <c r="D26" s="13" t="s">
        <v>66</v>
      </c>
      <c r="E26" s="14">
        <v>0.57916666666666672</v>
      </c>
      <c r="F26" s="14">
        <v>0.75</v>
      </c>
      <c r="G26" s="47"/>
      <c r="H26" s="48" t="s">
        <v>67</v>
      </c>
      <c r="I26" s="8">
        <f t="shared" si="6"/>
        <v>245.99999999999991</v>
      </c>
      <c r="J26" s="22" t="s">
        <v>68</v>
      </c>
      <c r="K26" s="13"/>
    </row>
    <row r="27" spans="1:12" x14ac:dyDescent="0.25">
      <c r="A27" s="1"/>
      <c r="B27" s="12"/>
      <c r="C27" s="12"/>
      <c r="D27" s="13"/>
      <c r="E27" s="14"/>
      <c r="F27" s="14"/>
      <c r="G27" s="13"/>
      <c r="H27" s="15"/>
      <c r="I27" s="8">
        <f t="shared" ref="I27:I31" si="7">(F27-E27)*1440</f>
        <v>0</v>
      </c>
      <c r="J27" s="13"/>
      <c r="K27" s="22"/>
    </row>
    <row r="28" spans="1:12" x14ac:dyDescent="0.25">
      <c r="A28" s="1"/>
      <c r="B28" s="12"/>
      <c r="C28" s="12"/>
      <c r="D28" s="13"/>
      <c r="E28" s="14"/>
      <c r="F28" s="14"/>
      <c r="G28" s="13"/>
      <c r="H28" s="15"/>
      <c r="I28" s="8">
        <f t="shared" si="7"/>
        <v>0</v>
      </c>
      <c r="J28" s="13"/>
      <c r="K28" s="22"/>
    </row>
    <row r="29" spans="1:12" x14ac:dyDescent="0.25">
      <c r="A29" s="1"/>
      <c r="B29" s="12"/>
      <c r="C29" s="12"/>
      <c r="D29" s="13"/>
      <c r="E29" s="14"/>
      <c r="F29" s="14"/>
      <c r="G29" s="13"/>
      <c r="H29" s="15"/>
      <c r="I29" s="8">
        <f t="shared" si="7"/>
        <v>0</v>
      </c>
      <c r="J29" s="13"/>
      <c r="K29" s="22"/>
    </row>
    <row r="30" spans="1:12" x14ac:dyDescent="0.25">
      <c r="A30" s="1"/>
      <c r="B30" s="12"/>
      <c r="C30" s="12"/>
      <c r="D30" s="13"/>
      <c r="E30" s="14"/>
      <c r="F30" s="14"/>
      <c r="G30" s="13"/>
      <c r="H30" s="15"/>
      <c r="I30" s="8">
        <f t="shared" si="7"/>
        <v>0</v>
      </c>
      <c r="J30" s="13"/>
      <c r="K30" s="22"/>
    </row>
    <row r="31" spans="1:12" x14ac:dyDescent="0.25">
      <c r="A31" s="1"/>
      <c r="B31" s="12"/>
      <c r="C31" s="12"/>
      <c r="D31" s="13"/>
      <c r="E31" s="14"/>
      <c r="F31" s="14"/>
      <c r="G31" s="13"/>
      <c r="H31" s="15"/>
      <c r="I31" s="8">
        <f t="shared" si="7"/>
        <v>0</v>
      </c>
      <c r="J31" s="13"/>
      <c r="K31" s="22"/>
    </row>
    <row r="34" spans="1:4" ht="15" customHeight="1" x14ac:dyDescent="0.25"/>
    <row r="35" spans="1:4" ht="15" customHeight="1" x14ac:dyDescent="0.25">
      <c r="A35" s="26" t="s">
        <v>36</v>
      </c>
      <c r="B35" s="27"/>
      <c r="C35" s="27"/>
      <c r="D35" s="28"/>
    </row>
    <row r="36" spans="1:4" x14ac:dyDescent="0.25">
      <c r="A36" s="24" t="s">
        <v>44</v>
      </c>
      <c r="B36" s="24"/>
      <c r="C36" s="24" t="s">
        <v>43</v>
      </c>
      <c r="D36" s="24" t="s">
        <v>45</v>
      </c>
    </row>
    <row r="37" spans="1:4" ht="15.75" x14ac:dyDescent="0.3">
      <c r="A37" s="25" t="s">
        <v>27</v>
      </c>
      <c r="B37" s="21">
        <f>COUNTIF(C24:C31, "Concurrencia con la operacion")</f>
        <v>1</v>
      </c>
      <c r="C37" s="1">
        <f>SUMIF(C24:C31, "Concurrencia con la operacion",I24:I31)</f>
        <v>30.000000000000053</v>
      </c>
      <c r="D37" s="1">
        <f>IF(C37&gt;0,(C37*100)/C42,0)</f>
        <v>10.830324909747315</v>
      </c>
    </row>
    <row r="38" spans="1:4" ht="15.75" x14ac:dyDescent="0.3">
      <c r="A38" s="25" t="s">
        <v>29</v>
      </c>
      <c r="B38" s="21">
        <f>COUNTIF(C25:C32, "Incidencia ")</f>
        <v>1</v>
      </c>
      <c r="C38" s="21">
        <f>SUMIF(C24:C31, "Incidencia ",I24:I31)</f>
        <v>246.99999999999991</v>
      </c>
      <c r="D38" s="1">
        <f>IF(C38&gt;0,(C38*100)/C42,0)</f>
        <v>89.169675090252696</v>
      </c>
    </row>
    <row r="39" spans="1:4" ht="15.75" x14ac:dyDescent="0.3">
      <c r="A39" s="25" t="s">
        <v>31</v>
      </c>
      <c r="B39" s="21">
        <f>COUNTIF(C26:C33, "Desconocimiento del sistema ")</f>
        <v>0</v>
      </c>
      <c r="C39" s="21">
        <f>SUMIF(C24:C31, "Desconocimiento del sistema ",I24:I31)</f>
        <v>0</v>
      </c>
      <c r="D39" s="1">
        <f>IF(C39&gt;0,(C39*100)/C42,0)</f>
        <v>0</v>
      </c>
    </row>
    <row r="40" spans="1:4" ht="15.75" x14ac:dyDescent="0.3">
      <c r="A40" s="25" t="s">
        <v>33</v>
      </c>
      <c r="B40" s="21">
        <f>COUNTIF(C27:C34, "Personal ")</f>
        <v>0</v>
      </c>
      <c r="C40" s="21">
        <f>SUMIF(C24:C31, "Personal ",I24:I31)</f>
        <v>0</v>
      </c>
      <c r="D40" s="1">
        <f>IF(C40&gt;0,(C40*100)/C42,0)</f>
        <v>0</v>
      </c>
    </row>
    <row r="41" spans="1:4" ht="15.75" x14ac:dyDescent="0.3">
      <c r="A41" s="25" t="s">
        <v>35</v>
      </c>
      <c r="B41" s="21">
        <f>COUNTIF(C24:C31, "Otro")</f>
        <v>0</v>
      </c>
      <c r="C41" s="21">
        <f>SUMIF(C24:C31, "Otro",I24:I31)</f>
        <v>0</v>
      </c>
      <c r="D41" s="1">
        <f>IF(C41&gt;0,(C41*100)/C42,0)</f>
        <v>0</v>
      </c>
    </row>
    <row r="42" spans="1:4" x14ac:dyDescent="0.25">
      <c r="A42" s="19"/>
      <c r="B42" s="23">
        <f>SUM(B37:B41)</f>
        <v>2</v>
      </c>
      <c r="C42" s="23">
        <f>SUM(C37:C41)</f>
        <v>276.99999999999994</v>
      </c>
      <c r="D42" s="23">
        <f>IF(C42&gt;0,(C42*100)/C42,0)</f>
        <v>100</v>
      </c>
    </row>
    <row r="1048544" spans="17:17" x14ac:dyDescent="0.25">
      <c r="Q1048544" s="1"/>
    </row>
  </sheetData>
  <mergeCells count="23">
    <mergeCell ref="A1:A2"/>
    <mergeCell ref="B1:B2"/>
    <mergeCell ref="C1:C2"/>
    <mergeCell ref="H1:H2"/>
    <mergeCell ref="D1:D2"/>
    <mergeCell ref="E1:E2"/>
    <mergeCell ref="O1:O2"/>
    <mergeCell ref="H15:I15"/>
    <mergeCell ref="J1:N1"/>
    <mergeCell ref="D15:E15"/>
    <mergeCell ref="G1:G2"/>
    <mergeCell ref="F1:F2"/>
    <mergeCell ref="I1:I2"/>
    <mergeCell ref="K22:K23"/>
    <mergeCell ref="A22:A23"/>
    <mergeCell ref="B22:B23"/>
    <mergeCell ref="C22:C23"/>
    <mergeCell ref="D22:D23"/>
    <mergeCell ref="A35:D35"/>
    <mergeCell ref="E22:F22"/>
    <mergeCell ref="G22:H22"/>
    <mergeCell ref="I22:I23"/>
    <mergeCell ref="J22:J23"/>
  </mergeCells>
  <dataValidations count="3">
    <dataValidation type="list" allowBlank="1" showInputMessage="1" showErrorMessage="1" sqref="A27:A31">
      <formula1>$A$3:$A$13</formula1>
    </dataValidation>
    <dataValidation type="list" allowBlank="1" showInputMessage="1" showErrorMessage="1" sqref="C22:C31">
      <formula1>$I$16:$I$20</formula1>
    </dataValidation>
    <dataValidation type="list" allowBlank="1" showInputMessage="1" showErrorMessage="1" sqref="A24:A26">
      <formula1>$A$3:$A$16</formula1>
    </dataValidation>
  </dataValidations>
  <pageMargins left="0.70866141732283472" right="0.70866141732283472" top="0.74803149606299213" bottom="0.74803149606299213" header="0.31496062992125984" footer="0.31496062992125984"/>
  <pageSetup scale="1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Bety 10022015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Hernández</dc:creator>
  <cp:lastModifiedBy>4bx rod</cp:lastModifiedBy>
  <cp:lastPrinted>2015-02-09T16:34:08Z</cp:lastPrinted>
  <dcterms:created xsi:type="dcterms:W3CDTF">2014-12-04T19:08:30Z</dcterms:created>
  <dcterms:modified xsi:type="dcterms:W3CDTF">2015-02-11T01:15:27Z</dcterms:modified>
</cp:coreProperties>
</file>