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odriguez\Desktop\"/>
    </mc:Choice>
  </mc:AlternateContent>
  <bookViews>
    <workbookView xWindow="2175" yWindow="3810" windowWidth="19440" windowHeight="8835"/>
  </bookViews>
  <sheets>
    <sheet name="bety" sheetId="1" r:id="rId1"/>
    <sheet name="Hoja1" sheetId="2" r:id="rId2"/>
    <sheet name="Hoja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N5" i="1"/>
  <c r="K5" i="1"/>
  <c r="N4" i="1"/>
  <c r="K4" i="1"/>
  <c r="N3" i="1"/>
  <c r="K3" i="1"/>
  <c r="E3" i="1"/>
  <c r="E4" i="1" s="1"/>
  <c r="A3" i="1"/>
  <c r="A4" i="1" l="1"/>
  <c r="E5" i="1"/>
  <c r="A5" i="1" s="1"/>
  <c r="D50" i="3"/>
  <c r="C50" i="3"/>
  <c r="B50" i="3"/>
  <c r="C49" i="3"/>
  <c r="D49" i="3" s="1"/>
  <c r="B49" i="3"/>
  <c r="D48" i="3"/>
  <c r="C48" i="3"/>
  <c r="B48" i="3"/>
  <c r="C47" i="3"/>
  <c r="D47" i="3" s="1"/>
  <c r="B47" i="3"/>
  <c r="D46" i="3"/>
  <c r="C46" i="3"/>
  <c r="B46" i="3"/>
  <c r="B51" i="3" s="1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E16" i="3"/>
  <c r="N12" i="3"/>
  <c r="K12" i="3"/>
  <c r="A12" i="3"/>
  <c r="N11" i="3"/>
  <c r="K11" i="3"/>
  <c r="A11" i="3"/>
  <c r="N10" i="3"/>
  <c r="K10" i="3"/>
  <c r="A10" i="3"/>
  <c r="N9" i="3"/>
  <c r="K9" i="3"/>
  <c r="A9" i="3"/>
  <c r="N8" i="3"/>
  <c r="K8" i="3"/>
  <c r="A8" i="3"/>
  <c r="N7" i="3"/>
  <c r="K7" i="3"/>
  <c r="A7" i="3"/>
  <c r="N6" i="3"/>
  <c r="K6" i="3"/>
  <c r="A6" i="3"/>
  <c r="N5" i="3"/>
  <c r="K5" i="3"/>
  <c r="A5" i="3"/>
  <c r="N4" i="3"/>
  <c r="E17" i="3" s="1"/>
  <c r="K4" i="3"/>
  <c r="A4" i="3"/>
  <c r="N3" i="3"/>
  <c r="K3" i="3"/>
  <c r="E18" i="3" s="1"/>
  <c r="A3" i="3"/>
  <c r="C50" i="2"/>
  <c r="B50" i="2"/>
  <c r="C49" i="2"/>
  <c r="B49" i="2"/>
  <c r="C48" i="2"/>
  <c r="B48" i="2"/>
  <c r="B47" i="2"/>
  <c r="C46" i="2"/>
  <c r="B46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C47" i="2" s="1"/>
  <c r="E16" i="2"/>
  <c r="N12" i="2"/>
  <c r="K12" i="2"/>
  <c r="A12" i="2"/>
  <c r="N11" i="2"/>
  <c r="K11" i="2"/>
  <c r="A11" i="2"/>
  <c r="N10" i="2"/>
  <c r="K10" i="2"/>
  <c r="A10" i="2"/>
  <c r="N9" i="2"/>
  <c r="K9" i="2"/>
  <c r="A9" i="2"/>
  <c r="N8" i="2"/>
  <c r="K8" i="2"/>
  <c r="A8" i="2"/>
  <c r="N7" i="2"/>
  <c r="K7" i="2"/>
  <c r="A7" i="2"/>
  <c r="N6" i="2"/>
  <c r="K6" i="2"/>
  <c r="A6" i="2"/>
  <c r="N5" i="2"/>
  <c r="K5" i="2"/>
  <c r="A5" i="2"/>
  <c r="N4" i="2"/>
  <c r="K4" i="2"/>
  <c r="E18" i="2" s="1"/>
  <c r="A4" i="2"/>
  <c r="N3" i="2"/>
  <c r="E17" i="2" s="1"/>
  <c r="K3" i="2"/>
  <c r="A3" i="2"/>
  <c r="N6" i="1"/>
  <c r="N7" i="1"/>
  <c r="N8" i="1"/>
  <c r="A7" i="1"/>
  <c r="A8" i="1"/>
  <c r="A9" i="1"/>
  <c r="A10" i="1"/>
  <c r="A11" i="1"/>
  <c r="F20" i="3" l="1"/>
  <c r="F19" i="3"/>
  <c r="F18" i="3"/>
  <c r="C51" i="3"/>
  <c r="D49" i="2"/>
  <c r="C51" i="2"/>
  <c r="D51" i="2" s="1"/>
  <c r="B51" i="2"/>
  <c r="D47" i="2"/>
  <c r="F20" i="2"/>
  <c r="F19" i="2"/>
  <c r="F18" i="2"/>
  <c r="D46" i="2"/>
  <c r="K6" i="1"/>
  <c r="K7" i="1"/>
  <c r="K8" i="1"/>
  <c r="K9" i="1"/>
  <c r="K10" i="1"/>
  <c r="K11" i="1"/>
  <c r="K12" i="1"/>
  <c r="I34" i="1"/>
  <c r="I35" i="1"/>
  <c r="I36" i="1"/>
  <c r="I37" i="1"/>
  <c r="I38" i="1"/>
  <c r="I39" i="1"/>
  <c r="I40" i="1"/>
  <c r="D51" i="3" l="1"/>
  <c r="E20" i="3"/>
  <c r="E19" i="3"/>
  <c r="E20" i="2"/>
  <c r="D50" i="2"/>
  <c r="D48" i="2"/>
  <c r="E19" i="2"/>
  <c r="C46" i="1"/>
  <c r="B50" i="1"/>
  <c r="C47" i="1"/>
  <c r="C50" i="1"/>
  <c r="C48" i="1"/>
  <c r="B47" i="1"/>
  <c r="B49" i="1"/>
  <c r="B48" i="1"/>
  <c r="B46" i="1"/>
  <c r="B51" i="1" l="1"/>
  <c r="C49" i="1" l="1"/>
  <c r="N12" i="1"/>
  <c r="N11" i="1"/>
  <c r="N10" i="1"/>
  <c r="N9" i="1"/>
  <c r="E18" i="1"/>
  <c r="E17" i="1" l="1"/>
  <c r="C51" i="1"/>
  <c r="E20" i="1" l="1"/>
  <c r="D50" i="1"/>
  <c r="F18" i="1"/>
  <c r="F20" i="1"/>
  <c r="E19" i="1"/>
  <c r="F19" i="1" s="1"/>
  <c r="D49" i="1"/>
  <c r="D48" i="1"/>
  <c r="D47" i="1"/>
  <c r="D51" i="1"/>
  <c r="D46" i="1"/>
  <c r="A12" i="1" l="1"/>
  <c r="A6" i="1"/>
  <c r="E16" i="1"/>
</calcChain>
</file>

<file path=xl/comments1.xml><?xml version="1.0" encoding="utf-8"?>
<comments xmlns="http://schemas.openxmlformats.org/spreadsheetml/2006/main">
  <authors>
    <author>Leo Hernández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comments2.xml><?xml version="1.0" encoding="utf-8"?>
<comments xmlns="http://schemas.openxmlformats.org/spreadsheetml/2006/main">
  <authors>
    <author>Leo Hernández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comments3.xml><?xml version="1.0" encoding="utf-8"?>
<comments xmlns="http://schemas.openxmlformats.org/spreadsheetml/2006/main">
  <authors>
    <author>Leo Hernández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sharedStrings.xml><?xml version="1.0" encoding="utf-8"?>
<sst xmlns="http://schemas.openxmlformats.org/spreadsheetml/2006/main" count="219" uniqueCount="74">
  <si>
    <t xml:space="preserve">Tiempo ejecución </t>
  </si>
  <si>
    <t>Ciclo</t>
  </si>
  <si>
    <t>Etapa</t>
  </si>
  <si>
    <t>Evento</t>
  </si>
  <si>
    <t>JIRA relacionado</t>
  </si>
  <si>
    <t>Incidente</t>
  </si>
  <si>
    <t>Responsable</t>
  </si>
  <si>
    <t>Causa</t>
  </si>
  <si>
    <t>Acción correctiva</t>
  </si>
  <si>
    <t>Fecha</t>
  </si>
  <si>
    <t>Observaciones</t>
  </si>
  <si>
    <t>Hora Fin</t>
  </si>
  <si>
    <t>Real (minutos)</t>
  </si>
  <si>
    <t>Tarea</t>
  </si>
  <si>
    <t>Desviaciones de prueba</t>
  </si>
  <si>
    <t>Inicio</t>
  </si>
  <si>
    <t>Fin</t>
  </si>
  <si>
    <t>clave</t>
  </si>
  <si>
    <t>Día prueba</t>
  </si>
  <si>
    <t>Área</t>
  </si>
  <si>
    <t>Consecutivo</t>
  </si>
  <si>
    <t xml:space="preserve">Tipos de Desviación </t>
  </si>
  <si>
    <t>clave ciclo-día-área-consecutivo</t>
  </si>
  <si>
    <t>Planeado Hrs</t>
  </si>
  <si>
    <t xml:space="preserve">Totales </t>
  </si>
  <si>
    <t> Concurrencia con la operacion </t>
  </si>
  <si>
    <t>Escenarios de prueba</t>
  </si>
  <si>
    <t>Incidencia </t>
  </si>
  <si>
    <t>Tiempo de prueba Planeados</t>
  </si>
  <si>
    <t>Desconocimiento del sistema </t>
  </si>
  <si>
    <t>Tiempo de prueba Reales</t>
  </si>
  <si>
    <t>Personal </t>
  </si>
  <si>
    <t>Tiempo de prueba sin incidencias</t>
  </si>
  <si>
    <t>Otro</t>
  </si>
  <si>
    <t>Totales por  desviación</t>
  </si>
  <si>
    <t>Planeado
 (minutos)</t>
  </si>
  <si>
    <t>Hora 
Inicio</t>
  </si>
  <si>
    <t xml:space="preserve">Tipo de 
desviación </t>
  </si>
  <si>
    <t>Desviación 
de prueba</t>
  </si>
  <si>
    <t>Impacto en tiempo 
del incidente</t>
  </si>
  <si>
    <t>Concurrencia con la operacion</t>
  </si>
  <si>
    <t>Tiempo</t>
  </si>
  <si>
    <t>Tipo</t>
  </si>
  <si>
    <t>%</t>
  </si>
  <si>
    <t>insidencias</t>
  </si>
  <si>
    <t>Cambio</t>
  </si>
  <si>
    <t>Conciliacion de divisas(Dollar)</t>
  </si>
  <si>
    <t>Bety</t>
  </si>
  <si>
    <t>el proceso conlleva la validacion entre fiable -tas, se realiza en paralelo no se puede cuantificar el tiempo por actividad</t>
  </si>
  <si>
    <t xml:space="preserve">Tiempo no se detuvo por explicacion de javier </t>
  </si>
  <si>
    <t>4 min</t>
  </si>
  <si>
    <t>conciliacion de divisas(multidivisas)</t>
  </si>
  <si>
    <t>conciliacion de divisas(Pesos)</t>
  </si>
  <si>
    <t>44Cambio9</t>
  </si>
  <si>
    <t>Atencion de celular personal</t>
  </si>
  <si>
    <t>X</t>
  </si>
  <si>
    <t>Corrección en datos de matriz para realizar ajustes en deal</t>
  </si>
  <si>
    <t>una liquidacion no se podia realizar por falta de fondos</t>
  </si>
  <si>
    <t>Se solicito ajustes en deal para asignación de montos</t>
  </si>
  <si>
    <t>44Cambio7</t>
  </si>
  <si>
    <t>ligado a el jira 1271,1272</t>
  </si>
  <si>
    <t xml:space="preserve">Limpieza de informacion de liquidaciones que no pasaron de fiable a tas para realizar la conciliacion  </t>
  </si>
  <si>
    <t xml:space="preserve">Deposito de diferencia en el cuadre </t>
  </si>
  <si>
    <t>diferencia de deposito fiable -tas por depuracion de tablas por jira 1271,1272</t>
  </si>
  <si>
    <t>junta de para ver avance dia 4</t>
  </si>
  <si>
    <t>se realizara el cierre el dia de hoy</t>
  </si>
  <si>
    <t>Personal</t>
  </si>
  <si>
    <t> Concurrencia con la operación </t>
  </si>
  <si>
    <t xml:space="preserve">Salida a comer </t>
  </si>
  <si>
    <t>personla</t>
  </si>
  <si>
    <t>44Cambio8</t>
  </si>
  <si>
    <t>Correccion de registro de jira 1272</t>
  </si>
  <si>
    <t>el pago se elimino al generarr la correccion del jira 1272</t>
  </si>
  <si>
    <t>recuperacion de registro al limpiar tabla de pagos en jira 1272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</si>
</sst>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 Unicode MS"/>
      <family val="2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E877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/>
    <xf numFmtId="164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/>
    <xf numFmtId="20" fontId="4" fillId="0" borderId="1" xfId="0" applyNumberFormat="1" applyFont="1" applyBorder="1"/>
    <xf numFmtId="0" fontId="4" fillId="0" borderId="1" xfId="0" quotePrefix="1" applyFont="1" applyBorder="1"/>
    <xf numFmtId="0" fontId="4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0" fontId="1" fillId="0" borderId="0" xfId="0" applyFont="1"/>
    <xf numFmtId="0" fontId="0" fillId="0" borderId="0" xfId="0" applyBorder="1"/>
    <xf numFmtId="0" fontId="1" fillId="5" borderId="1" xfId="0" applyFont="1" applyFill="1" applyBorder="1"/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8" fillId="6" borderId="1" xfId="0" applyFont="1" applyFill="1" applyBorder="1"/>
    <xf numFmtId="0" fontId="7" fillId="7" borderId="4" xfId="0" applyFont="1" applyFill="1" applyBorder="1" applyAlignment="1">
      <alignment horizontal="center"/>
    </xf>
    <xf numFmtId="0" fontId="0" fillId="8" borderId="1" xfId="0" applyFill="1" applyBorder="1"/>
    <xf numFmtId="15" fontId="0" fillId="3" borderId="1" xfId="0" applyNumberFormat="1" applyFont="1" applyFill="1" applyBorder="1"/>
    <xf numFmtId="165" fontId="0" fillId="3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  <color rgb="FFFE877A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Incidencias</a:t>
            </a:r>
          </a:p>
          <a:p>
            <a:pPr>
              <a:defRPr/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7.8608436888524966E-18"/>
                  <c:y val="2.37489270907937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4011581739313601E-2"/>
                  <c:y val="-5.54141632118522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5372863405377138E-2"/>
                  <c:y val="3.1771864209941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bety!$A$46:$A$50</c:f>
              <c:strCache>
                <c:ptCount val="5"/>
                <c:pt idx="0">
                  <c:v> Concurrencia con la operacion </c:v>
                </c:pt>
                <c:pt idx="1">
                  <c:v>Incidencia </c:v>
                </c:pt>
                <c:pt idx="2">
                  <c:v>Desconocimiento del sistema </c:v>
                </c:pt>
                <c:pt idx="3">
                  <c:v>Personal </c:v>
                </c:pt>
                <c:pt idx="4">
                  <c:v>Otro</c:v>
                </c:pt>
              </c:strCache>
            </c:strRef>
          </c:cat>
          <c:val>
            <c:numRef>
              <c:f>bety!$C$46:$C$50</c:f>
              <c:numCache>
                <c:formatCode>General</c:formatCode>
                <c:ptCount val="5"/>
                <c:pt idx="0">
                  <c:v>0</c:v>
                </c:pt>
                <c:pt idx="1">
                  <c:v>39.000000000000021</c:v>
                </c:pt>
                <c:pt idx="2">
                  <c:v>0</c:v>
                </c:pt>
                <c:pt idx="3">
                  <c:v>15.999999999999783</c:v>
                </c:pt>
                <c:pt idx="4">
                  <c:v>105.99999999999977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1F2A3E6-8BFD-49AF-896D-90AF081B1D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F6DB5EF-B95F-45F7-816D-2462F141288A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F9BBF3F-D369-4B9E-94AE-BB0DFC7967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1508564D-C9B3-4FC5-B6DE-437B306D9DE8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279B531-18D3-4471-88AB-00D417E1EB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D566FFD-33B6-4E01-A0C8-44EB66FD86AE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bety!$D$18:$D$20</c:f>
              <c:strCache>
                <c:ptCount val="3"/>
                <c:pt idx="0">
                  <c:v>Tiempo de prueba Planeados</c:v>
                </c:pt>
                <c:pt idx="1">
                  <c:v>Tiempo de prueba sin incidencias</c:v>
                </c:pt>
                <c:pt idx="2">
                  <c:v>insidencias</c:v>
                </c:pt>
              </c:strCache>
            </c:strRef>
          </c:cat>
          <c:val>
            <c:numRef>
              <c:f>bety!$E$18:$E$20</c:f>
              <c:numCache>
                <c:formatCode>General</c:formatCode>
                <c:ptCount val="3"/>
                <c:pt idx="0">
                  <c:v>90</c:v>
                </c:pt>
                <c:pt idx="1">
                  <c:v>14.000000000000085</c:v>
                </c:pt>
                <c:pt idx="2">
                  <c:v>160.99999999999957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bety!$D$18:$D$20</c15:f>
                <c15:dlblRangeCache>
                  <c:ptCount val="3"/>
                  <c:pt idx="0">
                    <c:v>Tiempo de prueba Planeados</c:v>
                  </c:pt>
                  <c:pt idx="1">
                    <c:v>Tiempo de prueba sin incidencias</c:v>
                  </c:pt>
                  <c:pt idx="2">
                    <c:v>insidencias</c:v>
                  </c:pt>
                </c15:dlblRangeCache>
              </c15:datalabelsRange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bety!$D$18:$D$20</c:f>
              <c:strCache>
                <c:ptCount val="3"/>
                <c:pt idx="0">
                  <c:v>Tiempo de prueba Planeados</c:v>
                </c:pt>
                <c:pt idx="1">
                  <c:v>Tiempo de prueba sin incidencias</c:v>
                </c:pt>
                <c:pt idx="2">
                  <c:v>insidencias</c:v>
                </c:pt>
              </c:strCache>
            </c:strRef>
          </c:cat>
          <c:val>
            <c:numRef>
              <c:f>bety!$F$18:$F$20</c:f>
              <c:numCache>
                <c:formatCode>General</c:formatCode>
                <c:ptCount val="3"/>
                <c:pt idx="0">
                  <c:v>33.96226415094344</c:v>
                </c:pt>
                <c:pt idx="1">
                  <c:v>5.283018867924568</c:v>
                </c:pt>
                <c:pt idx="2">
                  <c:v>60.754716981131999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Incidencias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3219594566312553"/>
          <c:y val="0.26415406267214647"/>
          <c:w val="0.55499808671075468"/>
          <c:h val="0.626875195595002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7.8608436888524966E-18"/>
                  <c:y val="2.37489270907937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4011581739313601E-2"/>
                  <c:y val="-5.54141632118522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6.1744067329663622E-2"/>
                  <c:y val="-3.1665236121058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Hoja1!$A$46:$A$50</c:f>
              <c:strCache>
                <c:ptCount val="5"/>
                <c:pt idx="0">
                  <c:v> Concurrencia con la operacion </c:v>
                </c:pt>
                <c:pt idx="1">
                  <c:v>Incidencia </c:v>
                </c:pt>
                <c:pt idx="2">
                  <c:v>Desconocimiento del sistema </c:v>
                </c:pt>
                <c:pt idx="3">
                  <c:v>Personal </c:v>
                </c:pt>
                <c:pt idx="4">
                  <c:v>Otro</c:v>
                </c:pt>
              </c:strCache>
            </c:strRef>
          </c:cat>
          <c:val>
            <c:numRef>
              <c:f>Hoja1!$C$46:$C$50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0DC01C34-5AC9-42A7-92BF-B517A118881F}" type="CELLRANGE">
                      <a:rPr lang="es-MX"/>
                      <a:pPr/>
                      <a:t>[CELLRANGE]</a:t>
                    </a:fld>
                    <a:r>
                      <a:rPr lang="es-MX" baseline="0"/>
                      <a:t> </a:t>
                    </a:r>
                    <a:fld id="{181C6B56-8315-4ABB-AE35-8681E326CE39}" type="PERCENTAGE">
                      <a:rPr lang="es-MX" baseline="0"/>
                      <a:pPr/>
                      <a:t>[PORCENTAJE]</a:t>
                    </a:fld>
                    <a:endParaRPr lang="es-MX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11ACF3-9BEC-4788-8DE6-B6A429C4C445}" type="CELLRANGE">
                      <a:rPr lang="es-MX"/>
                      <a:pPr/>
                      <a:t>[CELLRANGE]</a:t>
                    </a:fld>
                    <a:r>
                      <a:rPr lang="es-MX" baseline="0"/>
                      <a:t> </a:t>
                    </a:r>
                    <a:fld id="{DD0DCE07-DE9E-4F73-BA56-7027243CFBF1}" type="PERCENTAGE">
                      <a:rPr lang="es-MX" baseline="0"/>
                      <a:pPr/>
                      <a:t>[PORCENTAJE]</a:t>
                    </a:fld>
                    <a:endParaRPr lang="es-MX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231F6B-3CF5-41A1-B75F-84CAD06FFB91}" type="CELLRANGE">
                      <a:rPr lang="es-MX"/>
                      <a:pPr/>
                      <a:t>[CELLRANGE]</a:t>
                    </a:fld>
                    <a:r>
                      <a:rPr lang="es-MX" baseline="0"/>
                      <a:t> </a:t>
                    </a:r>
                    <a:fld id="{7D3FD511-BE9F-4355-9E0F-0BD0E2A397BF}" type="PERCENTAGE">
                      <a:rPr lang="es-MX" baseline="0"/>
                      <a:pPr/>
                      <a:t>[PORCENTAJE]</a:t>
                    </a:fld>
                    <a:endParaRPr lang="es-MX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Hoja1!$D$18:$D$20</c:f>
              <c:strCache>
                <c:ptCount val="3"/>
                <c:pt idx="0">
                  <c:v>Tiempo de prueba Planeados</c:v>
                </c:pt>
                <c:pt idx="1">
                  <c:v>Tiempo de prueba sin incidencias</c:v>
                </c:pt>
                <c:pt idx="2">
                  <c:v>insidencias</c:v>
                </c:pt>
              </c:strCache>
            </c:strRef>
          </c:cat>
          <c:val>
            <c:numRef>
              <c:f>Hoja1!$E$18:$E$20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bety!$D$18:$D$20</c15:f>
                <c15:dlblRangeCache>
                  <c:ptCount val="3"/>
                  <c:pt idx="0">
                    <c:v>Tiempo de prueba Planeados</c:v>
                  </c:pt>
                  <c:pt idx="1">
                    <c:v>Tiempo de prueba sin incidencias</c:v>
                  </c:pt>
                  <c:pt idx="2">
                    <c:v>insidencias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Incidencias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3219594566312553"/>
          <c:y val="0.26415406267214647"/>
          <c:w val="0.55499808671075468"/>
          <c:h val="0.626875195595002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7.8608436888524966E-18"/>
                  <c:y val="2.37489270907937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4011581739313601E-2"/>
                  <c:y val="-5.54141632118522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6.1744067329663622E-2"/>
                  <c:y val="-3.1665236121058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Hoja2!$C$46:$C$50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589F67E2-452D-490A-BA27-00905E64A621}" type="CELLRANGE">
                      <a:rPr lang="es-MX"/>
                      <a:pPr/>
                      <a:t>[CELLRANGE]</a:t>
                    </a:fld>
                    <a:r>
                      <a:rPr lang="es-MX" baseline="0"/>
                      <a:t> </a:t>
                    </a:r>
                    <a:fld id="{BBBE9BEB-3D3B-44C5-9DA7-8D416C79D733}" type="PERCENTAGE">
                      <a:rPr lang="es-MX" baseline="0"/>
                      <a:pPr/>
                      <a:t>[PORCENTAJE]</a:t>
                    </a:fld>
                    <a:endParaRPr lang="es-MX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EC5EA2-4EF8-4780-AAB6-C7662FC38706}" type="CELLRANGE">
                      <a:rPr lang="es-MX"/>
                      <a:pPr/>
                      <a:t>[CELLRANGE]</a:t>
                    </a:fld>
                    <a:r>
                      <a:rPr lang="es-MX" baseline="0"/>
                      <a:t> </a:t>
                    </a:r>
                    <a:fld id="{AAD27B45-4B67-4765-B706-16E4347912AF}" type="PERCENTAGE">
                      <a:rPr lang="es-MX" baseline="0"/>
                      <a:pPr/>
                      <a:t>[PORCENTAJE]</a:t>
                    </a:fld>
                    <a:endParaRPr lang="es-MX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2CEC33-1A40-4FC0-A80F-B8A702B6CDFF}" type="CELLRANGE">
                      <a:rPr lang="es-MX"/>
                      <a:pPr/>
                      <a:t>[CELLRANGE]</a:t>
                    </a:fld>
                    <a:r>
                      <a:rPr lang="es-MX" baseline="0"/>
                      <a:t> </a:t>
                    </a:r>
                    <a:fld id="{BA6E9294-79F6-4946-BE04-7093AFD85B98}" type="PERCENTAGE">
                      <a:rPr lang="es-MX" baseline="0"/>
                      <a:pPr/>
                      <a:t>[PORCENTAJE]</a:t>
                    </a:fld>
                    <a:endParaRPr lang="es-MX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Hoja2!$D$18:$D$20</c:f>
              <c:strCache>
                <c:ptCount val="3"/>
                <c:pt idx="0">
                  <c:v>Tiempo de prueba Planeados</c:v>
                </c:pt>
                <c:pt idx="1">
                  <c:v>Tiempo de prueba sin incidencias</c:v>
                </c:pt>
                <c:pt idx="2">
                  <c:v>insidencias</c:v>
                </c:pt>
              </c:strCache>
            </c:strRef>
          </c:cat>
          <c:val>
            <c:numRef>
              <c:f>Hoja2!$E$18:$E$20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bety!$D$18:$D$20</c15:f>
                <c15:dlblRangeCache>
                  <c:ptCount val="3"/>
                  <c:pt idx="0">
                    <c:v>Tiempo de prueba Planeados</c:v>
                  </c:pt>
                  <c:pt idx="1">
                    <c:v>Tiempo de prueba sin incidencias</c:v>
                  </c:pt>
                  <c:pt idx="2">
                    <c:v>insidencias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1011636</xdr:colOff>
      <xdr:row>42</xdr:row>
      <xdr:rowOff>72910</xdr:rowOff>
    </xdr:from>
    <xdr:to>
      <xdr:col>7</xdr:col>
      <xdr:colOff>1942908</xdr:colOff>
      <xdr:row>59</xdr:row>
      <xdr:rowOff>65243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279606</xdr:colOff>
      <xdr:row>42</xdr:row>
      <xdr:rowOff>141644</xdr:rowOff>
    </xdr:from>
    <xdr:to>
      <xdr:col>11</xdr:col>
      <xdr:colOff>1013951</xdr:colOff>
      <xdr:row>59</xdr:row>
      <xdr:rowOff>122902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1011636</xdr:colOff>
      <xdr:row>42</xdr:row>
      <xdr:rowOff>72910</xdr:rowOff>
    </xdr:from>
    <xdr:to>
      <xdr:col>7</xdr:col>
      <xdr:colOff>1942908</xdr:colOff>
      <xdr:row>59</xdr:row>
      <xdr:rowOff>65243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279606</xdr:colOff>
      <xdr:row>42</xdr:row>
      <xdr:rowOff>141644</xdr:rowOff>
    </xdr:from>
    <xdr:to>
      <xdr:col>11</xdr:col>
      <xdr:colOff>1013951</xdr:colOff>
      <xdr:row>59</xdr:row>
      <xdr:rowOff>122902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1011636</xdr:colOff>
      <xdr:row>42</xdr:row>
      <xdr:rowOff>72910</xdr:rowOff>
    </xdr:from>
    <xdr:to>
      <xdr:col>7</xdr:col>
      <xdr:colOff>1942908</xdr:colOff>
      <xdr:row>59</xdr:row>
      <xdr:rowOff>65243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279606</xdr:colOff>
      <xdr:row>42</xdr:row>
      <xdr:rowOff>141644</xdr:rowOff>
    </xdr:from>
    <xdr:to>
      <xdr:col>11</xdr:col>
      <xdr:colOff>1013951</xdr:colOff>
      <xdr:row>59</xdr:row>
      <xdr:rowOff>122902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48553"/>
  <sheetViews>
    <sheetView tabSelected="1" topLeftCell="A23" zoomScale="62" zoomScaleNormal="62" workbookViewId="0">
      <selection activeCell="K26" sqref="K26"/>
    </sheetView>
  </sheetViews>
  <sheetFormatPr baseColWidth="10" defaultColWidth="35.7109375" defaultRowHeight="15" x14ac:dyDescent="0.25"/>
  <cols>
    <col min="1" max="1" width="29.7109375" bestFit="1" customWidth="1"/>
    <col min="2" max="2" width="10.7109375" bestFit="1" customWidth="1"/>
    <col min="3" max="3" width="30.28515625" bestFit="1" customWidth="1"/>
    <col min="4" max="4" width="40.28515625" bestFit="1" customWidth="1"/>
    <col min="5" max="5" width="16.42578125" bestFit="1" customWidth="1"/>
    <col min="6" max="6" width="14.28515625" customWidth="1"/>
    <col min="7" max="7" width="10.85546875" bestFit="1" customWidth="1"/>
    <col min="8" max="8" width="40.28515625" bestFit="1" customWidth="1"/>
    <col min="9" max="9" width="31.42578125" bestFit="1" customWidth="1"/>
    <col min="10" max="10" width="16.42578125" bestFit="1" customWidth="1"/>
    <col min="11" max="11" width="23.85546875" bestFit="1" customWidth="1"/>
    <col min="12" max="12" width="25.140625" bestFit="1" customWidth="1"/>
    <col min="13" max="13" width="15" bestFit="1" customWidth="1"/>
    <col min="14" max="14" width="12.140625" bestFit="1" customWidth="1"/>
    <col min="15" max="16" width="19.42578125" bestFit="1" customWidth="1"/>
    <col min="17" max="17" width="2.5703125" bestFit="1" customWidth="1"/>
  </cols>
  <sheetData>
    <row r="1" spans="1:17" x14ac:dyDescent="0.25">
      <c r="A1" s="49" t="s">
        <v>22</v>
      </c>
      <c r="B1" s="46" t="s">
        <v>1</v>
      </c>
      <c r="C1" s="46" t="s">
        <v>18</v>
      </c>
      <c r="D1" s="47" t="s">
        <v>19</v>
      </c>
      <c r="E1" s="47" t="s">
        <v>20</v>
      </c>
      <c r="F1" s="47" t="s">
        <v>2</v>
      </c>
      <c r="G1" s="47" t="s">
        <v>9</v>
      </c>
      <c r="H1" s="46" t="s">
        <v>13</v>
      </c>
      <c r="I1" s="47" t="s">
        <v>6</v>
      </c>
      <c r="J1" s="41" t="s">
        <v>0</v>
      </c>
      <c r="K1" s="52"/>
      <c r="L1" s="52"/>
      <c r="M1" s="52"/>
      <c r="N1" s="42"/>
      <c r="O1" s="46" t="s">
        <v>10</v>
      </c>
    </row>
    <row r="2" spans="1:17" ht="30" x14ac:dyDescent="0.25">
      <c r="A2" s="55"/>
      <c r="B2" s="46"/>
      <c r="C2" s="46"/>
      <c r="D2" s="48"/>
      <c r="E2" s="48"/>
      <c r="F2" s="48"/>
      <c r="G2" s="48"/>
      <c r="H2" s="46"/>
      <c r="I2" s="48"/>
      <c r="J2" s="11" t="s">
        <v>23</v>
      </c>
      <c r="K2" s="23" t="s">
        <v>35</v>
      </c>
      <c r="L2" s="23" t="s">
        <v>36</v>
      </c>
      <c r="M2" s="11" t="s">
        <v>11</v>
      </c>
      <c r="N2" s="11" t="s">
        <v>12</v>
      </c>
      <c r="O2" s="46"/>
    </row>
    <row r="3" spans="1:17" ht="90" x14ac:dyDescent="0.25">
      <c r="A3" s="1" t="str">
        <f t="shared" ref="A3:A5" si="0">CONCATENATE(B3,C3,D3,E3)</f>
        <v>44Cambio1</v>
      </c>
      <c r="B3" s="5">
        <v>4</v>
      </c>
      <c r="C3" s="5">
        <v>4</v>
      </c>
      <c r="D3" s="5" t="s">
        <v>45</v>
      </c>
      <c r="E3" s="5">
        <f t="shared" ref="E3:E5" si="1">+E2+1</f>
        <v>1</v>
      </c>
      <c r="F3" s="6">
        <v>5</v>
      </c>
      <c r="G3" s="31">
        <v>42046</v>
      </c>
      <c r="H3" s="6" t="s">
        <v>46</v>
      </c>
      <c r="I3" s="6" t="s">
        <v>47</v>
      </c>
      <c r="J3" s="10">
        <v>2.0833333333333332E-2</v>
      </c>
      <c r="K3" s="32">
        <f t="shared" ref="K3:K5" si="2">J3*24*60</f>
        <v>30</v>
      </c>
      <c r="L3" s="10">
        <v>0.57638888888888895</v>
      </c>
      <c r="M3" s="10">
        <v>0.69097222222222221</v>
      </c>
      <c r="N3" s="8">
        <f t="shared" ref="N3:N5" si="3">(M3-L3)*24*60</f>
        <v>164.99999999999989</v>
      </c>
      <c r="O3" s="3" t="s">
        <v>48</v>
      </c>
      <c r="P3" s="4" t="s">
        <v>49</v>
      </c>
      <c r="Q3" s="4" t="s">
        <v>50</v>
      </c>
    </row>
    <row r="4" spans="1:17" ht="90" x14ac:dyDescent="0.25">
      <c r="A4" s="1" t="str">
        <f t="shared" si="0"/>
        <v>44Cambio2</v>
      </c>
      <c r="B4" s="5">
        <v>4</v>
      </c>
      <c r="C4" s="5">
        <v>4</v>
      </c>
      <c r="D4" s="5" t="s">
        <v>45</v>
      </c>
      <c r="E4" s="5">
        <f t="shared" si="1"/>
        <v>2</v>
      </c>
      <c r="F4" s="6">
        <v>5</v>
      </c>
      <c r="G4" s="7">
        <v>42046</v>
      </c>
      <c r="H4" s="6" t="s">
        <v>51</v>
      </c>
      <c r="I4" s="6" t="s">
        <v>47</v>
      </c>
      <c r="J4" s="10">
        <v>2.0833333333333332E-2</v>
      </c>
      <c r="K4" s="32">
        <f t="shared" si="2"/>
        <v>30</v>
      </c>
      <c r="L4" s="33">
        <v>0.69166666666666676</v>
      </c>
      <c r="M4" s="33">
        <v>0.73541666666666661</v>
      </c>
      <c r="N4" s="8">
        <f t="shared" si="3"/>
        <v>62.999999999999773</v>
      </c>
      <c r="O4" s="3" t="s">
        <v>48</v>
      </c>
      <c r="Q4" s="4"/>
    </row>
    <row r="5" spans="1:17" ht="90" x14ac:dyDescent="0.25">
      <c r="A5" s="1" t="str">
        <f t="shared" si="0"/>
        <v>44Cambio3</v>
      </c>
      <c r="B5" s="5">
        <v>4</v>
      </c>
      <c r="C5" s="5">
        <v>4</v>
      </c>
      <c r="D5" s="5" t="s">
        <v>45</v>
      </c>
      <c r="E5" s="5">
        <f t="shared" si="1"/>
        <v>3</v>
      </c>
      <c r="F5" s="6">
        <v>5</v>
      </c>
      <c r="G5" s="7">
        <v>42046</v>
      </c>
      <c r="H5" s="6" t="s">
        <v>52</v>
      </c>
      <c r="I5" s="6" t="s">
        <v>47</v>
      </c>
      <c r="J5" s="10">
        <v>2.0833333333333332E-2</v>
      </c>
      <c r="K5" s="32">
        <f t="shared" si="2"/>
        <v>30</v>
      </c>
      <c r="L5" s="10">
        <v>0.54999999999999993</v>
      </c>
      <c r="M5" s="10">
        <v>0.5756944444444444</v>
      </c>
      <c r="N5" s="8">
        <f t="shared" si="3"/>
        <v>37.000000000000028</v>
      </c>
      <c r="O5" s="3" t="s">
        <v>48</v>
      </c>
      <c r="Q5" s="4"/>
    </row>
    <row r="6" spans="1:17" x14ac:dyDescent="0.25">
      <c r="A6" s="1" t="str">
        <f t="shared" ref="A6:A12" si="4">CONCATENATE(B6,C6,D6,E6)</f>
        <v/>
      </c>
      <c r="B6" s="5"/>
      <c r="C6" s="5"/>
      <c r="D6" s="5"/>
      <c r="E6" s="5"/>
      <c r="F6" s="6"/>
      <c r="G6" s="7"/>
      <c r="H6" s="6"/>
      <c r="I6" s="6"/>
      <c r="J6" s="10"/>
      <c r="K6" s="8">
        <f t="shared" ref="K6:K12" si="5">J6*24*60</f>
        <v>0</v>
      </c>
      <c r="L6" s="10"/>
      <c r="M6" s="10"/>
      <c r="N6" s="8">
        <f t="shared" ref="N6:N12" si="6">(M6-L6)*24*60</f>
        <v>0</v>
      </c>
      <c r="O6" s="1"/>
    </row>
    <row r="7" spans="1:17" x14ac:dyDescent="0.25">
      <c r="A7" s="1" t="str">
        <f t="shared" si="4"/>
        <v/>
      </c>
      <c r="B7" s="5"/>
      <c r="C7" s="5"/>
      <c r="D7" s="5"/>
      <c r="E7" s="5"/>
      <c r="F7" s="6"/>
      <c r="G7" s="7"/>
      <c r="H7" s="6"/>
      <c r="I7" s="6"/>
      <c r="J7" s="10"/>
      <c r="K7" s="8">
        <f t="shared" si="5"/>
        <v>0</v>
      </c>
      <c r="L7" s="10"/>
      <c r="M7" s="10"/>
      <c r="N7" s="8">
        <f t="shared" si="6"/>
        <v>0</v>
      </c>
      <c r="O7" s="1"/>
    </row>
    <row r="8" spans="1:17" x14ac:dyDescent="0.25">
      <c r="A8" s="1" t="str">
        <f t="shared" si="4"/>
        <v/>
      </c>
      <c r="B8" s="5"/>
      <c r="C8" s="5"/>
      <c r="D8" s="5"/>
      <c r="E8" s="5"/>
      <c r="F8" s="6"/>
      <c r="G8" s="7"/>
      <c r="H8" s="6"/>
      <c r="I8" s="6"/>
      <c r="J8" s="10"/>
      <c r="K8" s="8">
        <f t="shared" si="5"/>
        <v>0</v>
      </c>
      <c r="L8" s="10"/>
      <c r="M8" s="10"/>
      <c r="N8" s="8">
        <f t="shared" si="6"/>
        <v>0</v>
      </c>
      <c r="O8" s="1"/>
    </row>
    <row r="9" spans="1:17" x14ac:dyDescent="0.25">
      <c r="A9" s="1" t="str">
        <f t="shared" si="4"/>
        <v/>
      </c>
      <c r="B9" s="5"/>
      <c r="C9" s="5"/>
      <c r="D9" s="5"/>
      <c r="E9" s="5"/>
      <c r="F9" s="6"/>
      <c r="G9" s="7"/>
      <c r="H9" s="6"/>
      <c r="I9" s="6"/>
      <c r="J9" s="10"/>
      <c r="K9" s="8">
        <f t="shared" si="5"/>
        <v>0</v>
      </c>
      <c r="L9" s="10"/>
      <c r="M9" s="10"/>
      <c r="N9" s="8">
        <f t="shared" si="6"/>
        <v>0</v>
      </c>
      <c r="O9" s="1"/>
    </row>
    <row r="10" spans="1:17" x14ac:dyDescent="0.25">
      <c r="A10" s="1" t="str">
        <f t="shared" si="4"/>
        <v/>
      </c>
      <c r="B10" s="5"/>
      <c r="C10" s="5"/>
      <c r="D10" s="5"/>
      <c r="E10" s="5"/>
      <c r="F10" s="6"/>
      <c r="G10" s="7"/>
      <c r="H10" s="6"/>
      <c r="I10" s="6"/>
      <c r="J10" s="10"/>
      <c r="K10" s="8">
        <f t="shared" si="5"/>
        <v>0</v>
      </c>
      <c r="L10" s="10"/>
      <c r="M10" s="10"/>
      <c r="N10" s="8">
        <f t="shared" si="6"/>
        <v>0</v>
      </c>
      <c r="O10" s="1"/>
      <c r="Q10" s="4"/>
    </row>
    <row r="11" spans="1:17" x14ac:dyDescent="0.25">
      <c r="A11" s="1" t="str">
        <f t="shared" si="4"/>
        <v/>
      </c>
      <c r="B11" s="5"/>
      <c r="C11" s="5"/>
      <c r="D11" s="5"/>
      <c r="E11" s="5"/>
      <c r="F11" s="6"/>
      <c r="G11" s="7"/>
      <c r="H11" s="6"/>
      <c r="I11" s="6"/>
      <c r="J11" s="10"/>
      <c r="K11" s="8">
        <f t="shared" si="5"/>
        <v>0</v>
      </c>
      <c r="L11" s="10"/>
      <c r="M11" s="10"/>
      <c r="N11" s="8">
        <f t="shared" si="6"/>
        <v>0</v>
      </c>
      <c r="O11" s="1"/>
      <c r="Q11" s="4"/>
    </row>
    <row r="12" spans="1:17" x14ac:dyDescent="0.25">
      <c r="A12" s="1" t="str">
        <f t="shared" si="4"/>
        <v/>
      </c>
      <c r="B12" s="5"/>
      <c r="C12" s="5"/>
      <c r="D12" s="5"/>
      <c r="E12" s="5"/>
      <c r="F12" s="6"/>
      <c r="G12" s="7"/>
      <c r="H12" s="6"/>
      <c r="I12" s="6"/>
      <c r="J12" s="10"/>
      <c r="K12" s="8">
        <f t="shared" si="5"/>
        <v>0</v>
      </c>
      <c r="L12" s="10"/>
      <c r="M12" s="10"/>
      <c r="N12" s="8">
        <f t="shared" si="6"/>
        <v>0</v>
      </c>
      <c r="O12" s="1"/>
    </row>
    <row r="15" spans="1:17" s="19" customFormat="1" x14ac:dyDescent="0.25">
      <c r="A15"/>
      <c r="D15" s="53" t="s">
        <v>24</v>
      </c>
      <c r="E15" s="54"/>
      <c r="F15" s="19" t="s">
        <v>43</v>
      </c>
      <c r="H15" s="50" t="s">
        <v>21</v>
      </c>
      <c r="I15" s="51"/>
      <c r="K15" s="20"/>
    </row>
    <row r="16" spans="1:17" x14ac:dyDescent="0.25">
      <c r="D16" s="21" t="s">
        <v>26</v>
      </c>
      <c r="E16" s="1">
        <f>+COUNT(E2:E11)</f>
        <v>3</v>
      </c>
      <c r="F16" s="1"/>
      <c r="H16" s="9">
        <v>1</v>
      </c>
      <c r="I16" s="1" t="s">
        <v>40</v>
      </c>
      <c r="K16" s="20"/>
    </row>
    <row r="17" spans="1:12" x14ac:dyDescent="0.25">
      <c r="D17" s="21" t="s">
        <v>30</v>
      </c>
      <c r="E17" s="1">
        <f>+SUM(N3:N12)</f>
        <v>264.99999999999966</v>
      </c>
      <c r="F17" s="1"/>
      <c r="H17" s="9">
        <v>2</v>
      </c>
      <c r="I17" s="1" t="s">
        <v>27</v>
      </c>
      <c r="K17" s="20"/>
    </row>
    <row r="18" spans="1:12" x14ac:dyDescent="0.25">
      <c r="D18" s="21" t="s">
        <v>28</v>
      </c>
      <c r="E18" s="1">
        <f>+SUM(K3:K12)</f>
        <v>90</v>
      </c>
      <c r="F18" s="1">
        <f>IF(E17=0,0,(E18*100)/E17)</f>
        <v>33.96226415094344</v>
      </c>
      <c r="H18" s="9">
        <v>3</v>
      </c>
      <c r="I18" s="1" t="s">
        <v>29</v>
      </c>
      <c r="K18" s="20"/>
      <c r="L18" s="20"/>
    </row>
    <row r="19" spans="1:12" x14ac:dyDescent="0.25">
      <c r="D19" s="21" t="s">
        <v>32</v>
      </c>
      <c r="E19" s="1">
        <f>IF(C51=0,0,(E17-C51-E18))</f>
        <v>14.000000000000085</v>
      </c>
      <c r="F19" s="1">
        <f>IF(E17=0,0,(E19*100)/E17)</f>
        <v>5.283018867924568</v>
      </c>
      <c r="H19" s="9">
        <v>4</v>
      </c>
      <c r="I19" s="1" t="s">
        <v>31</v>
      </c>
      <c r="K19" s="20"/>
      <c r="L19" s="20"/>
    </row>
    <row r="20" spans="1:12" x14ac:dyDescent="0.25">
      <c r="D20" s="21" t="s">
        <v>44</v>
      </c>
      <c r="E20" s="1">
        <f>C51</f>
        <v>160.99999999999957</v>
      </c>
      <c r="F20" s="1">
        <f>IF(E17=0,0,(E20*100)/E17)</f>
        <v>60.754716981131999</v>
      </c>
      <c r="H20" s="9">
        <v>5</v>
      </c>
      <c r="I20" s="1" t="s">
        <v>33</v>
      </c>
      <c r="K20" s="20"/>
    </row>
    <row r="21" spans="1:12" x14ac:dyDescent="0.25">
      <c r="A21" t="s">
        <v>14</v>
      </c>
    </row>
    <row r="22" spans="1:12" x14ac:dyDescent="0.25">
      <c r="A22" s="47" t="s">
        <v>17</v>
      </c>
      <c r="B22" s="47" t="s">
        <v>9</v>
      </c>
      <c r="C22" s="49" t="s">
        <v>37</v>
      </c>
      <c r="D22" s="45" t="s">
        <v>38</v>
      </c>
      <c r="E22" s="41" t="s">
        <v>0</v>
      </c>
      <c r="F22" s="42"/>
      <c r="G22" s="43" t="s">
        <v>5</v>
      </c>
      <c r="H22" s="43"/>
      <c r="I22" s="44" t="s">
        <v>39</v>
      </c>
      <c r="J22" s="45" t="s">
        <v>7</v>
      </c>
      <c r="K22" s="46" t="s">
        <v>8</v>
      </c>
    </row>
    <row r="23" spans="1:12" x14ac:dyDescent="0.25">
      <c r="A23" s="48"/>
      <c r="B23" s="48"/>
      <c r="C23" s="48"/>
      <c r="D23" s="46"/>
      <c r="E23" s="11" t="s">
        <v>15</v>
      </c>
      <c r="F23" s="11" t="s">
        <v>16</v>
      </c>
      <c r="G23" s="11" t="s">
        <v>3</v>
      </c>
      <c r="H23" s="2" t="s">
        <v>4</v>
      </c>
      <c r="I23" s="44"/>
      <c r="J23" s="45"/>
      <c r="K23" s="46"/>
    </row>
    <row r="24" spans="1:12" x14ac:dyDescent="0.25">
      <c r="A24" s="1" t="s">
        <v>53</v>
      </c>
      <c r="B24" s="12">
        <v>42046</v>
      </c>
      <c r="C24" s="12" t="s">
        <v>31</v>
      </c>
      <c r="D24" s="13" t="s">
        <v>54</v>
      </c>
      <c r="E24" s="14">
        <v>0.55763888888888891</v>
      </c>
      <c r="F24" s="14">
        <v>0.55833333333333335</v>
      </c>
      <c r="G24" s="34" t="s">
        <v>55</v>
      </c>
      <c r="H24" s="15"/>
      <c r="I24" s="8">
        <f t="shared" ref="I24:I33" si="7">(F24-E24)*24*60</f>
        <v>0.99999999999999645</v>
      </c>
      <c r="J24" s="13"/>
      <c r="K24" s="13"/>
    </row>
    <row r="25" spans="1:12" ht="60" x14ac:dyDescent="0.25">
      <c r="A25" s="1" t="s">
        <v>53</v>
      </c>
      <c r="B25" s="12">
        <v>42046</v>
      </c>
      <c r="C25" s="12" t="s">
        <v>33</v>
      </c>
      <c r="D25" s="27" t="s">
        <v>56</v>
      </c>
      <c r="E25" s="14">
        <v>0.56874999999999998</v>
      </c>
      <c r="F25" s="14">
        <v>0.57430555555555551</v>
      </c>
      <c r="G25" s="35" t="s">
        <v>55</v>
      </c>
      <c r="H25" s="15"/>
      <c r="I25" s="8">
        <f t="shared" si="7"/>
        <v>7.9999999999999716</v>
      </c>
      <c r="J25" s="3" t="s">
        <v>57</v>
      </c>
      <c r="K25" s="27" t="s">
        <v>58</v>
      </c>
    </row>
    <row r="26" spans="1:12" ht="75" x14ac:dyDescent="0.25">
      <c r="A26" s="1" t="s">
        <v>59</v>
      </c>
      <c r="B26" s="12">
        <v>42046</v>
      </c>
      <c r="C26" s="12" t="s">
        <v>33</v>
      </c>
      <c r="D26" s="1"/>
      <c r="E26" s="18">
        <v>0.57916666666666672</v>
      </c>
      <c r="F26" s="18">
        <v>0.59444444444444444</v>
      </c>
      <c r="G26" s="35" t="s">
        <v>55</v>
      </c>
      <c r="H26" s="15"/>
      <c r="I26" s="8">
        <f t="shared" si="7"/>
        <v>21.999999999999922</v>
      </c>
      <c r="J26" s="1" t="s">
        <v>60</v>
      </c>
      <c r="K26" s="3" t="s">
        <v>61</v>
      </c>
    </row>
    <row r="27" spans="1:12" ht="90" x14ac:dyDescent="0.25">
      <c r="A27" s="1" t="s">
        <v>59</v>
      </c>
      <c r="B27" s="12">
        <v>42046</v>
      </c>
      <c r="C27" s="12" t="s">
        <v>27</v>
      </c>
      <c r="D27" s="3" t="s">
        <v>62</v>
      </c>
      <c r="E27" s="36">
        <v>0.66666666666666663</v>
      </c>
      <c r="F27" s="36">
        <v>0.68541666666666667</v>
      </c>
      <c r="G27" s="35" t="s">
        <v>55</v>
      </c>
      <c r="H27" s="15"/>
      <c r="I27" s="8">
        <f t="shared" si="7"/>
        <v>27.000000000000064</v>
      </c>
      <c r="J27" s="3" t="s">
        <v>63</v>
      </c>
      <c r="K27" s="3"/>
    </row>
    <row r="28" spans="1:12" ht="30" x14ac:dyDescent="0.25">
      <c r="A28" s="1" t="s">
        <v>59</v>
      </c>
      <c r="B28" s="12">
        <v>42046</v>
      </c>
      <c r="C28" s="12" t="s">
        <v>33</v>
      </c>
      <c r="D28" s="1" t="s">
        <v>64</v>
      </c>
      <c r="E28" s="18">
        <v>0.58333333333333337</v>
      </c>
      <c r="F28" s="18">
        <v>0.59444444444444444</v>
      </c>
      <c r="G28" s="35" t="s">
        <v>55</v>
      </c>
      <c r="H28" s="15"/>
      <c r="I28" s="8">
        <f t="shared" si="7"/>
        <v>15.999999999999943</v>
      </c>
      <c r="J28" s="1" t="s">
        <v>64</v>
      </c>
      <c r="K28" s="3" t="s">
        <v>65</v>
      </c>
    </row>
    <row r="29" spans="1:12" x14ac:dyDescent="0.25">
      <c r="A29" s="1" t="s">
        <v>59</v>
      </c>
      <c r="B29" s="12">
        <v>42046</v>
      </c>
      <c r="C29" s="12" t="s">
        <v>31</v>
      </c>
      <c r="D29" s="1" t="s">
        <v>66</v>
      </c>
      <c r="E29" s="18">
        <v>0.60625000000000007</v>
      </c>
      <c r="F29" s="18">
        <v>0.61388888888888882</v>
      </c>
      <c r="G29" s="37" t="s">
        <v>55</v>
      </c>
      <c r="H29" s="15"/>
      <c r="I29" s="8">
        <f t="shared" si="7"/>
        <v>10.999999999999801</v>
      </c>
      <c r="J29" s="1"/>
      <c r="K29" s="3"/>
    </row>
    <row r="30" spans="1:12" x14ac:dyDescent="0.25">
      <c r="A30" s="1" t="s">
        <v>59</v>
      </c>
      <c r="B30" s="12">
        <v>42046</v>
      </c>
      <c r="C30" s="12" t="s">
        <v>67</v>
      </c>
      <c r="D30" s="1" t="s">
        <v>62</v>
      </c>
      <c r="E30" s="18">
        <v>0.62361111111111112</v>
      </c>
      <c r="F30" s="18">
        <v>0.625</v>
      </c>
      <c r="G30" s="37" t="s">
        <v>55</v>
      </c>
      <c r="H30" s="15"/>
      <c r="I30" s="8">
        <f t="shared" si="7"/>
        <v>1.9999999999999929</v>
      </c>
      <c r="J30" s="1"/>
      <c r="K30" s="3"/>
    </row>
    <row r="31" spans="1:12" x14ac:dyDescent="0.25">
      <c r="A31" s="1" t="s">
        <v>59</v>
      </c>
      <c r="B31" s="12">
        <v>42046</v>
      </c>
      <c r="C31" s="12" t="s">
        <v>33</v>
      </c>
      <c r="D31" s="1" t="s">
        <v>68</v>
      </c>
      <c r="E31" s="18">
        <v>0.625</v>
      </c>
      <c r="F31" s="18">
        <v>0.66666666666666663</v>
      </c>
      <c r="G31" s="37" t="s">
        <v>55</v>
      </c>
      <c r="H31" s="15"/>
      <c r="I31" s="8">
        <f t="shared" si="7"/>
        <v>59.999999999999943</v>
      </c>
      <c r="J31" s="1"/>
      <c r="K31" s="3"/>
    </row>
    <row r="32" spans="1:12" x14ac:dyDescent="0.25">
      <c r="A32" s="1" t="s">
        <v>59</v>
      </c>
      <c r="B32" s="12">
        <v>42046</v>
      </c>
      <c r="C32" s="12" t="s">
        <v>31</v>
      </c>
      <c r="D32" s="1" t="s">
        <v>69</v>
      </c>
      <c r="E32" s="18">
        <v>0.6875</v>
      </c>
      <c r="F32" s="18">
        <v>0.69027777777777777</v>
      </c>
      <c r="G32" s="37" t="s">
        <v>55</v>
      </c>
      <c r="H32" s="15"/>
      <c r="I32" s="8">
        <f t="shared" si="7"/>
        <v>3.9999999999999858</v>
      </c>
      <c r="J32" s="1"/>
      <c r="K32" s="3"/>
    </row>
    <row r="33" spans="1:11" ht="45" x14ac:dyDescent="0.25">
      <c r="A33" s="1" t="s">
        <v>70</v>
      </c>
      <c r="B33" s="12">
        <v>42046</v>
      </c>
      <c r="C33" s="12" t="s">
        <v>27</v>
      </c>
      <c r="D33" s="1" t="s">
        <v>71</v>
      </c>
      <c r="E33" s="18">
        <v>0.71805555555555556</v>
      </c>
      <c r="F33" s="18">
        <v>0.72638888888888886</v>
      </c>
      <c r="G33" s="37" t="s">
        <v>55</v>
      </c>
      <c r="H33" s="15"/>
      <c r="I33" s="8">
        <f t="shared" si="7"/>
        <v>11.999999999999957</v>
      </c>
      <c r="J33" t="s">
        <v>72</v>
      </c>
      <c r="K33" s="3" t="s">
        <v>73</v>
      </c>
    </row>
    <row r="34" spans="1:11" x14ac:dyDescent="0.25">
      <c r="A34" s="1"/>
      <c r="B34" s="12"/>
      <c r="C34" s="12"/>
      <c r="D34" s="13"/>
      <c r="E34" s="14"/>
      <c r="F34" s="14"/>
      <c r="G34" s="13"/>
      <c r="H34" s="15"/>
      <c r="I34" s="8">
        <f t="shared" ref="I34:I40" si="8">(F34-E34)*1440</f>
        <v>0</v>
      </c>
      <c r="J34" s="13"/>
      <c r="K34" s="27"/>
    </row>
    <row r="35" spans="1:11" x14ac:dyDescent="0.25">
      <c r="A35" s="1"/>
      <c r="B35" s="12"/>
      <c r="C35" s="12"/>
      <c r="D35" s="13"/>
      <c r="E35" s="14"/>
      <c r="F35" s="14"/>
      <c r="G35" s="13"/>
      <c r="H35" s="15"/>
      <c r="I35" s="8">
        <f t="shared" si="8"/>
        <v>0</v>
      </c>
      <c r="J35" s="13"/>
      <c r="K35" s="27"/>
    </row>
    <row r="36" spans="1:11" x14ac:dyDescent="0.25">
      <c r="A36" s="1"/>
      <c r="B36" s="12"/>
      <c r="C36" s="12"/>
      <c r="D36" s="13"/>
      <c r="E36" s="14"/>
      <c r="F36" s="14"/>
      <c r="G36" s="13"/>
      <c r="H36" s="15"/>
      <c r="I36" s="8">
        <f t="shared" si="8"/>
        <v>0</v>
      </c>
      <c r="J36" s="13"/>
      <c r="K36" s="27"/>
    </row>
    <row r="37" spans="1:11" x14ac:dyDescent="0.25">
      <c r="A37" s="1"/>
      <c r="B37" s="12"/>
      <c r="C37" s="12"/>
      <c r="D37" s="13"/>
      <c r="E37" s="14"/>
      <c r="F37" s="14"/>
      <c r="G37" s="13"/>
      <c r="H37" s="15"/>
      <c r="I37" s="8">
        <f t="shared" si="8"/>
        <v>0</v>
      </c>
      <c r="J37" s="13"/>
      <c r="K37" s="27"/>
    </row>
    <row r="38" spans="1:11" x14ac:dyDescent="0.25">
      <c r="A38" s="1"/>
      <c r="B38" s="12"/>
      <c r="C38" s="12"/>
      <c r="D38" s="13"/>
      <c r="E38" s="14"/>
      <c r="F38" s="14"/>
      <c r="G38" s="13"/>
      <c r="H38" s="15"/>
      <c r="I38" s="8">
        <f t="shared" si="8"/>
        <v>0</v>
      </c>
      <c r="J38" s="13"/>
      <c r="K38" s="27"/>
    </row>
    <row r="39" spans="1:11" x14ac:dyDescent="0.25">
      <c r="A39" s="1"/>
      <c r="B39" s="12"/>
      <c r="C39" s="12"/>
      <c r="D39" s="13"/>
      <c r="E39" s="14"/>
      <c r="F39" s="14"/>
      <c r="G39" s="13"/>
      <c r="H39" s="15"/>
      <c r="I39" s="8">
        <f t="shared" si="8"/>
        <v>0</v>
      </c>
      <c r="J39" s="13"/>
      <c r="K39" s="27"/>
    </row>
    <row r="40" spans="1:11" x14ac:dyDescent="0.25">
      <c r="A40" s="1"/>
      <c r="B40" s="17"/>
      <c r="C40" s="17"/>
      <c r="D40" s="1"/>
      <c r="E40" s="18"/>
      <c r="F40" s="18"/>
      <c r="G40" s="1"/>
      <c r="H40" s="15"/>
      <c r="I40" s="8">
        <f t="shared" si="8"/>
        <v>0</v>
      </c>
      <c r="J40" s="1"/>
      <c r="K40" s="27"/>
    </row>
    <row r="43" spans="1:11" ht="15" customHeight="1" x14ac:dyDescent="0.25"/>
    <row r="44" spans="1:11" ht="15" customHeight="1" x14ac:dyDescent="0.25">
      <c r="A44" s="38" t="s">
        <v>34</v>
      </c>
      <c r="B44" s="39"/>
      <c r="C44" s="39"/>
      <c r="D44" s="40"/>
    </row>
    <row r="45" spans="1:11" x14ac:dyDescent="0.25">
      <c r="A45" s="29" t="s">
        <v>42</v>
      </c>
      <c r="B45" s="29"/>
      <c r="C45" s="29" t="s">
        <v>41</v>
      </c>
      <c r="D45" s="29" t="s">
        <v>43</v>
      </c>
    </row>
    <row r="46" spans="1:11" ht="15.75" x14ac:dyDescent="0.3">
      <c r="A46" s="30" t="s">
        <v>25</v>
      </c>
      <c r="B46" s="26">
        <f>COUNTIF(C24:C40, "Concurrencia con la operacion")</f>
        <v>0</v>
      </c>
      <c r="C46" s="1">
        <f>SUMIF(C24:C40, "Concurrencia con la operacion",I24:I40)</f>
        <v>0</v>
      </c>
      <c r="D46" s="1">
        <f>IF(C46&gt;0,(C46*100)/C51,0)</f>
        <v>0</v>
      </c>
    </row>
    <row r="47" spans="1:11" ht="15.75" x14ac:dyDescent="0.3">
      <c r="A47" s="30" t="s">
        <v>27</v>
      </c>
      <c r="B47" s="26">
        <f>COUNTIF(C25:C41, "Incidencia ")</f>
        <v>2</v>
      </c>
      <c r="C47" s="26">
        <f>SUMIF(C24:C40, "Incidencia ",I24:I40)</f>
        <v>39.000000000000021</v>
      </c>
      <c r="D47" s="1">
        <f>IF(C47&gt;0,(C47*100)/C51,0)</f>
        <v>24.223602484472128</v>
      </c>
    </row>
    <row r="48" spans="1:11" ht="15.75" x14ac:dyDescent="0.3">
      <c r="A48" s="30" t="s">
        <v>29</v>
      </c>
      <c r="B48" s="26">
        <f>COUNTIF(C26:C42, "Desconocimiento del sistema ")</f>
        <v>0</v>
      </c>
      <c r="C48" s="26">
        <f>SUMIF(C24:C40, "Desconocimiento del sistema ",I24:I40)</f>
        <v>0</v>
      </c>
      <c r="D48" s="1">
        <f>IF(C48&gt;0,(C48*100)/C51,0)</f>
        <v>0</v>
      </c>
    </row>
    <row r="49" spans="1:4" ht="15.75" x14ac:dyDescent="0.3">
      <c r="A49" s="30" t="s">
        <v>31</v>
      </c>
      <c r="B49" s="26">
        <f>COUNTIF(C27:C43, "Personal ")</f>
        <v>2</v>
      </c>
      <c r="C49" s="26">
        <f>SUMIF(C24:C40, "Personal ",I24:I40)</f>
        <v>15.999999999999783</v>
      </c>
      <c r="D49" s="1">
        <f>IF(C49&gt;0,(C49*100)/C51,0)</f>
        <v>9.9378881987576566</v>
      </c>
    </row>
    <row r="50" spans="1:4" ht="15.75" x14ac:dyDescent="0.3">
      <c r="A50" s="30" t="s">
        <v>33</v>
      </c>
      <c r="B50" s="26">
        <f>COUNTIF(C24:C40, "Otro")</f>
        <v>4</v>
      </c>
      <c r="C50" s="26">
        <f>SUMIF(C24:C40, "Otro",I24:I40)</f>
        <v>105.99999999999977</v>
      </c>
      <c r="D50" s="1">
        <f>IF(C50&gt;0,(C50*100)/C51,0)</f>
        <v>65.838509316770228</v>
      </c>
    </row>
    <row r="51" spans="1:4" x14ac:dyDescent="0.25">
      <c r="A51" s="22"/>
      <c r="B51" s="28">
        <f>SUM(B46:B50)</f>
        <v>8</v>
      </c>
      <c r="C51" s="28">
        <f>SUM(C46:C50)</f>
        <v>160.99999999999957</v>
      </c>
      <c r="D51" s="28">
        <f>IF(C51&gt;0,(C51*100)/C51,0)</f>
        <v>100</v>
      </c>
    </row>
    <row r="1048553" spans="17:17" x14ac:dyDescent="0.25">
      <c r="Q1048553" s="1"/>
    </row>
  </sheetData>
  <mergeCells count="23">
    <mergeCell ref="A1:A2"/>
    <mergeCell ref="B1:B2"/>
    <mergeCell ref="C1:C2"/>
    <mergeCell ref="H1:H2"/>
    <mergeCell ref="D1:D2"/>
    <mergeCell ref="E1:E2"/>
    <mergeCell ref="O1:O2"/>
    <mergeCell ref="H15:I15"/>
    <mergeCell ref="J1:N1"/>
    <mergeCell ref="D15:E15"/>
    <mergeCell ref="G1:G2"/>
    <mergeCell ref="F1:F2"/>
    <mergeCell ref="I1:I2"/>
    <mergeCell ref="K22:K23"/>
    <mergeCell ref="A22:A23"/>
    <mergeCell ref="B22:B23"/>
    <mergeCell ref="C22:C23"/>
    <mergeCell ref="D22:D23"/>
    <mergeCell ref="A44:D44"/>
    <mergeCell ref="E22:F22"/>
    <mergeCell ref="G22:H22"/>
    <mergeCell ref="I22:I23"/>
    <mergeCell ref="J22:J23"/>
  </mergeCells>
  <dataValidations count="4">
    <dataValidation type="list" allowBlank="1" showInputMessage="1" showErrorMessage="1" sqref="A34:A40">
      <formula1>$A$3:$A$13</formula1>
    </dataValidation>
    <dataValidation type="list" allowBlank="1" showInputMessage="1" showErrorMessage="1" sqref="C22:C23 C34:C40">
      <formula1>$I$16:$I$20</formula1>
    </dataValidation>
    <dataValidation type="list" allowBlank="1" showInputMessage="1" showErrorMessage="1" sqref="A24:A33">
      <formula1>$A$3:$A$14</formula1>
    </dataValidation>
    <dataValidation type="list" allowBlank="1" showInputMessage="1" showErrorMessage="1" sqref="C24:C33">
      <formula1>$E$17:$E$21</formula1>
    </dataValidation>
  </dataValidations>
  <pageMargins left="0.70866141732283472" right="0.70866141732283472" top="0.74803149606299213" bottom="0.74803149606299213" header="0.31496062992125984" footer="0.31496062992125984"/>
  <pageSetup scale="1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553"/>
  <sheetViews>
    <sheetView topLeftCell="C24" zoomScale="71" zoomScaleNormal="71" workbookViewId="0">
      <selection activeCell="F59" sqref="F59"/>
    </sheetView>
  </sheetViews>
  <sheetFormatPr baseColWidth="10" defaultColWidth="35.7109375" defaultRowHeight="15" x14ac:dyDescent="0.25"/>
  <cols>
    <col min="1" max="1" width="29.7109375" bestFit="1" customWidth="1"/>
    <col min="2" max="2" width="9.5703125" customWidth="1"/>
    <col min="3" max="3" width="30.28515625" bestFit="1" customWidth="1"/>
    <col min="4" max="4" width="40.28515625" bestFit="1" customWidth="1"/>
    <col min="5" max="5" width="16.42578125" bestFit="1" customWidth="1"/>
    <col min="6" max="6" width="14.28515625" customWidth="1"/>
    <col min="7" max="7" width="10.85546875" bestFit="1" customWidth="1"/>
    <col min="8" max="8" width="40.28515625" bestFit="1" customWidth="1"/>
    <col min="9" max="9" width="23.140625" bestFit="1" customWidth="1"/>
    <col min="10" max="10" width="16.42578125" bestFit="1" customWidth="1"/>
    <col min="11" max="11" width="23.85546875" bestFit="1" customWidth="1"/>
    <col min="12" max="12" width="25.140625" bestFit="1" customWidth="1"/>
    <col min="13" max="13" width="15" bestFit="1" customWidth="1"/>
    <col min="14" max="14" width="12.140625" bestFit="1" customWidth="1"/>
    <col min="15" max="16" width="19.42578125" bestFit="1" customWidth="1"/>
    <col min="17" max="17" width="2.5703125" bestFit="1" customWidth="1"/>
  </cols>
  <sheetData>
    <row r="1" spans="1:17" x14ac:dyDescent="0.25">
      <c r="A1" s="49" t="s">
        <v>22</v>
      </c>
      <c r="B1" s="46" t="s">
        <v>1</v>
      </c>
      <c r="C1" s="46" t="s">
        <v>18</v>
      </c>
      <c r="D1" s="47" t="s">
        <v>19</v>
      </c>
      <c r="E1" s="47" t="s">
        <v>20</v>
      </c>
      <c r="F1" s="47" t="s">
        <v>2</v>
      </c>
      <c r="G1" s="47" t="s">
        <v>9</v>
      </c>
      <c r="H1" s="46" t="s">
        <v>13</v>
      </c>
      <c r="I1" s="47" t="s">
        <v>6</v>
      </c>
      <c r="J1" s="41" t="s">
        <v>0</v>
      </c>
      <c r="K1" s="52"/>
      <c r="L1" s="52"/>
      <c r="M1" s="52"/>
      <c r="N1" s="42"/>
      <c r="O1" s="46" t="s">
        <v>10</v>
      </c>
    </row>
    <row r="2" spans="1:17" ht="30" x14ac:dyDescent="0.25">
      <c r="A2" s="55"/>
      <c r="B2" s="46"/>
      <c r="C2" s="46"/>
      <c r="D2" s="48"/>
      <c r="E2" s="48"/>
      <c r="F2" s="48"/>
      <c r="G2" s="48"/>
      <c r="H2" s="46"/>
      <c r="I2" s="48"/>
      <c r="J2" s="24" t="s">
        <v>23</v>
      </c>
      <c r="K2" s="25" t="s">
        <v>35</v>
      </c>
      <c r="L2" s="25" t="s">
        <v>36</v>
      </c>
      <c r="M2" s="24" t="s">
        <v>11</v>
      </c>
      <c r="N2" s="24" t="s">
        <v>12</v>
      </c>
      <c r="O2" s="46"/>
    </row>
    <row r="3" spans="1:17" ht="35.25" customHeight="1" x14ac:dyDescent="0.25">
      <c r="A3" s="1" t="str">
        <f>CONCATENATE(B3,C3,D3,E3)</f>
        <v/>
      </c>
      <c r="B3" s="5"/>
      <c r="C3" s="5"/>
      <c r="D3" s="5"/>
      <c r="E3" s="5"/>
      <c r="F3" s="6"/>
      <c r="G3" s="7"/>
      <c r="H3" s="6"/>
      <c r="I3" s="6"/>
      <c r="J3" s="10"/>
      <c r="K3" s="8">
        <f>J3*24*60</f>
        <v>0</v>
      </c>
      <c r="L3" s="10"/>
      <c r="M3" s="10"/>
      <c r="N3" s="8">
        <f>(M3-L3)*24*60</f>
        <v>0</v>
      </c>
      <c r="O3" s="3"/>
      <c r="P3" s="4"/>
    </row>
    <row r="4" spans="1:17" x14ac:dyDescent="0.25">
      <c r="A4" s="1" t="str">
        <f>CONCATENATE(B4,C4,D4,E4)</f>
        <v/>
      </c>
      <c r="B4" s="5"/>
      <c r="C4" s="5"/>
      <c r="D4" s="5"/>
      <c r="E4" s="5"/>
      <c r="F4" s="6"/>
      <c r="G4" s="7"/>
      <c r="H4" s="6"/>
      <c r="I4" s="6"/>
      <c r="J4" s="10"/>
      <c r="K4" s="8">
        <f t="shared" ref="K4:K12" si="0">J4*24*60</f>
        <v>0</v>
      </c>
      <c r="L4" s="10"/>
      <c r="M4" s="10"/>
      <c r="N4" s="8">
        <f t="shared" ref="N4:N12" si="1">(M4-L4)*24*60</f>
        <v>0</v>
      </c>
      <c r="O4" s="1"/>
    </row>
    <row r="5" spans="1:17" x14ac:dyDescent="0.25">
      <c r="A5" s="1" t="str">
        <f t="shared" ref="A5:A12" si="2">CONCATENATE(B5,C5,D5,E5)</f>
        <v/>
      </c>
      <c r="B5" s="5"/>
      <c r="C5" s="5"/>
      <c r="D5" s="5"/>
      <c r="E5" s="5"/>
      <c r="F5" s="6"/>
      <c r="G5" s="7"/>
      <c r="H5" s="6"/>
      <c r="I5" s="6"/>
      <c r="J5" s="10"/>
      <c r="K5" s="8">
        <f t="shared" si="0"/>
        <v>0</v>
      </c>
      <c r="L5" s="10"/>
      <c r="M5" s="10"/>
      <c r="N5" s="8">
        <f t="shared" si="1"/>
        <v>0</v>
      </c>
      <c r="O5" s="1"/>
    </row>
    <row r="6" spans="1:17" x14ac:dyDescent="0.25">
      <c r="A6" s="1" t="str">
        <f t="shared" si="2"/>
        <v/>
      </c>
      <c r="B6" s="5"/>
      <c r="C6" s="5"/>
      <c r="D6" s="5"/>
      <c r="E6" s="5"/>
      <c r="F6" s="6"/>
      <c r="G6" s="7"/>
      <c r="H6" s="6"/>
      <c r="I6" s="6"/>
      <c r="J6" s="10"/>
      <c r="K6" s="8">
        <f t="shared" si="0"/>
        <v>0</v>
      </c>
      <c r="L6" s="10"/>
      <c r="M6" s="10"/>
      <c r="N6" s="8">
        <f t="shared" si="1"/>
        <v>0</v>
      </c>
      <c r="O6" s="1"/>
    </row>
    <row r="7" spans="1:17" x14ac:dyDescent="0.25">
      <c r="A7" s="1" t="str">
        <f t="shared" si="2"/>
        <v/>
      </c>
      <c r="B7" s="5"/>
      <c r="C7" s="5"/>
      <c r="D7" s="5"/>
      <c r="E7" s="5"/>
      <c r="F7" s="6"/>
      <c r="G7" s="7"/>
      <c r="H7" s="6"/>
      <c r="I7" s="6"/>
      <c r="J7" s="10"/>
      <c r="K7" s="8">
        <f t="shared" si="0"/>
        <v>0</v>
      </c>
      <c r="L7" s="10"/>
      <c r="M7" s="10"/>
      <c r="N7" s="8">
        <f t="shared" si="1"/>
        <v>0</v>
      </c>
      <c r="O7" s="1"/>
    </row>
    <row r="8" spans="1:17" x14ac:dyDescent="0.25">
      <c r="A8" s="1" t="str">
        <f t="shared" si="2"/>
        <v/>
      </c>
      <c r="B8" s="5"/>
      <c r="C8" s="5"/>
      <c r="D8" s="5"/>
      <c r="E8" s="5"/>
      <c r="F8" s="6"/>
      <c r="G8" s="7"/>
      <c r="H8" s="6"/>
      <c r="I8" s="6"/>
      <c r="J8" s="10"/>
      <c r="K8" s="8">
        <f t="shared" si="0"/>
        <v>0</v>
      </c>
      <c r="L8" s="10"/>
      <c r="M8" s="10"/>
      <c r="N8" s="8">
        <f t="shared" si="1"/>
        <v>0</v>
      </c>
      <c r="O8" s="1"/>
    </row>
    <row r="9" spans="1:17" x14ac:dyDescent="0.25">
      <c r="A9" s="1" t="str">
        <f t="shared" si="2"/>
        <v/>
      </c>
      <c r="B9" s="5"/>
      <c r="C9" s="5"/>
      <c r="D9" s="5"/>
      <c r="E9" s="5"/>
      <c r="F9" s="6"/>
      <c r="G9" s="7"/>
      <c r="H9" s="6"/>
      <c r="I9" s="6"/>
      <c r="J9" s="10"/>
      <c r="K9" s="8">
        <f t="shared" si="0"/>
        <v>0</v>
      </c>
      <c r="L9" s="10"/>
      <c r="M9" s="10"/>
      <c r="N9" s="8">
        <f t="shared" si="1"/>
        <v>0</v>
      </c>
      <c r="O9" s="1"/>
    </row>
    <row r="10" spans="1:17" x14ac:dyDescent="0.25">
      <c r="A10" s="1" t="str">
        <f t="shared" si="2"/>
        <v/>
      </c>
      <c r="B10" s="5"/>
      <c r="C10" s="5"/>
      <c r="D10" s="5"/>
      <c r="E10" s="5"/>
      <c r="F10" s="6"/>
      <c r="G10" s="7"/>
      <c r="H10" s="6"/>
      <c r="I10" s="6"/>
      <c r="J10" s="10"/>
      <c r="K10" s="8">
        <f t="shared" si="0"/>
        <v>0</v>
      </c>
      <c r="L10" s="10"/>
      <c r="M10" s="10"/>
      <c r="N10" s="8">
        <f t="shared" si="1"/>
        <v>0</v>
      </c>
      <c r="O10" s="1"/>
      <c r="Q10" s="4"/>
    </row>
    <row r="11" spans="1:17" x14ac:dyDescent="0.25">
      <c r="A11" s="1" t="str">
        <f t="shared" si="2"/>
        <v/>
      </c>
      <c r="B11" s="5"/>
      <c r="C11" s="5"/>
      <c r="D11" s="5"/>
      <c r="E11" s="5"/>
      <c r="F11" s="6"/>
      <c r="G11" s="7"/>
      <c r="H11" s="6"/>
      <c r="I11" s="6"/>
      <c r="J11" s="10"/>
      <c r="K11" s="8">
        <f t="shared" si="0"/>
        <v>0</v>
      </c>
      <c r="L11" s="10"/>
      <c r="M11" s="10"/>
      <c r="N11" s="8">
        <f t="shared" si="1"/>
        <v>0</v>
      </c>
      <c r="O11" s="1"/>
      <c r="Q11" s="4"/>
    </row>
    <row r="12" spans="1:17" x14ac:dyDescent="0.25">
      <c r="A12" s="1" t="str">
        <f t="shared" si="2"/>
        <v/>
      </c>
      <c r="B12" s="5"/>
      <c r="C12" s="5"/>
      <c r="D12" s="5"/>
      <c r="E12" s="5"/>
      <c r="F12" s="6"/>
      <c r="G12" s="7"/>
      <c r="H12" s="6"/>
      <c r="I12" s="6"/>
      <c r="J12" s="10"/>
      <c r="K12" s="8">
        <f t="shared" si="0"/>
        <v>0</v>
      </c>
      <c r="L12" s="10"/>
      <c r="M12" s="10"/>
      <c r="N12" s="8">
        <f t="shared" si="1"/>
        <v>0</v>
      </c>
      <c r="O12" s="1"/>
    </row>
    <row r="15" spans="1:17" s="19" customFormat="1" x14ac:dyDescent="0.25">
      <c r="A15"/>
      <c r="D15" s="53" t="s">
        <v>24</v>
      </c>
      <c r="E15" s="54"/>
      <c r="F15" s="19" t="s">
        <v>43</v>
      </c>
      <c r="H15" s="50" t="s">
        <v>21</v>
      </c>
      <c r="I15" s="51"/>
      <c r="K15" s="20"/>
    </row>
    <row r="16" spans="1:17" x14ac:dyDescent="0.25">
      <c r="D16" s="21" t="s">
        <v>26</v>
      </c>
      <c r="E16" s="1">
        <f>+COUNT(E2:E11)</f>
        <v>0</v>
      </c>
      <c r="F16" s="1"/>
      <c r="H16" s="9">
        <v>1</v>
      </c>
      <c r="I16" s="1" t="s">
        <v>40</v>
      </c>
      <c r="K16" s="20"/>
    </row>
    <row r="17" spans="1:12" x14ac:dyDescent="0.25">
      <c r="D17" s="21" t="s">
        <v>30</v>
      </c>
      <c r="E17" s="1">
        <f>+SUM(N3:N12)</f>
        <v>0</v>
      </c>
      <c r="F17" s="1"/>
      <c r="H17" s="9">
        <v>2</v>
      </c>
      <c r="I17" s="1" t="s">
        <v>27</v>
      </c>
      <c r="K17" s="20"/>
    </row>
    <row r="18" spans="1:12" x14ac:dyDescent="0.25">
      <c r="D18" s="21" t="s">
        <v>28</v>
      </c>
      <c r="E18" s="1">
        <f>+SUM(K3:K12)</f>
        <v>0</v>
      </c>
      <c r="F18" s="1">
        <f>IF(E17=0,0,(E18*100)/E17)</f>
        <v>0</v>
      </c>
      <c r="H18" s="9">
        <v>3</v>
      </c>
      <c r="I18" s="1" t="s">
        <v>29</v>
      </c>
      <c r="K18" s="20"/>
      <c r="L18" s="20"/>
    </row>
    <row r="19" spans="1:12" x14ac:dyDescent="0.25">
      <c r="D19" s="21" t="s">
        <v>32</v>
      </c>
      <c r="E19" s="1">
        <f>IF(C51=0,0,(E17-C51-E18))</f>
        <v>0</v>
      </c>
      <c r="F19" s="1">
        <f>IF(E17=0,0,(E19*100)/E17)</f>
        <v>0</v>
      </c>
      <c r="H19" s="9">
        <v>4</v>
      </c>
      <c r="I19" s="1" t="s">
        <v>31</v>
      </c>
      <c r="K19" s="20"/>
      <c r="L19" s="20"/>
    </row>
    <row r="20" spans="1:12" x14ac:dyDescent="0.25">
      <c r="D20" s="21" t="s">
        <v>44</v>
      </c>
      <c r="E20" s="1">
        <f>C51</f>
        <v>0</v>
      </c>
      <c r="F20" s="1">
        <f>IF(E17=0,0,(E20*100)/E17)</f>
        <v>0</v>
      </c>
      <c r="H20" s="9">
        <v>5</v>
      </c>
      <c r="I20" s="1" t="s">
        <v>33</v>
      </c>
      <c r="K20" s="20"/>
    </row>
    <row r="21" spans="1:12" x14ac:dyDescent="0.25">
      <c r="A21" t="s">
        <v>14</v>
      </c>
    </row>
    <row r="22" spans="1:12" x14ac:dyDescent="0.25">
      <c r="A22" s="47" t="s">
        <v>17</v>
      </c>
      <c r="B22" s="47" t="s">
        <v>9</v>
      </c>
      <c r="C22" s="49" t="s">
        <v>37</v>
      </c>
      <c r="D22" s="45" t="s">
        <v>38</v>
      </c>
      <c r="E22" s="41" t="s">
        <v>0</v>
      </c>
      <c r="F22" s="42"/>
      <c r="G22" s="43" t="s">
        <v>5</v>
      </c>
      <c r="H22" s="43"/>
      <c r="I22" s="44" t="s">
        <v>39</v>
      </c>
      <c r="J22" s="45" t="s">
        <v>7</v>
      </c>
      <c r="K22" s="46" t="s">
        <v>8</v>
      </c>
    </row>
    <row r="23" spans="1:12" x14ac:dyDescent="0.25">
      <c r="A23" s="48"/>
      <c r="B23" s="48"/>
      <c r="C23" s="48"/>
      <c r="D23" s="46"/>
      <c r="E23" s="24" t="s">
        <v>15</v>
      </c>
      <c r="F23" s="24" t="s">
        <v>16</v>
      </c>
      <c r="G23" s="24" t="s">
        <v>3</v>
      </c>
      <c r="H23" s="2" t="s">
        <v>4</v>
      </c>
      <c r="I23" s="44"/>
      <c r="J23" s="45"/>
      <c r="K23" s="46"/>
    </row>
    <row r="24" spans="1:12" x14ac:dyDescent="0.25">
      <c r="A24" s="1"/>
      <c r="B24" s="12"/>
      <c r="C24" s="12" t="s">
        <v>27</v>
      </c>
      <c r="D24" s="13"/>
      <c r="E24" s="14"/>
      <c r="F24" s="14"/>
      <c r="G24" s="13"/>
      <c r="H24" s="15"/>
      <c r="I24" s="8">
        <f t="shared" ref="I24:I40" si="3">(F24-E24)*1440</f>
        <v>0</v>
      </c>
      <c r="J24" s="13"/>
      <c r="K24" s="27"/>
    </row>
    <row r="25" spans="1:12" x14ac:dyDescent="0.25">
      <c r="A25" s="1"/>
      <c r="B25" s="12"/>
      <c r="C25" s="12"/>
      <c r="D25" s="13"/>
      <c r="E25" s="14"/>
      <c r="F25" s="14"/>
      <c r="G25" s="16"/>
      <c r="H25" s="15"/>
      <c r="I25" s="8">
        <f t="shared" si="3"/>
        <v>0</v>
      </c>
      <c r="J25" s="13"/>
      <c r="K25" s="27"/>
    </row>
    <row r="26" spans="1:12" x14ac:dyDescent="0.25">
      <c r="A26" s="1"/>
      <c r="B26" s="12"/>
      <c r="C26" s="12"/>
      <c r="D26" s="13"/>
      <c r="E26" s="14"/>
      <c r="F26" s="14"/>
      <c r="G26" s="13"/>
      <c r="H26" s="15"/>
      <c r="I26" s="8">
        <f t="shared" si="3"/>
        <v>0</v>
      </c>
      <c r="J26" s="13"/>
      <c r="K26" s="27"/>
    </row>
    <row r="27" spans="1:12" x14ac:dyDescent="0.25">
      <c r="A27" s="1"/>
      <c r="B27" s="12"/>
      <c r="C27" s="12"/>
      <c r="D27" s="13"/>
      <c r="E27" s="14"/>
      <c r="F27" s="14"/>
      <c r="G27" s="13"/>
      <c r="H27" s="15"/>
      <c r="I27" s="8">
        <f t="shared" si="3"/>
        <v>0</v>
      </c>
      <c r="J27" s="13"/>
      <c r="K27" s="27"/>
    </row>
    <row r="28" spans="1:12" x14ac:dyDescent="0.25">
      <c r="A28" s="1"/>
      <c r="B28" s="12"/>
      <c r="C28" s="12"/>
      <c r="D28" s="13"/>
      <c r="E28" s="14"/>
      <c r="F28" s="14"/>
      <c r="G28" s="13"/>
      <c r="H28" s="15"/>
      <c r="I28" s="8">
        <f t="shared" si="3"/>
        <v>0</v>
      </c>
      <c r="J28" s="13"/>
      <c r="K28" s="27"/>
    </row>
    <row r="29" spans="1:12" x14ac:dyDescent="0.25">
      <c r="A29" s="1"/>
      <c r="B29" s="12"/>
      <c r="C29" s="12"/>
      <c r="D29" s="13"/>
      <c r="E29" s="14"/>
      <c r="F29" s="14"/>
      <c r="G29" s="13"/>
      <c r="H29" s="15"/>
      <c r="I29" s="8">
        <f t="shared" si="3"/>
        <v>0</v>
      </c>
      <c r="J29" s="13"/>
      <c r="K29" s="27"/>
    </row>
    <row r="30" spans="1:12" x14ac:dyDescent="0.25">
      <c r="A30" s="1"/>
      <c r="B30" s="12"/>
      <c r="C30" s="12"/>
      <c r="D30" s="13"/>
      <c r="E30" s="14"/>
      <c r="F30" s="14"/>
      <c r="G30" s="13"/>
      <c r="H30" s="15"/>
      <c r="I30" s="8">
        <f t="shared" si="3"/>
        <v>0</v>
      </c>
      <c r="J30" s="13"/>
      <c r="K30" s="27"/>
    </row>
    <row r="31" spans="1:12" x14ac:dyDescent="0.25">
      <c r="A31" s="1"/>
      <c r="B31" s="12"/>
      <c r="C31" s="12"/>
      <c r="D31" s="13"/>
      <c r="E31" s="14"/>
      <c r="F31" s="14"/>
      <c r="G31" s="13"/>
      <c r="H31" s="15"/>
      <c r="I31" s="8">
        <f t="shared" si="3"/>
        <v>0</v>
      </c>
      <c r="J31" s="13"/>
      <c r="K31" s="27"/>
    </row>
    <row r="32" spans="1:12" x14ac:dyDescent="0.25">
      <c r="A32" s="1"/>
      <c r="B32" s="12"/>
      <c r="C32" s="12"/>
      <c r="D32" s="13"/>
      <c r="E32" s="14"/>
      <c r="F32" s="14"/>
      <c r="G32" s="13"/>
      <c r="H32" s="15"/>
      <c r="I32" s="8">
        <f t="shared" si="3"/>
        <v>0</v>
      </c>
      <c r="J32" s="13"/>
      <c r="K32" s="27"/>
    </row>
    <row r="33" spans="1:11" x14ac:dyDescent="0.25">
      <c r="A33" s="1"/>
      <c r="B33" s="12"/>
      <c r="C33" s="12"/>
      <c r="D33" s="13"/>
      <c r="E33" s="14"/>
      <c r="F33" s="14"/>
      <c r="G33" s="13"/>
      <c r="H33" s="15"/>
      <c r="I33" s="8">
        <f t="shared" si="3"/>
        <v>0</v>
      </c>
      <c r="J33" s="13"/>
      <c r="K33" s="27"/>
    </row>
    <row r="34" spans="1:11" x14ac:dyDescent="0.25">
      <c r="A34" s="1"/>
      <c r="B34" s="12"/>
      <c r="C34" s="12"/>
      <c r="D34" s="13"/>
      <c r="E34" s="14"/>
      <c r="F34" s="14"/>
      <c r="G34" s="13"/>
      <c r="H34" s="15"/>
      <c r="I34" s="8">
        <f t="shared" si="3"/>
        <v>0</v>
      </c>
      <c r="J34" s="13"/>
      <c r="K34" s="27"/>
    </row>
    <row r="35" spans="1:11" x14ac:dyDescent="0.25">
      <c r="A35" s="1"/>
      <c r="B35" s="12"/>
      <c r="C35" s="12"/>
      <c r="D35" s="13"/>
      <c r="E35" s="14"/>
      <c r="F35" s="14"/>
      <c r="G35" s="13"/>
      <c r="H35" s="15"/>
      <c r="I35" s="8">
        <f t="shared" si="3"/>
        <v>0</v>
      </c>
      <c r="J35" s="13"/>
      <c r="K35" s="27"/>
    </row>
    <row r="36" spans="1:11" x14ac:dyDescent="0.25">
      <c r="A36" s="1"/>
      <c r="B36" s="12"/>
      <c r="C36" s="12"/>
      <c r="D36" s="13"/>
      <c r="E36" s="14"/>
      <c r="F36" s="14"/>
      <c r="G36" s="13"/>
      <c r="H36" s="15"/>
      <c r="I36" s="8">
        <f t="shared" si="3"/>
        <v>0</v>
      </c>
      <c r="J36" s="13"/>
      <c r="K36" s="27"/>
    </row>
    <row r="37" spans="1:11" x14ac:dyDescent="0.25">
      <c r="A37" s="1"/>
      <c r="B37" s="12"/>
      <c r="C37" s="12"/>
      <c r="D37" s="13"/>
      <c r="E37" s="14"/>
      <c r="F37" s="14"/>
      <c r="G37" s="13"/>
      <c r="H37" s="15"/>
      <c r="I37" s="8">
        <f t="shared" si="3"/>
        <v>0</v>
      </c>
      <c r="J37" s="13"/>
      <c r="K37" s="27"/>
    </row>
    <row r="38" spans="1:11" x14ac:dyDescent="0.25">
      <c r="A38" s="1"/>
      <c r="B38" s="12"/>
      <c r="C38" s="12"/>
      <c r="D38" s="13"/>
      <c r="E38" s="14"/>
      <c r="F38" s="14"/>
      <c r="G38" s="13"/>
      <c r="H38" s="15"/>
      <c r="I38" s="8">
        <f t="shared" si="3"/>
        <v>0</v>
      </c>
      <c r="J38" s="13"/>
      <c r="K38" s="27"/>
    </row>
    <row r="39" spans="1:11" x14ac:dyDescent="0.25">
      <c r="A39" s="1"/>
      <c r="B39" s="12"/>
      <c r="C39" s="12"/>
      <c r="D39" s="13"/>
      <c r="E39" s="14"/>
      <c r="F39" s="14"/>
      <c r="G39" s="13"/>
      <c r="H39" s="15"/>
      <c r="I39" s="8">
        <f t="shared" si="3"/>
        <v>0</v>
      </c>
      <c r="J39" s="13"/>
      <c r="K39" s="27"/>
    </row>
    <row r="40" spans="1:11" x14ac:dyDescent="0.25">
      <c r="A40" s="1"/>
      <c r="B40" s="17"/>
      <c r="C40" s="17"/>
      <c r="D40" s="1"/>
      <c r="E40" s="18"/>
      <c r="F40" s="18"/>
      <c r="G40" s="1"/>
      <c r="H40" s="15"/>
      <c r="I40" s="8">
        <f t="shared" si="3"/>
        <v>0</v>
      </c>
      <c r="J40" s="1"/>
      <c r="K40" s="27"/>
    </row>
    <row r="44" spans="1:11" x14ac:dyDescent="0.25">
      <c r="A44" s="38" t="s">
        <v>34</v>
      </c>
      <c r="B44" s="39"/>
      <c r="C44" s="39"/>
      <c r="D44" s="40"/>
    </row>
    <row r="45" spans="1:11" x14ac:dyDescent="0.25">
      <c r="A45" s="29" t="s">
        <v>42</v>
      </c>
      <c r="B45" s="29"/>
      <c r="C45" s="29" t="s">
        <v>41</v>
      </c>
      <c r="D45" s="29" t="s">
        <v>43</v>
      </c>
    </row>
    <row r="46" spans="1:11" ht="15.75" x14ac:dyDescent="0.3">
      <c r="A46" s="30" t="s">
        <v>25</v>
      </c>
      <c r="B46" s="26">
        <f>COUNTIF(C24:C40, "Concurrencia con la operacion")</f>
        <v>0</v>
      </c>
      <c r="C46" s="1">
        <f>SUMIF(C24:C40, "Concurrencia con la operacion",I24:I40)</f>
        <v>0</v>
      </c>
      <c r="D46" s="1">
        <f>IF(C46&gt;0,(C46*100)/C51,0)</f>
        <v>0</v>
      </c>
    </row>
    <row r="47" spans="1:11" ht="15.75" x14ac:dyDescent="0.3">
      <c r="A47" s="30" t="s">
        <v>27</v>
      </c>
      <c r="B47" s="26">
        <f>COUNTIF(C25:C41, "Incidencia ")</f>
        <v>0</v>
      </c>
      <c r="C47" s="26">
        <f>SUMIF(C24:C40, "Incidencia ",I24:I40)</f>
        <v>0</v>
      </c>
      <c r="D47" s="1">
        <f>IF(C47&gt;0,(C47*100)/C51,0)</f>
        <v>0</v>
      </c>
    </row>
    <row r="48" spans="1:11" ht="15.75" x14ac:dyDescent="0.3">
      <c r="A48" s="30" t="s">
        <v>29</v>
      </c>
      <c r="B48" s="26">
        <f>COUNTIF(C26:C42, "Desconocimiento del sistema ")</f>
        <v>0</v>
      </c>
      <c r="C48" s="26">
        <f>SUMIF(C24:C40, "Desconocimiento del sistema ",I24:I40)</f>
        <v>0</v>
      </c>
      <c r="D48" s="1">
        <f>IF(C48&gt;0,(C48*100)/C51,0)</f>
        <v>0</v>
      </c>
    </row>
    <row r="49" spans="1:4" ht="15.75" x14ac:dyDescent="0.3">
      <c r="A49" s="30" t="s">
        <v>31</v>
      </c>
      <c r="B49" s="26">
        <f>COUNTIF(C27:C43, "Personal ")</f>
        <v>0</v>
      </c>
      <c r="C49" s="26">
        <f>SUMIF(C24:C40, "Personal ",I24:I40)</f>
        <v>0</v>
      </c>
      <c r="D49" s="1">
        <f>IF(C49&gt;0,(C49*100)/C51,0)</f>
        <v>0</v>
      </c>
    </row>
    <row r="50" spans="1:4" ht="15.75" x14ac:dyDescent="0.3">
      <c r="A50" s="30" t="s">
        <v>33</v>
      </c>
      <c r="B50" s="26">
        <f>COUNTIF(C24:C40, "Otro")</f>
        <v>0</v>
      </c>
      <c r="C50" s="26">
        <f>SUMIF(C24:C40, "Otro",I24:I40)</f>
        <v>0</v>
      </c>
      <c r="D50" s="1">
        <f>IF(C50&gt;0,(C50*100)/C51,0)</f>
        <v>0</v>
      </c>
    </row>
    <row r="51" spans="1:4" x14ac:dyDescent="0.25">
      <c r="A51" s="22"/>
      <c r="B51" s="28">
        <f>SUM(B46:B50)</f>
        <v>0</v>
      </c>
      <c r="C51" s="28">
        <f>SUM(C46:C50)</f>
        <v>0</v>
      </c>
      <c r="D51" s="28">
        <f>IF(C51&gt;0,(C51*100)/C51,0)</f>
        <v>0</v>
      </c>
    </row>
    <row r="1048553" spans="17:17" x14ac:dyDescent="0.25">
      <c r="Q1048553" s="1"/>
    </row>
  </sheetData>
  <mergeCells count="23">
    <mergeCell ref="E22:F22"/>
    <mergeCell ref="G22:H22"/>
    <mergeCell ref="A44:D44"/>
    <mergeCell ref="A22:A23"/>
    <mergeCell ref="B22:B23"/>
    <mergeCell ref="C22:C23"/>
    <mergeCell ref="D22:D23"/>
    <mergeCell ref="J1:N1"/>
    <mergeCell ref="O1:O2"/>
    <mergeCell ref="I22:I23"/>
    <mergeCell ref="J22:J23"/>
    <mergeCell ref="K22:K23"/>
    <mergeCell ref="D15:E15"/>
    <mergeCell ref="H15:I15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2">
    <dataValidation type="list" allowBlank="1" showInputMessage="1" showErrorMessage="1" sqref="C22:C40">
      <formula1>$I$16:$I$20</formula1>
    </dataValidation>
    <dataValidation type="list" allowBlank="1" showInputMessage="1" showErrorMessage="1" sqref="A24:A40">
      <formula1>$A$3:$A$13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553"/>
  <sheetViews>
    <sheetView topLeftCell="A8" zoomScale="55" zoomScaleNormal="55" workbookViewId="0">
      <selection activeCell="C33" sqref="C33"/>
    </sheetView>
  </sheetViews>
  <sheetFormatPr baseColWidth="10" defaultColWidth="35.7109375" defaultRowHeight="15" x14ac:dyDescent="0.25"/>
  <cols>
    <col min="1" max="1" width="29.7109375" bestFit="1" customWidth="1"/>
    <col min="2" max="2" width="9.5703125" customWidth="1"/>
    <col min="3" max="3" width="30.28515625" bestFit="1" customWidth="1"/>
    <col min="4" max="4" width="40.28515625" bestFit="1" customWidth="1"/>
    <col min="5" max="5" width="16.42578125" bestFit="1" customWidth="1"/>
    <col min="6" max="6" width="14.28515625" customWidth="1"/>
    <col min="7" max="7" width="10.85546875" bestFit="1" customWidth="1"/>
    <col min="8" max="8" width="40.28515625" bestFit="1" customWidth="1"/>
    <col min="9" max="9" width="23.140625" bestFit="1" customWidth="1"/>
    <col min="10" max="10" width="16.42578125" bestFit="1" customWidth="1"/>
    <col min="11" max="11" width="23.85546875" bestFit="1" customWidth="1"/>
    <col min="12" max="12" width="25.140625" bestFit="1" customWidth="1"/>
    <col min="13" max="13" width="15" bestFit="1" customWidth="1"/>
    <col min="14" max="14" width="12.140625" bestFit="1" customWidth="1"/>
    <col min="15" max="16" width="19.42578125" bestFit="1" customWidth="1"/>
    <col min="17" max="17" width="2.5703125" bestFit="1" customWidth="1"/>
  </cols>
  <sheetData>
    <row r="1" spans="1:17" x14ac:dyDescent="0.25">
      <c r="A1" s="49" t="s">
        <v>22</v>
      </c>
      <c r="B1" s="46" t="s">
        <v>1</v>
      </c>
      <c r="C1" s="46" t="s">
        <v>18</v>
      </c>
      <c r="D1" s="47" t="s">
        <v>19</v>
      </c>
      <c r="E1" s="47" t="s">
        <v>20</v>
      </c>
      <c r="F1" s="47" t="s">
        <v>2</v>
      </c>
      <c r="G1" s="47" t="s">
        <v>9</v>
      </c>
      <c r="H1" s="46" t="s">
        <v>13</v>
      </c>
      <c r="I1" s="47" t="s">
        <v>6</v>
      </c>
      <c r="J1" s="41" t="s">
        <v>0</v>
      </c>
      <c r="K1" s="52"/>
      <c r="L1" s="52"/>
      <c r="M1" s="52"/>
      <c r="N1" s="42"/>
      <c r="O1" s="46" t="s">
        <v>10</v>
      </c>
    </row>
    <row r="2" spans="1:17" ht="30" x14ac:dyDescent="0.25">
      <c r="A2" s="55"/>
      <c r="B2" s="46"/>
      <c r="C2" s="46"/>
      <c r="D2" s="48"/>
      <c r="E2" s="48"/>
      <c r="F2" s="48"/>
      <c r="G2" s="48"/>
      <c r="H2" s="46"/>
      <c r="I2" s="48"/>
      <c r="J2" s="24" t="s">
        <v>23</v>
      </c>
      <c r="K2" s="25" t="s">
        <v>35</v>
      </c>
      <c r="L2" s="25" t="s">
        <v>36</v>
      </c>
      <c r="M2" s="24" t="s">
        <v>11</v>
      </c>
      <c r="N2" s="24" t="s">
        <v>12</v>
      </c>
      <c r="O2" s="46"/>
    </row>
    <row r="3" spans="1:17" ht="35.25" customHeight="1" x14ac:dyDescent="0.25">
      <c r="A3" s="1" t="str">
        <f>CONCATENATE(B3,C3,D3,E3)</f>
        <v/>
      </c>
      <c r="B3" s="5"/>
      <c r="C3" s="5"/>
      <c r="D3" s="5"/>
      <c r="E3" s="5"/>
      <c r="F3" s="6"/>
      <c r="G3" s="7"/>
      <c r="H3" s="6"/>
      <c r="I3" s="6"/>
      <c r="J3" s="10"/>
      <c r="K3" s="8">
        <f>J3*24*60</f>
        <v>0</v>
      </c>
      <c r="L3" s="10"/>
      <c r="M3" s="10"/>
      <c r="N3" s="8">
        <f>(M3-L3)*24*60</f>
        <v>0</v>
      </c>
      <c r="O3" s="3"/>
      <c r="P3" s="4"/>
    </row>
    <row r="4" spans="1:17" x14ac:dyDescent="0.25">
      <c r="A4" s="1" t="str">
        <f>CONCATENATE(B4,C4,D4,E4)</f>
        <v/>
      </c>
      <c r="B4" s="5"/>
      <c r="C4" s="5"/>
      <c r="D4" s="5"/>
      <c r="E4" s="5"/>
      <c r="F4" s="6"/>
      <c r="G4" s="7"/>
      <c r="H4" s="6"/>
      <c r="I4" s="6"/>
      <c r="J4" s="10"/>
      <c r="K4" s="8">
        <f t="shared" ref="K4:K12" si="0">J4*24*60</f>
        <v>0</v>
      </c>
      <c r="L4" s="10"/>
      <c r="M4" s="10"/>
      <c r="N4" s="8">
        <f t="shared" ref="N4:N12" si="1">(M4-L4)*24*60</f>
        <v>0</v>
      </c>
      <c r="O4" s="1"/>
    </row>
    <row r="5" spans="1:17" x14ac:dyDescent="0.25">
      <c r="A5" s="1" t="str">
        <f t="shared" ref="A5:A12" si="2">CONCATENATE(B5,C5,D5,E5)</f>
        <v/>
      </c>
      <c r="B5" s="5"/>
      <c r="C5" s="5"/>
      <c r="D5" s="5"/>
      <c r="E5" s="5"/>
      <c r="F5" s="6"/>
      <c r="G5" s="7"/>
      <c r="H5" s="6"/>
      <c r="I5" s="6"/>
      <c r="J5" s="10"/>
      <c r="K5" s="8">
        <f t="shared" si="0"/>
        <v>0</v>
      </c>
      <c r="L5" s="10"/>
      <c r="M5" s="10"/>
      <c r="N5" s="8">
        <f t="shared" si="1"/>
        <v>0</v>
      </c>
      <c r="O5" s="1"/>
    </row>
    <row r="6" spans="1:17" x14ac:dyDescent="0.25">
      <c r="A6" s="1" t="str">
        <f t="shared" si="2"/>
        <v/>
      </c>
      <c r="B6" s="5"/>
      <c r="C6" s="5"/>
      <c r="D6" s="5"/>
      <c r="E6" s="5"/>
      <c r="F6" s="6"/>
      <c r="G6" s="7"/>
      <c r="H6" s="6"/>
      <c r="I6" s="6"/>
      <c r="J6" s="10"/>
      <c r="K6" s="8">
        <f t="shared" si="0"/>
        <v>0</v>
      </c>
      <c r="L6" s="10"/>
      <c r="M6" s="10"/>
      <c r="N6" s="8">
        <f t="shared" si="1"/>
        <v>0</v>
      </c>
      <c r="O6" s="1"/>
    </row>
    <row r="7" spans="1:17" x14ac:dyDescent="0.25">
      <c r="A7" s="1" t="str">
        <f t="shared" si="2"/>
        <v/>
      </c>
      <c r="B7" s="5"/>
      <c r="C7" s="5"/>
      <c r="D7" s="5"/>
      <c r="E7" s="5"/>
      <c r="F7" s="6"/>
      <c r="G7" s="7"/>
      <c r="H7" s="6"/>
      <c r="I7" s="6"/>
      <c r="J7" s="10"/>
      <c r="K7" s="8">
        <f t="shared" si="0"/>
        <v>0</v>
      </c>
      <c r="L7" s="10"/>
      <c r="M7" s="10"/>
      <c r="N7" s="8">
        <f t="shared" si="1"/>
        <v>0</v>
      </c>
      <c r="O7" s="1"/>
    </row>
    <row r="8" spans="1:17" x14ac:dyDescent="0.25">
      <c r="A8" s="1" t="str">
        <f t="shared" si="2"/>
        <v/>
      </c>
      <c r="B8" s="5"/>
      <c r="C8" s="5"/>
      <c r="D8" s="5"/>
      <c r="E8" s="5"/>
      <c r="F8" s="6"/>
      <c r="G8" s="7"/>
      <c r="H8" s="6"/>
      <c r="I8" s="6"/>
      <c r="J8" s="10"/>
      <c r="K8" s="8">
        <f t="shared" si="0"/>
        <v>0</v>
      </c>
      <c r="L8" s="10"/>
      <c r="M8" s="10"/>
      <c r="N8" s="8">
        <f t="shared" si="1"/>
        <v>0</v>
      </c>
      <c r="O8" s="1"/>
    </row>
    <row r="9" spans="1:17" x14ac:dyDescent="0.25">
      <c r="A9" s="1" t="str">
        <f t="shared" si="2"/>
        <v/>
      </c>
      <c r="B9" s="5"/>
      <c r="C9" s="5"/>
      <c r="D9" s="5"/>
      <c r="E9" s="5"/>
      <c r="F9" s="6"/>
      <c r="G9" s="7"/>
      <c r="H9" s="6"/>
      <c r="I9" s="6"/>
      <c r="J9" s="10"/>
      <c r="K9" s="8">
        <f t="shared" si="0"/>
        <v>0</v>
      </c>
      <c r="L9" s="10"/>
      <c r="M9" s="10"/>
      <c r="N9" s="8">
        <f t="shared" si="1"/>
        <v>0</v>
      </c>
      <c r="O9" s="1"/>
    </row>
    <row r="10" spans="1:17" x14ac:dyDescent="0.25">
      <c r="A10" s="1" t="str">
        <f t="shared" si="2"/>
        <v/>
      </c>
      <c r="B10" s="5"/>
      <c r="C10" s="5"/>
      <c r="D10" s="5"/>
      <c r="E10" s="5"/>
      <c r="F10" s="6"/>
      <c r="G10" s="7"/>
      <c r="H10" s="6"/>
      <c r="I10" s="6"/>
      <c r="J10" s="10"/>
      <c r="K10" s="8">
        <f t="shared" si="0"/>
        <v>0</v>
      </c>
      <c r="L10" s="10"/>
      <c r="M10" s="10"/>
      <c r="N10" s="8">
        <f t="shared" si="1"/>
        <v>0</v>
      </c>
      <c r="O10" s="1"/>
      <c r="Q10" s="4"/>
    </row>
    <row r="11" spans="1:17" x14ac:dyDescent="0.25">
      <c r="A11" s="1" t="str">
        <f t="shared" si="2"/>
        <v/>
      </c>
      <c r="B11" s="5"/>
      <c r="C11" s="5"/>
      <c r="D11" s="5"/>
      <c r="E11" s="5"/>
      <c r="F11" s="6"/>
      <c r="G11" s="7"/>
      <c r="H11" s="6"/>
      <c r="I11" s="6"/>
      <c r="J11" s="10"/>
      <c r="K11" s="8">
        <f t="shared" si="0"/>
        <v>0</v>
      </c>
      <c r="L11" s="10"/>
      <c r="M11" s="10"/>
      <c r="N11" s="8">
        <f t="shared" si="1"/>
        <v>0</v>
      </c>
      <c r="O11" s="1"/>
      <c r="Q11" s="4"/>
    </row>
    <row r="12" spans="1:17" x14ac:dyDescent="0.25">
      <c r="A12" s="1" t="str">
        <f t="shared" si="2"/>
        <v/>
      </c>
      <c r="B12" s="5"/>
      <c r="C12" s="5"/>
      <c r="D12" s="5"/>
      <c r="E12" s="5"/>
      <c r="F12" s="6"/>
      <c r="G12" s="7"/>
      <c r="H12" s="6"/>
      <c r="I12" s="6"/>
      <c r="J12" s="10"/>
      <c r="K12" s="8">
        <f t="shared" si="0"/>
        <v>0</v>
      </c>
      <c r="L12" s="10"/>
      <c r="M12" s="10"/>
      <c r="N12" s="8">
        <f t="shared" si="1"/>
        <v>0</v>
      </c>
      <c r="O12" s="1"/>
    </row>
    <row r="15" spans="1:17" s="19" customFormat="1" x14ac:dyDescent="0.25">
      <c r="A15"/>
      <c r="D15" s="53" t="s">
        <v>24</v>
      </c>
      <c r="E15" s="54"/>
      <c r="F15" s="19" t="s">
        <v>43</v>
      </c>
      <c r="H15" s="50" t="s">
        <v>21</v>
      </c>
      <c r="I15" s="51"/>
      <c r="K15" s="20"/>
    </row>
    <row r="16" spans="1:17" x14ac:dyDescent="0.25">
      <c r="D16" s="21" t="s">
        <v>26</v>
      </c>
      <c r="E16" s="1">
        <f>+COUNT(E2:E11)</f>
        <v>0</v>
      </c>
      <c r="F16" s="1"/>
      <c r="H16" s="9">
        <v>1</v>
      </c>
      <c r="I16" s="1" t="s">
        <v>40</v>
      </c>
      <c r="K16" s="20"/>
    </row>
    <row r="17" spans="1:12" x14ac:dyDescent="0.25">
      <c r="D17" s="21" t="s">
        <v>30</v>
      </c>
      <c r="E17" s="1">
        <f>+SUM(N3:N12)</f>
        <v>0</v>
      </c>
      <c r="F17" s="1"/>
      <c r="H17" s="9">
        <v>2</v>
      </c>
      <c r="I17" s="1" t="s">
        <v>27</v>
      </c>
      <c r="K17" s="20"/>
    </row>
    <row r="18" spans="1:12" x14ac:dyDescent="0.25">
      <c r="D18" s="21" t="s">
        <v>28</v>
      </c>
      <c r="E18" s="1">
        <f>+SUM(K3:K12)</f>
        <v>0</v>
      </c>
      <c r="F18" s="1">
        <f>IF(E17=0,0,(E18*100)/E17)</f>
        <v>0</v>
      </c>
      <c r="H18" s="9">
        <v>3</v>
      </c>
      <c r="I18" s="1" t="s">
        <v>29</v>
      </c>
      <c r="K18" s="20"/>
      <c r="L18" s="20"/>
    </row>
    <row r="19" spans="1:12" x14ac:dyDescent="0.25">
      <c r="D19" s="21" t="s">
        <v>32</v>
      </c>
      <c r="E19" s="1">
        <f>IF(C51=0,0,(E17-C51-E18))</f>
        <v>0</v>
      </c>
      <c r="F19" s="1">
        <f>IF(E17=0,0,(E19*100)/E17)</f>
        <v>0</v>
      </c>
      <c r="H19" s="9">
        <v>4</v>
      </c>
      <c r="I19" s="1" t="s">
        <v>31</v>
      </c>
      <c r="K19" s="20"/>
      <c r="L19" s="20"/>
    </row>
    <row r="20" spans="1:12" x14ac:dyDescent="0.25">
      <c r="D20" s="21" t="s">
        <v>44</v>
      </c>
      <c r="E20" s="1">
        <f>C51</f>
        <v>0</v>
      </c>
      <c r="F20" s="1">
        <f>IF(E17=0,0,(E20*100)/E17)</f>
        <v>0</v>
      </c>
      <c r="H20" s="9">
        <v>5</v>
      </c>
      <c r="I20" s="1" t="s">
        <v>33</v>
      </c>
      <c r="K20" s="20"/>
    </row>
    <row r="21" spans="1:12" x14ac:dyDescent="0.25">
      <c r="A21" t="s">
        <v>14</v>
      </c>
    </row>
    <row r="22" spans="1:12" x14ac:dyDescent="0.25">
      <c r="A22" s="47" t="s">
        <v>17</v>
      </c>
      <c r="B22" s="47" t="s">
        <v>9</v>
      </c>
      <c r="C22" s="49" t="s">
        <v>37</v>
      </c>
      <c r="D22" s="45" t="s">
        <v>38</v>
      </c>
      <c r="E22" s="41" t="s">
        <v>0</v>
      </c>
      <c r="F22" s="42"/>
      <c r="G22" s="43" t="s">
        <v>5</v>
      </c>
      <c r="H22" s="43"/>
      <c r="I22" s="44" t="s">
        <v>39</v>
      </c>
      <c r="J22" s="45" t="s">
        <v>7</v>
      </c>
      <c r="K22" s="46" t="s">
        <v>8</v>
      </c>
    </row>
    <row r="23" spans="1:12" x14ac:dyDescent="0.25">
      <c r="A23" s="48"/>
      <c r="B23" s="48"/>
      <c r="C23" s="48"/>
      <c r="D23" s="46"/>
      <c r="E23" s="24" t="s">
        <v>15</v>
      </c>
      <c r="F23" s="24" t="s">
        <v>16</v>
      </c>
      <c r="G23" s="24" t="s">
        <v>3</v>
      </c>
      <c r="H23" s="2" t="s">
        <v>4</v>
      </c>
      <c r="I23" s="44"/>
      <c r="J23" s="45"/>
      <c r="K23" s="46"/>
    </row>
    <row r="24" spans="1:12" x14ac:dyDescent="0.25">
      <c r="A24" s="1"/>
      <c r="B24" s="12"/>
      <c r="C24" s="12"/>
      <c r="D24" s="13"/>
      <c r="E24" s="14"/>
      <c r="F24" s="14"/>
      <c r="G24" s="13"/>
      <c r="H24" s="15"/>
      <c r="I24" s="8">
        <f t="shared" ref="I24:I40" si="3">(F24-E24)*1440</f>
        <v>0</v>
      </c>
      <c r="J24" s="13"/>
      <c r="K24" s="27"/>
    </row>
    <row r="25" spans="1:12" x14ac:dyDescent="0.25">
      <c r="A25" s="1"/>
      <c r="B25" s="12"/>
      <c r="C25" s="12"/>
      <c r="D25" s="13"/>
      <c r="E25" s="14"/>
      <c r="F25" s="14"/>
      <c r="G25" s="16"/>
      <c r="H25" s="15"/>
      <c r="I25" s="8">
        <f t="shared" si="3"/>
        <v>0</v>
      </c>
      <c r="J25" s="13"/>
      <c r="K25" s="27"/>
    </row>
    <row r="26" spans="1:12" x14ac:dyDescent="0.25">
      <c r="A26" s="1"/>
      <c r="B26" s="12"/>
      <c r="C26" s="12"/>
      <c r="D26" s="13"/>
      <c r="E26" s="14"/>
      <c r="F26" s="14"/>
      <c r="G26" s="13"/>
      <c r="H26" s="15"/>
      <c r="I26" s="8">
        <f t="shared" si="3"/>
        <v>0</v>
      </c>
      <c r="J26" s="13"/>
      <c r="K26" s="27"/>
    </row>
    <row r="27" spans="1:12" x14ac:dyDescent="0.25">
      <c r="A27" s="1"/>
      <c r="B27" s="12"/>
      <c r="C27" s="12"/>
      <c r="D27" s="13"/>
      <c r="E27" s="14"/>
      <c r="F27" s="14"/>
      <c r="G27" s="13"/>
      <c r="H27" s="15"/>
      <c r="I27" s="8">
        <f t="shared" si="3"/>
        <v>0</v>
      </c>
      <c r="J27" s="13"/>
      <c r="K27" s="27"/>
    </row>
    <row r="28" spans="1:12" x14ac:dyDescent="0.25">
      <c r="A28" s="1"/>
      <c r="B28" s="12"/>
      <c r="C28" s="12"/>
      <c r="D28" s="13"/>
      <c r="E28" s="14"/>
      <c r="F28" s="14"/>
      <c r="G28" s="13"/>
      <c r="H28" s="15"/>
      <c r="I28" s="8">
        <f t="shared" si="3"/>
        <v>0</v>
      </c>
      <c r="J28" s="13"/>
      <c r="K28" s="27"/>
    </row>
    <row r="29" spans="1:12" x14ac:dyDescent="0.25">
      <c r="A29" s="1"/>
      <c r="B29" s="12"/>
      <c r="C29" s="12"/>
      <c r="D29" s="13"/>
      <c r="E29" s="14"/>
      <c r="F29" s="14"/>
      <c r="G29" s="13"/>
      <c r="H29" s="15"/>
      <c r="I29" s="8">
        <f t="shared" si="3"/>
        <v>0</v>
      </c>
      <c r="J29" s="13"/>
      <c r="K29" s="27"/>
    </row>
    <row r="30" spans="1:12" x14ac:dyDescent="0.25">
      <c r="A30" s="1"/>
      <c r="B30" s="12"/>
      <c r="C30" s="12"/>
      <c r="D30" s="13"/>
      <c r="E30" s="14"/>
      <c r="F30" s="14"/>
      <c r="G30" s="13"/>
      <c r="H30" s="15"/>
      <c r="I30" s="8">
        <f t="shared" si="3"/>
        <v>0</v>
      </c>
      <c r="J30" s="13"/>
      <c r="K30" s="27"/>
    </row>
    <row r="31" spans="1:12" x14ac:dyDescent="0.25">
      <c r="A31" s="1"/>
      <c r="B31" s="12"/>
      <c r="C31" s="12"/>
      <c r="D31" s="13"/>
      <c r="E31" s="14"/>
      <c r="F31" s="14"/>
      <c r="G31" s="13"/>
      <c r="H31" s="15"/>
      <c r="I31" s="8">
        <f t="shared" si="3"/>
        <v>0</v>
      </c>
      <c r="J31" s="13"/>
      <c r="K31" s="27"/>
    </row>
    <row r="32" spans="1:12" x14ac:dyDescent="0.25">
      <c r="A32" s="1"/>
      <c r="B32" s="12"/>
      <c r="C32" s="12"/>
      <c r="D32" s="13"/>
      <c r="E32" s="14"/>
      <c r="F32" s="14"/>
      <c r="G32" s="13"/>
      <c r="H32" s="15"/>
      <c r="I32" s="8">
        <f t="shared" si="3"/>
        <v>0</v>
      </c>
      <c r="J32" s="13"/>
      <c r="K32" s="27"/>
    </row>
    <row r="33" spans="1:11" x14ac:dyDescent="0.25">
      <c r="A33" s="1"/>
      <c r="B33" s="12"/>
      <c r="C33" s="12"/>
      <c r="D33" s="13"/>
      <c r="E33" s="14"/>
      <c r="F33" s="14"/>
      <c r="G33" s="13"/>
      <c r="H33" s="15"/>
      <c r="I33" s="8">
        <f t="shared" si="3"/>
        <v>0</v>
      </c>
      <c r="J33" s="13"/>
      <c r="K33" s="27"/>
    </row>
    <row r="34" spans="1:11" x14ac:dyDescent="0.25">
      <c r="A34" s="1"/>
      <c r="B34" s="12"/>
      <c r="C34" s="12"/>
      <c r="D34" s="13"/>
      <c r="E34" s="14"/>
      <c r="F34" s="14"/>
      <c r="G34" s="13"/>
      <c r="H34" s="15"/>
      <c r="I34" s="8">
        <f t="shared" si="3"/>
        <v>0</v>
      </c>
      <c r="J34" s="13"/>
      <c r="K34" s="27"/>
    </row>
    <row r="35" spans="1:11" x14ac:dyDescent="0.25">
      <c r="A35" s="1"/>
      <c r="B35" s="12"/>
      <c r="C35" s="12"/>
      <c r="D35" s="13"/>
      <c r="E35" s="14"/>
      <c r="F35" s="14"/>
      <c r="G35" s="13"/>
      <c r="H35" s="15"/>
      <c r="I35" s="8">
        <f t="shared" si="3"/>
        <v>0</v>
      </c>
      <c r="J35" s="13"/>
      <c r="K35" s="27"/>
    </row>
    <row r="36" spans="1:11" x14ac:dyDescent="0.25">
      <c r="A36" s="1"/>
      <c r="B36" s="12"/>
      <c r="C36" s="12"/>
      <c r="D36" s="13"/>
      <c r="E36" s="14"/>
      <c r="F36" s="14"/>
      <c r="G36" s="13"/>
      <c r="H36" s="15"/>
      <c r="I36" s="8">
        <f t="shared" si="3"/>
        <v>0</v>
      </c>
      <c r="J36" s="13"/>
      <c r="K36" s="27"/>
    </row>
    <row r="37" spans="1:11" x14ac:dyDescent="0.25">
      <c r="A37" s="1"/>
      <c r="B37" s="12"/>
      <c r="C37" s="12"/>
      <c r="D37" s="13"/>
      <c r="E37" s="14"/>
      <c r="F37" s="14"/>
      <c r="G37" s="13"/>
      <c r="H37" s="15"/>
      <c r="I37" s="8">
        <f t="shared" si="3"/>
        <v>0</v>
      </c>
      <c r="J37" s="13"/>
      <c r="K37" s="27"/>
    </row>
    <row r="38" spans="1:11" x14ac:dyDescent="0.25">
      <c r="A38" s="1"/>
      <c r="B38" s="12"/>
      <c r="C38" s="12"/>
      <c r="D38" s="13"/>
      <c r="E38" s="14"/>
      <c r="F38" s="14"/>
      <c r="G38" s="13"/>
      <c r="H38" s="15"/>
      <c r="I38" s="8">
        <f t="shared" si="3"/>
        <v>0</v>
      </c>
      <c r="J38" s="13"/>
      <c r="K38" s="27"/>
    </row>
    <row r="39" spans="1:11" x14ac:dyDescent="0.25">
      <c r="A39" s="1"/>
      <c r="B39" s="12"/>
      <c r="C39" s="12"/>
      <c r="D39" s="13"/>
      <c r="E39" s="14"/>
      <c r="F39" s="14"/>
      <c r="G39" s="13"/>
      <c r="H39" s="15"/>
      <c r="I39" s="8">
        <f t="shared" si="3"/>
        <v>0</v>
      </c>
      <c r="J39" s="13"/>
      <c r="K39" s="27"/>
    </row>
    <row r="40" spans="1:11" x14ac:dyDescent="0.25">
      <c r="A40" s="1"/>
      <c r="B40" s="17"/>
      <c r="C40" s="17"/>
      <c r="D40" s="1"/>
      <c r="E40" s="18"/>
      <c r="F40" s="18"/>
      <c r="G40" s="1"/>
      <c r="H40" s="15"/>
      <c r="I40" s="8">
        <f t="shared" si="3"/>
        <v>0</v>
      </c>
      <c r="J40" s="1"/>
      <c r="K40" s="27"/>
    </row>
    <row r="44" spans="1:11" x14ac:dyDescent="0.25">
      <c r="A44" s="38" t="s">
        <v>34</v>
      </c>
      <c r="B44" s="39"/>
      <c r="C44" s="39"/>
      <c r="D44" s="40"/>
    </row>
    <row r="45" spans="1:11" x14ac:dyDescent="0.25">
      <c r="A45" s="29" t="s">
        <v>42</v>
      </c>
      <c r="B45" s="29"/>
      <c r="C45" s="29" t="s">
        <v>41</v>
      </c>
      <c r="D45" s="29" t="s">
        <v>43</v>
      </c>
    </row>
    <row r="46" spans="1:11" ht="15.75" x14ac:dyDescent="0.3">
      <c r="A46" s="30" t="s">
        <v>25</v>
      </c>
      <c r="B46" s="26">
        <f>COUNTIF(C24:C40, "Concurrencia con la operacion")</f>
        <v>0</v>
      </c>
      <c r="C46" s="1">
        <f>SUMIF(C24:C40, "Concurrencia con la operacion",I24:I40)</f>
        <v>0</v>
      </c>
      <c r="D46" s="1">
        <f>IF(C46&gt;0,(C46*100)/C51,0)</f>
        <v>0</v>
      </c>
    </row>
    <row r="47" spans="1:11" ht="15.75" x14ac:dyDescent="0.3">
      <c r="A47" s="30" t="s">
        <v>27</v>
      </c>
      <c r="B47" s="26">
        <f>COUNTIF(C25:C41, "Incidencia ")</f>
        <v>0</v>
      </c>
      <c r="C47" s="26">
        <f>SUMIF(C24:C40, "Incidencia ",I24:I40)</f>
        <v>0</v>
      </c>
      <c r="D47" s="1">
        <f>IF(C47&gt;0,(C47*100)/C51,0)</f>
        <v>0</v>
      </c>
    </row>
    <row r="48" spans="1:11" ht="15.75" x14ac:dyDescent="0.3">
      <c r="A48" s="30" t="s">
        <v>29</v>
      </c>
      <c r="B48" s="26">
        <f>COUNTIF(C26:C42, "Desconocimiento del sistema ")</f>
        <v>0</v>
      </c>
      <c r="C48" s="26">
        <f>SUMIF(C24:C40, "Desconocimiento del sistema ",I24:I40)</f>
        <v>0</v>
      </c>
      <c r="D48" s="1">
        <f>IF(C48&gt;0,(C48*100)/C51,0)</f>
        <v>0</v>
      </c>
    </row>
    <row r="49" spans="1:4" ht="15.75" x14ac:dyDescent="0.3">
      <c r="A49" s="30" t="s">
        <v>31</v>
      </c>
      <c r="B49" s="26">
        <f>COUNTIF(C27:C43, "Personal ")</f>
        <v>0</v>
      </c>
      <c r="C49" s="26">
        <f>SUMIF(C24:C40, "Personal ",I24:I40)</f>
        <v>0</v>
      </c>
      <c r="D49" s="1">
        <f>IF(C49&gt;0,(C49*100)/C51,0)</f>
        <v>0</v>
      </c>
    </row>
    <row r="50" spans="1:4" ht="15.75" x14ac:dyDescent="0.3">
      <c r="A50" s="30" t="s">
        <v>33</v>
      </c>
      <c r="B50" s="26">
        <f>COUNTIF(C24:C40, "Otro")</f>
        <v>0</v>
      </c>
      <c r="C50" s="26">
        <f>SUMIF(C24:C40, "Otro",I24:I40)</f>
        <v>0</v>
      </c>
      <c r="D50" s="1">
        <f>IF(C50&gt;0,(C50*100)/C51,0)</f>
        <v>0</v>
      </c>
    </row>
    <row r="51" spans="1:4" x14ac:dyDescent="0.25">
      <c r="A51" s="22"/>
      <c r="B51" s="28">
        <f>SUM(B46:B50)</f>
        <v>0</v>
      </c>
      <c r="C51" s="28">
        <f>SUM(C46:C50)</f>
        <v>0</v>
      </c>
      <c r="D51" s="28">
        <f>IF(C51&gt;0,(C51*100)/C51,0)</f>
        <v>0</v>
      </c>
    </row>
    <row r="1048553" spans="17:17" x14ac:dyDescent="0.25">
      <c r="Q1048553" s="1"/>
    </row>
  </sheetData>
  <mergeCells count="23">
    <mergeCell ref="E22:F22"/>
    <mergeCell ref="G22:H22"/>
    <mergeCell ref="A44:D44"/>
    <mergeCell ref="A22:A23"/>
    <mergeCell ref="B22:B23"/>
    <mergeCell ref="C22:C23"/>
    <mergeCell ref="D22:D23"/>
    <mergeCell ref="J1:N1"/>
    <mergeCell ref="O1:O2"/>
    <mergeCell ref="I22:I23"/>
    <mergeCell ref="J22:J23"/>
    <mergeCell ref="K22:K23"/>
    <mergeCell ref="D15:E15"/>
    <mergeCell ref="H15:I15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2">
    <dataValidation type="list" allowBlank="1" showInputMessage="1" showErrorMessage="1" sqref="A24:A40">
      <formula1>$A$3:$A$13</formula1>
    </dataValidation>
    <dataValidation type="list" allowBlank="1" showInputMessage="1" showErrorMessage="1" sqref="C22:C40">
      <formula1>$I$16:$I$20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bety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Hernández</dc:creator>
  <cp:lastModifiedBy>4bx rod</cp:lastModifiedBy>
  <cp:lastPrinted>2015-02-09T16:34:08Z</cp:lastPrinted>
  <dcterms:created xsi:type="dcterms:W3CDTF">2014-12-04T19:08:30Z</dcterms:created>
  <dcterms:modified xsi:type="dcterms:W3CDTF">2015-02-13T19:39:09Z</dcterms:modified>
</cp:coreProperties>
</file>