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omments6.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00" windowWidth="19200" windowHeight="3840" activeTab="8"/>
  </bookViews>
  <sheets>
    <sheet name="Nomenclatura" sheetId="14" r:id="rId1"/>
    <sheet name="Abiertos" sheetId="9" r:id="rId2"/>
    <sheet name="Bug's" sheetId="2" r:id="rId3"/>
    <sheet name="Migración" sheetId="3" r:id="rId4"/>
    <sheet name="Parametrización" sheetId="4" r:id="rId5"/>
    <sheet name="Brecha" sheetId="5" r:id="rId6"/>
    <sheet name="Gráfico 2" sheetId="27" r:id="rId7"/>
    <sheet name="Gráfico 1" sheetId="25" r:id="rId8"/>
    <sheet name="Concentrado" sheetId="24" r:id="rId9"/>
    <sheet name="Personas" sheetId="28" r:id="rId10"/>
    <sheet name="detalle abiertos" sheetId="15" r:id="rId11"/>
    <sheet name="detalle Bug's" sheetId="17" r:id="rId12"/>
    <sheet name="Detalle Migración" sheetId="18" r:id="rId13"/>
    <sheet name="Detalle Parametrización" sheetId="19" r:id="rId14"/>
    <sheet name="Detalle Brechas" sheetId="20" r:id="rId15"/>
    <sheet name="Resumen" sheetId="6" r:id="rId16"/>
    <sheet name="Instrucciones" sheetId="7" r:id="rId17"/>
    <sheet name="Hoja3" sheetId="21" r:id="rId18"/>
    <sheet name="Gráfico 3" sheetId="29" r:id="rId19"/>
  </sheets>
  <definedNames>
    <definedName name="_xlnm._FilterDatabase" localSheetId="1" hidden="1">Abiertos!$A$5:$AC$114</definedName>
    <definedName name="_xlnm._FilterDatabase" localSheetId="5" hidden="1">Brecha!$A$5:$AF$183</definedName>
    <definedName name="_xlnm._FilterDatabase" localSheetId="2" hidden="1">'Bug''s'!$A$5:$AC$120</definedName>
    <definedName name="_xlnm._FilterDatabase" localSheetId="3" hidden="1">Migración!$A$5:$AD$38</definedName>
    <definedName name="_xlnm._FilterDatabase" localSheetId="4" hidden="1">Parametrización!$A$5:$AC$60</definedName>
  </definedNames>
  <calcPr calcId="145621"/>
  <pivotCaches>
    <pivotCache cacheId="77" r:id="rId20"/>
    <pivotCache cacheId="78" r:id="rId21"/>
    <pivotCache cacheId="79" r:id="rId22"/>
    <pivotCache cacheId="80" r:id="rId23"/>
    <pivotCache cacheId="81" r:id="rId24"/>
    <pivotCache cacheId="82" r:id="rId25"/>
    <pivotCache cacheId="83" r:id="rId26"/>
  </pivotCaches>
</workbook>
</file>

<file path=xl/calcChain.xml><?xml version="1.0" encoding="utf-8"?>
<calcChain xmlns="http://schemas.openxmlformats.org/spreadsheetml/2006/main">
  <c r="Z3" i="24" l="1"/>
  <c r="Z4" i="24"/>
  <c r="Z5" i="24"/>
  <c r="Z6" i="24"/>
  <c r="Z7" i="24"/>
  <c r="Z8" i="24"/>
  <c r="Z9" i="24"/>
  <c r="Z10" i="24"/>
  <c r="Z11" i="24"/>
  <c r="Z12" i="24"/>
  <c r="Z13" i="24"/>
  <c r="Z14" i="24"/>
  <c r="Z15" i="24"/>
  <c r="Z16" i="24"/>
  <c r="Z17" i="24"/>
  <c r="Z18" i="24"/>
  <c r="Z19" i="24"/>
  <c r="Z20" i="24"/>
  <c r="Z21" i="24"/>
  <c r="Z22" i="24"/>
  <c r="Z23" i="24"/>
  <c r="Z24" i="24"/>
  <c r="Z25" i="24"/>
  <c r="Z26" i="24"/>
  <c r="Z27" i="24"/>
  <c r="Z28" i="24"/>
  <c r="Z29" i="24"/>
  <c r="Z30" i="24"/>
  <c r="Z31" i="24"/>
  <c r="Z32" i="24"/>
  <c r="Z33" i="24"/>
  <c r="Z34" i="24"/>
  <c r="Z35" i="24"/>
  <c r="Z36" i="24"/>
  <c r="Z37" i="24"/>
  <c r="Z38" i="24"/>
  <c r="Z39" i="24"/>
  <c r="Z40" i="24"/>
  <c r="Z41" i="24"/>
  <c r="Z42" i="24"/>
  <c r="Z43" i="24"/>
  <c r="Z44" i="24"/>
  <c r="Z45" i="24"/>
  <c r="Z46" i="24"/>
  <c r="Z47" i="24"/>
  <c r="Z48" i="24"/>
  <c r="Z49" i="24"/>
  <c r="Z50" i="24"/>
  <c r="Z51" i="24"/>
  <c r="Z52" i="24"/>
  <c r="Z53" i="24"/>
  <c r="Z54" i="24"/>
  <c r="Z55" i="24"/>
  <c r="Z56" i="24"/>
  <c r="Z57" i="24"/>
  <c r="Z58" i="24"/>
  <c r="Z59" i="24"/>
  <c r="Z60" i="24"/>
  <c r="Z61" i="24"/>
  <c r="Z62" i="24"/>
  <c r="Z63" i="24"/>
  <c r="Z64" i="24"/>
  <c r="Z65" i="24"/>
  <c r="Z66" i="24"/>
  <c r="Z67" i="24"/>
  <c r="Z68" i="24"/>
  <c r="Z69" i="24"/>
  <c r="Z70" i="24"/>
  <c r="Z71" i="24"/>
  <c r="Z72" i="24"/>
  <c r="Z73" i="24"/>
  <c r="Z74" i="24"/>
  <c r="Z75" i="24"/>
  <c r="Z76" i="24"/>
  <c r="Z77" i="24"/>
  <c r="Z78" i="24"/>
  <c r="Z79" i="24"/>
  <c r="Z80" i="24"/>
  <c r="Z81" i="24"/>
  <c r="Z82" i="24"/>
  <c r="Z83" i="24"/>
  <c r="Z84" i="24"/>
  <c r="Z85" i="24"/>
  <c r="Z86" i="24"/>
  <c r="Z87" i="24"/>
  <c r="Z88" i="24"/>
  <c r="Z89" i="24"/>
  <c r="Z90" i="24"/>
  <c r="Z91" i="24"/>
  <c r="Z92" i="24"/>
  <c r="Z93" i="24"/>
  <c r="Z94" i="24"/>
  <c r="Z95" i="24"/>
  <c r="Z96" i="24"/>
  <c r="Z97" i="24"/>
  <c r="Z98" i="24"/>
  <c r="Z99" i="24"/>
  <c r="Z100" i="24"/>
  <c r="Z101" i="24"/>
  <c r="Z102" i="24"/>
  <c r="Z103" i="24"/>
  <c r="Z104" i="24"/>
  <c r="Z105" i="24"/>
  <c r="Z106" i="24"/>
  <c r="Z107" i="24"/>
  <c r="Z108" i="24"/>
  <c r="Z109" i="24"/>
  <c r="Z110" i="24"/>
  <c r="Z111" i="24"/>
  <c r="Z112" i="24"/>
  <c r="Z113" i="24"/>
  <c r="Z114" i="24"/>
  <c r="Z115" i="24"/>
  <c r="Z116" i="24"/>
  <c r="Z117" i="24"/>
  <c r="Z118" i="24"/>
  <c r="Z119" i="24"/>
  <c r="Z120" i="24"/>
  <c r="Z121" i="24"/>
  <c r="Z122" i="24"/>
  <c r="Z123" i="24"/>
  <c r="Z124" i="24"/>
  <c r="Z125" i="24"/>
  <c r="Z126" i="24"/>
  <c r="Z127" i="24"/>
  <c r="Z128" i="24"/>
  <c r="Z129" i="24"/>
  <c r="Z130" i="24"/>
  <c r="Z131" i="24"/>
  <c r="Z132" i="24"/>
  <c r="Z133" i="24"/>
  <c r="Z134" i="24"/>
  <c r="Z135" i="24"/>
  <c r="Z136" i="24"/>
  <c r="Z137" i="24"/>
  <c r="Z138" i="24"/>
  <c r="Z139" i="24"/>
  <c r="Z140" i="24"/>
  <c r="Z141" i="24"/>
  <c r="Z142" i="24"/>
  <c r="Z143" i="24"/>
  <c r="Z144" i="24"/>
  <c r="Z145" i="24"/>
  <c r="Z146" i="24"/>
  <c r="Z147" i="24"/>
  <c r="Z148" i="24"/>
  <c r="Z149" i="24"/>
  <c r="Z150" i="24"/>
  <c r="Z151" i="24"/>
  <c r="Z152" i="24"/>
  <c r="Z153" i="24"/>
  <c r="Z154" i="24"/>
  <c r="Z155" i="24"/>
  <c r="Z156" i="24"/>
  <c r="Z157" i="24"/>
  <c r="Z158" i="24"/>
  <c r="Z159" i="24"/>
  <c r="Z160" i="24"/>
  <c r="Z161" i="24"/>
  <c r="Z162" i="24"/>
  <c r="Z163" i="24"/>
  <c r="Z164" i="24"/>
  <c r="Z165" i="24"/>
  <c r="Z166" i="24"/>
  <c r="Z167" i="24"/>
  <c r="Z168" i="24"/>
  <c r="Z169" i="24"/>
  <c r="Z170" i="24"/>
  <c r="Z171" i="24"/>
  <c r="Z172" i="24"/>
  <c r="Z173" i="24"/>
  <c r="Z174" i="24"/>
  <c r="Z175" i="24"/>
  <c r="Z176" i="24"/>
  <c r="Z177" i="24"/>
  <c r="Z178" i="24"/>
  <c r="Z179" i="24"/>
  <c r="Z180" i="24"/>
  <c r="Z181" i="24"/>
  <c r="Z182" i="24"/>
  <c r="Z183" i="24"/>
  <c r="Z184" i="24"/>
  <c r="Z185" i="24"/>
  <c r="Z186" i="24"/>
  <c r="Z187" i="24"/>
  <c r="Z188" i="24"/>
  <c r="Z189" i="24"/>
  <c r="Z190" i="24"/>
  <c r="Z191" i="24"/>
  <c r="Z192" i="24"/>
  <c r="Z193" i="24"/>
  <c r="Z194" i="24"/>
  <c r="Z195" i="24"/>
  <c r="Z196" i="24"/>
  <c r="Z197" i="24"/>
  <c r="Z198" i="24"/>
  <c r="Z199" i="24"/>
  <c r="Z200" i="24"/>
  <c r="Z201" i="24"/>
  <c r="Z202" i="24"/>
  <c r="Z203" i="24"/>
  <c r="Z204" i="24"/>
  <c r="Z205" i="24"/>
  <c r="Z206" i="24"/>
  <c r="Z207" i="24"/>
  <c r="Z208" i="24"/>
  <c r="Z209" i="24"/>
  <c r="Z210" i="24"/>
  <c r="Z211" i="24"/>
  <c r="Z212" i="24"/>
  <c r="Z213" i="24"/>
  <c r="Z214" i="24"/>
  <c r="Z215" i="24"/>
  <c r="Z216" i="24"/>
  <c r="Z217" i="24"/>
  <c r="Z218" i="24"/>
  <c r="Z219" i="24"/>
  <c r="Z220" i="24"/>
  <c r="Z221" i="24"/>
  <c r="Z222" i="24"/>
  <c r="Z223" i="24"/>
  <c r="Z224" i="24"/>
  <c r="Z225" i="24"/>
  <c r="Z226" i="24"/>
  <c r="Z227" i="24"/>
  <c r="Z228" i="24"/>
  <c r="Z229" i="24"/>
  <c r="Z230" i="24"/>
  <c r="Z231" i="24"/>
  <c r="Z232" i="24"/>
  <c r="Z233" i="24"/>
  <c r="Z234" i="24"/>
  <c r="Z235" i="24"/>
  <c r="Z236" i="24"/>
  <c r="Z237" i="24"/>
  <c r="Z238" i="24"/>
  <c r="Z239" i="24"/>
  <c r="Z240" i="24"/>
  <c r="Z241" i="24"/>
  <c r="Z242" i="24"/>
  <c r="Z243" i="24"/>
  <c r="Z244" i="24"/>
  <c r="Z245" i="24"/>
  <c r="Z246" i="24"/>
  <c r="Z247" i="24"/>
  <c r="Z248" i="24"/>
  <c r="Z249" i="24"/>
  <c r="Z250" i="24"/>
  <c r="Z251" i="24"/>
  <c r="Z252" i="24"/>
  <c r="Z253" i="24"/>
  <c r="Z254" i="24"/>
  <c r="Z255" i="24"/>
  <c r="Z256" i="24"/>
  <c r="Z257" i="24"/>
  <c r="Z258" i="24"/>
  <c r="Z259" i="24"/>
  <c r="Z260" i="24"/>
  <c r="Z261" i="24"/>
  <c r="Z262" i="24"/>
  <c r="Z263" i="24"/>
  <c r="Z264" i="24"/>
  <c r="Z265" i="24"/>
  <c r="Z266" i="24"/>
  <c r="Z267" i="24"/>
  <c r="Z268" i="24"/>
  <c r="Z269" i="24"/>
  <c r="Z270" i="24"/>
  <c r="Z271" i="24"/>
  <c r="Z272" i="24"/>
  <c r="Z273" i="24"/>
  <c r="Z274" i="24"/>
  <c r="Z275" i="24"/>
  <c r="Z276" i="24"/>
  <c r="Z277" i="24"/>
  <c r="Z278" i="24"/>
  <c r="Z279" i="24"/>
  <c r="Z280" i="24"/>
  <c r="Z281" i="24"/>
  <c r="Z282" i="24"/>
  <c r="Z283" i="24"/>
  <c r="Z284" i="24"/>
  <c r="Z285" i="24"/>
  <c r="Z286" i="24"/>
  <c r="Z287" i="24"/>
  <c r="Z288" i="24"/>
  <c r="Z289" i="24"/>
  <c r="Z290" i="24"/>
  <c r="Z291" i="24"/>
  <c r="Z292" i="24"/>
  <c r="Z293" i="24"/>
  <c r="Z294" i="24"/>
  <c r="Z295" i="24"/>
  <c r="Z296" i="24"/>
  <c r="Z297" i="24"/>
  <c r="Z298" i="24"/>
  <c r="Z299" i="24"/>
  <c r="Z300" i="24"/>
  <c r="Z301" i="24"/>
  <c r="Z302" i="24"/>
  <c r="Z303" i="24"/>
  <c r="Z304" i="24"/>
  <c r="Z305" i="24"/>
  <c r="Z306" i="24"/>
  <c r="Z307" i="24"/>
  <c r="Z308" i="24"/>
  <c r="Z309" i="24"/>
  <c r="Z310" i="24"/>
  <c r="Z311" i="24"/>
  <c r="Z312" i="24"/>
  <c r="Z313" i="24"/>
  <c r="Z314" i="24"/>
  <c r="Z315" i="24"/>
  <c r="Z316" i="24"/>
  <c r="Z317" i="24"/>
  <c r="Z318" i="24"/>
  <c r="Z319" i="24"/>
  <c r="Z320" i="24"/>
  <c r="Z321" i="24"/>
  <c r="Z322" i="24"/>
  <c r="Z323" i="24"/>
  <c r="Z324" i="24"/>
  <c r="Z325" i="24"/>
  <c r="Z326" i="24"/>
  <c r="Z327" i="24"/>
  <c r="Z328" i="24"/>
  <c r="Z329" i="24"/>
  <c r="Z330" i="24"/>
  <c r="Z331" i="24"/>
  <c r="Z332" i="24"/>
  <c r="Z333" i="24"/>
  <c r="Z334" i="24"/>
  <c r="Z335" i="24"/>
  <c r="Z336" i="24"/>
  <c r="Z337" i="24"/>
  <c r="Z338" i="24"/>
  <c r="Z339" i="24"/>
  <c r="Z340" i="24"/>
  <c r="Z341" i="24"/>
  <c r="Z342" i="24"/>
  <c r="Z343" i="24"/>
  <c r="Z344" i="24"/>
  <c r="Z345" i="24"/>
  <c r="Z346" i="24"/>
  <c r="Z347" i="24"/>
  <c r="Z348" i="24"/>
  <c r="Z349" i="24"/>
  <c r="Z350" i="24"/>
  <c r="Z351" i="24"/>
  <c r="Z352" i="24"/>
  <c r="Z353" i="24"/>
  <c r="Z354" i="24"/>
  <c r="Z355" i="24"/>
  <c r="Z356" i="24"/>
  <c r="Z357" i="24"/>
  <c r="Z358" i="24"/>
  <c r="Z359" i="24"/>
  <c r="Z360" i="24"/>
  <c r="Z361" i="24"/>
  <c r="Z362" i="24"/>
  <c r="Z363" i="24"/>
  <c r="Z364" i="24"/>
  <c r="Z365" i="24"/>
  <c r="Z366" i="24"/>
  <c r="Z367" i="24"/>
  <c r="Z368" i="24"/>
  <c r="Z369" i="24"/>
  <c r="Z370" i="24"/>
  <c r="Z371" i="24"/>
  <c r="Z372" i="24"/>
  <c r="Z373" i="24"/>
  <c r="Z374" i="24"/>
  <c r="Z375" i="24"/>
  <c r="Z376" i="24"/>
  <c r="Z377" i="24"/>
  <c r="Z378" i="24"/>
  <c r="Z379" i="24"/>
  <c r="Z380" i="24"/>
  <c r="Z381" i="24"/>
  <c r="Z382" i="24"/>
  <c r="Z383" i="24"/>
  <c r="Z384" i="24"/>
  <c r="Z385" i="24"/>
  <c r="Z386" i="24"/>
  <c r="Z387" i="24"/>
  <c r="Z388" i="24"/>
  <c r="Z389" i="24"/>
  <c r="Z390" i="24"/>
  <c r="Z391" i="24"/>
  <c r="Z392" i="24"/>
  <c r="Z393" i="24"/>
  <c r="Z394" i="24"/>
  <c r="Z395" i="24"/>
  <c r="Z396" i="24"/>
  <c r="Z397" i="24"/>
  <c r="Z398" i="24"/>
  <c r="Z399" i="24"/>
  <c r="Z400" i="24"/>
  <c r="Z401" i="24"/>
  <c r="Z402" i="24"/>
  <c r="Z403" i="24"/>
  <c r="Z404" i="24"/>
  <c r="Z405" i="24"/>
  <c r="Z406" i="24"/>
  <c r="Z407" i="24"/>
  <c r="Z408" i="24"/>
  <c r="Z409" i="24"/>
  <c r="Z410" i="24"/>
  <c r="Z411" i="24"/>
  <c r="Z412" i="24"/>
  <c r="Z413" i="24"/>
  <c r="Z414" i="24"/>
  <c r="Z415" i="24"/>
  <c r="Z416" i="24"/>
  <c r="Z417" i="24"/>
  <c r="Z418" i="24"/>
  <c r="Z419" i="24"/>
  <c r="Z420" i="24"/>
  <c r="Z421" i="24"/>
  <c r="Z422" i="24"/>
  <c r="Z423" i="24"/>
  <c r="Z424" i="24"/>
  <c r="Z425" i="24"/>
  <c r="Z426" i="24"/>
  <c r="Z427" i="24"/>
  <c r="Z428" i="24"/>
  <c r="Z429" i="24"/>
  <c r="Z430" i="24"/>
  <c r="Z431" i="24"/>
  <c r="Z432" i="24"/>
  <c r="Z433" i="24"/>
  <c r="Z434" i="24"/>
  <c r="Z435" i="24"/>
  <c r="Z436" i="24"/>
  <c r="Z437" i="24"/>
  <c r="Z438" i="24"/>
  <c r="Z439" i="24"/>
  <c r="Z440" i="24"/>
  <c r="Z441" i="24"/>
  <c r="Z442" i="24"/>
  <c r="Z443" i="24"/>
  <c r="Z444" i="24"/>
  <c r="Z445" i="24"/>
  <c r="Z446" i="24"/>
  <c r="Z447" i="24"/>
  <c r="Z2" i="24"/>
  <c r="M265" i="24"/>
  <c r="Y146" i="24"/>
  <c r="O146" i="24" s="1"/>
  <c r="Q146" i="24" s="1"/>
  <c r="U146" i="24" s="1"/>
  <c r="W146" i="24"/>
  <c r="R146" i="24"/>
  <c r="V146" i="24" s="1"/>
  <c r="K146" i="24"/>
  <c r="M144" i="24"/>
  <c r="Y144" i="24"/>
  <c r="W144" i="24"/>
  <c r="R144" i="24"/>
  <c r="V144" i="24" s="1"/>
  <c r="K144" i="24"/>
  <c r="M343" i="24"/>
  <c r="M44" i="9"/>
  <c r="Y447" i="24"/>
  <c r="O447" i="24" s="1"/>
  <c r="Q447" i="24" s="1"/>
  <c r="U447" i="24" s="1"/>
  <c r="W447" i="24"/>
  <c r="R447" i="24"/>
  <c r="V447" i="24" s="1"/>
  <c r="N447" i="24"/>
  <c r="K447" i="24"/>
  <c r="S447" i="24" s="1"/>
  <c r="Y446" i="24"/>
  <c r="M446" i="24"/>
  <c r="N446" i="24" s="1"/>
  <c r="K446" i="24"/>
  <c r="S446" i="24" s="1"/>
  <c r="Y445" i="24"/>
  <c r="O445" i="24" s="1"/>
  <c r="Q445" i="24" s="1"/>
  <c r="U445" i="24" s="1"/>
  <c r="W445" i="24"/>
  <c r="R445" i="24"/>
  <c r="V445" i="24" s="1"/>
  <c r="N445" i="24"/>
  <c r="K445" i="24"/>
  <c r="S445" i="24" s="1"/>
  <c r="Y444" i="24"/>
  <c r="N444" i="24"/>
  <c r="M444" i="24"/>
  <c r="O444" i="24" s="1"/>
  <c r="K444" i="24"/>
  <c r="W444" i="24" s="1"/>
  <c r="Y443" i="24"/>
  <c r="O443" i="24" s="1"/>
  <c r="Q443" i="24" s="1"/>
  <c r="U443" i="24" s="1"/>
  <c r="W443" i="24"/>
  <c r="R443" i="24"/>
  <c r="V443" i="24" s="1"/>
  <c r="N443" i="24"/>
  <c r="K443" i="24"/>
  <c r="S443" i="24" s="1"/>
  <c r="Y442" i="24"/>
  <c r="R442" i="24"/>
  <c r="V442" i="24" s="1"/>
  <c r="M442" i="24"/>
  <c r="N442" i="24" s="1"/>
  <c r="K442" i="24"/>
  <c r="S442" i="24" s="1"/>
  <c r="Y441" i="24"/>
  <c r="O441" i="24" s="1"/>
  <c r="N441" i="24"/>
  <c r="K441" i="24"/>
  <c r="W441" i="24" s="1"/>
  <c r="Y440" i="24"/>
  <c r="O440" i="24" s="1"/>
  <c r="N440" i="24"/>
  <c r="K440" i="24"/>
  <c r="W440" i="24" s="1"/>
  <c r="Y439" i="24"/>
  <c r="O439" i="24" s="1"/>
  <c r="Q439" i="24" s="1"/>
  <c r="U439" i="24" s="1"/>
  <c r="W439" i="24"/>
  <c r="R439" i="24"/>
  <c r="V439" i="24" s="1"/>
  <c r="N439" i="24"/>
  <c r="K439" i="24"/>
  <c r="S439" i="24" s="1"/>
  <c r="Y438" i="24"/>
  <c r="R438" i="24"/>
  <c r="V438" i="24" s="1"/>
  <c r="M438" i="24"/>
  <c r="O438" i="24" s="1"/>
  <c r="K438" i="24"/>
  <c r="W438" i="24" s="1"/>
  <c r="Y437" i="24"/>
  <c r="O437" i="24" s="1"/>
  <c r="Q437" i="24" s="1"/>
  <c r="U437" i="24" s="1"/>
  <c r="W437" i="24"/>
  <c r="R437" i="24"/>
  <c r="V437" i="24" s="1"/>
  <c r="N437" i="24"/>
  <c r="K437" i="24"/>
  <c r="S437" i="24" s="1"/>
  <c r="Y436" i="24"/>
  <c r="O436" i="24" s="1"/>
  <c r="N436" i="24"/>
  <c r="K436" i="24"/>
  <c r="S436" i="24" s="1"/>
  <c r="Y435" i="24"/>
  <c r="O435" i="24" s="1"/>
  <c r="Q435" i="24" s="1"/>
  <c r="U435" i="24" s="1"/>
  <c r="W435" i="24"/>
  <c r="R435" i="24"/>
  <c r="V435" i="24" s="1"/>
  <c r="N435" i="24"/>
  <c r="K435" i="24"/>
  <c r="S435" i="24" s="1"/>
  <c r="Y434" i="24"/>
  <c r="O434" i="24" s="1"/>
  <c r="N434" i="24"/>
  <c r="K434" i="24"/>
  <c r="S434" i="24" s="1"/>
  <c r="Y433" i="24"/>
  <c r="O433" i="24" s="1"/>
  <c r="Q433" i="24" s="1"/>
  <c r="U433" i="24" s="1"/>
  <c r="W433" i="24"/>
  <c r="R433" i="24"/>
  <c r="V433" i="24" s="1"/>
  <c r="N433" i="24"/>
  <c r="K433" i="24"/>
  <c r="S433" i="24" s="1"/>
  <c r="Y432" i="24"/>
  <c r="O432" i="24" s="1"/>
  <c r="Q432" i="24" s="1"/>
  <c r="U432" i="24" s="1"/>
  <c r="W432" i="24"/>
  <c r="R432" i="24"/>
  <c r="V432" i="24" s="1"/>
  <c r="N432" i="24"/>
  <c r="K432" i="24"/>
  <c r="S432" i="24" s="1"/>
  <c r="Y431" i="24"/>
  <c r="O431" i="24" s="1"/>
  <c r="Q431" i="24" s="1"/>
  <c r="U431" i="24" s="1"/>
  <c r="W431" i="24"/>
  <c r="R431" i="24"/>
  <c r="V431" i="24" s="1"/>
  <c r="N431" i="24"/>
  <c r="K431" i="24"/>
  <c r="S431" i="24" s="1"/>
  <c r="Y430" i="24"/>
  <c r="W430" i="24"/>
  <c r="R430" i="24"/>
  <c r="V430" i="24" s="1"/>
  <c r="M430" i="24"/>
  <c r="N430" i="24" s="1"/>
  <c r="K430" i="24"/>
  <c r="S430" i="24" s="1"/>
  <c r="Y429" i="24"/>
  <c r="O429" i="24" s="1"/>
  <c r="Q429" i="24" s="1"/>
  <c r="U429" i="24" s="1"/>
  <c r="W429" i="24"/>
  <c r="R429" i="24"/>
  <c r="V429" i="24" s="1"/>
  <c r="N429" i="24"/>
  <c r="K429" i="24"/>
  <c r="S429" i="24" s="1"/>
  <c r="Y428" i="24"/>
  <c r="O428" i="24" s="1"/>
  <c r="Q428" i="24" s="1"/>
  <c r="U428" i="24" s="1"/>
  <c r="W428" i="24"/>
  <c r="R428" i="24"/>
  <c r="V428" i="24" s="1"/>
  <c r="N428" i="24"/>
  <c r="K428" i="24"/>
  <c r="S428" i="24" s="1"/>
  <c r="Y427" i="24"/>
  <c r="O427" i="24" s="1"/>
  <c r="R427" i="24"/>
  <c r="V427" i="24" s="1"/>
  <c r="N427" i="24"/>
  <c r="K427" i="24"/>
  <c r="Y426" i="24"/>
  <c r="O426" i="24" s="1"/>
  <c r="Q426" i="24" s="1"/>
  <c r="U426" i="24" s="1"/>
  <c r="W426" i="24"/>
  <c r="R426" i="24"/>
  <c r="V426" i="24" s="1"/>
  <c r="N426" i="24"/>
  <c r="K426" i="24"/>
  <c r="S426" i="24" s="1"/>
  <c r="Y425" i="24"/>
  <c r="O425" i="24" s="1"/>
  <c r="R425" i="24"/>
  <c r="V425" i="24" s="1"/>
  <c r="N425" i="24"/>
  <c r="K425" i="24"/>
  <c r="W425" i="24" s="1"/>
  <c r="Y424" i="24"/>
  <c r="O424" i="24" s="1"/>
  <c r="R424" i="24"/>
  <c r="V424" i="24" s="1"/>
  <c r="N424" i="24"/>
  <c r="K424" i="24"/>
  <c r="W424" i="24" s="1"/>
  <c r="Y423" i="24"/>
  <c r="O423" i="24" s="1"/>
  <c r="Q423" i="24" s="1"/>
  <c r="U423" i="24" s="1"/>
  <c r="W423" i="24"/>
  <c r="R423" i="24"/>
  <c r="V423" i="24" s="1"/>
  <c r="N423" i="24"/>
  <c r="K423" i="24"/>
  <c r="S423" i="24" s="1"/>
  <c r="Y422" i="24"/>
  <c r="R422" i="24"/>
  <c r="V422" i="24" s="1"/>
  <c r="M422" i="24"/>
  <c r="N422" i="24" s="1"/>
  <c r="K422" i="24"/>
  <c r="W422" i="24" s="1"/>
  <c r="Y421" i="24"/>
  <c r="R421" i="24"/>
  <c r="V421" i="24" s="1"/>
  <c r="O421" i="24"/>
  <c r="N421" i="24"/>
  <c r="K421" i="24"/>
  <c r="Y420" i="24"/>
  <c r="R420" i="24"/>
  <c r="V420" i="24" s="1"/>
  <c r="O420" i="24"/>
  <c r="N420" i="24"/>
  <c r="K420" i="24"/>
  <c r="W420" i="24" s="1"/>
  <c r="Y419" i="24"/>
  <c r="O419" i="24" s="1"/>
  <c r="Q419" i="24" s="1"/>
  <c r="U419" i="24" s="1"/>
  <c r="W419" i="24"/>
  <c r="R419" i="24"/>
  <c r="V419" i="24" s="1"/>
  <c r="N419" i="24"/>
  <c r="K419" i="24"/>
  <c r="S419" i="24" s="1"/>
  <c r="Y418" i="24"/>
  <c r="R418" i="24"/>
  <c r="V418" i="24" s="1"/>
  <c r="O418" i="24"/>
  <c r="N418" i="24"/>
  <c r="K418" i="24"/>
  <c r="S418" i="24" s="1"/>
  <c r="Y417" i="24"/>
  <c r="O417" i="24" s="1"/>
  <c r="Q417" i="24" s="1"/>
  <c r="U417" i="24" s="1"/>
  <c r="W417" i="24"/>
  <c r="R417" i="24"/>
  <c r="V417" i="24" s="1"/>
  <c r="N417" i="24"/>
  <c r="K417" i="24"/>
  <c r="S417" i="24" s="1"/>
  <c r="Y416" i="24"/>
  <c r="O416" i="24" s="1"/>
  <c r="Q416" i="24" s="1"/>
  <c r="U416" i="24" s="1"/>
  <c r="W416" i="24"/>
  <c r="R416" i="24"/>
  <c r="V416" i="24" s="1"/>
  <c r="N416" i="24"/>
  <c r="K416" i="24"/>
  <c r="S416" i="24" s="1"/>
  <c r="Y415" i="24"/>
  <c r="W415" i="24"/>
  <c r="R415" i="24"/>
  <c r="V415" i="24" s="1"/>
  <c r="M415" i="24"/>
  <c r="N415" i="24" s="1"/>
  <c r="K415" i="24"/>
  <c r="S415" i="24" s="1"/>
  <c r="Y414" i="24"/>
  <c r="W414" i="24"/>
  <c r="R414" i="24"/>
  <c r="V414" i="24" s="1"/>
  <c r="M414" i="24"/>
  <c r="O414" i="24" s="1"/>
  <c r="Q414" i="24" s="1"/>
  <c r="U414" i="24" s="1"/>
  <c r="K414" i="24"/>
  <c r="S414" i="24" s="1"/>
  <c r="Y413" i="24"/>
  <c r="W413" i="24"/>
  <c r="R413" i="24"/>
  <c r="V413" i="24" s="1"/>
  <c r="M413" i="24"/>
  <c r="N413" i="24" s="1"/>
  <c r="K413" i="24"/>
  <c r="S413" i="24" s="1"/>
  <c r="Y412" i="24"/>
  <c r="O412" i="24" s="1"/>
  <c r="Q412" i="24" s="1"/>
  <c r="U412" i="24" s="1"/>
  <c r="W412" i="24"/>
  <c r="R412" i="24"/>
  <c r="V412" i="24" s="1"/>
  <c r="N412" i="24"/>
  <c r="K412" i="24"/>
  <c r="S412" i="24" s="1"/>
  <c r="Y411" i="24"/>
  <c r="R411" i="24"/>
  <c r="V411" i="24" s="1"/>
  <c r="N411" i="24"/>
  <c r="M411" i="24"/>
  <c r="K411" i="24"/>
  <c r="W411" i="24" s="1"/>
  <c r="Y410" i="24"/>
  <c r="O410" i="24" s="1"/>
  <c r="N410" i="24"/>
  <c r="K410" i="24"/>
  <c r="S410" i="24" s="1"/>
  <c r="Y409" i="24"/>
  <c r="O409" i="24" s="1"/>
  <c r="Q409" i="24" s="1"/>
  <c r="U409" i="24" s="1"/>
  <c r="W409" i="24"/>
  <c r="R409" i="24"/>
  <c r="V409" i="24" s="1"/>
  <c r="N409" i="24"/>
  <c r="K409" i="24"/>
  <c r="S409" i="24" s="1"/>
  <c r="Y408" i="24"/>
  <c r="R408" i="24"/>
  <c r="V408" i="24" s="1"/>
  <c r="M408" i="24"/>
  <c r="N408" i="24" s="1"/>
  <c r="K408" i="24"/>
  <c r="S408" i="24" s="1"/>
  <c r="Y407" i="24"/>
  <c r="O407" i="24" s="1"/>
  <c r="Q407" i="24" s="1"/>
  <c r="U407" i="24" s="1"/>
  <c r="W407" i="24"/>
  <c r="R407" i="24"/>
  <c r="V407" i="24" s="1"/>
  <c r="N407" i="24"/>
  <c r="K407" i="24"/>
  <c r="S407" i="24" s="1"/>
  <c r="Y406" i="24"/>
  <c r="M406" i="24"/>
  <c r="K406" i="24"/>
  <c r="W406" i="24" s="1"/>
  <c r="Y405" i="24"/>
  <c r="O405" i="24" s="1"/>
  <c r="Q405" i="24" s="1"/>
  <c r="U405" i="24" s="1"/>
  <c r="W405" i="24"/>
  <c r="R405" i="24"/>
  <c r="V405" i="24" s="1"/>
  <c r="N405" i="24"/>
  <c r="K405" i="24"/>
  <c r="S405" i="24" s="1"/>
  <c r="Y404" i="24"/>
  <c r="O404" i="24" s="1"/>
  <c r="Q404" i="24" s="1"/>
  <c r="U404" i="24" s="1"/>
  <c r="W404" i="24"/>
  <c r="R404" i="24"/>
  <c r="V404" i="24" s="1"/>
  <c r="N404" i="24"/>
  <c r="K404" i="24"/>
  <c r="S404" i="24" s="1"/>
  <c r="Y403" i="24"/>
  <c r="R403" i="24"/>
  <c r="V403" i="24" s="1"/>
  <c r="O403" i="24"/>
  <c r="N403" i="24"/>
  <c r="K403" i="24"/>
  <c r="S403" i="24" s="1"/>
  <c r="Y402" i="24"/>
  <c r="O402" i="24" s="1"/>
  <c r="Q402" i="24" s="1"/>
  <c r="U402" i="24" s="1"/>
  <c r="W402" i="24"/>
  <c r="R402" i="24"/>
  <c r="V402" i="24" s="1"/>
  <c r="N402" i="24"/>
  <c r="K402" i="24"/>
  <c r="S402" i="24" s="1"/>
  <c r="Y401" i="24"/>
  <c r="O401" i="24" s="1"/>
  <c r="N401" i="24"/>
  <c r="K401" i="24"/>
  <c r="S401" i="24" s="1"/>
  <c r="Y400" i="24"/>
  <c r="R400" i="24"/>
  <c r="V400" i="24" s="1"/>
  <c r="O400" i="24"/>
  <c r="N400" i="24"/>
  <c r="K400" i="24"/>
  <c r="S400" i="24" s="1"/>
  <c r="Y399" i="24"/>
  <c r="O399" i="24" s="1"/>
  <c r="Q399" i="24" s="1"/>
  <c r="U399" i="24" s="1"/>
  <c r="W399" i="24"/>
  <c r="R399" i="24"/>
  <c r="V399" i="24" s="1"/>
  <c r="N399" i="24"/>
  <c r="K399" i="24"/>
  <c r="S399" i="24" s="1"/>
  <c r="Y398" i="24"/>
  <c r="R398" i="24"/>
  <c r="V398" i="24" s="1"/>
  <c r="M398" i="24"/>
  <c r="N398" i="24" s="1"/>
  <c r="K398" i="24"/>
  <c r="S398" i="24" s="1"/>
  <c r="Y397" i="24"/>
  <c r="O397" i="24" s="1"/>
  <c r="Q397" i="24" s="1"/>
  <c r="U397" i="24" s="1"/>
  <c r="W397" i="24"/>
  <c r="R397" i="24"/>
  <c r="V397" i="24" s="1"/>
  <c r="N397" i="24"/>
  <c r="K397" i="24"/>
  <c r="S397" i="24" s="1"/>
  <c r="Y396" i="24"/>
  <c r="O396" i="24" s="1"/>
  <c r="Q396" i="24" s="1"/>
  <c r="U396" i="24" s="1"/>
  <c r="W396" i="24"/>
  <c r="R396" i="24"/>
  <c r="V396" i="24" s="1"/>
  <c r="N396" i="24"/>
  <c r="K396" i="24"/>
  <c r="S396" i="24" s="1"/>
  <c r="Y395" i="24"/>
  <c r="W395" i="24"/>
  <c r="R395" i="24"/>
  <c r="V395" i="24" s="1"/>
  <c r="M395" i="24"/>
  <c r="O395" i="24" s="1"/>
  <c r="Q395" i="24" s="1"/>
  <c r="U395" i="24" s="1"/>
  <c r="K395" i="24"/>
  <c r="S395" i="24" s="1"/>
  <c r="Y394" i="24"/>
  <c r="M394" i="24"/>
  <c r="N394" i="24" s="1"/>
  <c r="K394" i="24"/>
  <c r="S394" i="24" s="1"/>
  <c r="Y393" i="24"/>
  <c r="O393" i="24" s="1"/>
  <c r="Q393" i="24" s="1"/>
  <c r="U393" i="24" s="1"/>
  <c r="W393" i="24"/>
  <c r="R393" i="24"/>
  <c r="V393" i="24" s="1"/>
  <c r="N393" i="24"/>
  <c r="K393" i="24"/>
  <c r="S393" i="24" s="1"/>
  <c r="Y392" i="24"/>
  <c r="M392" i="24"/>
  <c r="K392" i="24"/>
  <c r="W392" i="24" s="1"/>
  <c r="Y391" i="24"/>
  <c r="O391" i="24" s="1"/>
  <c r="Q391" i="24" s="1"/>
  <c r="U391" i="24" s="1"/>
  <c r="W391" i="24"/>
  <c r="R391" i="24"/>
  <c r="V391" i="24" s="1"/>
  <c r="N391" i="24"/>
  <c r="K391" i="24"/>
  <c r="S391" i="24" s="1"/>
  <c r="Y390" i="24"/>
  <c r="R390" i="24"/>
  <c r="V390" i="24" s="1"/>
  <c r="M390" i="24"/>
  <c r="N390" i="24" s="1"/>
  <c r="K390" i="24"/>
  <c r="S390" i="24" s="1"/>
  <c r="Y389" i="24"/>
  <c r="O389" i="24" s="1"/>
  <c r="Q389" i="24" s="1"/>
  <c r="U389" i="24" s="1"/>
  <c r="W389" i="24"/>
  <c r="R389" i="24"/>
  <c r="V389" i="24" s="1"/>
  <c r="N389" i="24"/>
  <c r="K389" i="24"/>
  <c r="S389" i="24" s="1"/>
  <c r="Y388" i="24"/>
  <c r="O388" i="24" s="1"/>
  <c r="R388" i="24"/>
  <c r="V388" i="24" s="1"/>
  <c r="N388" i="24"/>
  <c r="K388" i="24"/>
  <c r="Y387" i="24"/>
  <c r="O387" i="24" s="1"/>
  <c r="R387" i="24"/>
  <c r="V387" i="24" s="1"/>
  <c r="N387" i="24"/>
  <c r="K387" i="24"/>
  <c r="Y386" i="24"/>
  <c r="O386" i="24" s="1"/>
  <c r="Q386" i="24" s="1"/>
  <c r="U386" i="24" s="1"/>
  <c r="W386" i="24"/>
  <c r="R386" i="24"/>
  <c r="V386" i="24" s="1"/>
  <c r="N386" i="24"/>
  <c r="K386" i="24"/>
  <c r="S386" i="24" s="1"/>
  <c r="Y385" i="24"/>
  <c r="O385" i="24" s="1"/>
  <c r="N385" i="24"/>
  <c r="K385" i="24"/>
  <c r="W385" i="24" s="1"/>
  <c r="Y384" i="24"/>
  <c r="O384" i="24" s="1"/>
  <c r="N384" i="24"/>
  <c r="K384" i="24"/>
  <c r="W384" i="24" s="1"/>
  <c r="Y383" i="24"/>
  <c r="O383" i="24" s="1"/>
  <c r="Q383" i="24" s="1"/>
  <c r="U383" i="24" s="1"/>
  <c r="W383" i="24"/>
  <c r="R383" i="24"/>
  <c r="V383" i="24" s="1"/>
  <c r="N383" i="24"/>
  <c r="K383" i="24"/>
  <c r="S383" i="24" s="1"/>
  <c r="Y382" i="24"/>
  <c r="R382" i="24"/>
  <c r="V382" i="24" s="1"/>
  <c r="M382" i="24"/>
  <c r="O382" i="24" s="1"/>
  <c r="K382" i="24"/>
  <c r="W382" i="24" s="1"/>
  <c r="Y381" i="24"/>
  <c r="O381" i="24" s="1"/>
  <c r="Q381" i="24" s="1"/>
  <c r="U381" i="24" s="1"/>
  <c r="W381" i="24"/>
  <c r="R381" i="24"/>
  <c r="V381" i="24" s="1"/>
  <c r="N381" i="24"/>
  <c r="K381" i="24"/>
  <c r="S381" i="24" s="1"/>
  <c r="Y380" i="24"/>
  <c r="W380" i="24"/>
  <c r="R380" i="24"/>
  <c r="V380" i="24" s="1"/>
  <c r="M380" i="24"/>
  <c r="N380" i="24" s="1"/>
  <c r="K380" i="24"/>
  <c r="S380" i="24" s="1"/>
  <c r="Y379" i="24"/>
  <c r="W379" i="24"/>
  <c r="R379" i="24"/>
  <c r="V379" i="24" s="1"/>
  <c r="M379" i="24"/>
  <c r="K379" i="24"/>
  <c r="S379" i="24" s="1"/>
  <c r="Y378" i="24"/>
  <c r="R378" i="24"/>
  <c r="V378" i="24" s="1"/>
  <c r="M378" i="24"/>
  <c r="N378" i="24" s="1"/>
  <c r="K378" i="24"/>
  <c r="S378" i="24" s="1"/>
  <c r="Y377" i="24"/>
  <c r="O377" i="24" s="1"/>
  <c r="R377" i="24"/>
  <c r="V377" i="24" s="1"/>
  <c r="N377" i="24"/>
  <c r="K377" i="24"/>
  <c r="W377" i="24" s="1"/>
  <c r="Y376" i="24"/>
  <c r="O376" i="24" s="1"/>
  <c r="N376" i="24"/>
  <c r="K376" i="24"/>
  <c r="W376" i="24" s="1"/>
  <c r="Y375" i="24"/>
  <c r="O375" i="24" s="1"/>
  <c r="Q375" i="24" s="1"/>
  <c r="U375" i="24" s="1"/>
  <c r="W375" i="24"/>
  <c r="R375" i="24"/>
  <c r="V375" i="24" s="1"/>
  <c r="N375" i="24"/>
  <c r="K375" i="24"/>
  <c r="S375" i="24" s="1"/>
  <c r="Y374" i="24"/>
  <c r="O374" i="24" s="1"/>
  <c r="R374" i="24"/>
  <c r="V374" i="24" s="1"/>
  <c r="N374" i="24"/>
  <c r="K374" i="24"/>
  <c r="W374" i="24" s="1"/>
  <c r="Y373" i="24"/>
  <c r="O373" i="24" s="1"/>
  <c r="R373" i="24"/>
  <c r="V373" i="24" s="1"/>
  <c r="N373" i="24"/>
  <c r="K373" i="24"/>
  <c r="W373" i="24" s="1"/>
  <c r="Y372" i="24"/>
  <c r="O372" i="24" s="1"/>
  <c r="R372" i="24"/>
  <c r="V372" i="24" s="1"/>
  <c r="N372" i="24"/>
  <c r="K372" i="24"/>
  <c r="W372" i="24" s="1"/>
  <c r="Y371" i="24"/>
  <c r="O371" i="24" s="1"/>
  <c r="R371" i="24"/>
  <c r="V371" i="24" s="1"/>
  <c r="N371" i="24"/>
  <c r="K371" i="24"/>
  <c r="W371" i="24" s="1"/>
  <c r="Y370" i="24"/>
  <c r="O370" i="24" s="1"/>
  <c r="R370" i="24"/>
  <c r="V370" i="24" s="1"/>
  <c r="N370" i="24"/>
  <c r="K370" i="24"/>
  <c r="W370" i="24" s="1"/>
  <c r="Y369" i="24"/>
  <c r="O369" i="24" s="1"/>
  <c r="Q369" i="24" s="1"/>
  <c r="U369" i="24" s="1"/>
  <c r="W369" i="24"/>
  <c r="R369" i="24"/>
  <c r="V369" i="24" s="1"/>
  <c r="N369" i="24"/>
  <c r="K369" i="24"/>
  <c r="S369" i="24" s="1"/>
  <c r="Y368" i="24"/>
  <c r="W368" i="24"/>
  <c r="R368" i="24"/>
  <c r="V368" i="24" s="1"/>
  <c r="N368" i="24"/>
  <c r="M368" i="24"/>
  <c r="O368" i="24" s="1"/>
  <c r="Q368" i="24" s="1"/>
  <c r="U368" i="24" s="1"/>
  <c r="K368" i="24"/>
  <c r="S368" i="24" s="1"/>
  <c r="Y367" i="24"/>
  <c r="R367" i="24"/>
  <c r="V367" i="24" s="1"/>
  <c r="M367" i="24"/>
  <c r="N367" i="24" s="1"/>
  <c r="K367" i="24"/>
  <c r="S367" i="24" s="1"/>
  <c r="Y366" i="24"/>
  <c r="O366" i="24" s="1"/>
  <c r="Q366" i="24" s="1"/>
  <c r="U366" i="24" s="1"/>
  <c r="W366" i="24"/>
  <c r="R366" i="24"/>
  <c r="V366" i="24" s="1"/>
  <c r="N366" i="24"/>
  <c r="K366" i="24"/>
  <c r="S366" i="24" s="1"/>
  <c r="Y365" i="24"/>
  <c r="W365" i="24"/>
  <c r="R365" i="24"/>
  <c r="V365" i="24" s="1"/>
  <c r="M365" i="24"/>
  <c r="N365" i="24" s="1"/>
  <c r="K365" i="24"/>
  <c r="S365" i="24" s="1"/>
  <c r="Y364" i="24"/>
  <c r="W364" i="24"/>
  <c r="R364" i="24"/>
  <c r="V364" i="24" s="1"/>
  <c r="M364" i="24"/>
  <c r="N364" i="24" s="1"/>
  <c r="K364" i="24"/>
  <c r="S364" i="24" s="1"/>
  <c r="Y363" i="24"/>
  <c r="R363" i="24"/>
  <c r="V363" i="24" s="1"/>
  <c r="M363" i="24"/>
  <c r="O363" i="24" s="1"/>
  <c r="K363" i="24"/>
  <c r="W363" i="24" s="1"/>
  <c r="Y362" i="24"/>
  <c r="O362" i="24" s="1"/>
  <c r="R362" i="24"/>
  <c r="V362" i="24" s="1"/>
  <c r="N362" i="24"/>
  <c r="K362" i="24"/>
  <c r="Y361" i="24"/>
  <c r="R361" i="24"/>
  <c r="V361" i="24" s="1"/>
  <c r="M361" i="24"/>
  <c r="N361" i="24" s="1"/>
  <c r="K361" i="24"/>
  <c r="S361" i="24" s="1"/>
  <c r="Y360" i="24"/>
  <c r="R360" i="24"/>
  <c r="V360" i="24" s="1"/>
  <c r="O360" i="24"/>
  <c r="N360" i="24"/>
  <c r="K360" i="24"/>
  <c r="W360" i="24" s="1"/>
  <c r="Y359" i="24"/>
  <c r="O359" i="24" s="1"/>
  <c r="Q359" i="24" s="1"/>
  <c r="U359" i="24" s="1"/>
  <c r="W359" i="24"/>
  <c r="R359" i="24"/>
  <c r="V359" i="24" s="1"/>
  <c r="N359" i="24"/>
  <c r="K359" i="24"/>
  <c r="S359" i="24" s="1"/>
  <c r="Y358" i="24"/>
  <c r="O358" i="24" s="1"/>
  <c r="Q358" i="24" s="1"/>
  <c r="U358" i="24" s="1"/>
  <c r="W358" i="24"/>
  <c r="R358" i="24"/>
  <c r="V358" i="24" s="1"/>
  <c r="N358" i="24"/>
  <c r="K358" i="24"/>
  <c r="S358" i="24" s="1"/>
  <c r="Y357" i="24"/>
  <c r="O357" i="24" s="1"/>
  <c r="Q357" i="24" s="1"/>
  <c r="U357" i="24" s="1"/>
  <c r="W357" i="24"/>
  <c r="R357" i="24"/>
  <c r="V357" i="24" s="1"/>
  <c r="N357" i="24"/>
  <c r="K357" i="24"/>
  <c r="S357" i="24" s="1"/>
  <c r="Y356" i="24"/>
  <c r="O356" i="24" s="1"/>
  <c r="Q356" i="24" s="1"/>
  <c r="U356" i="24" s="1"/>
  <c r="W356" i="24"/>
  <c r="R356" i="24"/>
  <c r="V356" i="24" s="1"/>
  <c r="N356" i="24"/>
  <c r="K356" i="24"/>
  <c r="S356" i="24" s="1"/>
  <c r="Y355" i="24"/>
  <c r="W355" i="24"/>
  <c r="R355" i="24"/>
  <c r="V355" i="24" s="1"/>
  <c r="M355" i="24"/>
  <c r="K355" i="24"/>
  <c r="S355" i="24" s="1"/>
  <c r="Y354" i="24"/>
  <c r="R354" i="24"/>
  <c r="V354" i="24" s="1"/>
  <c r="M354" i="24"/>
  <c r="N354" i="24" s="1"/>
  <c r="K354" i="24"/>
  <c r="S354" i="24" s="1"/>
  <c r="Y353" i="24"/>
  <c r="O353" i="24" s="1"/>
  <c r="Q353" i="24" s="1"/>
  <c r="U353" i="24" s="1"/>
  <c r="W353" i="24"/>
  <c r="R353" i="24"/>
  <c r="V353" i="24" s="1"/>
  <c r="N353" i="24"/>
  <c r="K353" i="24"/>
  <c r="S353" i="24" s="1"/>
  <c r="Y352" i="24"/>
  <c r="O352" i="24" s="1"/>
  <c r="Q352" i="24" s="1"/>
  <c r="U352" i="24" s="1"/>
  <c r="W352" i="24"/>
  <c r="R352" i="24"/>
  <c r="V352" i="24" s="1"/>
  <c r="K352" i="24"/>
  <c r="S352" i="24" s="1"/>
  <c r="Y351" i="24"/>
  <c r="W351" i="24"/>
  <c r="R351" i="24"/>
  <c r="V351" i="24" s="1"/>
  <c r="M351" i="24"/>
  <c r="K351" i="24"/>
  <c r="S351" i="24" s="1"/>
  <c r="Y350" i="24"/>
  <c r="W350" i="24"/>
  <c r="R350" i="24"/>
  <c r="V350" i="24" s="1"/>
  <c r="M350" i="24"/>
  <c r="K350" i="24"/>
  <c r="S350" i="24" s="1"/>
  <c r="Y349" i="24"/>
  <c r="W349" i="24"/>
  <c r="R349" i="24"/>
  <c r="V349" i="24" s="1"/>
  <c r="N349" i="24"/>
  <c r="M349" i="24"/>
  <c r="O349" i="24" s="1"/>
  <c r="Q349" i="24" s="1"/>
  <c r="U349" i="24" s="1"/>
  <c r="K349" i="24"/>
  <c r="S349" i="24" s="1"/>
  <c r="Y348" i="24"/>
  <c r="R348" i="24"/>
  <c r="V348" i="24" s="1"/>
  <c r="M348" i="24"/>
  <c r="K348" i="24"/>
  <c r="S348" i="24" s="1"/>
  <c r="Y347" i="24"/>
  <c r="W347" i="24"/>
  <c r="R347" i="24"/>
  <c r="V347" i="24" s="1"/>
  <c r="N347" i="24"/>
  <c r="O347" i="24"/>
  <c r="Q347" i="24" s="1"/>
  <c r="U347" i="24" s="1"/>
  <c r="K347" i="24"/>
  <c r="S347" i="24" s="1"/>
  <c r="Y346" i="24"/>
  <c r="W346" i="24"/>
  <c r="R346" i="24"/>
  <c r="V346" i="24" s="1"/>
  <c r="M346" i="24"/>
  <c r="K346" i="24"/>
  <c r="S346" i="24" s="1"/>
  <c r="Y345" i="24"/>
  <c r="R345" i="24"/>
  <c r="V345" i="24" s="1"/>
  <c r="M345" i="24"/>
  <c r="N345" i="24" s="1"/>
  <c r="K345" i="24"/>
  <c r="W345" i="24" s="1"/>
  <c r="Y344" i="24"/>
  <c r="W344" i="24"/>
  <c r="R344" i="24"/>
  <c r="V344" i="24" s="1"/>
  <c r="N344" i="24"/>
  <c r="K344" i="24"/>
  <c r="S344" i="24" s="1"/>
  <c r="Y343" i="24"/>
  <c r="N343" i="24"/>
  <c r="K343" i="24"/>
  <c r="Y342" i="24"/>
  <c r="W342" i="24"/>
  <c r="R342" i="24"/>
  <c r="V342" i="24" s="1"/>
  <c r="M342" i="24"/>
  <c r="N342" i="24" s="1"/>
  <c r="K342" i="24"/>
  <c r="S342" i="24" s="1"/>
  <c r="Y341" i="24"/>
  <c r="W341" i="24"/>
  <c r="R341" i="24"/>
  <c r="V341" i="24" s="1"/>
  <c r="N341" i="24"/>
  <c r="K341" i="24"/>
  <c r="S341" i="24" s="1"/>
  <c r="Y340" i="24"/>
  <c r="W340" i="24"/>
  <c r="R340" i="24"/>
  <c r="V340" i="24" s="1"/>
  <c r="M340" i="24"/>
  <c r="K340" i="24"/>
  <c r="S340" i="24" s="1"/>
  <c r="Y339" i="24"/>
  <c r="W339" i="24"/>
  <c r="R339" i="24"/>
  <c r="V339" i="24" s="1"/>
  <c r="M339" i="24"/>
  <c r="N339" i="24" s="1"/>
  <c r="K339" i="24"/>
  <c r="S339" i="24" s="1"/>
  <c r="Y338" i="24"/>
  <c r="W338" i="24"/>
  <c r="R338" i="24"/>
  <c r="V338" i="24" s="1"/>
  <c r="M338" i="24"/>
  <c r="O338" i="24" s="1"/>
  <c r="Q338" i="24" s="1"/>
  <c r="U338" i="24" s="1"/>
  <c r="K338" i="24"/>
  <c r="S338" i="24" s="1"/>
  <c r="Y337" i="24"/>
  <c r="W337" i="24"/>
  <c r="R337" i="24"/>
  <c r="V337" i="24" s="1"/>
  <c r="M337" i="24"/>
  <c r="N337" i="24" s="1"/>
  <c r="K337" i="24"/>
  <c r="S337" i="24" s="1"/>
  <c r="Y336" i="24"/>
  <c r="W336" i="24"/>
  <c r="R336" i="24"/>
  <c r="V336" i="24" s="1"/>
  <c r="M336" i="24"/>
  <c r="O336" i="24" s="1"/>
  <c r="Q336" i="24" s="1"/>
  <c r="U336" i="24" s="1"/>
  <c r="K336" i="24"/>
  <c r="S336" i="24" s="1"/>
  <c r="Y335" i="24"/>
  <c r="O335" i="24" s="1"/>
  <c r="Q335" i="24" s="1"/>
  <c r="U335" i="24" s="1"/>
  <c r="W335" i="24"/>
  <c r="R335" i="24"/>
  <c r="V335" i="24" s="1"/>
  <c r="N335" i="24"/>
  <c r="K335" i="24"/>
  <c r="S335" i="24" s="1"/>
  <c r="Y334" i="24"/>
  <c r="O334" i="24" s="1"/>
  <c r="Q334" i="24" s="1"/>
  <c r="U334" i="24" s="1"/>
  <c r="W334" i="24"/>
  <c r="R334" i="24"/>
  <c r="V334" i="24" s="1"/>
  <c r="N334" i="24"/>
  <c r="K334" i="24"/>
  <c r="S334" i="24" s="1"/>
  <c r="Y333" i="24"/>
  <c r="W333" i="24"/>
  <c r="R333" i="24"/>
  <c r="V333" i="24" s="1"/>
  <c r="M333" i="24"/>
  <c r="N333" i="24" s="1"/>
  <c r="K333" i="24"/>
  <c r="S333" i="24" s="1"/>
  <c r="Y332" i="24"/>
  <c r="W332" i="24"/>
  <c r="R332" i="24"/>
  <c r="V332" i="24" s="1"/>
  <c r="N332" i="24"/>
  <c r="M332" i="24"/>
  <c r="O332" i="24" s="1"/>
  <c r="Q332" i="24" s="1"/>
  <c r="U332" i="24" s="1"/>
  <c r="K332" i="24"/>
  <c r="S332" i="24" s="1"/>
  <c r="Y331" i="24"/>
  <c r="O331" i="24" s="1"/>
  <c r="Q331" i="24" s="1"/>
  <c r="U331" i="24" s="1"/>
  <c r="W331" i="24"/>
  <c r="R331" i="24"/>
  <c r="V331" i="24" s="1"/>
  <c r="N331" i="24"/>
  <c r="K331" i="24"/>
  <c r="S331" i="24" s="1"/>
  <c r="Y330" i="24"/>
  <c r="W330" i="24"/>
  <c r="R330" i="24"/>
  <c r="V330" i="24" s="1"/>
  <c r="M330" i="24"/>
  <c r="N330" i="24" s="1"/>
  <c r="K330" i="24"/>
  <c r="S330" i="24" s="1"/>
  <c r="Y329" i="24"/>
  <c r="W329" i="24"/>
  <c r="R329" i="24"/>
  <c r="V329" i="24" s="1"/>
  <c r="M329" i="24"/>
  <c r="K329" i="24"/>
  <c r="S329" i="24" s="1"/>
  <c r="Y328" i="24"/>
  <c r="R328" i="24"/>
  <c r="V328" i="24" s="1"/>
  <c r="M328" i="24"/>
  <c r="N328" i="24" s="1"/>
  <c r="K328" i="24"/>
  <c r="Y327" i="24"/>
  <c r="O327" i="24" s="1"/>
  <c r="Q327" i="24" s="1"/>
  <c r="U327" i="24" s="1"/>
  <c r="W327" i="24"/>
  <c r="R327" i="24"/>
  <c r="V327" i="24" s="1"/>
  <c r="N327" i="24"/>
  <c r="K327" i="24"/>
  <c r="S327" i="24" s="1"/>
  <c r="Y326" i="24"/>
  <c r="R326" i="24"/>
  <c r="V326" i="24" s="1"/>
  <c r="M326" i="24"/>
  <c r="O326" i="24" s="1"/>
  <c r="K326" i="24"/>
  <c r="W326" i="24" s="1"/>
  <c r="Y325" i="24"/>
  <c r="O325" i="24" s="1"/>
  <c r="Q325" i="24" s="1"/>
  <c r="U325" i="24" s="1"/>
  <c r="W325" i="24"/>
  <c r="R325" i="24"/>
  <c r="V325" i="24" s="1"/>
  <c r="N325" i="24"/>
  <c r="K325" i="24"/>
  <c r="S325" i="24" s="1"/>
  <c r="Y324" i="24"/>
  <c r="W324" i="24"/>
  <c r="R324" i="24"/>
  <c r="V324" i="24" s="1"/>
  <c r="M324" i="24"/>
  <c r="N324" i="24" s="1"/>
  <c r="K324" i="24"/>
  <c r="S324" i="24" s="1"/>
  <c r="Y323" i="24"/>
  <c r="O323" i="24" s="1"/>
  <c r="Q323" i="24" s="1"/>
  <c r="U323" i="24" s="1"/>
  <c r="W323" i="24"/>
  <c r="R323" i="24"/>
  <c r="V323" i="24" s="1"/>
  <c r="N323" i="24"/>
  <c r="K323" i="24"/>
  <c r="S323" i="24" s="1"/>
  <c r="Y322" i="24"/>
  <c r="W322" i="24"/>
  <c r="R322" i="24"/>
  <c r="V322" i="24" s="1"/>
  <c r="M322" i="24"/>
  <c r="N322" i="24" s="1"/>
  <c r="K322" i="24"/>
  <c r="S322" i="24" s="1"/>
  <c r="Y321" i="24"/>
  <c r="R321" i="24"/>
  <c r="V321" i="24" s="1"/>
  <c r="M321" i="24"/>
  <c r="N321" i="24" s="1"/>
  <c r="K321" i="24"/>
  <c r="S321" i="24" s="1"/>
  <c r="Y320" i="24"/>
  <c r="O320" i="24" s="1"/>
  <c r="Q320" i="24" s="1"/>
  <c r="U320" i="24" s="1"/>
  <c r="W320" i="24"/>
  <c r="R320" i="24"/>
  <c r="V320" i="24" s="1"/>
  <c r="N320" i="24"/>
  <c r="K320" i="24"/>
  <c r="S320" i="24" s="1"/>
  <c r="Y319" i="24"/>
  <c r="O319" i="24" s="1"/>
  <c r="Q319" i="24" s="1"/>
  <c r="U319" i="24" s="1"/>
  <c r="W319" i="24"/>
  <c r="R319" i="24"/>
  <c r="V319" i="24" s="1"/>
  <c r="N319" i="24"/>
  <c r="K319" i="24"/>
  <c r="S319" i="24" s="1"/>
  <c r="Y318" i="24"/>
  <c r="W318" i="24"/>
  <c r="R318" i="24"/>
  <c r="V318" i="24" s="1"/>
  <c r="M318" i="24"/>
  <c r="N318" i="24" s="1"/>
  <c r="K318" i="24"/>
  <c r="S318" i="24" s="1"/>
  <c r="Y317" i="24"/>
  <c r="O317" i="24" s="1"/>
  <c r="Q317" i="24" s="1"/>
  <c r="U317" i="24" s="1"/>
  <c r="W317" i="24"/>
  <c r="R317" i="24"/>
  <c r="V317" i="24" s="1"/>
  <c r="N317" i="24"/>
  <c r="K317" i="24"/>
  <c r="S317" i="24" s="1"/>
  <c r="Y316" i="24"/>
  <c r="R316" i="24"/>
  <c r="V316" i="24" s="1"/>
  <c r="M316" i="24"/>
  <c r="N316" i="24" s="1"/>
  <c r="K316" i="24"/>
  <c r="S316" i="24" s="1"/>
  <c r="Y315" i="24"/>
  <c r="O315" i="24" s="1"/>
  <c r="R315" i="24"/>
  <c r="V315" i="24" s="1"/>
  <c r="N315" i="24"/>
  <c r="K315" i="24"/>
  <c r="Y314" i="24"/>
  <c r="O314" i="24" s="1"/>
  <c r="Q314" i="24" s="1"/>
  <c r="U314" i="24" s="1"/>
  <c r="W314" i="24"/>
  <c r="R314" i="24"/>
  <c r="V314" i="24" s="1"/>
  <c r="N314" i="24"/>
  <c r="K314" i="24"/>
  <c r="S314" i="24" s="1"/>
  <c r="Y313" i="24"/>
  <c r="M313" i="24"/>
  <c r="K313" i="24"/>
  <c r="W313" i="24" s="1"/>
  <c r="Y312" i="24"/>
  <c r="W312" i="24"/>
  <c r="R312" i="24"/>
  <c r="V312" i="24" s="1"/>
  <c r="M312" i="24"/>
  <c r="N312" i="24" s="1"/>
  <c r="K312" i="24"/>
  <c r="S312" i="24" s="1"/>
  <c r="Y311" i="24"/>
  <c r="O311" i="24" s="1"/>
  <c r="Q311" i="24" s="1"/>
  <c r="U311" i="24" s="1"/>
  <c r="W311" i="24"/>
  <c r="R311" i="24"/>
  <c r="V311" i="24" s="1"/>
  <c r="N311" i="24"/>
  <c r="K311" i="24"/>
  <c r="S311" i="24" s="1"/>
  <c r="Y310" i="24"/>
  <c r="O310" i="24" s="1"/>
  <c r="Q310" i="24" s="1"/>
  <c r="U310" i="24" s="1"/>
  <c r="W310" i="24"/>
  <c r="R310" i="24"/>
  <c r="V310" i="24" s="1"/>
  <c r="N310" i="24"/>
  <c r="K310" i="24"/>
  <c r="S310" i="24" s="1"/>
  <c r="Y309" i="24"/>
  <c r="R309" i="24"/>
  <c r="V309" i="24" s="1"/>
  <c r="M309" i="24"/>
  <c r="N309" i="24" s="1"/>
  <c r="K309" i="24"/>
  <c r="W309" i="24" s="1"/>
  <c r="Y308" i="24"/>
  <c r="R308" i="24"/>
  <c r="V308" i="24" s="1"/>
  <c r="M308" i="24"/>
  <c r="N308" i="24" s="1"/>
  <c r="K308" i="24"/>
  <c r="S308" i="24" s="1"/>
  <c r="Y307" i="24"/>
  <c r="W307" i="24"/>
  <c r="R307" i="24"/>
  <c r="V307" i="24" s="1"/>
  <c r="M307" i="24"/>
  <c r="K307" i="24"/>
  <c r="S307" i="24" s="1"/>
  <c r="Y306" i="24"/>
  <c r="W306" i="24"/>
  <c r="R306" i="24"/>
  <c r="V306" i="24" s="1"/>
  <c r="M306" i="24"/>
  <c r="N306" i="24" s="1"/>
  <c r="K306" i="24"/>
  <c r="S306" i="24" s="1"/>
  <c r="Y305" i="24"/>
  <c r="O305" i="24" s="1"/>
  <c r="Q305" i="24" s="1"/>
  <c r="U305" i="24" s="1"/>
  <c r="W305" i="24"/>
  <c r="R305" i="24"/>
  <c r="V305" i="24" s="1"/>
  <c r="N305" i="24"/>
  <c r="K305" i="24"/>
  <c r="S305" i="24" s="1"/>
  <c r="Y304" i="24"/>
  <c r="O304" i="24" s="1"/>
  <c r="Q304" i="24" s="1"/>
  <c r="U304" i="24" s="1"/>
  <c r="W304" i="24"/>
  <c r="R304" i="24"/>
  <c r="V304" i="24" s="1"/>
  <c r="N304" i="24"/>
  <c r="K304" i="24"/>
  <c r="S304" i="24" s="1"/>
  <c r="Y303" i="24"/>
  <c r="N303" i="24"/>
  <c r="M303" i="24"/>
  <c r="O303" i="24" s="1"/>
  <c r="K303" i="24"/>
  <c r="W303" i="24" s="1"/>
  <c r="Y302" i="24"/>
  <c r="W302" i="24"/>
  <c r="R302" i="24"/>
  <c r="V302" i="24" s="1"/>
  <c r="M302" i="24"/>
  <c r="N302" i="24" s="1"/>
  <c r="K302" i="24"/>
  <c r="S302" i="24" s="1"/>
  <c r="Y301" i="24"/>
  <c r="O301" i="24" s="1"/>
  <c r="Q301" i="24" s="1"/>
  <c r="U301" i="24" s="1"/>
  <c r="W301" i="24"/>
  <c r="R301" i="24"/>
  <c r="V301" i="24" s="1"/>
  <c r="N301" i="24"/>
  <c r="K301" i="24"/>
  <c r="S301" i="24" s="1"/>
  <c r="Y300" i="24"/>
  <c r="O300" i="24" s="1"/>
  <c r="R300" i="24"/>
  <c r="V300" i="24" s="1"/>
  <c r="N300" i="24"/>
  <c r="K300" i="24"/>
  <c r="W300" i="24" s="1"/>
  <c r="Y299" i="24"/>
  <c r="O299" i="24" s="1"/>
  <c r="N299" i="24"/>
  <c r="K299" i="24"/>
  <c r="W299" i="24" s="1"/>
  <c r="Y298" i="24"/>
  <c r="O298" i="24" s="1"/>
  <c r="R298" i="24"/>
  <c r="V298" i="24" s="1"/>
  <c r="N298" i="24"/>
  <c r="K298" i="24"/>
  <c r="W298" i="24" s="1"/>
  <c r="Y297" i="24"/>
  <c r="O297" i="24" s="1"/>
  <c r="Q297" i="24" s="1"/>
  <c r="U297" i="24" s="1"/>
  <c r="W297" i="24"/>
  <c r="R297" i="24"/>
  <c r="V297" i="24" s="1"/>
  <c r="N297" i="24"/>
  <c r="K297" i="24"/>
  <c r="S297" i="24" s="1"/>
  <c r="Y296" i="24"/>
  <c r="O296" i="24" s="1"/>
  <c r="Q296" i="24" s="1"/>
  <c r="U296" i="24" s="1"/>
  <c r="W296" i="24"/>
  <c r="R296" i="24"/>
  <c r="V296" i="24" s="1"/>
  <c r="N296" i="24"/>
  <c r="K296" i="24"/>
  <c r="S296" i="24" s="1"/>
  <c r="Y295" i="24"/>
  <c r="R295" i="24"/>
  <c r="V295" i="24" s="1"/>
  <c r="N295" i="24"/>
  <c r="M295" i="24"/>
  <c r="K295" i="24"/>
  <c r="W295" i="24" s="1"/>
  <c r="Y294" i="24"/>
  <c r="O294" i="24" s="1"/>
  <c r="Q294" i="24" s="1"/>
  <c r="U294" i="24" s="1"/>
  <c r="W294" i="24"/>
  <c r="R294" i="24"/>
  <c r="V294" i="24" s="1"/>
  <c r="N294" i="24"/>
  <c r="K294" i="24"/>
  <c r="S294" i="24" s="1"/>
  <c r="Y293" i="24"/>
  <c r="R293" i="24"/>
  <c r="V293" i="24" s="1"/>
  <c r="M293" i="24"/>
  <c r="N293" i="24" s="1"/>
  <c r="K293" i="24"/>
  <c r="Y292" i="24"/>
  <c r="O292" i="24" s="1"/>
  <c r="Q292" i="24" s="1"/>
  <c r="U292" i="24" s="1"/>
  <c r="W292" i="24"/>
  <c r="R292" i="24"/>
  <c r="V292" i="24" s="1"/>
  <c r="N292" i="24"/>
  <c r="K292" i="24"/>
  <c r="S292" i="24" s="1"/>
  <c r="Y291" i="24"/>
  <c r="R291" i="24"/>
  <c r="V291" i="24" s="1"/>
  <c r="M291" i="24"/>
  <c r="N291" i="24" s="1"/>
  <c r="K291" i="24"/>
  <c r="W291" i="24" s="1"/>
  <c r="Y290" i="24"/>
  <c r="R290" i="24"/>
  <c r="V290" i="24" s="1"/>
  <c r="O290" i="24"/>
  <c r="N290" i="24"/>
  <c r="K290" i="24"/>
  <c r="S290" i="24" s="1"/>
  <c r="Y289" i="24"/>
  <c r="R289" i="24"/>
  <c r="V289" i="24" s="1"/>
  <c r="O289" i="24"/>
  <c r="N289" i="24"/>
  <c r="K289" i="24"/>
  <c r="S289" i="24" s="1"/>
  <c r="Y288" i="24"/>
  <c r="O288" i="24" s="1"/>
  <c r="Q288" i="24" s="1"/>
  <c r="U288" i="24" s="1"/>
  <c r="W288" i="24"/>
  <c r="R288" i="24"/>
  <c r="V288" i="24" s="1"/>
  <c r="N288" i="24"/>
  <c r="K288" i="24"/>
  <c r="S288" i="24" s="1"/>
  <c r="Y287" i="24"/>
  <c r="O287" i="24" s="1"/>
  <c r="Q287" i="24" s="1"/>
  <c r="U287" i="24" s="1"/>
  <c r="W287" i="24"/>
  <c r="R287" i="24"/>
  <c r="V287" i="24" s="1"/>
  <c r="N287" i="24"/>
  <c r="K287" i="24"/>
  <c r="S287" i="24" s="1"/>
  <c r="Y286" i="24"/>
  <c r="W286" i="24"/>
  <c r="R286" i="24"/>
  <c r="V286" i="24" s="1"/>
  <c r="M286" i="24"/>
  <c r="N286" i="24" s="1"/>
  <c r="K286" i="24"/>
  <c r="S286" i="24" s="1"/>
  <c r="Y285" i="24"/>
  <c r="R285" i="24"/>
  <c r="V285" i="24" s="1"/>
  <c r="M285" i="24"/>
  <c r="N285" i="24" s="1"/>
  <c r="K285" i="24"/>
  <c r="W285" i="24" s="1"/>
  <c r="Y284" i="24"/>
  <c r="O284" i="24" s="1"/>
  <c r="Q284" i="24" s="1"/>
  <c r="U284" i="24" s="1"/>
  <c r="W284" i="24"/>
  <c r="R284" i="24"/>
  <c r="V284" i="24" s="1"/>
  <c r="N284" i="24"/>
  <c r="K284" i="24"/>
  <c r="S284" i="24" s="1"/>
  <c r="Y283" i="24"/>
  <c r="W283" i="24"/>
  <c r="R283" i="24"/>
  <c r="V283" i="24" s="1"/>
  <c r="M283" i="24"/>
  <c r="N283" i="24" s="1"/>
  <c r="K283" i="24"/>
  <c r="S283" i="24" s="1"/>
  <c r="Y282" i="24"/>
  <c r="R282" i="24"/>
  <c r="V282" i="24" s="1"/>
  <c r="N282" i="24"/>
  <c r="M282" i="24"/>
  <c r="K282" i="24"/>
  <c r="W282" i="24" s="1"/>
  <c r="Y281" i="24"/>
  <c r="O281" i="24" s="1"/>
  <c r="Q281" i="24" s="1"/>
  <c r="U281" i="24" s="1"/>
  <c r="W281" i="24"/>
  <c r="R281" i="24"/>
  <c r="V281" i="24" s="1"/>
  <c r="N281" i="24"/>
  <c r="K281" i="24"/>
  <c r="S281" i="24" s="1"/>
  <c r="Y280" i="24"/>
  <c r="R280" i="24"/>
  <c r="V280" i="24" s="1"/>
  <c r="M280" i="24"/>
  <c r="N280" i="24" s="1"/>
  <c r="K280" i="24"/>
  <c r="Y279" i="24"/>
  <c r="O279" i="24" s="1"/>
  <c r="Q279" i="24" s="1"/>
  <c r="U279" i="24" s="1"/>
  <c r="W279" i="24"/>
  <c r="R279" i="24"/>
  <c r="V279" i="24" s="1"/>
  <c r="N279" i="24"/>
  <c r="K279" i="24"/>
  <c r="S279" i="24" s="1"/>
  <c r="Y278" i="24"/>
  <c r="O278" i="24" s="1"/>
  <c r="N278" i="24"/>
  <c r="K278" i="24"/>
  <c r="W278" i="24" s="1"/>
  <c r="Y277" i="24"/>
  <c r="O277" i="24" s="1"/>
  <c r="R277" i="24"/>
  <c r="V277" i="24" s="1"/>
  <c r="N277" i="24"/>
  <c r="K277" i="24"/>
  <c r="W277" i="24" s="1"/>
  <c r="Y276" i="24"/>
  <c r="O276" i="24" s="1"/>
  <c r="Q276" i="24" s="1"/>
  <c r="U276" i="24" s="1"/>
  <c r="W276" i="24"/>
  <c r="R276" i="24"/>
  <c r="V276" i="24" s="1"/>
  <c r="N276" i="24"/>
  <c r="K276" i="24"/>
  <c r="S276" i="24" s="1"/>
  <c r="Y275" i="24"/>
  <c r="O275" i="24" s="1"/>
  <c r="R275" i="24"/>
  <c r="V275" i="24" s="1"/>
  <c r="N275" i="24"/>
  <c r="K275" i="24"/>
  <c r="Y274" i="24"/>
  <c r="O274" i="24" s="1"/>
  <c r="R274" i="24"/>
  <c r="V274" i="24" s="1"/>
  <c r="N274" i="24"/>
  <c r="K274" i="24"/>
  <c r="W274" i="24" s="1"/>
  <c r="Y273" i="24"/>
  <c r="O273" i="24" s="1"/>
  <c r="R273" i="24"/>
  <c r="V273" i="24" s="1"/>
  <c r="N273" i="24"/>
  <c r="K273" i="24"/>
  <c r="Y272" i="24"/>
  <c r="O272" i="24" s="1"/>
  <c r="R272" i="24"/>
  <c r="V272" i="24" s="1"/>
  <c r="N272" i="24"/>
  <c r="K272" i="24"/>
  <c r="Y271" i="24"/>
  <c r="O271" i="24" s="1"/>
  <c r="R271" i="24"/>
  <c r="V271" i="24" s="1"/>
  <c r="N271" i="24"/>
  <c r="K271" i="24"/>
  <c r="Y270" i="24"/>
  <c r="O270" i="24" s="1"/>
  <c r="R270" i="24"/>
  <c r="V270" i="24" s="1"/>
  <c r="N270" i="24"/>
  <c r="K270" i="24"/>
  <c r="W270" i="24" s="1"/>
  <c r="Y269" i="24"/>
  <c r="R269" i="24"/>
  <c r="V269" i="24" s="1"/>
  <c r="O269" i="24"/>
  <c r="K269" i="24"/>
  <c r="S269" i="24" s="1"/>
  <c r="Y268" i="24"/>
  <c r="O268" i="24" s="1"/>
  <c r="Q268" i="24" s="1"/>
  <c r="U268" i="24" s="1"/>
  <c r="W268" i="24"/>
  <c r="R268" i="24"/>
  <c r="V268" i="24" s="1"/>
  <c r="K268" i="24"/>
  <c r="S268" i="24" s="1"/>
  <c r="Y267" i="24"/>
  <c r="O267" i="24" s="1"/>
  <c r="Q267" i="24" s="1"/>
  <c r="U267" i="24" s="1"/>
  <c r="W267" i="24"/>
  <c r="R267" i="24"/>
  <c r="V267" i="24" s="1"/>
  <c r="K267" i="24"/>
  <c r="S267" i="24" s="1"/>
  <c r="Y266" i="24"/>
  <c r="R266" i="24"/>
  <c r="V266" i="24" s="1"/>
  <c r="K266" i="24"/>
  <c r="S266" i="24" s="1"/>
  <c r="Y265" i="24"/>
  <c r="O265" i="24" s="1"/>
  <c r="Q265" i="24" s="1"/>
  <c r="U265" i="24" s="1"/>
  <c r="W265" i="24"/>
  <c r="R265" i="24"/>
  <c r="V265" i="24" s="1"/>
  <c r="K265" i="24"/>
  <c r="Y264" i="24"/>
  <c r="O264" i="24" s="1"/>
  <c r="Q264" i="24" s="1"/>
  <c r="U264" i="24" s="1"/>
  <c r="W264" i="24"/>
  <c r="R264" i="24"/>
  <c r="V264" i="24" s="1"/>
  <c r="K264" i="24"/>
  <c r="S264" i="24" s="1"/>
  <c r="Y263" i="24"/>
  <c r="W263" i="24"/>
  <c r="R263" i="24"/>
  <c r="V263" i="24" s="1"/>
  <c r="M263" i="24"/>
  <c r="K263" i="24"/>
  <c r="S263" i="24" s="1"/>
  <c r="Y262" i="24"/>
  <c r="O262" i="24" s="1"/>
  <c r="Q262" i="24" s="1"/>
  <c r="U262" i="24" s="1"/>
  <c r="W262" i="24"/>
  <c r="R262" i="24"/>
  <c r="V262" i="24" s="1"/>
  <c r="K262" i="24"/>
  <c r="S262" i="24" s="1"/>
  <c r="Y261" i="24"/>
  <c r="R261" i="24"/>
  <c r="V261" i="24" s="1"/>
  <c r="O261" i="24"/>
  <c r="K261" i="24"/>
  <c r="S261" i="24" s="1"/>
  <c r="Y260" i="24"/>
  <c r="O260" i="24" s="1"/>
  <c r="Q260" i="24" s="1"/>
  <c r="U260" i="24" s="1"/>
  <c r="W260" i="24"/>
  <c r="R260" i="24"/>
  <c r="V260" i="24" s="1"/>
  <c r="K260" i="24"/>
  <c r="S260" i="24" s="1"/>
  <c r="Y259" i="24"/>
  <c r="W259" i="24"/>
  <c r="R259" i="24"/>
  <c r="V259" i="24" s="1"/>
  <c r="M259" i="24"/>
  <c r="K259" i="24"/>
  <c r="S259" i="24" s="1"/>
  <c r="Y258" i="24"/>
  <c r="R258" i="24"/>
  <c r="V258" i="24" s="1"/>
  <c r="M258" i="24"/>
  <c r="K258" i="24"/>
  <c r="W258" i="24" s="1"/>
  <c r="Y257" i="24"/>
  <c r="O257" i="24" s="1"/>
  <c r="Q257" i="24" s="1"/>
  <c r="U257" i="24" s="1"/>
  <c r="W257" i="24"/>
  <c r="R257" i="24"/>
  <c r="V257" i="24" s="1"/>
  <c r="K257" i="24"/>
  <c r="S257" i="24" s="1"/>
  <c r="Y256" i="24"/>
  <c r="O256" i="24" s="1"/>
  <c r="Q256" i="24" s="1"/>
  <c r="U256" i="24" s="1"/>
  <c r="W256" i="24"/>
  <c r="R256" i="24"/>
  <c r="V256" i="24" s="1"/>
  <c r="K256" i="24"/>
  <c r="S256" i="24" s="1"/>
  <c r="Y255" i="24"/>
  <c r="O255" i="24" s="1"/>
  <c r="Q255" i="24" s="1"/>
  <c r="U255" i="24" s="1"/>
  <c r="W255" i="24"/>
  <c r="R255" i="24"/>
  <c r="V255" i="24" s="1"/>
  <c r="K255" i="24"/>
  <c r="S255" i="24" s="1"/>
  <c r="Y254" i="24"/>
  <c r="O254" i="24" s="1"/>
  <c r="Q254" i="24" s="1"/>
  <c r="U254" i="24" s="1"/>
  <c r="W254" i="24"/>
  <c r="R254" i="24"/>
  <c r="V254" i="24" s="1"/>
  <c r="K254" i="24"/>
  <c r="S254" i="24" s="1"/>
  <c r="Y253" i="24"/>
  <c r="R253" i="24"/>
  <c r="V253" i="24" s="1"/>
  <c r="K253" i="24"/>
  <c r="S253" i="24" s="1"/>
  <c r="Y252" i="24"/>
  <c r="O252" i="24" s="1"/>
  <c r="K252" i="24"/>
  <c r="S252" i="24" s="1"/>
  <c r="Y251" i="24"/>
  <c r="O251" i="24" s="1"/>
  <c r="Q251" i="24" s="1"/>
  <c r="U251" i="24" s="1"/>
  <c r="W251" i="24"/>
  <c r="R251" i="24"/>
  <c r="V251" i="24" s="1"/>
  <c r="K251" i="24"/>
  <c r="S251" i="24" s="1"/>
  <c r="Y250" i="24"/>
  <c r="W250" i="24"/>
  <c r="R250" i="24"/>
  <c r="V250" i="24" s="1"/>
  <c r="M250" i="24"/>
  <c r="K250" i="24"/>
  <c r="S250" i="24" s="1"/>
  <c r="Y249" i="24"/>
  <c r="W249" i="24"/>
  <c r="R249" i="24"/>
  <c r="V249" i="24" s="1"/>
  <c r="M249" i="24"/>
  <c r="K249" i="24"/>
  <c r="S249" i="24" s="1"/>
  <c r="Y248" i="24"/>
  <c r="W248" i="24"/>
  <c r="R248" i="24"/>
  <c r="V248" i="24" s="1"/>
  <c r="M248" i="24"/>
  <c r="K248" i="24"/>
  <c r="S248" i="24" s="1"/>
  <c r="Y247" i="24"/>
  <c r="W247" i="24"/>
  <c r="R247" i="24"/>
  <c r="V247" i="24" s="1"/>
  <c r="M247" i="24"/>
  <c r="K247" i="24"/>
  <c r="S247" i="24" s="1"/>
  <c r="Y246" i="24"/>
  <c r="W246" i="24"/>
  <c r="R246" i="24"/>
  <c r="V246" i="24" s="1"/>
  <c r="M246" i="24"/>
  <c r="K246" i="24"/>
  <c r="S246" i="24" s="1"/>
  <c r="Y245" i="24"/>
  <c r="O245" i="24" s="1"/>
  <c r="Q245" i="24" s="1"/>
  <c r="U245" i="24" s="1"/>
  <c r="W245" i="24"/>
  <c r="R245" i="24"/>
  <c r="V245" i="24" s="1"/>
  <c r="K245" i="24"/>
  <c r="Y244" i="24"/>
  <c r="R244" i="24"/>
  <c r="V244" i="24" s="1"/>
  <c r="M244" i="24"/>
  <c r="O244" i="24" s="1"/>
  <c r="K244" i="24"/>
  <c r="W244" i="24" s="1"/>
  <c r="Y243" i="24"/>
  <c r="O243" i="24" s="1"/>
  <c r="R243" i="24"/>
  <c r="V243" i="24" s="1"/>
  <c r="K243" i="24"/>
  <c r="Y242" i="24"/>
  <c r="O242" i="24" s="1"/>
  <c r="Q242" i="24" s="1"/>
  <c r="U242" i="24" s="1"/>
  <c r="W242" i="24"/>
  <c r="R242" i="24"/>
  <c r="V242" i="24" s="1"/>
  <c r="K242" i="24"/>
  <c r="Y241" i="24"/>
  <c r="R241" i="24"/>
  <c r="V241" i="24" s="1"/>
  <c r="M241" i="24"/>
  <c r="K241" i="24"/>
  <c r="W241" i="24" s="1"/>
  <c r="Y240" i="24"/>
  <c r="O240" i="24" s="1"/>
  <c r="K240" i="24"/>
  <c r="Y239" i="24"/>
  <c r="O239" i="24" s="1"/>
  <c r="Q239" i="24" s="1"/>
  <c r="U239" i="24" s="1"/>
  <c r="W239" i="24"/>
  <c r="R239" i="24"/>
  <c r="V239" i="24" s="1"/>
  <c r="K239" i="24"/>
  <c r="Y238" i="24"/>
  <c r="O238" i="24" s="1"/>
  <c r="Q238" i="24" s="1"/>
  <c r="U238" i="24" s="1"/>
  <c r="W238" i="24"/>
  <c r="R238" i="24"/>
  <c r="V238" i="24" s="1"/>
  <c r="K238" i="24"/>
  <c r="Y237" i="24"/>
  <c r="R237" i="24"/>
  <c r="V237" i="24" s="1"/>
  <c r="M237" i="24"/>
  <c r="K237" i="24"/>
  <c r="W237" i="24" s="1"/>
  <c r="Y236" i="24"/>
  <c r="O236" i="24" s="1"/>
  <c r="Q236" i="24" s="1"/>
  <c r="U236" i="24" s="1"/>
  <c r="W236" i="24"/>
  <c r="R236" i="24"/>
  <c r="V236" i="24" s="1"/>
  <c r="K236" i="24"/>
  <c r="Y235" i="24"/>
  <c r="M235" i="24"/>
  <c r="K235" i="24"/>
  <c r="Y234" i="24"/>
  <c r="O234" i="24" s="1"/>
  <c r="Q234" i="24" s="1"/>
  <c r="U234" i="24" s="1"/>
  <c r="W234" i="24"/>
  <c r="R234" i="24"/>
  <c r="V234" i="24" s="1"/>
  <c r="K234" i="24"/>
  <c r="Y233" i="24"/>
  <c r="O233" i="24" s="1"/>
  <c r="K233" i="24"/>
  <c r="W233" i="24" s="1"/>
  <c r="Y232" i="24"/>
  <c r="R232" i="24"/>
  <c r="V232" i="24" s="1"/>
  <c r="M232" i="24"/>
  <c r="K232" i="24"/>
  <c r="Y231" i="24"/>
  <c r="W231" i="24"/>
  <c r="R231" i="24"/>
  <c r="V231" i="24" s="1"/>
  <c r="M231" i="24"/>
  <c r="K231" i="24"/>
  <c r="S231" i="24" s="1"/>
  <c r="Y230" i="24"/>
  <c r="O230" i="24" s="1"/>
  <c r="Q230" i="24" s="1"/>
  <c r="U230" i="24" s="1"/>
  <c r="W230" i="24"/>
  <c r="R230" i="24"/>
  <c r="V230" i="24" s="1"/>
  <c r="K230" i="24"/>
  <c r="Y229" i="24"/>
  <c r="O229" i="24" s="1"/>
  <c r="Q229" i="24" s="1"/>
  <c r="U229" i="24" s="1"/>
  <c r="W229" i="24"/>
  <c r="R229" i="24"/>
  <c r="V229" i="24" s="1"/>
  <c r="K229" i="24"/>
  <c r="Y228" i="24"/>
  <c r="O228" i="24" s="1"/>
  <c r="Q228" i="24" s="1"/>
  <c r="U228" i="24" s="1"/>
  <c r="W228" i="24"/>
  <c r="R228" i="24"/>
  <c r="V228" i="24" s="1"/>
  <c r="M228" i="24"/>
  <c r="K228" i="24"/>
  <c r="S228" i="24" s="1"/>
  <c r="Y227" i="24"/>
  <c r="O227" i="24" s="1"/>
  <c r="W227" i="24"/>
  <c r="R227" i="24"/>
  <c r="V227" i="24" s="1"/>
  <c r="Q227" i="24"/>
  <c r="U227" i="24" s="1"/>
  <c r="K227" i="24"/>
  <c r="N227" i="24" s="1"/>
  <c r="Y226" i="24"/>
  <c r="R226" i="24"/>
  <c r="V226" i="24" s="1"/>
  <c r="O226" i="24"/>
  <c r="K226" i="24"/>
  <c r="W226" i="24" s="1"/>
  <c r="Y225" i="24"/>
  <c r="O225" i="24" s="1"/>
  <c r="R225" i="24"/>
  <c r="V225" i="24" s="1"/>
  <c r="K225" i="24"/>
  <c r="S225" i="24" s="1"/>
  <c r="Y224" i="24"/>
  <c r="R224" i="24"/>
  <c r="V224" i="24" s="1"/>
  <c r="O224" i="24"/>
  <c r="K224" i="24"/>
  <c r="W224" i="24" s="1"/>
  <c r="Y223" i="24"/>
  <c r="W223" i="24"/>
  <c r="R223" i="24"/>
  <c r="V223" i="24" s="1"/>
  <c r="O223" i="24"/>
  <c r="Q223" i="24" s="1"/>
  <c r="U223" i="24" s="1"/>
  <c r="M223" i="24"/>
  <c r="K223" i="24"/>
  <c r="S223" i="24" s="1"/>
  <c r="Y222" i="24"/>
  <c r="W222" i="24"/>
  <c r="R222" i="24"/>
  <c r="V222" i="24" s="1"/>
  <c r="O222" i="24"/>
  <c r="Q222" i="24" s="1"/>
  <c r="U222" i="24" s="1"/>
  <c r="K222" i="24"/>
  <c r="N222" i="24" s="1"/>
  <c r="Y221" i="24"/>
  <c r="O221" i="24" s="1"/>
  <c r="Q221" i="24" s="1"/>
  <c r="U221" i="24" s="1"/>
  <c r="W221" i="24"/>
  <c r="R221" i="24"/>
  <c r="V221" i="24" s="1"/>
  <c r="K221" i="24"/>
  <c r="N221" i="24" s="1"/>
  <c r="Y220" i="24"/>
  <c r="R220" i="24"/>
  <c r="V220" i="24" s="1"/>
  <c r="O220" i="24"/>
  <c r="K220" i="24"/>
  <c r="N220" i="24" s="1"/>
  <c r="Y219" i="24"/>
  <c r="O219" i="24" s="1"/>
  <c r="Q219" i="24" s="1"/>
  <c r="U219" i="24" s="1"/>
  <c r="W219" i="24"/>
  <c r="R219" i="24"/>
  <c r="V219" i="24" s="1"/>
  <c r="K219" i="24"/>
  <c r="N219" i="24" s="1"/>
  <c r="Y218" i="24"/>
  <c r="R218" i="24"/>
  <c r="V218" i="24" s="1"/>
  <c r="M218" i="24"/>
  <c r="K218" i="24"/>
  <c r="S218" i="24" s="1"/>
  <c r="Y217" i="24"/>
  <c r="O217" i="24" s="1"/>
  <c r="R217" i="24"/>
  <c r="V217" i="24" s="1"/>
  <c r="K217" i="24"/>
  <c r="Y216" i="24"/>
  <c r="O216" i="24" s="1"/>
  <c r="R216" i="24"/>
  <c r="V216" i="24" s="1"/>
  <c r="K216" i="24"/>
  <c r="Y215" i="24"/>
  <c r="O215" i="24" s="1"/>
  <c r="R215" i="24"/>
  <c r="V215" i="24" s="1"/>
  <c r="K215" i="24"/>
  <c r="Y214" i="24"/>
  <c r="O214" i="24" s="1"/>
  <c r="R214" i="24"/>
  <c r="V214" i="24" s="1"/>
  <c r="K214" i="24"/>
  <c r="Y213" i="24"/>
  <c r="O213" i="24" s="1"/>
  <c r="K213" i="24"/>
  <c r="Y212" i="24"/>
  <c r="O212" i="24" s="1"/>
  <c r="Q212" i="24" s="1"/>
  <c r="U212" i="24" s="1"/>
  <c r="W212" i="24"/>
  <c r="R212" i="24"/>
  <c r="V212" i="24" s="1"/>
  <c r="K212" i="24"/>
  <c r="S212" i="24" s="1"/>
  <c r="Y211" i="24"/>
  <c r="W211" i="24"/>
  <c r="R211" i="24"/>
  <c r="V211" i="24" s="1"/>
  <c r="M211" i="24"/>
  <c r="K211" i="24"/>
  <c r="S211" i="24" s="1"/>
  <c r="Y210" i="24"/>
  <c r="R210" i="24"/>
  <c r="V210" i="24" s="1"/>
  <c r="M210" i="24"/>
  <c r="O210" i="24" s="1"/>
  <c r="K210" i="24"/>
  <c r="W210" i="24" s="1"/>
  <c r="Y209" i="24"/>
  <c r="O209" i="24" s="1"/>
  <c r="K209" i="24"/>
  <c r="S209" i="24" s="1"/>
  <c r="Y208" i="24"/>
  <c r="O208" i="24" s="1"/>
  <c r="Q208" i="24" s="1"/>
  <c r="U208" i="24" s="1"/>
  <c r="W208" i="24"/>
  <c r="R208" i="24"/>
  <c r="V208" i="24" s="1"/>
  <c r="K208" i="24"/>
  <c r="S208" i="24" s="1"/>
  <c r="Y207" i="24"/>
  <c r="O207" i="24" s="1"/>
  <c r="Q207" i="24" s="1"/>
  <c r="U207" i="24" s="1"/>
  <c r="W207" i="24"/>
  <c r="R207" i="24"/>
  <c r="V207" i="24" s="1"/>
  <c r="K207" i="24"/>
  <c r="S207" i="24" s="1"/>
  <c r="Y206" i="24"/>
  <c r="O206" i="24" s="1"/>
  <c r="Q206" i="24" s="1"/>
  <c r="U206" i="24" s="1"/>
  <c r="W206" i="24"/>
  <c r="R206" i="24"/>
  <c r="V206" i="24" s="1"/>
  <c r="K206" i="24"/>
  <c r="S206" i="24" s="1"/>
  <c r="Y205" i="24"/>
  <c r="R205" i="24"/>
  <c r="V205" i="24" s="1"/>
  <c r="O205" i="24"/>
  <c r="K205" i="24"/>
  <c r="S205" i="24" s="1"/>
  <c r="Y204" i="24"/>
  <c r="O204" i="24" s="1"/>
  <c r="Q204" i="24" s="1"/>
  <c r="U204" i="24" s="1"/>
  <c r="W204" i="24"/>
  <c r="R204" i="24"/>
  <c r="V204" i="24" s="1"/>
  <c r="K204" i="24"/>
  <c r="S204" i="24" s="1"/>
  <c r="Y203" i="24"/>
  <c r="R203" i="24"/>
  <c r="V203" i="24" s="1"/>
  <c r="M203" i="24"/>
  <c r="K203" i="24"/>
  <c r="Y202" i="24"/>
  <c r="O202" i="24" s="1"/>
  <c r="Q202" i="24" s="1"/>
  <c r="U202" i="24" s="1"/>
  <c r="W202" i="24"/>
  <c r="R202" i="24"/>
  <c r="V202" i="24" s="1"/>
  <c r="K202" i="24"/>
  <c r="S202" i="24" s="1"/>
  <c r="Y201" i="24"/>
  <c r="W201" i="24"/>
  <c r="R201" i="24"/>
  <c r="V201" i="24" s="1"/>
  <c r="M201" i="24"/>
  <c r="K201" i="24"/>
  <c r="S201" i="24" s="1"/>
  <c r="Y200" i="24"/>
  <c r="W200" i="24"/>
  <c r="R200" i="24"/>
  <c r="V200" i="24" s="1"/>
  <c r="M200" i="24"/>
  <c r="K200" i="24"/>
  <c r="S200" i="24" s="1"/>
  <c r="Y199" i="24"/>
  <c r="W199" i="24"/>
  <c r="R199" i="24"/>
  <c r="V199" i="24" s="1"/>
  <c r="M199" i="24"/>
  <c r="K199" i="24"/>
  <c r="S199" i="24" s="1"/>
  <c r="Y198" i="24"/>
  <c r="R198" i="24"/>
  <c r="V198" i="24" s="1"/>
  <c r="M198" i="24"/>
  <c r="K198" i="24"/>
  <c r="S198" i="24" s="1"/>
  <c r="Y197" i="24"/>
  <c r="O197" i="24" s="1"/>
  <c r="R197" i="24"/>
  <c r="V197" i="24" s="1"/>
  <c r="K197" i="24"/>
  <c r="W197" i="24" s="1"/>
  <c r="Y196" i="24"/>
  <c r="O196" i="24" s="1"/>
  <c r="Q196" i="24" s="1"/>
  <c r="U196" i="24" s="1"/>
  <c r="W196" i="24"/>
  <c r="R196" i="24"/>
  <c r="V196" i="24" s="1"/>
  <c r="K196" i="24"/>
  <c r="Y195" i="24"/>
  <c r="W195" i="24"/>
  <c r="R195" i="24"/>
  <c r="V195" i="24" s="1"/>
  <c r="M195" i="24"/>
  <c r="K195" i="24"/>
  <c r="S195" i="24" s="1"/>
  <c r="Y194" i="24"/>
  <c r="M194" i="24"/>
  <c r="K194" i="24"/>
  <c r="S194" i="24" s="1"/>
  <c r="Y193" i="24"/>
  <c r="O193" i="24" s="1"/>
  <c r="Q193" i="24" s="1"/>
  <c r="U193" i="24" s="1"/>
  <c r="W193" i="24"/>
  <c r="R193" i="24"/>
  <c r="V193" i="24" s="1"/>
  <c r="K193" i="24"/>
  <c r="Y192" i="24"/>
  <c r="M192" i="24"/>
  <c r="K192" i="24"/>
  <c r="Y191" i="24"/>
  <c r="W191" i="24"/>
  <c r="R191" i="24"/>
  <c r="V191" i="24" s="1"/>
  <c r="M191" i="24"/>
  <c r="K191" i="24"/>
  <c r="S191" i="24" s="1"/>
  <c r="Y190" i="24"/>
  <c r="M190" i="24"/>
  <c r="K190" i="24"/>
  <c r="Y189" i="24"/>
  <c r="O189" i="24" s="1"/>
  <c r="Q189" i="24" s="1"/>
  <c r="U189" i="24" s="1"/>
  <c r="W189" i="24"/>
  <c r="R189" i="24"/>
  <c r="V189" i="24" s="1"/>
  <c r="K189" i="24"/>
  <c r="Y188" i="24"/>
  <c r="W188" i="24"/>
  <c r="R188" i="24"/>
  <c r="V188" i="24" s="1"/>
  <c r="M188" i="24"/>
  <c r="K188" i="24"/>
  <c r="S188" i="24" s="1"/>
  <c r="Y187" i="24"/>
  <c r="M187" i="24"/>
  <c r="K187" i="24"/>
  <c r="Y186" i="24"/>
  <c r="O186" i="24" s="1"/>
  <c r="Q186" i="24" s="1"/>
  <c r="U186" i="24" s="1"/>
  <c r="W186" i="24"/>
  <c r="R186" i="24"/>
  <c r="V186" i="24" s="1"/>
  <c r="M186" i="24"/>
  <c r="K186" i="24"/>
  <c r="S186" i="24" s="1"/>
  <c r="Y185" i="24"/>
  <c r="W185" i="24"/>
  <c r="R185" i="24"/>
  <c r="V185" i="24" s="1"/>
  <c r="M185" i="24"/>
  <c r="K185" i="24"/>
  <c r="S185" i="24" s="1"/>
  <c r="Y184" i="24"/>
  <c r="O184" i="24" s="1"/>
  <c r="Q184" i="24" s="1"/>
  <c r="U184" i="24" s="1"/>
  <c r="W184" i="24"/>
  <c r="R184" i="24"/>
  <c r="V184" i="24" s="1"/>
  <c r="K184" i="24"/>
  <c r="Y183" i="24"/>
  <c r="O183" i="24" s="1"/>
  <c r="Q183" i="24" s="1"/>
  <c r="U183" i="24" s="1"/>
  <c r="W183" i="24"/>
  <c r="R183" i="24"/>
  <c r="V183" i="24" s="1"/>
  <c r="K183" i="24"/>
  <c r="S183" i="24" s="1"/>
  <c r="Y182" i="24"/>
  <c r="O182" i="24" s="1"/>
  <c r="M182" i="24"/>
  <c r="K182" i="24"/>
  <c r="W182" i="24" s="1"/>
  <c r="Y181" i="24"/>
  <c r="O181" i="24" s="1"/>
  <c r="Q181" i="24" s="1"/>
  <c r="U181" i="24" s="1"/>
  <c r="W181" i="24"/>
  <c r="R181" i="24"/>
  <c r="V181" i="24" s="1"/>
  <c r="K181" i="24"/>
  <c r="S181" i="24" s="1"/>
  <c r="Y180" i="24"/>
  <c r="O180" i="24" s="1"/>
  <c r="Q180" i="24" s="1"/>
  <c r="U180" i="24" s="1"/>
  <c r="W180" i="24"/>
  <c r="R180" i="24"/>
  <c r="V180" i="24" s="1"/>
  <c r="K180" i="24"/>
  <c r="S180" i="24" s="1"/>
  <c r="Y179" i="24"/>
  <c r="O179" i="24" s="1"/>
  <c r="Q179" i="24" s="1"/>
  <c r="U179" i="24" s="1"/>
  <c r="W179" i="24"/>
  <c r="R179" i="24"/>
  <c r="V179" i="24" s="1"/>
  <c r="K179" i="24"/>
  <c r="S179" i="24" s="1"/>
  <c r="Y178" i="24"/>
  <c r="R178" i="24"/>
  <c r="V178" i="24" s="1"/>
  <c r="O178" i="24"/>
  <c r="K178" i="24"/>
  <c r="S178" i="24" s="1"/>
  <c r="Y177" i="24"/>
  <c r="O177" i="24" s="1"/>
  <c r="Q177" i="24" s="1"/>
  <c r="U177" i="24" s="1"/>
  <c r="W177" i="24"/>
  <c r="R177" i="24"/>
  <c r="V177" i="24" s="1"/>
  <c r="K177" i="24"/>
  <c r="S177" i="24" s="1"/>
  <c r="Y176" i="24"/>
  <c r="R176" i="24"/>
  <c r="V176" i="24" s="1"/>
  <c r="O176" i="24"/>
  <c r="K176" i="24"/>
  <c r="S176" i="24" s="1"/>
  <c r="Y175" i="24"/>
  <c r="O175" i="24" s="1"/>
  <c r="Q175" i="24" s="1"/>
  <c r="U175" i="24" s="1"/>
  <c r="W175" i="24"/>
  <c r="R175" i="24"/>
  <c r="V175" i="24" s="1"/>
  <c r="K175" i="24"/>
  <c r="S175" i="24" s="1"/>
  <c r="Y174" i="24"/>
  <c r="O174" i="24" s="1"/>
  <c r="Q174" i="24" s="1"/>
  <c r="U174" i="24" s="1"/>
  <c r="W174" i="24"/>
  <c r="R174" i="24"/>
  <c r="V174" i="24" s="1"/>
  <c r="K174" i="24"/>
  <c r="S174" i="24" s="1"/>
  <c r="Y173" i="24"/>
  <c r="O173" i="24" s="1"/>
  <c r="Q173" i="24" s="1"/>
  <c r="U173" i="24" s="1"/>
  <c r="W173" i="24"/>
  <c r="R173" i="24"/>
  <c r="V173" i="24" s="1"/>
  <c r="K173" i="24"/>
  <c r="S173" i="24" s="1"/>
  <c r="Y172" i="24"/>
  <c r="O172" i="24" s="1"/>
  <c r="Q172" i="24" s="1"/>
  <c r="U172" i="24" s="1"/>
  <c r="W172" i="24"/>
  <c r="R172" i="24"/>
  <c r="V172" i="24" s="1"/>
  <c r="K172" i="24"/>
  <c r="S172" i="24" s="1"/>
  <c r="Y171" i="24"/>
  <c r="M171" i="24"/>
  <c r="K171" i="24"/>
  <c r="S171" i="24" s="1"/>
  <c r="Y170" i="24"/>
  <c r="M170" i="24"/>
  <c r="K170" i="24"/>
  <c r="W170" i="24" s="1"/>
  <c r="Y169" i="24"/>
  <c r="W169" i="24"/>
  <c r="R169" i="24"/>
  <c r="V169" i="24" s="1"/>
  <c r="M169" i="24"/>
  <c r="K169" i="24"/>
  <c r="S169" i="24" s="1"/>
  <c r="Y168" i="24"/>
  <c r="O168" i="24" s="1"/>
  <c r="Q168" i="24" s="1"/>
  <c r="U168" i="24" s="1"/>
  <c r="W168" i="24"/>
  <c r="R168" i="24"/>
  <c r="V168" i="24" s="1"/>
  <c r="K168" i="24"/>
  <c r="Y167" i="24"/>
  <c r="O167" i="24" s="1"/>
  <c r="Q167" i="24" s="1"/>
  <c r="U167" i="24" s="1"/>
  <c r="W167" i="24"/>
  <c r="R167" i="24"/>
  <c r="V167" i="24" s="1"/>
  <c r="K167" i="24"/>
  <c r="S167" i="24" s="1"/>
  <c r="Y166" i="24"/>
  <c r="W166" i="24"/>
  <c r="R166" i="24"/>
  <c r="V166" i="24" s="1"/>
  <c r="M166" i="24"/>
  <c r="K166" i="24"/>
  <c r="S166" i="24" s="1"/>
  <c r="Y165" i="24"/>
  <c r="W165" i="24"/>
  <c r="R165" i="24"/>
  <c r="V165" i="24" s="1"/>
  <c r="M165" i="24"/>
  <c r="K165" i="24"/>
  <c r="S165" i="24" s="1"/>
  <c r="Y164" i="24"/>
  <c r="M164" i="24"/>
  <c r="K164" i="24"/>
  <c r="W164" i="24" s="1"/>
  <c r="Y163" i="24"/>
  <c r="O163" i="24" s="1"/>
  <c r="Q163" i="24" s="1"/>
  <c r="U163" i="24" s="1"/>
  <c r="W163" i="24"/>
  <c r="R163" i="24"/>
  <c r="V163" i="24" s="1"/>
  <c r="K163" i="24"/>
  <c r="S163" i="24" s="1"/>
  <c r="Y162" i="24"/>
  <c r="W162" i="24"/>
  <c r="R162" i="24"/>
  <c r="V162" i="24" s="1"/>
  <c r="M162" i="24"/>
  <c r="K162" i="24"/>
  <c r="S162" i="24" s="1"/>
  <c r="Y161" i="24"/>
  <c r="W161" i="24"/>
  <c r="R161" i="24"/>
  <c r="V161" i="24" s="1"/>
  <c r="M161" i="24"/>
  <c r="K161" i="24"/>
  <c r="S161" i="24" s="1"/>
  <c r="Y160" i="24"/>
  <c r="O160" i="24" s="1"/>
  <c r="Q160" i="24" s="1"/>
  <c r="U160" i="24" s="1"/>
  <c r="W160" i="24"/>
  <c r="R160" i="24"/>
  <c r="V160" i="24" s="1"/>
  <c r="K160" i="24"/>
  <c r="S160" i="24" s="1"/>
  <c r="Y159" i="24"/>
  <c r="O159" i="24" s="1"/>
  <c r="Q159" i="24" s="1"/>
  <c r="U159" i="24" s="1"/>
  <c r="W159" i="24"/>
  <c r="R159" i="24"/>
  <c r="V159" i="24" s="1"/>
  <c r="K159" i="24"/>
  <c r="S159" i="24" s="1"/>
  <c r="Y158" i="24"/>
  <c r="W158" i="24"/>
  <c r="R158" i="24"/>
  <c r="V158" i="24" s="1"/>
  <c r="M158" i="24"/>
  <c r="K158" i="24"/>
  <c r="S158" i="24" s="1"/>
  <c r="Y157" i="24"/>
  <c r="W157" i="24"/>
  <c r="R157" i="24"/>
  <c r="V157" i="24" s="1"/>
  <c r="M157" i="24"/>
  <c r="K157" i="24"/>
  <c r="S157" i="24" s="1"/>
  <c r="Y156" i="24"/>
  <c r="W156" i="24"/>
  <c r="R156" i="24"/>
  <c r="V156" i="24" s="1"/>
  <c r="M156" i="24"/>
  <c r="K156" i="24"/>
  <c r="S156" i="24" s="1"/>
  <c r="Y155" i="24"/>
  <c r="O155" i="24" s="1"/>
  <c r="Q155" i="24" s="1"/>
  <c r="U155" i="24" s="1"/>
  <c r="W155" i="24"/>
  <c r="R155" i="24"/>
  <c r="V155" i="24" s="1"/>
  <c r="K155" i="24"/>
  <c r="S155" i="24" s="1"/>
  <c r="Y154" i="24"/>
  <c r="O154" i="24" s="1"/>
  <c r="Q154" i="24" s="1"/>
  <c r="U154" i="24" s="1"/>
  <c r="W154" i="24"/>
  <c r="R154" i="24"/>
  <c r="V154" i="24" s="1"/>
  <c r="K154" i="24"/>
  <c r="Y153" i="24"/>
  <c r="O153" i="24" s="1"/>
  <c r="Q153" i="24" s="1"/>
  <c r="U153" i="24" s="1"/>
  <c r="W153" i="24"/>
  <c r="R153" i="24"/>
  <c r="V153" i="24" s="1"/>
  <c r="K153" i="24"/>
  <c r="S153" i="24" s="1"/>
  <c r="Y152" i="24"/>
  <c r="O152" i="24" s="1"/>
  <c r="Q152" i="24" s="1"/>
  <c r="U152" i="24" s="1"/>
  <c r="W152" i="24"/>
  <c r="R152" i="24"/>
  <c r="V152" i="24" s="1"/>
  <c r="K152" i="24"/>
  <c r="Y151" i="24"/>
  <c r="O151" i="24" s="1"/>
  <c r="Q151" i="24" s="1"/>
  <c r="U151" i="24" s="1"/>
  <c r="W151" i="24"/>
  <c r="R151" i="24"/>
  <c r="V151" i="24" s="1"/>
  <c r="M151" i="24"/>
  <c r="K151" i="24"/>
  <c r="S151" i="24" s="1"/>
  <c r="Y150" i="24"/>
  <c r="O150" i="24" s="1"/>
  <c r="Q150" i="24" s="1"/>
  <c r="U150" i="24" s="1"/>
  <c r="W150" i="24"/>
  <c r="R150" i="24"/>
  <c r="V150" i="24" s="1"/>
  <c r="K150" i="24"/>
  <c r="Y149" i="24"/>
  <c r="O149" i="24" s="1"/>
  <c r="Q149" i="24" s="1"/>
  <c r="U149" i="24" s="1"/>
  <c r="W149" i="24"/>
  <c r="R149" i="24"/>
  <c r="V149" i="24" s="1"/>
  <c r="K149" i="24"/>
  <c r="Y148" i="24"/>
  <c r="O148" i="24" s="1"/>
  <c r="K148" i="24"/>
  <c r="Y147" i="24"/>
  <c r="O147" i="24" s="1"/>
  <c r="Q147" i="24" s="1"/>
  <c r="U147" i="24" s="1"/>
  <c r="W147" i="24"/>
  <c r="R147" i="24"/>
  <c r="V147" i="24" s="1"/>
  <c r="K147" i="24"/>
  <c r="Y145" i="24"/>
  <c r="O145" i="24" s="1"/>
  <c r="Q145" i="24" s="1"/>
  <c r="U145" i="24" s="1"/>
  <c r="W145" i="24"/>
  <c r="R145" i="24"/>
  <c r="V145" i="24" s="1"/>
  <c r="K145" i="24"/>
  <c r="Y143" i="24"/>
  <c r="O143" i="24" s="1"/>
  <c r="Q143" i="24" s="1"/>
  <c r="U143" i="24" s="1"/>
  <c r="W143" i="24"/>
  <c r="R143" i="24"/>
  <c r="V143" i="24" s="1"/>
  <c r="K143" i="24"/>
  <c r="Y142" i="24"/>
  <c r="O142" i="24" s="1"/>
  <c r="K142" i="24"/>
  <c r="Y141" i="24"/>
  <c r="O141" i="24" s="1"/>
  <c r="Q141" i="24" s="1"/>
  <c r="U141" i="24" s="1"/>
  <c r="W141" i="24"/>
  <c r="R141" i="24"/>
  <c r="V141" i="24" s="1"/>
  <c r="K141" i="24"/>
  <c r="Y140" i="24"/>
  <c r="M140" i="24"/>
  <c r="K140" i="24"/>
  <c r="Y139" i="24"/>
  <c r="O139" i="24" s="1"/>
  <c r="Q139" i="24" s="1"/>
  <c r="U139" i="24" s="1"/>
  <c r="W139" i="24"/>
  <c r="R139" i="24"/>
  <c r="V139" i="24" s="1"/>
  <c r="K139" i="24"/>
  <c r="Y138" i="24"/>
  <c r="O138" i="24" s="1"/>
  <c r="Q138" i="24" s="1"/>
  <c r="U138" i="24" s="1"/>
  <c r="W138" i="24"/>
  <c r="R138" i="24"/>
  <c r="V138" i="24" s="1"/>
  <c r="K138" i="24"/>
  <c r="S138" i="24" s="1"/>
  <c r="Y137" i="24"/>
  <c r="O137" i="24" s="1"/>
  <c r="Q137" i="24" s="1"/>
  <c r="U137" i="24" s="1"/>
  <c r="W137" i="24"/>
  <c r="R137" i="24"/>
  <c r="V137" i="24" s="1"/>
  <c r="K137" i="24"/>
  <c r="S137" i="24" s="1"/>
  <c r="Y136" i="24"/>
  <c r="O136" i="24" s="1"/>
  <c r="Q136" i="24" s="1"/>
  <c r="U136" i="24" s="1"/>
  <c r="W136" i="24"/>
  <c r="R136" i="24"/>
  <c r="V136" i="24" s="1"/>
  <c r="K136" i="24"/>
  <c r="S136" i="24" s="1"/>
  <c r="Y135" i="24"/>
  <c r="O135" i="24" s="1"/>
  <c r="Q135" i="24" s="1"/>
  <c r="U135" i="24" s="1"/>
  <c r="W135" i="24"/>
  <c r="R135" i="24"/>
  <c r="V135" i="24" s="1"/>
  <c r="K135" i="24"/>
  <c r="S135" i="24" s="1"/>
  <c r="Y134" i="24"/>
  <c r="W134" i="24"/>
  <c r="R134" i="24"/>
  <c r="V134" i="24" s="1"/>
  <c r="M134" i="24"/>
  <c r="K134" i="24"/>
  <c r="S134" i="24" s="1"/>
  <c r="Y133" i="24"/>
  <c r="O133" i="24" s="1"/>
  <c r="Q133" i="24" s="1"/>
  <c r="U133" i="24" s="1"/>
  <c r="W133" i="24"/>
  <c r="R133" i="24"/>
  <c r="V133" i="24" s="1"/>
  <c r="K133" i="24"/>
  <c r="S133" i="24" s="1"/>
  <c r="Y132" i="24"/>
  <c r="M132" i="24"/>
  <c r="K132" i="24"/>
  <c r="S132" i="24" s="1"/>
  <c r="Y131" i="24"/>
  <c r="O131" i="24" s="1"/>
  <c r="Q131" i="24" s="1"/>
  <c r="U131" i="24" s="1"/>
  <c r="W131" i="24"/>
  <c r="R131" i="24"/>
  <c r="V131" i="24" s="1"/>
  <c r="K131" i="24"/>
  <c r="Y130" i="24"/>
  <c r="O130" i="24" s="1"/>
  <c r="Q130" i="24" s="1"/>
  <c r="U130" i="24" s="1"/>
  <c r="W130" i="24"/>
  <c r="R130" i="24"/>
  <c r="V130" i="24" s="1"/>
  <c r="K130" i="24"/>
  <c r="S130" i="24" s="1"/>
  <c r="Y129" i="24"/>
  <c r="O129" i="24" s="1"/>
  <c r="R129" i="24"/>
  <c r="V129" i="24" s="1"/>
  <c r="K129" i="24"/>
  <c r="W129" i="24" s="1"/>
  <c r="Y128" i="24"/>
  <c r="O128" i="24" s="1"/>
  <c r="R128" i="24"/>
  <c r="V128" i="24" s="1"/>
  <c r="K128" i="24"/>
  <c r="W128" i="24" s="1"/>
  <c r="Y127" i="24"/>
  <c r="O127" i="24" s="1"/>
  <c r="Q127" i="24" s="1"/>
  <c r="U127" i="24" s="1"/>
  <c r="R127" i="24"/>
  <c r="V127" i="24" s="1"/>
  <c r="K127" i="24"/>
  <c r="W127" i="24" s="1"/>
  <c r="Y126" i="24"/>
  <c r="O126" i="24" s="1"/>
  <c r="R126" i="24"/>
  <c r="V126" i="24" s="1"/>
  <c r="K126" i="24"/>
  <c r="Y125" i="24"/>
  <c r="O125" i="24" s="1"/>
  <c r="R125" i="24"/>
  <c r="V125" i="24" s="1"/>
  <c r="K125" i="24"/>
  <c r="W125" i="24" s="1"/>
  <c r="Y124" i="24"/>
  <c r="O124" i="24" s="1"/>
  <c r="R124" i="24"/>
  <c r="V124" i="24" s="1"/>
  <c r="K124" i="24"/>
  <c r="Y123" i="24"/>
  <c r="O123" i="24" s="1"/>
  <c r="K123" i="24"/>
  <c r="W123" i="24" s="1"/>
  <c r="Y122" i="24"/>
  <c r="O122" i="24" s="1"/>
  <c r="Q122" i="24" s="1"/>
  <c r="U122" i="24" s="1"/>
  <c r="W122" i="24"/>
  <c r="R122" i="24"/>
  <c r="V122" i="24" s="1"/>
  <c r="K122" i="24"/>
  <c r="S122" i="24" s="1"/>
  <c r="Y121" i="24"/>
  <c r="W121" i="24"/>
  <c r="R121" i="24"/>
  <c r="V121" i="24" s="1"/>
  <c r="M121" i="24"/>
  <c r="K121" i="24"/>
  <c r="S121" i="24" s="1"/>
  <c r="Y120" i="24"/>
  <c r="W120" i="24"/>
  <c r="R120" i="24"/>
  <c r="V120" i="24" s="1"/>
  <c r="M120" i="24"/>
  <c r="K120" i="24"/>
  <c r="S120" i="24" s="1"/>
  <c r="Y119" i="24"/>
  <c r="R119" i="24"/>
  <c r="V119" i="24" s="1"/>
  <c r="M119" i="24"/>
  <c r="K119" i="24"/>
  <c r="W119" i="24" s="1"/>
  <c r="Y118" i="24"/>
  <c r="O118" i="24" s="1"/>
  <c r="Q118" i="24" s="1"/>
  <c r="U118" i="24" s="1"/>
  <c r="W118" i="24"/>
  <c r="R118" i="24"/>
  <c r="V118" i="24" s="1"/>
  <c r="K118" i="24"/>
  <c r="S118" i="24" s="1"/>
  <c r="Y117" i="24"/>
  <c r="R117" i="24"/>
  <c r="V117" i="24" s="1"/>
  <c r="M117" i="24"/>
  <c r="K117" i="24"/>
  <c r="S117" i="24" s="1"/>
  <c r="Y116" i="24"/>
  <c r="O116" i="24" s="1"/>
  <c r="Q116" i="24" s="1"/>
  <c r="U116" i="24" s="1"/>
  <c r="W116" i="24"/>
  <c r="R116" i="24"/>
  <c r="V116" i="24" s="1"/>
  <c r="K116" i="24"/>
  <c r="S116" i="24" s="1"/>
  <c r="Y115" i="24"/>
  <c r="R115" i="24"/>
  <c r="V115" i="24" s="1"/>
  <c r="M115" i="24"/>
  <c r="K115" i="24"/>
  <c r="W115" i="24" s="1"/>
  <c r="Y114" i="24"/>
  <c r="O114" i="24" s="1"/>
  <c r="Q114" i="24" s="1"/>
  <c r="U114" i="24" s="1"/>
  <c r="W114" i="24"/>
  <c r="R114" i="24"/>
  <c r="V114" i="24" s="1"/>
  <c r="K114" i="24"/>
  <c r="S114" i="24" s="1"/>
  <c r="Y113" i="24"/>
  <c r="R113" i="24"/>
  <c r="V113" i="24" s="1"/>
  <c r="M113" i="24"/>
  <c r="K113" i="24"/>
  <c r="S113" i="24" s="1"/>
  <c r="Y112" i="24"/>
  <c r="O112" i="24" s="1"/>
  <c r="R112" i="24"/>
  <c r="V112" i="24" s="1"/>
  <c r="K112" i="24"/>
  <c r="W112" i="24" s="1"/>
  <c r="Y111" i="24"/>
  <c r="O111" i="24" s="1"/>
  <c r="Q111" i="24" s="1"/>
  <c r="U111" i="24" s="1"/>
  <c r="W111" i="24"/>
  <c r="R111" i="24"/>
  <c r="V111" i="24" s="1"/>
  <c r="K111" i="24"/>
  <c r="Y7" i="4"/>
  <c r="Y8" i="4"/>
  <c r="Y9" i="4"/>
  <c r="Y10" i="4"/>
  <c r="Y11" i="4"/>
  <c r="Y12" i="4"/>
  <c r="Y13" i="4"/>
  <c r="Y14" i="4"/>
  <c r="Y15" i="4"/>
  <c r="Y16" i="4"/>
  <c r="Y17" i="4"/>
  <c r="Y18" i="4"/>
  <c r="Y19" i="4"/>
  <c r="Y20" i="4"/>
  <c r="Y21" i="4"/>
  <c r="Y22" i="4"/>
  <c r="Y23" i="4"/>
  <c r="Y24" i="4"/>
  <c r="Y25" i="4"/>
  <c r="Y26" i="4"/>
  <c r="Y27" i="4"/>
  <c r="Y28" i="4"/>
  <c r="Y29" i="4"/>
  <c r="Y6" i="4"/>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6"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7" i="4"/>
  <c r="K8" i="4"/>
  <c r="K9" i="4"/>
  <c r="K10" i="4"/>
  <c r="K11" i="4"/>
  <c r="K12" i="4"/>
  <c r="K13" i="4"/>
  <c r="K14" i="4"/>
  <c r="K15" i="4"/>
  <c r="K16" i="4"/>
  <c r="K17" i="4"/>
  <c r="K18" i="4"/>
  <c r="K19" i="4"/>
  <c r="K20" i="4"/>
  <c r="K21" i="4"/>
  <c r="K22" i="4"/>
  <c r="K23" i="4"/>
  <c r="K24" i="4"/>
  <c r="K25" i="4"/>
  <c r="K26" i="4"/>
  <c r="K27" i="4"/>
  <c r="K28" i="4"/>
  <c r="K29" i="4"/>
  <c r="K6" i="4"/>
  <c r="Y13" i="3"/>
  <c r="Y14" i="3"/>
  <c r="Y15" i="3"/>
  <c r="Y16" i="3"/>
  <c r="Y17" i="3"/>
  <c r="Y18" i="3"/>
  <c r="Y19" i="3"/>
  <c r="Y20" i="3"/>
  <c r="Y21" i="3"/>
  <c r="Y22" i="3"/>
  <c r="Y23" i="3"/>
  <c r="Y24" i="3"/>
  <c r="Y25" i="3"/>
  <c r="Y26" i="3"/>
  <c r="Y27" i="3"/>
  <c r="Y28" i="3"/>
  <c r="Y29" i="3"/>
  <c r="Y30" i="3"/>
  <c r="Y31" i="3"/>
  <c r="Y32" i="3"/>
  <c r="Y33" i="3"/>
  <c r="Y34" i="3"/>
  <c r="Y35" i="3"/>
  <c r="Y36" i="3"/>
  <c r="Y37" i="3"/>
  <c r="Y38" i="3"/>
  <c r="Y9" i="3"/>
  <c r="Y10" i="3"/>
  <c r="Y11" i="3"/>
  <c r="Y12" i="3"/>
  <c r="Y7" i="3"/>
  <c r="Y8" i="3"/>
  <c r="Y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6" i="3"/>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6" i="2"/>
  <c r="Y110" i="24"/>
  <c r="O110" i="24" s="1"/>
  <c r="Q110" i="24" s="1"/>
  <c r="U110" i="24" s="1"/>
  <c r="W110" i="24"/>
  <c r="R110" i="24"/>
  <c r="V110" i="24" s="1"/>
  <c r="K110" i="24"/>
  <c r="S110" i="24" s="1"/>
  <c r="Y109" i="24"/>
  <c r="O109" i="24" s="1"/>
  <c r="Q109" i="24" s="1"/>
  <c r="U109" i="24" s="1"/>
  <c r="W109" i="24"/>
  <c r="R109" i="24"/>
  <c r="V109" i="24" s="1"/>
  <c r="K109" i="24"/>
  <c r="S109" i="24" s="1"/>
  <c r="Y108" i="24"/>
  <c r="O108" i="24" s="1"/>
  <c r="Q108" i="24" s="1"/>
  <c r="U108" i="24" s="1"/>
  <c r="W108" i="24"/>
  <c r="R108" i="24"/>
  <c r="V108" i="24" s="1"/>
  <c r="K108" i="24"/>
  <c r="S108" i="24" s="1"/>
  <c r="Y107" i="24"/>
  <c r="R107" i="24"/>
  <c r="V107" i="24" s="1"/>
  <c r="O107" i="24"/>
  <c r="K107" i="24"/>
  <c r="S107" i="24" s="1"/>
  <c r="Y106" i="24"/>
  <c r="O106" i="24" s="1"/>
  <c r="Q106" i="24" s="1"/>
  <c r="U106" i="24" s="1"/>
  <c r="W106" i="24"/>
  <c r="R106" i="24"/>
  <c r="V106" i="24" s="1"/>
  <c r="K106" i="24"/>
  <c r="S106" i="24" s="1"/>
  <c r="Y105" i="24"/>
  <c r="O105" i="24" s="1"/>
  <c r="Q105" i="24" s="1"/>
  <c r="U105" i="24" s="1"/>
  <c r="W105" i="24"/>
  <c r="R105" i="24"/>
  <c r="V105" i="24" s="1"/>
  <c r="K105" i="24"/>
  <c r="S105" i="24" s="1"/>
  <c r="Y104" i="24"/>
  <c r="M104" i="24"/>
  <c r="K104" i="24"/>
  <c r="S104" i="24" s="1"/>
  <c r="Y103" i="24"/>
  <c r="O103" i="24" s="1"/>
  <c r="Q103" i="24" s="1"/>
  <c r="U103" i="24" s="1"/>
  <c r="W103" i="24"/>
  <c r="R103" i="24"/>
  <c r="V103" i="24" s="1"/>
  <c r="K103" i="24"/>
  <c r="S103" i="24" s="1"/>
  <c r="Y102" i="24"/>
  <c r="O102" i="24" s="1"/>
  <c r="Q102" i="24" s="1"/>
  <c r="U102" i="24" s="1"/>
  <c r="W102" i="24"/>
  <c r="R102" i="24"/>
  <c r="V102" i="24" s="1"/>
  <c r="K102" i="24"/>
  <c r="Y101" i="24"/>
  <c r="O101" i="24" s="1"/>
  <c r="R101" i="24"/>
  <c r="V101" i="24" s="1"/>
  <c r="K101" i="24"/>
  <c r="W101" i="24" s="1"/>
  <c r="Y100" i="24"/>
  <c r="O100" i="24" s="1"/>
  <c r="Q100" i="24" s="1"/>
  <c r="U100" i="24" s="1"/>
  <c r="W100" i="24"/>
  <c r="R100" i="24"/>
  <c r="V100" i="24" s="1"/>
  <c r="K100" i="24"/>
  <c r="S100" i="24" s="1"/>
  <c r="Y99" i="24"/>
  <c r="W99" i="24"/>
  <c r="R99" i="24"/>
  <c r="V99" i="24" s="1"/>
  <c r="M99" i="24"/>
  <c r="K99" i="24"/>
  <c r="S99" i="24" s="1"/>
  <c r="Y98" i="24"/>
  <c r="R98" i="24"/>
  <c r="V98" i="24" s="1"/>
  <c r="M98" i="24"/>
  <c r="K98" i="24"/>
  <c r="S98" i="24" s="1"/>
  <c r="Y97" i="24"/>
  <c r="O97" i="24" s="1"/>
  <c r="Q97" i="24" s="1"/>
  <c r="U97" i="24" s="1"/>
  <c r="W97" i="24"/>
  <c r="R97" i="24"/>
  <c r="V97" i="24" s="1"/>
  <c r="K97" i="24"/>
  <c r="S97" i="24" s="1"/>
  <c r="Y96" i="24"/>
  <c r="O96" i="24" s="1"/>
  <c r="Q96" i="24" s="1"/>
  <c r="U96" i="24" s="1"/>
  <c r="W96" i="24"/>
  <c r="R96" i="24"/>
  <c r="V96" i="24" s="1"/>
  <c r="K96" i="24"/>
  <c r="S96" i="24" s="1"/>
  <c r="Y95" i="24"/>
  <c r="O95" i="24" s="1"/>
  <c r="Q95" i="24" s="1"/>
  <c r="U95" i="24" s="1"/>
  <c r="W95" i="24"/>
  <c r="R95" i="24"/>
  <c r="V95" i="24" s="1"/>
  <c r="K95" i="24"/>
  <c r="S95" i="24" s="1"/>
  <c r="Y94" i="24"/>
  <c r="O94" i="24" s="1"/>
  <c r="R94" i="24"/>
  <c r="V94" i="24" s="1"/>
  <c r="K94" i="24"/>
  <c r="W94" i="24" s="1"/>
  <c r="Y93" i="24"/>
  <c r="O93" i="24" s="1"/>
  <c r="Q93" i="24" s="1"/>
  <c r="U93" i="24" s="1"/>
  <c r="W93" i="24"/>
  <c r="R93" i="24"/>
  <c r="V93" i="24" s="1"/>
  <c r="K93" i="24"/>
  <c r="S93" i="24" s="1"/>
  <c r="Y92" i="24"/>
  <c r="O92" i="24" s="1"/>
  <c r="Q92" i="24" s="1"/>
  <c r="U92" i="24" s="1"/>
  <c r="W92" i="24"/>
  <c r="R92" i="24"/>
  <c r="V92" i="24" s="1"/>
  <c r="K92" i="24"/>
  <c r="S92" i="24" s="1"/>
  <c r="Y91" i="24"/>
  <c r="O91" i="24" s="1"/>
  <c r="Q91" i="24" s="1"/>
  <c r="U91" i="24" s="1"/>
  <c r="W91" i="24"/>
  <c r="R91" i="24"/>
  <c r="V91" i="24" s="1"/>
  <c r="K91" i="24"/>
  <c r="S91" i="24" s="1"/>
  <c r="Y90" i="24"/>
  <c r="R90" i="24"/>
  <c r="V90" i="24" s="1"/>
  <c r="M90" i="24"/>
  <c r="K90" i="24"/>
  <c r="W90" i="24" s="1"/>
  <c r="Y89" i="24"/>
  <c r="R89" i="24"/>
  <c r="V89" i="24" s="1"/>
  <c r="O89" i="24"/>
  <c r="K89" i="24"/>
  <c r="S89" i="24" s="1"/>
  <c r="Y88" i="24"/>
  <c r="O88" i="24" s="1"/>
  <c r="Q88" i="24" s="1"/>
  <c r="U88" i="24" s="1"/>
  <c r="W88" i="24"/>
  <c r="R88" i="24"/>
  <c r="V88" i="24" s="1"/>
  <c r="K88" i="24"/>
  <c r="Y87" i="24"/>
  <c r="M87" i="24"/>
  <c r="K87" i="24"/>
  <c r="S87" i="24" s="1"/>
  <c r="Y86" i="24"/>
  <c r="O86" i="24" s="1"/>
  <c r="Q86" i="24" s="1"/>
  <c r="U86" i="24" s="1"/>
  <c r="W86" i="24"/>
  <c r="R86" i="24"/>
  <c r="V86" i="24" s="1"/>
  <c r="K86" i="24"/>
  <c r="Y85" i="24"/>
  <c r="O85" i="24" s="1"/>
  <c r="Q85" i="24" s="1"/>
  <c r="U85" i="24" s="1"/>
  <c r="W85" i="24"/>
  <c r="R85" i="24"/>
  <c r="V85" i="24" s="1"/>
  <c r="K85" i="24"/>
  <c r="S85" i="24" s="1"/>
  <c r="Y84" i="24"/>
  <c r="O84" i="24" s="1"/>
  <c r="Q84" i="24" s="1"/>
  <c r="U84" i="24" s="1"/>
  <c r="W84" i="24"/>
  <c r="R84" i="24"/>
  <c r="V84" i="24" s="1"/>
  <c r="K84" i="24"/>
  <c r="Y83" i="24"/>
  <c r="O83" i="24" s="1"/>
  <c r="Q83" i="24" s="1"/>
  <c r="U83" i="24" s="1"/>
  <c r="W83" i="24"/>
  <c r="R83" i="24"/>
  <c r="V83" i="24" s="1"/>
  <c r="K83" i="24"/>
  <c r="S83" i="24" s="1"/>
  <c r="Y82" i="24"/>
  <c r="O82" i="24" s="1"/>
  <c r="Q82" i="24" s="1"/>
  <c r="U82" i="24" s="1"/>
  <c r="W82" i="24"/>
  <c r="R82" i="24"/>
  <c r="V82" i="24" s="1"/>
  <c r="K82" i="24"/>
  <c r="Y81" i="24"/>
  <c r="O81" i="24" s="1"/>
  <c r="R81" i="24"/>
  <c r="V81" i="24" s="1"/>
  <c r="K81" i="24"/>
  <c r="W81" i="24" s="1"/>
  <c r="Y80" i="24"/>
  <c r="O80" i="24" s="1"/>
  <c r="R80" i="24"/>
  <c r="V80" i="24" s="1"/>
  <c r="K80" i="24"/>
  <c r="W80" i="24" s="1"/>
  <c r="Y79" i="24"/>
  <c r="O79" i="24" s="1"/>
  <c r="Q79" i="24" s="1"/>
  <c r="U79" i="24" s="1"/>
  <c r="W79" i="24"/>
  <c r="R79" i="24"/>
  <c r="V79" i="24" s="1"/>
  <c r="K79" i="24"/>
  <c r="S79" i="24" s="1"/>
  <c r="Y78" i="24"/>
  <c r="O78" i="24" s="1"/>
  <c r="R78" i="24"/>
  <c r="V78" i="24" s="1"/>
  <c r="K78" i="24"/>
  <c r="W78" i="24" s="1"/>
  <c r="Y77" i="24"/>
  <c r="O77" i="24" s="1"/>
  <c r="Q77" i="24" s="1"/>
  <c r="U77" i="24" s="1"/>
  <c r="W77" i="24"/>
  <c r="R77" i="24"/>
  <c r="V77" i="24" s="1"/>
  <c r="K77" i="24"/>
  <c r="S77" i="24" s="1"/>
  <c r="Y76" i="24"/>
  <c r="O76" i="24" s="1"/>
  <c r="Q76" i="24" s="1"/>
  <c r="U76" i="24" s="1"/>
  <c r="W76" i="24"/>
  <c r="R76" i="24"/>
  <c r="V76" i="24" s="1"/>
  <c r="K76" i="24"/>
  <c r="S76" i="24" s="1"/>
  <c r="Y75" i="24"/>
  <c r="O75" i="24" s="1"/>
  <c r="Q75" i="24" s="1"/>
  <c r="U75" i="24" s="1"/>
  <c r="W75" i="24"/>
  <c r="R75" i="24"/>
  <c r="V75" i="24" s="1"/>
  <c r="K75" i="24"/>
  <c r="S75" i="24" s="1"/>
  <c r="Y74" i="24"/>
  <c r="O74" i="24" s="1"/>
  <c r="Q74" i="24" s="1"/>
  <c r="U74" i="24" s="1"/>
  <c r="W74" i="24"/>
  <c r="R74" i="24"/>
  <c r="V74" i="24" s="1"/>
  <c r="K74" i="24"/>
  <c r="S74" i="24" s="1"/>
  <c r="Y73" i="24"/>
  <c r="O73" i="24" s="1"/>
  <c r="R73" i="24"/>
  <c r="V73" i="24" s="1"/>
  <c r="K73" i="24"/>
  <c r="W73" i="24" s="1"/>
  <c r="Y72" i="24"/>
  <c r="W72" i="24"/>
  <c r="R72" i="24"/>
  <c r="V72" i="24" s="1"/>
  <c r="M72" i="24"/>
  <c r="K72" i="24"/>
  <c r="S72" i="24" s="1"/>
  <c r="Y71" i="24"/>
  <c r="W71" i="24"/>
  <c r="R71" i="24"/>
  <c r="V71" i="24" s="1"/>
  <c r="M71" i="24"/>
  <c r="K71" i="24"/>
  <c r="S71" i="24" s="1"/>
  <c r="Y70" i="24"/>
  <c r="O70" i="24" s="1"/>
  <c r="Q70" i="24" s="1"/>
  <c r="U70" i="24" s="1"/>
  <c r="W70" i="24"/>
  <c r="R70" i="24"/>
  <c r="V70" i="24" s="1"/>
  <c r="K70" i="24"/>
  <c r="S70" i="24" s="1"/>
  <c r="Y69" i="24"/>
  <c r="O69" i="24" s="1"/>
  <c r="R69" i="24"/>
  <c r="V69" i="24" s="1"/>
  <c r="K69" i="24"/>
  <c r="W69" i="24" s="1"/>
  <c r="Y68" i="24"/>
  <c r="M68" i="24"/>
  <c r="K68" i="24"/>
  <c r="W68" i="24" s="1"/>
  <c r="Y67" i="24"/>
  <c r="O67" i="24" s="1"/>
  <c r="Q67" i="24" s="1"/>
  <c r="U67" i="24" s="1"/>
  <c r="W67" i="24"/>
  <c r="R67" i="24"/>
  <c r="V67" i="24" s="1"/>
  <c r="K67" i="24"/>
  <c r="S67" i="24" s="1"/>
  <c r="Y66" i="24"/>
  <c r="W66" i="24"/>
  <c r="R66" i="24"/>
  <c r="V66" i="24" s="1"/>
  <c r="M66" i="24"/>
  <c r="K66" i="24"/>
  <c r="S66" i="24" s="1"/>
  <c r="Y65" i="24"/>
  <c r="M65" i="24"/>
  <c r="K65" i="24"/>
  <c r="W65" i="24" s="1"/>
  <c r="Y64" i="24"/>
  <c r="O64" i="24" s="1"/>
  <c r="Q64" i="24" s="1"/>
  <c r="U64" i="24" s="1"/>
  <c r="W64" i="24"/>
  <c r="R64" i="24"/>
  <c r="V64" i="24" s="1"/>
  <c r="K64" i="24"/>
  <c r="S64" i="24" s="1"/>
  <c r="Y63" i="24"/>
  <c r="R63" i="24"/>
  <c r="V63" i="24" s="1"/>
  <c r="O63" i="24"/>
  <c r="K63" i="24"/>
  <c r="S63" i="24" s="1"/>
  <c r="Y62" i="24"/>
  <c r="R62" i="24"/>
  <c r="V62" i="24" s="1"/>
  <c r="O62" i="24"/>
  <c r="K62" i="24"/>
  <c r="S62" i="24" s="1"/>
  <c r="Y61" i="24"/>
  <c r="O61" i="24" s="1"/>
  <c r="Q61" i="24" s="1"/>
  <c r="U61" i="24" s="1"/>
  <c r="W61" i="24"/>
  <c r="R61" i="24"/>
  <c r="V61" i="24" s="1"/>
  <c r="K61" i="24"/>
  <c r="S61" i="24" s="1"/>
  <c r="Y60" i="24"/>
  <c r="R60" i="24"/>
  <c r="V60" i="24" s="1"/>
  <c r="O60" i="24"/>
  <c r="K60" i="24"/>
  <c r="S60" i="24" s="1"/>
  <c r="Y59" i="24"/>
  <c r="R59" i="24"/>
  <c r="V59" i="24" s="1"/>
  <c r="O59" i="24"/>
  <c r="K59" i="24"/>
  <c r="S59" i="24" s="1"/>
  <c r="Y58" i="24"/>
  <c r="O58" i="24" s="1"/>
  <c r="Q58" i="24" s="1"/>
  <c r="U58" i="24" s="1"/>
  <c r="W58" i="24"/>
  <c r="R58" i="24"/>
  <c r="V58" i="24" s="1"/>
  <c r="K58" i="24"/>
  <c r="S58" i="24" s="1"/>
  <c r="Y57" i="24"/>
  <c r="W57" i="24"/>
  <c r="R57" i="24"/>
  <c r="V57" i="24" s="1"/>
  <c r="M57" i="24"/>
  <c r="K57" i="24"/>
  <c r="S57" i="24" s="1"/>
  <c r="Y56" i="24"/>
  <c r="O56" i="24" s="1"/>
  <c r="Q56" i="24" s="1"/>
  <c r="U56" i="24" s="1"/>
  <c r="W56" i="24"/>
  <c r="R56" i="24"/>
  <c r="V56" i="24" s="1"/>
  <c r="K56" i="24"/>
  <c r="S56" i="24" s="1"/>
  <c r="Y55" i="24"/>
  <c r="O55" i="24" s="1"/>
  <c r="Q55" i="24" s="1"/>
  <c r="U55" i="24" s="1"/>
  <c r="W55" i="24"/>
  <c r="R55" i="24"/>
  <c r="V55" i="24" s="1"/>
  <c r="K55" i="24"/>
  <c r="S55" i="24" s="1"/>
  <c r="Y54" i="24"/>
  <c r="O54" i="24" s="1"/>
  <c r="K54" i="24"/>
  <c r="W54" i="24" s="1"/>
  <c r="Y53" i="24"/>
  <c r="O53" i="24" s="1"/>
  <c r="Q53" i="24" s="1"/>
  <c r="U53" i="24" s="1"/>
  <c r="W53" i="24"/>
  <c r="R53" i="24"/>
  <c r="V53" i="24" s="1"/>
  <c r="K53" i="24"/>
  <c r="S53" i="24" s="1"/>
  <c r="Y52" i="24"/>
  <c r="M52" i="24"/>
  <c r="K52" i="24"/>
  <c r="W52" i="24" s="1"/>
  <c r="Y51" i="24"/>
  <c r="W51" i="24"/>
  <c r="R51" i="24"/>
  <c r="V51" i="24" s="1"/>
  <c r="M51" i="24"/>
  <c r="K51" i="24"/>
  <c r="S51" i="24" s="1"/>
  <c r="Y50" i="24"/>
  <c r="W50" i="24"/>
  <c r="R50" i="24"/>
  <c r="V50" i="24" s="1"/>
  <c r="M50" i="24"/>
  <c r="K50" i="24"/>
  <c r="S50" i="24" s="1"/>
  <c r="Y49" i="24"/>
  <c r="O49" i="24" s="1"/>
  <c r="Q49" i="24" s="1"/>
  <c r="U49" i="24" s="1"/>
  <c r="W49" i="24"/>
  <c r="R49" i="24"/>
  <c r="V49" i="24" s="1"/>
  <c r="K49" i="24"/>
  <c r="S49" i="24" s="1"/>
  <c r="Y48" i="24"/>
  <c r="O48" i="24" s="1"/>
  <c r="Q48" i="24" s="1"/>
  <c r="U48" i="24" s="1"/>
  <c r="W48" i="24"/>
  <c r="R48" i="24"/>
  <c r="V48" i="24" s="1"/>
  <c r="K48" i="24"/>
  <c r="S48" i="24" s="1"/>
  <c r="Y47" i="24"/>
  <c r="R47" i="24"/>
  <c r="V47" i="24" s="1"/>
  <c r="O47" i="24"/>
  <c r="K47" i="24"/>
  <c r="S47" i="24" s="1"/>
  <c r="Y46" i="24"/>
  <c r="R46" i="24"/>
  <c r="V46" i="24" s="1"/>
  <c r="M46" i="24"/>
  <c r="K46" i="24"/>
  <c r="S46" i="24" s="1"/>
  <c r="Y45" i="24"/>
  <c r="O45" i="24" s="1"/>
  <c r="Q45" i="24" s="1"/>
  <c r="U45" i="24" s="1"/>
  <c r="W45" i="24"/>
  <c r="R45" i="24"/>
  <c r="V45" i="24" s="1"/>
  <c r="K45" i="24"/>
  <c r="S45" i="24" s="1"/>
  <c r="Y44" i="24"/>
  <c r="O44" i="24" s="1"/>
  <c r="R44" i="24"/>
  <c r="V44" i="24" s="1"/>
  <c r="K44" i="24"/>
  <c r="Y43" i="24"/>
  <c r="O43" i="24" s="1"/>
  <c r="R43" i="24"/>
  <c r="V43" i="24" s="1"/>
  <c r="K43" i="24"/>
  <c r="Y42" i="24"/>
  <c r="O42" i="24" s="1"/>
  <c r="R42" i="24"/>
  <c r="V42" i="24" s="1"/>
  <c r="K42" i="24"/>
  <c r="Y41" i="24"/>
  <c r="O41" i="24" s="1"/>
  <c r="R41" i="24"/>
  <c r="V41" i="24" s="1"/>
  <c r="K41" i="24"/>
  <c r="Y40" i="24"/>
  <c r="O40" i="24" s="1"/>
  <c r="Q40" i="24" s="1"/>
  <c r="U40" i="24" s="1"/>
  <c r="W40" i="24"/>
  <c r="R40" i="24"/>
  <c r="V40" i="24" s="1"/>
  <c r="K40" i="24"/>
  <c r="S40" i="24" s="1"/>
  <c r="Y39" i="24"/>
  <c r="R39" i="24"/>
  <c r="V39" i="24" s="1"/>
  <c r="M39" i="24"/>
  <c r="K39" i="24"/>
  <c r="Y38" i="24"/>
  <c r="O38" i="24" s="1"/>
  <c r="Q38" i="24" s="1"/>
  <c r="U38" i="24" s="1"/>
  <c r="W38" i="24"/>
  <c r="R38" i="24"/>
  <c r="V38" i="24" s="1"/>
  <c r="K38" i="24"/>
  <c r="Y37" i="24"/>
  <c r="R37" i="24"/>
  <c r="V37" i="24" s="1"/>
  <c r="M37" i="24"/>
  <c r="O37" i="24" s="1"/>
  <c r="K37" i="24"/>
  <c r="W37" i="24" s="1"/>
  <c r="Y36" i="24"/>
  <c r="O36" i="24" s="1"/>
  <c r="Q36" i="24" s="1"/>
  <c r="U36" i="24" s="1"/>
  <c r="W36" i="24"/>
  <c r="R36" i="24"/>
  <c r="V36" i="24" s="1"/>
  <c r="K36" i="24"/>
  <c r="Y35" i="24"/>
  <c r="W35" i="24"/>
  <c r="R35" i="24"/>
  <c r="V35" i="24" s="1"/>
  <c r="M35" i="24"/>
  <c r="K35" i="24"/>
  <c r="S35" i="24" s="1"/>
  <c r="Y34" i="24"/>
  <c r="O34" i="24" s="1"/>
  <c r="Q34" i="24" s="1"/>
  <c r="U34" i="24" s="1"/>
  <c r="W34" i="24"/>
  <c r="R34" i="24"/>
  <c r="V34" i="24" s="1"/>
  <c r="K34" i="24"/>
  <c r="S34" i="24" s="1"/>
  <c r="Y33" i="24"/>
  <c r="O33" i="24" s="1"/>
  <c r="Q33" i="24" s="1"/>
  <c r="U33" i="24" s="1"/>
  <c r="W33" i="24"/>
  <c r="R33" i="24"/>
  <c r="V33" i="24" s="1"/>
  <c r="K33" i="24"/>
  <c r="S33" i="24" s="1"/>
  <c r="Y32" i="24"/>
  <c r="O32" i="24" s="1"/>
  <c r="Q32" i="24" s="1"/>
  <c r="U32" i="24" s="1"/>
  <c r="W32" i="24"/>
  <c r="R32" i="24"/>
  <c r="V32" i="24" s="1"/>
  <c r="K32" i="24"/>
  <c r="S32" i="24" s="1"/>
  <c r="Y31" i="24"/>
  <c r="O31" i="24" s="1"/>
  <c r="Q31" i="24" s="1"/>
  <c r="U31" i="24" s="1"/>
  <c r="W31" i="24"/>
  <c r="R31" i="24"/>
  <c r="V31" i="24" s="1"/>
  <c r="K31" i="24"/>
  <c r="S31" i="24" s="1"/>
  <c r="Y30" i="24"/>
  <c r="O30" i="24" s="1"/>
  <c r="Q30" i="24" s="1"/>
  <c r="U30" i="24" s="1"/>
  <c r="W30" i="24"/>
  <c r="R30" i="24"/>
  <c r="V30" i="24" s="1"/>
  <c r="K30" i="24"/>
  <c r="S30" i="24" s="1"/>
  <c r="Y29" i="24"/>
  <c r="R29" i="24"/>
  <c r="V29" i="24" s="1"/>
  <c r="M29" i="24"/>
  <c r="O29" i="24" s="1"/>
  <c r="K29" i="24"/>
  <c r="W29" i="24" s="1"/>
  <c r="Y28" i="24"/>
  <c r="O28" i="24" s="1"/>
  <c r="Q28" i="24" s="1"/>
  <c r="U28" i="24" s="1"/>
  <c r="W28" i="24"/>
  <c r="R28" i="24"/>
  <c r="V28" i="24" s="1"/>
  <c r="K28" i="24"/>
  <c r="S28" i="24" s="1"/>
  <c r="Y27" i="24"/>
  <c r="W27" i="24"/>
  <c r="R27" i="24"/>
  <c r="V27" i="24" s="1"/>
  <c r="M27" i="24"/>
  <c r="K27" i="24"/>
  <c r="S27" i="24" s="1"/>
  <c r="Y26" i="24"/>
  <c r="O26" i="24" s="1"/>
  <c r="Q26" i="24" s="1"/>
  <c r="U26" i="24" s="1"/>
  <c r="W26" i="24"/>
  <c r="R26" i="24"/>
  <c r="V26" i="24" s="1"/>
  <c r="K26" i="24"/>
  <c r="S26" i="24" s="1"/>
  <c r="Y25" i="24"/>
  <c r="O25" i="24" s="1"/>
  <c r="R25" i="24"/>
  <c r="V25" i="24" s="1"/>
  <c r="K25" i="24"/>
  <c r="Y24" i="24"/>
  <c r="O24" i="24" s="1"/>
  <c r="R24" i="24"/>
  <c r="V24" i="24" s="1"/>
  <c r="K24" i="24"/>
  <c r="W24" i="24" s="1"/>
  <c r="Y23" i="24"/>
  <c r="O23" i="24" s="1"/>
  <c r="Q23" i="24" s="1"/>
  <c r="U23" i="24" s="1"/>
  <c r="W23" i="24"/>
  <c r="R23" i="24"/>
  <c r="V23" i="24" s="1"/>
  <c r="K23" i="24"/>
  <c r="S23" i="24" s="1"/>
  <c r="Y22" i="24"/>
  <c r="R22" i="24"/>
  <c r="V22" i="24" s="1"/>
  <c r="M22" i="24"/>
  <c r="O22" i="24" s="1"/>
  <c r="K22" i="24"/>
  <c r="S22" i="24" s="1"/>
  <c r="Y21" i="24"/>
  <c r="O21" i="24" s="1"/>
  <c r="Q21" i="24" s="1"/>
  <c r="U21" i="24" s="1"/>
  <c r="W21" i="24"/>
  <c r="R21" i="24"/>
  <c r="V21" i="24" s="1"/>
  <c r="K21" i="24"/>
  <c r="Y20" i="24"/>
  <c r="R20" i="24"/>
  <c r="V20" i="24" s="1"/>
  <c r="O20" i="24"/>
  <c r="K20" i="24"/>
  <c r="Y19" i="24"/>
  <c r="R19" i="24"/>
  <c r="V19" i="24" s="1"/>
  <c r="O19" i="24"/>
  <c r="K19" i="24"/>
  <c r="Y18" i="24"/>
  <c r="O18" i="24" s="1"/>
  <c r="Q18" i="24" s="1"/>
  <c r="U18" i="24" s="1"/>
  <c r="W18" i="24"/>
  <c r="R18" i="24"/>
  <c r="V18" i="24" s="1"/>
  <c r="K18" i="24"/>
  <c r="Y17" i="24"/>
  <c r="R17" i="24"/>
  <c r="V17" i="24" s="1"/>
  <c r="M17" i="24"/>
  <c r="K17" i="24"/>
  <c r="S17" i="24" s="1"/>
  <c r="Y16" i="24"/>
  <c r="O16" i="24" s="1"/>
  <c r="R16" i="24"/>
  <c r="V16" i="24" s="1"/>
  <c r="K16" i="24"/>
  <c r="W16" i="24" s="1"/>
  <c r="Y15" i="24"/>
  <c r="O15" i="24" s="1"/>
  <c r="R15" i="24"/>
  <c r="V15" i="24" s="1"/>
  <c r="K15" i="24"/>
  <c r="W15" i="24" s="1"/>
  <c r="Y14" i="24"/>
  <c r="O14" i="24" s="1"/>
  <c r="Q14" i="24" s="1"/>
  <c r="U14" i="24" s="1"/>
  <c r="W14" i="24"/>
  <c r="R14" i="24"/>
  <c r="V14" i="24" s="1"/>
  <c r="K14" i="24"/>
  <c r="S14" i="24" s="1"/>
  <c r="Y13" i="24"/>
  <c r="M13" i="24"/>
  <c r="K13" i="24"/>
  <c r="Y12" i="24"/>
  <c r="O12" i="24" s="1"/>
  <c r="K12" i="24"/>
  <c r="Y11" i="24"/>
  <c r="O11" i="24" s="1"/>
  <c r="K11" i="24"/>
  <c r="Y10" i="24"/>
  <c r="O10" i="24" s="1"/>
  <c r="R10" i="24"/>
  <c r="V10" i="24" s="1"/>
  <c r="K10" i="24"/>
  <c r="Y9" i="24"/>
  <c r="O9" i="24" s="1"/>
  <c r="Q9" i="24" s="1"/>
  <c r="U9" i="24" s="1"/>
  <c r="W9" i="24"/>
  <c r="R9" i="24"/>
  <c r="V9" i="24" s="1"/>
  <c r="K9" i="24"/>
  <c r="Y8" i="24"/>
  <c r="R8" i="24"/>
  <c r="V8" i="24" s="1"/>
  <c r="M8" i="24"/>
  <c r="K8" i="24"/>
  <c r="S8" i="24" s="1"/>
  <c r="Y7" i="24"/>
  <c r="O7" i="24" s="1"/>
  <c r="R7" i="24"/>
  <c r="V7" i="24" s="1"/>
  <c r="K7" i="24"/>
  <c r="W7" i="24" s="1"/>
  <c r="Y6" i="24"/>
  <c r="O6" i="24" s="1"/>
  <c r="R6" i="24"/>
  <c r="V6" i="24" s="1"/>
  <c r="K6" i="24"/>
  <c r="W6" i="24" s="1"/>
  <c r="Y5" i="24"/>
  <c r="O5" i="24" s="1"/>
  <c r="R5" i="24"/>
  <c r="V5" i="24" s="1"/>
  <c r="K5" i="24"/>
  <c r="W5" i="24" s="1"/>
  <c r="Y4" i="24"/>
  <c r="O4" i="24" s="1"/>
  <c r="K4" i="24"/>
  <c r="W4" i="24" s="1"/>
  <c r="Y3" i="24"/>
  <c r="O3" i="24" s="1"/>
  <c r="Q3" i="24" s="1"/>
  <c r="U3" i="24" s="1"/>
  <c r="W3" i="24"/>
  <c r="R3" i="24"/>
  <c r="V3" i="24" s="1"/>
  <c r="K3" i="24"/>
  <c r="S3" i="24" s="1"/>
  <c r="Y2" i="24"/>
  <c r="R2" i="24"/>
  <c r="V2" i="24" s="1"/>
  <c r="M2" i="24"/>
  <c r="K2" i="24"/>
  <c r="W2" i="24" s="1"/>
  <c r="Y7" i="9"/>
  <c r="Y8" i="9"/>
  <c r="Y9" i="9"/>
  <c r="Y10" i="9"/>
  <c r="Y11" i="9"/>
  <c r="Y12" i="9"/>
  <c r="Y13" i="9"/>
  <c r="Y14" i="9"/>
  <c r="Y15" i="9"/>
  <c r="Y16" i="9"/>
  <c r="Y17" i="9"/>
  <c r="Y18" i="9"/>
  <c r="Y19" i="9"/>
  <c r="Y20" i="9"/>
  <c r="Y21" i="9"/>
  <c r="Y22" i="9"/>
  <c r="Y23" i="9"/>
  <c r="Y24" i="9"/>
  <c r="Y25" i="9"/>
  <c r="Y26" i="9"/>
  <c r="Y27" i="9"/>
  <c r="Y28" i="9"/>
  <c r="Y29" i="9"/>
  <c r="Y30" i="9"/>
  <c r="Y31" i="9"/>
  <c r="Y32" i="9"/>
  <c r="Y33" i="9"/>
  <c r="Y34" i="9"/>
  <c r="Y35" i="9"/>
  <c r="Y36" i="9"/>
  <c r="Y37" i="9"/>
  <c r="Y38" i="9"/>
  <c r="Y39" i="9"/>
  <c r="Y40" i="9"/>
  <c r="Y41" i="9"/>
  <c r="Y42" i="9"/>
  <c r="Y43" i="9"/>
  <c r="Y44" i="9"/>
  <c r="Y45" i="9"/>
  <c r="Y46" i="9"/>
  <c r="Y47" i="9"/>
  <c r="Y48" i="9"/>
  <c r="Y49" i="9"/>
  <c r="Y50" i="9"/>
  <c r="Y51" i="9"/>
  <c r="Y52" i="9"/>
  <c r="Y53" i="9"/>
  <c r="Y54" i="9"/>
  <c r="Y55" i="9"/>
  <c r="Y56" i="9"/>
  <c r="Y57" i="9"/>
  <c r="Y58" i="9"/>
  <c r="Y59" i="9"/>
  <c r="Y60" i="9"/>
  <c r="Y61" i="9"/>
  <c r="Y62" i="9"/>
  <c r="Y63" i="9"/>
  <c r="Y64" i="9"/>
  <c r="Y65" i="9"/>
  <c r="Y66" i="9"/>
  <c r="Y67" i="9"/>
  <c r="Y68" i="9"/>
  <c r="Y69" i="9"/>
  <c r="Y70" i="9"/>
  <c r="Y71" i="9"/>
  <c r="Y72" i="9"/>
  <c r="Y73" i="9"/>
  <c r="Y74" i="9"/>
  <c r="Y75" i="9"/>
  <c r="Y76" i="9"/>
  <c r="Y77" i="9"/>
  <c r="Y78" i="9"/>
  <c r="Y79" i="9"/>
  <c r="Y80" i="9"/>
  <c r="Y81" i="9"/>
  <c r="Y82" i="9"/>
  <c r="Y83" i="9"/>
  <c r="Y84" i="9"/>
  <c r="Y85" i="9"/>
  <c r="Y86" i="9"/>
  <c r="Y87" i="9"/>
  <c r="Y88" i="9"/>
  <c r="Y89" i="9"/>
  <c r="Y90" i="9"/>
  <c r="Y91" i="9"/>
  <c r="Y92" i="9"/>
  <c r="Y93" i="9"/>
  <c r="Y94" i="9"/>
  <c r="Y95" i="9"/>
  <c r="Y96" i="9"/>
  <c r="Y97" i="9"/>
  <c r="Y98" i="9"/>
  <c r="Y99" i="9"/>
  <c r="Y100" i="9"/>
  <c r="Y101" i="9"/>
  <c r="Y102" i="9"/>
  <c r="Y103" i="9"/>
  <c r="Y104" i="9"/>
  <c r="Y105" i="9"/>
  <c r="Y106" i="9"/>
  <c r="Y107" i="9"/>
  <c r="Y108" i="9"/>
  <c r="Y109" i="9"/>
  <c r="Y110" i="9"/>
  <c r="Y111" i="9"/>
  <c r="Y112" i="9"/>
  <c r="Y113" i="9"/>
  <c r="Y114" i="9"/>
  <c r="Y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6" i="9"/>
  <c r="O307" i="24" l="1"/>
  <c r="Q307" i="24" s="1"/>
  <c r="U307" i="24" s="1"/>
  <c r="O351" i="24"/>
  <c r="Q351" i="24" s="1"/>
  <c r="U351" i="24" s="1"/>
  <c r="O379" i="24"/>
  <c r="Q379" i="24" s="1"/>
  <c r="U379" i="24" s="1"/>
  <c r="O406" i="24"/>
  <c r="N116" i="24"/>
  <c r="W321" i="24"/>
  <c r="N338" i="24"/>
  <c r="O340" i="24"/>
  <c r="Q340" i="24" s="1"/>
  <c r="U340" i="24" s="1"/>
  <c r="O392" i="24"/>
  <c r="N406" i="24"/>
  <c r="S274" i="24"/>
  <c r="O313" i="24"/>
  <c r="Q313" i="24" s="1"/>
  <c r="U313" i="24" s="1"/>
  <c r="O329" i="24"/>
  <c r="Q329" i="24" s="1"/>
  <c r="U329" i="24" s="1"/>
  <c r="O50" i="24"/>
  <c r="Q50" i="24" s="1"/>
  <c r="U50" i="24" s="1"/>
  <c r="N91" i="24"/>
  <c r="N93" i="24"/>
  <c r="O17" i="24"/>
  <c r="O115" i="24"/>
  <c r="O218" i="24"/>
  <c r="O237" i="24"/>
  <c r="Q237" i="24" s="1"/>
  <c r="U237" i="24" s="1"/>
  <c r="N326" i="24"/>
  <c r="N329" i="24"/>
  <c r="N351" i="24"/>
  <c r="N379" i="24"/>
  <c r="N382" i="24"/>
  <c r="N392" i="24"/>
  <c r="N395" i="24"/>
  <c r="O411" i="24"/>
  <c r="Q411" i="24" s="1"/>
  <c r="U411" i="24" s="1"/>
  <c r="N414" i="24"/>
  <c r="O422" i="24"/>
  <c r="Q422" i="24" s="1"/>
  <c r="U422" i="24" s="1"/>
  <c r="N438" i="24"/>
  <c r="O119" i="24"/>
  <c r="Q119" i="24" s="1"/>
  <c r="U119" i="24" s="1"/>
  <c r="O121" i="24"/>
  <c r="Q121" i="24" s="1"/>
  <c r="U121" i="24" s="1"/>
  <c r="O134" i="24"/>
  <c r="Q134" i="24" s="1"/>
  <c r="U134" i="24" s="1"/>
  <c r="O157" i="24"/>
  <c r="Q157" i="24" s="1"/>
  <c r="U157" i="24" s="1"/>
  <c r="O158" i="24"/>
  <c r="Q158" i="24" s="1"/>
  <c r="U158" i="24" s="1"/>
  <c r="O161" i="24"/>
  <c r="Q161" i="24" s="1"/>
  <c r="U161" i="24" s="1"/>
  <c r="O164" i="24"/>
  <c r="O166" i="24"/>
  <c r="Q166" i="24" s="1"/>
  <c r="U166" i="24" s="1"/>
  <c r="O170" i="24"/>
  <c r="O190" i="24"/>
  <c r="O192" i="24"/>
  <c r="O195" i="24"/>
  <c r="Q195" i="24" s="1"/>
  <c r="U195" i="24" s="1"/>
  <c r="O199" i="24"/>
  <c r="Q199" i="24" s="1"/>
  <c r="U199" i="24" s="1"/>
  <c r="O201" i="24"/>
  <c r="Q201" i="24" s="1"/>
  <c r="U201" i="24" s="1"/>
  <c r="O211" i="24"/>
  <c r="Q211" i="24" s="1"/>
  <c r="U211" i="24" s="1"/>
  <c r="Q225" i="24"/>
  <c r="U225" i="24" s="1"/>
  <c r="O231" i="24"/>
  <c r="Q231" i="24" s="1"/>
  <c r="U231" i="24" s="1"/>
  <c r="O232" i="24"/>
  <c r="Q232" i="24" s="1"/>
  <c r="U232" i="24" s="1"/>
  <c r="O235" i="24"/>
  <c r="O241" i="24"/>
  <c r="O247" i="24"/>
  <c r="Q247" i="24" s="1"/>
  <c r="U247" i="24" s="1"/>
  <c r="O249" i="24"/>
  <c r="Q249" i="24" s="1"/>
  <c r="U249" i="24" s="1"/>
  <c r="O263" i="24"/>
  <c r="Q263" i="24" s="1"/>
  <c r="U263" i="24" s="1"/>
  <c r="S270" i="24"/>
  <c r="O282" i="24"/>
  <c r="O295" i="24"/>
  <c r="N307" i="24"/>
  <c r="N313" i="24"/>
  <c r="W316" i="24"/>
  <c r="N336" i="24"/>
  <c r="N340" i="24"/>
  <c r="S82" i="24"/>
  <c r="N82" i="24"/>
  <c r="S84" i="24"/>
  <c r="N84" i="24"/>
  <c r="S86" i="24"/>
  <c r="N86" i="24"/>
  <c r="S102" i="24"/>
  <c r="N102" i="24"/>
  <c r="S111" i="24"/>
  <c r="N111" i="24"/>
  <c r="W124" i="24"/>
  <c r="S124" i="24"/>
  <c r="N124" i="24"/>
  <c r="W126" i="24"/>
  <c r="S126" i="24"/>
  <c r="N126" i="24"/>
  <c r="S131" i="24"/>
  <c r="N131" i="24"/>
  <c r="S168" i="24"/>
  <c r="N168" i="24"/>
  <c r="S196" i="24"/>
  <c r="N196" i="24"/>
  <c r="W225" i="24"/>
  <c r="N225" i="24"/>
  <c r="S227" i="24"/>
  <c r="S230" i="24"/>
  <c r="N230" i="24"/>
  <c r="W235" i="24"/>
  <c r="R235" i="24"/>
  <c r="V235" i="24" s="1"/>
  <c r="S242" i="24"/>
  <c r="N242" i="24"/>
  <c r="S245" i="24"/>
  <c r="N245" i="24"/>
  <c r="O291" i="24"/>
  <c r="O345" i="24"/>
  <c r="S144" i="24"/>
  <c r="N144" i="24"/>
  <c r="W25" i="24"/>
  <c r="S25" i="24"/>
  <c r="N25" i="24"/>
  <c r="N4" i="24"/>
  <c r="N6" i="24"/>
  <c r="S6" i="24"/>
  <c r="N15" i="24"/>
  <c r="S38" i="24"/>
  <c r="N38" i="24"/>
  <c r="S184" i="24"/>
  <c r="N184" i="24"/>
  <c r="W214" i="24"/>
  <c r="S214" i="24"/>
  <c r="N214" i="24"/>
  <c r="W216" i="24"/>
  <c r="S216" i="24"/>
  <c r="N216" i="24"/>
  <c r="S239" i="24"/>
  <c r="N239" i="24"/>
  <c r="W272" i="24"/>
  <c r="S272" i="24"/>
  <c r="S280" i="24"/>
  <c r="W280" i="24"/>
  <c r="S293" i="24"/>
  <c r="W293" i="24"/>
  <c r="W362" i="24"/>
  <c r="S362" i="24"/>
  <c r="W387" i="24"/>
  <c r="S387" i="24"/>
  <c r="O68" i="24"/>
  <c r="O71" i="24"/>
  <c r="Q71" i="24" s="1"/>
  <c r="U71" i="24" s="1"/>
  <c r="O99" i="24"/>
  <c r="Q99" i="24" s="1"/>
  <c r="U99" i="24" s="1"/>
  <c r="O104" i="24"/>
  <c r="Q104" i="24" s="1"/>
  <c r="U104" i="24" s="1"/>
  <c r="Q123" i="24"/>
  <c r="U123" i="24" s="1"/>
  <c r="O165" i="24"/>
  <c r="Q165" i="24" s="1"/>
  <c r="U165" i="24" s="1"/>
  <c r="Q241" i="24"/>
  <c r="U241" i="24" s="1"/>
  <c r="O259" i="24"/>
  <c r="Q259" i="24" s="1"/>
  <c r="U259" i="24" s="1"/>
  <c r="Q271" i="24"/>
  <c r="U271" i="24" s="1"/>
  <c r="Q275" i="24"/>
  <c r="U275" i="24" s="1"/>
  <c r="O354" i="24"/>
  <c r="Q427" i="24"/>
  <c r="U427" i="24" s="1"/>
  <c r="Q24" i="24"/>
  <c r="U24" i="24" s="1"/>
  <c r="Q101" i="24"/>
  <c r="U101" i="24" s="1"/>
  <c r="Q125" i="24"/>
  <c r="U125" i="24" s="1"/>
  <c r="S203" i="24"/>
  <c r="W203" i="24"/>
  <c r="W213" i="24"/>
  <c r="N213" i="24"/>
  <c r="W273" i="24"/>
  <c r="S273" i="24"/>
  <c r="W388" i="24"/>
  <c r="S388" i="24"/>
  <c r="S146" i="24"/>
  <c r="N146" i="24"/>
  <c r="Q5" i="24"/>
  <c r="U5" i="24" s="1"/>
  <c r="S187" i="24"/>
  <c r="W187" i="24"/>
  <c r="S229" i="24"/>
  <c r="N229" i="24"/>
  <c r="S234" i="24"/>
  <c r="N234" i="24"/>
  <c r="S238" i="24"/>
  <c r="N238" i="24"/>
  <c r="W315" i="24"/>
  <c r="S315" i="24"/>
  <c r="O2" i="24"/>
  <c r="Q4" i="24"/>
  <c r="U4" i="24" s="1"/>
  <c r="N5" i="24"/>
  <c r="S5" i="24"/>
  <c r="Q6" i="24"/>
  <c r="U6" i="24" s="1"/>
  <c r="N7" i="24"/>
  <c r="S7" i="24"/>
  <c r="N14" i="24"/>
  <c r="N24" i="24"/>
  <c r="S24" i="24"/>
  <c r="Q25" i="24"/>
  <c r="U25" i="24" s="1"/>
  <c r="N26" i="24"/>
  <c r="N31" i="24"/>
  <c r="N33" i="24"/>
  <c r="O35" i="24"/>
  <c r="O51" i="24"/>
  <c r="Q51" i="24" s="1"/>
  <c r="U51" i="24" s="1"/>
  <c r="N53" i="24"/>
  <c r="N56" i="24"/>
  <c r="O66" i="24"/>
  <c r="Q66" i="24" s="1"/>
  <c r="U66" i="24" s="1"/>
  <c r="O72" i="24"/>
  <c r="Q72" i="24" s="1"/>
  <c r="U72" i="24" s="1"/>
  <c r="N75" i="24"/>
  <c r="N77" i="24"/>
  <c r="N96" i="24"/>
  <c r="O98" i="24"/>
  <c r="Q98" i="24" s="1"/>
  <c r="U98" i="24" s="1"/>
  <c r="W98" i="24"/>
  <c r="N101" i="24"/>
  <c r="S101" i="24"/>
  <c r="W104" i="24"/>
  <c r="O120" i="24"/>
  <c r="Q120" i="24" s="1"/>
  <c r="U120" i="24" s="1"/>
  <c r="N123" i="24"/>
  <c r="Q124" i="24"/>
  <c r="U124" i="24" s="1"/>
  <c r="N125" i="24"/>
  <c r="S125" i="24"/>
  <c r="Q126" i="24"/>
  <c r="U126" i="24" s="1"/>
  <c r="N127" i="24"/>
  <c r="S127" i="24"/>
  <c r="N136" i="24"/>
  <c r="N138" i="24"/>
  <c r="N153" i="24"/>
  <c r="N155" i="24"/>
  <c r="O187" i="24"/>
  <c r="S193" i="24"/>
  <c r="N193" i="24"/>
  <c r="Q213" i="24"/>
  <c r="U213" i="24" s="1"/>
  <c r="W215" i="24"/>
  <c r="S215" i="24"/>
  <c r="N215" i="24"/>
  <c r="Q215" i="24"/>
  <c r="U215" i="24" s="1"/>
  <c r="W217" i="24"/>
  <c r="S217" i="24"/>
  <c r="N217" i="24"/>
  <c r="Q217" i="24"/>
  <c r="U217" i="24" s="1"/>
  <c r="N232" i="24"/>
  <c r="W232" i="24"/>
  <c r="S232" i="24"/>
  <c r="S236" i="24"/>
  <c r="N236" i="24"/>
  <c r="R240" i="24"/>
  <c r="V240" i="24" s="1"/>
  <c r="W240" i="24"/>
  <c r="Q240" i="24"/>
  <c r="U240" i="24" s="1"/>
  <c r="N240" i="24"/>
  <c r="S240" i="24"/>
  <c r="W243" i="24"/>
  <c r="S243" i="24"/>
  <c r="N243" i="24"/>
  <c r="S265" i="24"/>
  <c r="N265" i="24"/>
  <c r="W271" i="24"/>
  <c r="S271" i="24"/>
  <c r="Q273" i="24"/>
  <c r="U273" i="24" s="1"/>
  <c r="W275" i="24"/>
  <c r="S275" i="24"/>
  <c r="Q315" i="24"/>
  <c r="U315" i="24" s="1"/>
  <c r="Q388" i="24"/>
  <c r="U388" i="24" s="1"/>
  <c r="W427" i="24"/>
  <c r="S427" i="24"/>
  <c r="O191" i="24"/>
  <c r="Q191" i="24" s="1"/>
  <c r="U191" i="24" s="1"/>
  <c r="O200" i="24"/>
  <c r="Q200" i="24" s="1"/>
  <c r="U200" i="24" s="1"/>
  <c r="O203" i="24"/>
  <c r="Q214" i="24"/>
  <c r="U214" i="24" s="1"/>
  <c r="Q216" i="24"/>
  <c r="U216" i="24" s="1"/>
  <c r="W218" i="24"/>
  <c r="Q243" i="24"/>
  <c r="U243" i="24" s="1"/>
  <c r="O248" i="24"/>
  <c r="Q248" i="24" s="1"/>
  <c r="U248" i="24" s="1"/>
  <c r="Q270" i="24"/>
  <c r="U270" i="24" s="1"/>
  <c r="Q272" i="24"/>
  <c r="U272" i="24" s="1"/>
  <c r="Q274" i="24"/>
  <c r="U274" i="24" s="1"/>
  <c r="O285" i="24"/>
  <c r="O309" i="24"/>
  <c r="O355" i="24"/>
  <c r="Q355" i="24" s="1"/>
  <c r="U355" i="24" s="1"/>
  <c r="O361" i="24"/>
  <c r="Q362" i="24"/>
  <c r="U362" i="24" s="1"/>
  <c r="Q387" i="24"/>
  <c r="U387" i="24" s="1"/>
  <c r="O144" i="24"/>
  <c r="Q144" i="24" s="1"/>
  <c r="U144" i="24" s="1"/>
  <c r="Q16" i="24"/>
  <c r="U16" i="24" s="1"/>
  <c r="S16" i="24"/>
  <c r="N3" i="24"/>
  <c r="S4" i="24"/>
  <c r="Q7" i="24"/>
  <c r="U7" i="24" s="1"/>
  <c r="O8" i="24"/>
  <c r="W8" i="24"/>
  <c r="O13" i="24"/>
  <c r="Q13" i="24" s="1"/>
  <c r="U13" i="24" s="1"/>
  <c r="Q15" i="24"/>
  <c r="U15" i="24" s="1"/>
  <c r="S15" i="24"/>
  <c r="N16" i="24"/>
  <c r="W17" i="24"/>
  <c r="N23" i="24"/>
  <c r="O27" i="24"/>
  <c r="Q27" i="24" s="1"/>
  <c r="U27" i="24" s="1"/>
  <c r="Q29" i="24"/>
  <c r="U29" i="24" s="1"/>
  <c r="S29" i="24"/>
  <c r="N30" i="24"/>
  <c r="N32" i="24"/>
  <c r="N34" i="24"/>
  <c r="S39" i="24"/>
  <c r="W39" i="24"/>
  <c r="W41" i="24"/>
  <c r="S41" i="24"/>
  <c r="N41" i="24"/>
  <c r="W42" i="24"/>
  <c r="S42" i="24"/>
  <c r="N42" i="24"/>
  <c r="W43" i="24"/>
  <c r="S43" i="24"/>
  <c r="N43" i="24"/>
  <c r="W44" i="24"/>
  <c r="S44" i="24"/>
  <c r="N44" i="24"/>
  <c r="S54" i="24"/>
  <c r="N80" i="24"/>
  <c r="S80" i="24"/>
  <c r="Q80" i="24"/>
  <c r="U80" i="24" s="1"/>
  <c r="N81" i="24"/>
  <c r="S81" i="24"/>
  <c r="N83" i="24"/>
  <c r="N85" i="24"/>
  <c r="O87" i="24"/>
  <c r="W87" i="24"/>
  <c r="O90" i="24"/>
  <c r="N92" i="24"/>
  <c r="N94" i="24"/>
  <c r="S94" i="24"/>
  <c r="Q94" i="24"/>
  <c r="U94" i="24" s="1"/>
  <c r="N95" i="24"/>
  <c r="N97" i="24"/>
  <c r="N100" i="24"/>
  <c r="N103" i="24"/>
  <c r="R104" i="24"/>
  <c r="V104" i="24" s="1"/>
  <c r="N112" i="24"/>
  <c r="S112" i="24"/>
  <c r="Q112" i="24"/>
  <c r="U112" i="24" s="1"/>
  <c r="O113" i="24"/>
  <c r="Q113" i="24" s="1"/>
  <c r="U113" i="24" s="1"/>
  <c r="W113" i="24"/>
  <c r="O117" i="24"/>
  <c r="W117" i="24"/>
  <c r="N122" i="24"/>
  <c r="S123" i="24"/>
  <c r="N128" i="24"/>
  <c r="S128" i="24"/>
  <c r="Q128" i="24"/>
  <c r="U128" i="24" s="1"/>
  <c r="N129" i="24"/>
  <c r="S129" i="24"/>
  <c r="Q129" i="24"/>
  <c r="U129" i="24" s="1"/>
  <c r="N130" i="24"/>
  <c r="O132" i="24"/>
  <c r="W132" i="24"/>
  <c r="N135" i="24"/>
  <c r="N137" i="24"/>
  <c r="S154" i="24"/>
  <c r="N154" i="24"/>
  <c r="O39" i="24"/>
  <c r="Q41" i="24"/>
  <c r="U41" i="24" s="1"/>
  <c r="Q42" i="24"/>
  <c r="U42" i="24" s="1"/>
  <c r="Q43" i="24"/>
  <c r="U43" i="24" s="1"/>
  <c r="Q44" i="24"/>
  <c r="U44" i="24" s="1"/>
  <c r="N45" i="24"/>
  <c r="O46" i="24"/>
  <c r="W46" i="24"/>
  <c r="O52" i="24"/>
  <c r="N54" i="24"/>
  <c r="Q54" i="24"/>
  <c r="U54" i="24" s="1"/>
  <c r="N55" i="24"/>
  <c r="O57" i="24"/>
  <c r="Q57" i="24" s="1"/>
  <c r="U57" i="24" s="1"/>
  <c r="O65" i="24"/>
  <c r="N69" i="24"/>
  <c r="S69" i="24"/>
  <c r="Q69" i="24"/>
  <c r="U69" i="24" s="1"/>
  <c r="N70" i="24"/>
  <c r="N73" i="24"/>
  <c r="S73" i="24"/>
  <c r="Q73" i="24"/>
  <c r="U73" i="24" s="1"/>
  <c r="N74" i="24"/>
  <c r="N76" i="24"/>
  <c r="N78" i="24"/>
  <c r="S78" i="24"/>
  <c r="Q78" i="24"/>
  <c r="U78" i="24" s="1"/>
  <c r="N79" i="24"/>
  <c r="Q81" i="24"/>
  <c r="U81" i="24" s="1"/>
  <c r="R87" i="24"/>
  <c r="V87" i="24" s="1"/>
  <c r="R132" i="24"/>
  <c r="V132" i="24" s="1"/>
  <c r="S139" i="24"/>
  <c r="N139" i="24"/>
  <c r="S140" i="24"/>
  <c r="W140" i="24"/>
  <c r="R140" i="24"/>
  <c r="V140" i="24" s="1"/>
  <c r="S152" i="24"/>
  <c r="N152" i="24"/>
  <c r="R171" i="24"/>
  <c r="V171" i="24" s="1"/>
  <c r="R194" i="24"/>
  <c r="V194" i="24" s="1"/>
  <c r="S219" i="24"/>
  <c r="Q220" i="24"/>
  <c r="U220" i="24" s="1"/>
  <c r="S220" i="24"/>
  <c r="W220" i="24"/>
  <c r="S221" i="24"/>
  <c r="S222" i="24"/>
  <c r="N223" i="24"/>
  <c r="N228" i="24"/>
  <c r="Q233" i="24"/>
  <c r="U233" i="24" s="1"/>
  <c r="S233" i="24"/>
  <c r="N237" i="24"/>
  <c r="N241" i="24"/>
  <c r="S278" i="24"/>
  <c r="S299" i="24"/>
  <c r="S328" i="24"/>
  <c r="W328" i="24"/>
  <c r="O140" i="24"/>
  <c r="O156" i="24"/>
  <c r="Q156" i="24" s="1"/>
  <c r="U156" i="24" s="1"/>
  <c r="O162" i="24"/>
  <c r="Q162" i="24" s="1"/>
  <c r="U162" i="24" s="1"/>
  <c r="N167" i="24"/>
  <c r="O169" i="24"/>
  <c r="Q169" i="24" s="1"/>
  <c r="U169" i="24" s="1"/>
  <c r="O171" i="24"/>
  <c r="W171" i="24"/>
  <c r="N183" i="24"/>
  <c r="O185" i="24"/>
  <c r="Q185" i="24" s="1"/>
  <c r="U185" i="24" s="1"/>
  <c r="R187" i="24"/>
  <c r="V187" i="24" s="1"/>
  <c r="O188" i="24"/>
  <c r="Q188" i="24" s="1"/>
  <c r="U188" i="24" s="1"/>
  <c r="O194" i="24"/>
  <c r="W194" i="24"/>
  <c r="N197" i="24"/>
  <c r="S197" i="24"/>
  <c r="Q197" i="24"/>
  <c r="U197" i="24" s="1"/>
  <c r="O198" i="24"/>
  <c r="W198" i="24"/>
  <c r="N202" i="24"/>
  <c r="S213" i="24"/>
  <c r="N224" i="24"/>
  <c r="Q224" i="24"/>
  <c r="U224" i="24" s="1"/>
  <c r="S224" i="24"/>
  <c r="N226" i="24"/>
  <c r="Q226" i="24"/>
  <c r="U226" i="24" s="1"/>
  <c r="S226" i="24"/>
  <c r="N231" i="24"/>
  <c r="N233" i="24"/>
  <c r="R233" i="24"/>
  <c r="V233" i="24" s="1"/>
  <c r="N235" i="24"/>
  <c r="Q235" i="24"/>
  <c r="U235" i="24" s="1"/>
  <c r="S235" i="24"/>
  <c r="S237" i="24"/>
  <c r="S241" i="24"/>
  <c r="N244" i="24"/>
  <c r="Q244" i="24"/>
  <c r="U244" i="24" s="1"/>
  <c r="S244" i="24"/>
  <c r="O246" i="24"/>
  <c r="Q246" i="24" s="1"/>
  <c r="U246" i="24" s="1"/>
  <c r="O250" i="24"/>
  <c r="Q250" i="24" s="1"/>
  <c r="U250" i="24" s="1"/>
  <c r="N264" i="24"/>
  <c r="O266" i="24"/>
  <c r="Q266" i="24" s="1"/>
  <c r="U266" i="24" s="1"/>
  <c r="W266" i="24"/>
  <c r="S277" i="24"/>
  <c r="Q277" i="24"/>
  <c r="U277" i="24" s="1"/>
  <c r="Q278" i="24"/>
  <c r="U278" i="24" s="1"/>
  <c r="S298" i="24"/>
  <c r="Q298" i="24"/>
  <c r="U298" i="24" s="1"/>
  <c r="Q299" i="24"/>
  <c r="U299" i="24" s="1"/>
  <c r="S300" i="24"/>
  <c r="Q300" i="24"/>
  <c r="U300" i="24" s="1"/>
  <c r="W308" i="24"/>
  <c r="O318" i="24"/>
  <c r="Q318" i="24" s="1"/>
  <c r="U318" i="24" s="1"/>
  <c r="Q370" i="24"/>
  <c r="U370" i="24" s="1"/>
  <c r="S370" i="24"/>
  <c r="Q372" i="24"/>
  <c r="U372" i="24" s="1"/>
  <c r="S372" i="24"/>
  <c r="Q374" i="24"/>
  <c r="U374" i="24" s="1"/>
  <c r="S374" i="24"/>
  <c r="S376" i="24"/>
  <c r="S384" i="24"/>
  <c r="S385" i="24"/>
  <c r="R394" i="24"/>
  <c r="V394" i="24" s="1"/>
  <c r="Q440" i="24"/>
  <c r="U440" i="24" s="1"/>
  <c r="Q441" i="24"/>
  <c r="U441" i="24" s="1"/>
  <c r="W442" i="24"/>
  <c r="W446" i="24"/>
  <c r="O322" i="24"/>
  <c r="Q322" i="24" s="1"/>
  <c r="U322" i="24" s="1"/>
  <c r="O348" i="24"/>
  <c r="W348" i="24"/>
  <c r="O350" i="24"/>
  <c r="Q350" i="24" s="1"/>
  <c r="U350" i="24" s="1"/>
  <c r="W367" i="24"/>
  <c r="Q371" i="24"/>
  <c r="U371" i="24" s="1"/>
  <c r="S371" i="24"/>
  <c r="Q373" i="24"/>
  <c r="U373" i="24" s="1"/>
  <c r="S373" i="24"/>
  <c r="Q376" i="24"/>
  <c r="U376" i="24" s="1"/>
  <c r="S377" i="24"/>
  <c r="Q377" i="24"/>
  <c r="U377" i="24" s="1"/>
  <c r="W378" i="24"/>
  <c r="Q384" i="24"/>
  <c r="U384" i="24" s="1"/>
  <c r="Q385" i="24"/>
  <c r="U385" i="24" s="1"/>
  <c r="W390" i="24"/>
  <c r="W394" i="24"/>
  <c r="W398" i="24"/>
  <c r="W408" i="24"/>
  <c r="S422" i="24"/>
  <c r="Q424" i="24"/>
  <c r="U424" i="24" s="1"/>
  <c r="S424" i="24"/>
  <c r="S425" i="24"/>
  <c r="Q425" i="24"/>
  <c r="U425" i="24" s="1"/>
  <c r="S440" i="24"/>
  <c r="S441" i="24"/>
  <c r="R446" i="24"/>
  <c r="V446" i="24" s="1"/>
  <c r="O280" i="24"/>
  <c r="Q282" i="24"/>
  <c r="U282" i="24" s="1"/>
  <c r="S282" i="24"/>
  <c r="O283" i="24"/>
  <c r="Q283" i="24" s="1"/>
  <c r="U283" i="24" s="1"/>
  <c r="Q285" i="24"/>
  <c r="U285" i="24" s="1"/>
  <c r="S285" i="24"/>
  <c r="O286" i="24"/>
  <c r="Q286" i="24" s="1"/>
  <c r="U286" i="24" s="1"/>
  <c r="W289" i="24"/>
  <c r="W290" i="24"/>
  <c r="Q291" i="24"/>
  <c r="U291" i="24" s="1"/>
  <c r="S291" i="24"/>
  <c r="O293" i="24"/>
  <c r="Q293" i="24" s="1"/>
  <c r="U293" i="24" s="1"/>
  <c r="Q295" i="24"/>
  <c r="U295" i="24" s="1"/>
  <c r="S295" i="24"/>
  <c r="O302" i="24"/>
  <c r="Q302" i="24" s="1"/>
  <c r="U302" i="24" s="1"/>
  <c r="Q303" i="24"/>
  <c r="U303" i="24" s="1"/>
  <c r="S303" i="24"/>
  <c r="O306" i="24"/>
  <c r="Q306" i="24" s="1"/>
  <c r="U306" i="24" s="1"/>
  <c r="O308" i="24"/>
  <c r="Q309" i="24"/>
  <c r="U309" i="24" s="1"/>
  <c r="S309" i="24"/>
  <c r="O312" i="24"/>
  <c r="Q312" i="24" s="1"/>
  <c r="U312" i="24" s="1"/>
  <c r="S313" i="24"/>
  <c r="O316" i="24"/>
  <c r="O321" i="24"/>
  <c r="O324" i="24"/>
  <c r="Q324" i="24" s="1"/>
  <c r="U324" i="24" s="1"/>
  <c r="Q326" i="24"/>
  <c r="U326" i="24" s="1"/>
  <c r="S326" i="24"/>
  <c r="O328" i="24"/>
  <c r="Q328" i="24" s="1"/>
  <c r="U328" i="24" s="1"/>
  <c r="O330" i="24"/>
  <c r="Q330" i="24" s="1"/>
  <c r="U330" i="24" s="1"/>
  <c r="O333" i="24"/>
  <c r="Q333" i="24" s="1"/>
  <c r="U333" i="24" s="1"/>
  <c r="O337" i="24"/>
  <c r="Q337" i="24" s="1"/>
  <c r="U337" i="24" s="1"/>
  <c r="O339" i="24"/>
  <c r="Q339" i="24" s="1"/>
  <c r="U339" i="24" s="1"/>
  <c r="W343" i="24"/>
  <c r="R343" i="24"/>
  <c r="V343" i="24" s="1"/>
  <c r="S343" i="24"/>
  <c r="R278" i="24"/>
  <c r="V278" i="24" s="1"/>
  <c r="Q280" i="24"/>
  <c r="U280" i="24" s="1"/>
  <c r="Q289" i="24"/>
  <c r="U289" i="24" s="1"/>
  <c r="Q290" i="24"/>
  <c r="U290" i="24" s="1"/>
  <c r="R299" i="24"/>
  <c r="V299" i="24" s="1"/>
  <c r="R303" i="24"/>
  <c r="V303" i="24" s="1"/>
  <c r="Q308" i="24"/>
  <c r="U308" i="24" s="1"/>
  <c r="R313" i="24"/>
  <c r="V313" i="24" s="1"/>
  <c r="Q316" i="24"/>
  <c r="U316" i="24" s="1"/>
  <c r="Q321" i="24"/>
  <c r="U321" i="24" s="1"/>
  <c r="O341" i="24"/>
  <c r="Q341" i="24" s="1"/>
  <c r="U341" i="24" s="1"/>
  <c r="O342" i="24"/>
  <c r="Q342" i="24" s="1"/>
  <c r="U342" i="24" s="1"/>
  <c r="O343" i="24"/>
  <c r="Q343" i="24" s="1"/>
  <c r="U343" i="24" s="1"/>
  <c r="O344" i="24"/>
  <c r="Q344" i="24" s="1"/>
  <c r="U344" i="24" s="1"/>
  <c r="Q345" i="24"/>
  <c r="U345" i="24" s="1"/>
  <c r="S345" i="24"/>
  <c r="O346" i="24"/>
  <c r="Q346" i="24" s="1"/>
  <c r="U346" i="24" s="1"/>
  <c r="N346" i="24"/>
  <c r="N348" i="24"/>
  <c r="Q348" i="24"/>
  <c r="U348" i="24" s="1"/>
  <c r="N350" i="24"/>
  <c r="N352" i="24"/>
  <c r="W354" i="24"/>
  <c r="N355" i="24"/>
  <c r="Q360" i="24"/>
  <c r="U360" i="24" s="1"/>
  <c r="S360" i="24"/>
  <c r="W361" i="24"/>
  <c r="N363" i="24"/>
  <c r="Q363" i="24"/>
  <c r="U363" i="24" s="1"/>
  <c r="S363" i="24"/>
  <c r="O364" i="24"/>
  <c r="Q364" i="24" s="1"/>
  <c r="U364" i="24" s="1"/>
  <c r="O365" i="24"/>
  <c r="Q365" i="24" s="1"/>
  <c r="U365" i="24" s="1"/>
  <c r="O367" i="24"/>
  <c r="Q367" i="24" s="1"/>
  <c r="U367" i="24" s="1"/>
  <c r="Q354" i="24"/>
  <c r="U354" i="24" s="1"/>
  <c r="Q361" i="24"/>
  <c r="U361" i="24" s="1"/>
  <c r="O378" i="24"/>
  <c r="O380" i="24"/>
  <c r="Q380" i="24" s="1"/>
  <c r="U380" i="24" s="1"/>
  <c r="Q382" i="24"/>
  <c r="U382" i="24" s="1"/>
  <c r="S382" i="24"/>
  <c r="O390" i="24"/>
  <c r="Q392" i="24"/>
  <c r="U392" i="24" s="1"/>
  <c r="S392" i="24"/>
  <c r="O394" i="24"/>
  <c r="Q394" i="24" s="1"/>
  <c r="U394" i="24" s="1"/>
  <c r="O398" i="24"/>
  <c r="W400" i="24"/>
  <c r="R401" i="24"/>
  <c r="V401" i="24" s="1"/>
  <c r="W401" i="24"/>
  <c r="W403" i="24"/>
  <c r="Q406" i="24"/>
  <c r="U406" i="24" s="1"/>
  <c r="S406" i="24"/>
  <c r="O408" i="24"/>
  <c r="Q408" i="24" s="1"/>
  <c r="U408" i="24" s="1"/>
  <c r="R410" i="24"/>
  <c r="V410" i="24" s="1"/>
  <c r="W410" i="24"/>
  <c r="S411" i="24"/>
  <c r="O413" i="24"/>
  <c r="Q413" i="24" s="1"/>
  <c r="U413" i="24" s="1"/>
  <c r="O415" i="24"/>
  <c r="Q415" i="24" s="1"/>
  <c r="U415" i="24" s="1"/>
  <c r="W418" i="24"/>
  <c r="S421" i="24"/>
  <c r="Q421" i="24"/>
  <c r="U421" i="24" s="1"/>
  <c r="R376" i="24"/>
  <c r="V376" i="24" s="1"/>
  <c r="Q378" i="24"/>
  <c r="U378" i="24" s="1"/>
  <c r="R384" i="24"/>
  <c r="V384" i="24" s="1"/>
  <c r="R385" i="24"/>
  <c r="V385" i="24" s="1"/>
  <c r="Q390" i="24"/>
  <c r="U390" i="24" s="1"/>
  <c r="R392" i="24"/>
  <c r="V392" i="24" s="1"/>
  <c r="Q398" i="24"/>
  <c r="U398" i="24" s="1"/>
  <c r="Q400" i="24"/>
  <c r="U400" i="24" s="1"/>
  <c r="Q401" i="24"/>
  <c r="U401" i="24" s="1"/>
  <c r="Q403" i="24"/>
  <c r="U403" i="24" s="1"/>
  <c r="R406" i="24"/>
  <c r="V406" i="24" s="1"/>
  <c r="Q410" i="24"/>
  <c r="U410" i="24" s="1"/>
  <c r="Q418" i="24"/>
  <c r="U418" i="24" s="1"/>
  <c r="S420" i="24"/>
  <c r="Q420" i="24"/>
  <c r="U420" i="24" s="1"/>
  <c r="W421" i="24"/>
  <c r="O430" i="24"/>
  <c r="Q430" i="24" s="1"/>
  <c r="U430" i="24" s="1"/>
  <c r="R434" i="24"/>
  <c r="V434" i="24" s="1"/>
  <c r="W434" i="24"/>
  <c r="R436" i="24"/>
  <c r="V436" i="24" s="1"/>
  <c r="W436" i="24"/>
  <c r="Q438" i="24"/>
  <c r="U438" i="24" s="1"/>
  <c r="S438" i="24"/>
  <c r="O442" i="24"/>
  <c r="Q444" i="24"/>
  <c r="U444" i="24" s="1"/>
  <c r="S444" i="24"/>
  <c r="O446" i="24"/>
  <c r="Q446" i="24" s="1"/>
  <c r="U446" i="24" s="1"/>
  <c r="Q434" i="24"/>
  <c r="U434" i="24" s="1"/>
  <c r="Q436" i="24"/>
  <c r="U436" i="24" s="1"/>
  <c r="R440" i="24"/>
  <c r="V440" i="24" s="1"/>
  <c r="R441" i="24"/>
  <c r="V441" i="24" s="1"/>
  <c r="Q442" i="24"/>
  <c r="U442" i="24" s="1"/>
  <c r="R444" i="24"/>
  <c r="V444" i="24" s="1"/>
  <c r="N247" i="24"/>
  <c r="N249" i="24"/>
  <c r="R252" i="24"/>
  <c r="V252" i="24" s="1"/>
  <c r="W252" i="24"/>
  <c r="W253" i="24"/>
  <c r="Q258" i="24"/>
  <c r="U258" i="24" s="1"/>
  <c r="S258" i="24"/>
  <c r="W261" i="24"/>
  <c r="N263" i="24"/>
  <c r="W269" i="24"/>
  <c r="N246" i="24"/>
  <c r="N248" i="24"/>
  <c r="N250" i="24"/>
  <c r="N251" i="24"/>
  <c r="N252" i="24"/>
  <c r="Q252" i="24"/>
  <c r="U252" i="24" s="1"/>
  <c r="Q253" i="24"/>
  <c r="U253" i="24" s="1"/>
  <c r="N254" i="24"/>
  <c r="N255" i="24"/>
  <c r="N256" i="24"/>
  <c r="N257" i="24"/>
  <c r="N259" i="24"/>
  <c r="N260" i="24"/>
  <c r="N261" i="24"/>
  <c r="Q261" i="24"/>
  <c r="U261" i="24" s="1"/>
  <c r="N262" i="24"/>
  <c r="N266" i="24"/>
  <c r="N267" i="24"/>
  <c r="N268" i="24"/>
  <c r="N269" i="24"/>
  <c r="Q269" i="24"/>
  <c r="U269" i="24" s="1"/>
  <c r="R213" i="24"/>
  <c r="V213" i="24" s="1"/>
  <c r="N218" i="24"/>
  <c r="Q218" i="24"/>
  <c r="U218" i="24" s="1"/>
  <c r="N115" i="24"/>
  <c r="Q115" i="24"/>
  <c r="U115" i="24" s="1"/>
  <c r="S115" i="24"/>
  <c r="N119" i="24"/>
  <c r="S119" i="24"/>
  <c r="N121" i="24"/>
  <c r="N134" i="24"/>
  <c r="S141" i="24"/>
  <c r="N141" i="24"/>
  <c r="S142" i="24"/>
  <c r="Q142" i="24"/>
  <c r="U142" i="24" s="1"/>
  <c r="N142" i="24"/>
  <c r="R142" i="24"/>
  <c r="V142" i="24" s="1"/>
  <c r="W142" i="24"/>
  <c r="S143" i="24"/>
  <c r="N143" i="24"/>
  <c r="S145" i="24"/>
  <c r="N145" i="24"/>
  <c r="S147" i="24"/>
  <c r="N147" i="24"/>
  <c r="S148" i="24"/>
  <c r="Q148" i="24"/>
  <c r="U148" i="24" s="1"/>
  <c r="N148" i="24"/>
  <c r="R148" i="24"/>
  <c r="V148" i="24" s="1"/>
  <c r="W148" i="24"/>
  <c r="S149" i="24"/>
  <c r="N149" i="24"/>
  <c r="S150" i="24"/>
  <c r="N150" i="24"/>
  <c r="N151" i="24"/>
  <c r="N113" i="24"/>
  <c r="N114" i="24"/>
  <c r="N117" i="24"/>
  <c r="Q117" i="24"/>
  <c r="U117" i="24" s="1"/>
  <c r="N118" i="24"/>
  <c r="N120" i="24"/>
  <c r="R123" i="24"/>
  <c r="V123" i="24" s="1"/>
  <c r="N132" i="24"/>
  <c r="Q132" i="24"/>
  <c r="U132" i="24" s="1"/>
  <c r="N133" i="24"/>
  <c r="N157" i="24"/>
  <c r="N161" i="24"/>
  <c r="N164" i="24"/>
  <c r="Q164" i="24"/>
  <c r="U164" i="24" s="1"/>
  <c r="S164" i="24"/>
  <c r="N166" i="24"/>
  <c r="N170" i="24"/>
  <c r="Q170" i="24"/>
  <c r="U170" i="24" s="1"/>
  <c r="S170" i="24"/>
  <c r="W176" i="24"/>
  <c r="W178" i="24"/>
  <c r="N182" i="24"/>
  <c r="Q182" i="24"/>
  <c r="U182" i="24" s="1"/>
  <c r="S182" i="24"/>
  <c r="N186" i="24"/>
  <c r="N188" i="24"/>
  <c r="S189" i="24"/>
  <c r="N189" i="24"/>
  <c r="W190" i="24"/>
  <c r="R190" i="24"/>
  <c r="V190" i="24" s="1"/>
  <c r="N190" i="24"/>
  <c r="S190" i="24"/>
  <c r="W192" i="24"/>
  <c r="R192" i="24"/>
  <c r="V192" i="24" s="1"/>
  <c r="N192" i="24"/>
  <c r="S192" i="24"/>
  <c r="N140" i="24"/>
  <c r="Q140" i="24"/>
  <c r="U140" i="24" s="1"/>
  <c r="N156" i="24"/>
  <c r="N158" i="24"/>
  <c r="N159" i="24"/>
  <c r="N160" i="24"/>
  <c r="N162" i="24"/>
  <c r="N163" i="24"/>
  <c r="R164" i="24"/>
  <c r="V164" i="24" s="1"/>
  <c r="N165" i="24"/>
  <c r="N169" i="24"/>
  <c r="R170" i="24"/>
  <c r="V170" i="24" s="1"/>
  <c r="N171" i="24"/>
  <c r="Q171" i="24"/>
  <c r="U171" i="24" s="1"/>
  <c r="N172" i="24"/>
  <c r="N173" i="24"/>
  <c r="N174" i="24"/>
  <c r="N175" i="24"/>
  <c r="N176" i="24"/>
  <c r="Q176" i="24"/>
  <c r="U176" i="24" s="1"/>
  <c r="N177" i="24"/>
  <c r="N178" i="24"/>
  <c r="Q178" i="24"/>
  <c r="U178" i="24" s="1"/>
  <c r="N179" i="24"/>
  <c r="N180" i="24"/>
  <c r="N181" i="24"/>
  <c r="R182" i="24"/>
  <c r="V182" i="24" s="1"/>
  <c r="N185" i="24"/>
  <c r="N187" i="24"/>
  <c r="Q187" i="24"/>
  <c r="U187" i="24" s="1"/>
  <c r="Q190" i="24"/>
  <c r="U190" i="24" s="1"/>
  <c r="Q192" i="24"/>
  <c r="U192" i="24" s="1"/>
  <c r="N195" i="24"/>
  <c r="N199" i="24"/>
  <c r="N201" i="24"/>
  <c r="W205" i="24"/>
  <c r="R209" i="24"/>
  <c r="V209" i="24" s="1"/>
  <c r="W209" i="24"/>
  <c r="N210" i="24"/>
  <c r="Q210" i="24"/>
  <c r="U210" i="24" s="1"/>
  <c r="S210" i="24"/>
  <c r="N191" i="24"/>
  <c r="N194" i="24"/>
  <c r="Q194" i="24"/>
  <c r="U194" i="24" s="1"/>
  <c r="N198" i="24"/>
  <c r="Q198" i="24"/>
  <c r="U198" i="24" s="1"/>
  <c r="N200" i="24"/>
  <c r="N203" i="24"/>
  <c r="Q203" i="24"/>
  <c r="U203" i="24" s="1"/>
  <c r="N204" i="24"/>
  <c r="N205" i="24"/>
  <c r="Q205" i="24"/>
  <c r="U205" i="24" s="1"/>
  <c r="N206" i="24"/>
  <c r="N207" i="24"/>
  <c r="N208" i="24"/>
  <c r="N209" i="24"/>
  <c r="Q209" i="24"/>
  <c r="U209" i="24" s="1"/>
  <c r="N211" i="24"/>
  <c r="N212" i="24"/>
  <c r="N2" i="24"/>
  <c r="Q2" i="24"/>
  <c r="U2" i="24" s="1"/>
  <c r="S2" i="24"/>
  <c r="S9" i="24"/>
  <c r="N9" i="24"/>
  <c r="S10" i="24"/>
  <c r="Q10" i="24"/>
  <c r="U10" i="24" s="1"/>
  <c r="N10" i="24"/>
  <c r="W10" i="24"/>
  <c r="S11" i="24"/>
  <c r="Q11" i="24"/>
  <c r="U11" i="24" s="1"/>
  <c r="N11" i="24"/>
  <c r="R11" i="24"/>
  <c r="V11" i="24" s="1"/>
  <c r="W11" i="24"/>
  <c r="S12" i="24"/>
  <c r="Q12" i="24"/>
  <c r="U12" i="24" s="1"/>
  <c r="N12" i="24"/>
  <c r="R12" i="24"/>
  <c r="V12" i="24" s="1"/>
  <c r="W12" i="24"/>
  <c r="W13" i="24"/>
  <c r="R13" i="24"/>
  <c r="V13" i="24" s="1"/>
  <c r="N13" i="24"/>
  <c r="S13" i="24"/>
  <c r="S18" i="24"/>
  <c r="N18" i="24"/>
  <c r="S19" i="24"/>
  <c r="Q19" i="24"/>
  <c r="U19" i="24" s="1"/>
  <c r="N19" i="24"/>
  <c r="W19" i="24"/>
  <c r="S20" i="24"/>
  <c r="Q20" i="24"/>
  <c r="U20" i="24" s="1"/>
  <c r="N20" i="24"/>
  <c r="W20" i="24"/>
  <c r="S21" i="24"/>
  <c r="N21" i="24"/>
  <c r="R4" i="24"/>
  <c r="V4" i="24" s="1"/>
  <c r="N8" i="24"/>
  <c r="Q8" i="24"/>
  <c r="U8" i="24" s="1"/>
  <c r="N17" i="24"/>
  <c r="Q17" i="24"/>
  <c r="U17" i="24" s="1"/>
  <c r="W22" i="24"/>
  <c r="N27" i="24"/>
  <c r="N28" i="24"/>
  <c r="N29" i="24"/>
  <c r="Q37" i="24"/>
  <c r="U37" i="24" s="1"/>
  <c r="S37" i="24"/>
  <c r="N22" i="24"/>
  <c r="Q22" i="24"/>
  <c r="U22" i="24" s="1"/>
  <c r="S36" i="24"/>
  <c r="N36" i="24"/>
  <c r="N37" i="24"/>
  <c r="N40" i="24"/>
  <c r="W47" i="24"/>
  <c r="N50" i="24"/>
  <c r="N52" i="24"/>
  <c r="Q52" i="24"/>
  <c r="U52" i="24" s="1"/>
  <c r="S52" i="24"/>
  <c r="W59" i="24"/>
  <c r="W60" i="24"/>
  <c r="W62" i="24"/>
  <c r="W63" i="24"/>
  <c r="N65" i="24"/>
  <c r="Q65" i="24"/>
  <c r="U65" i="24" s="1"/>
  <c r="S65" i="24"/>
  <c r="N68" i="24"/>
  <c r="Q68" i="24"/>
  <c r="U68" i="24" s="1"/>
  <c r="S68" i="24"/>
  <c r="N72" i="24"/>
  <c r="S88" i="24"/>
  <c r="N88" i="24"/>
  <c r="N35" i="24"/>
  <c r="Q35" i="24"/>
  <c r="U35" i="24" s="1"/>
  <c r="N39" i="24"/>
  <c r="Q39" i="24"/>
  <c r="U39" i="24" s="1"/>
  <c r="N46" i="24"/>
  <c r="Q46" i="24"/>
  <c r="U46" i="24" s="1"/>
  <c r="N47" i="24"/>
  <c r="Q47" i="24"/>
  <c r="U47" i="24" s="1"/>
  <c r="N48" i="24"/>
  <c r="N49" i="24"/>
  <c r="N51" i="24"/>
  <c r="R52" i="24"/>
  <c r="V52" i="24" s="1"/>
  <c r="R54" i="24"/>
  <c r="V54" i="24" s="1"/>
  <c r="N57" i="24"/>
  <c r="N58" i="24"/>
  <c r="N59" i="24"/>
  <c r="Q59" i="24"/>
  <c r="U59" i="24" s="1"/>
  <c r="N60" i="24"/>
  <c r="Q60" i="24"/>
  <c r="U60" i="24" s="1"/>
  <c r="N61" i="24"/>
  <c r="N62" i="24"/>
  <c r="Q62" i="24"/>
  <c r="U62" i="24" s="1"/>
  <c r="N63" i="24"/>
  <c r="Q63" i="24"/>
  <c r="U63" i="24" s="1"/>
  <c r="N64" i="24"/>
  <c r="R65" i="24"/>
  <c r="V65" i="24" s="1"/>
  <c r="N66" i="24"/>
  <c r="N67" i="24"/>
  <c r="R68" i="24"/>
  <c r="V68" i="24" s="1"/>
  <c r="N71" i="24"/>
  <c r="W89" i="24"/>
  <c r="N90" i="24"/>
  <c r="Q90" i="24"/>
  <c r="U90" i="24" s="1"/>
  <c r="S90" i="24"/>
  <c r="N99" i="24"/>
  <c r="W107" i="24"/>
  <c r="N87" i="24"/>
  <c r="Q87" i="24"/>
  <c r="U87" i="24" s="1"/>
  <c r="N89" i="24"/>
  <c r="Q89" i="24"/>
  <c r="U89" i="24" s="1"/>
  <c r="N98" i="24"/>
  <c r="N104" i="24"/>
  <c r="N105" i="24"/>
  <c r="N106" i="24"/>
  <c r="N107" i="24"/>
  <c r="Q107" i="24"/>
  <c r="U107" i="24" s="1"/>
  <c r="N108" i="24"/>
  <c r="N109" i="24"/>
  <c r="N110" i="24"/>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R7" i="5"/>
  <c r="V7" i="5" s="1"/>
  <c r="S7" i="5"/>
  <c r="R8" i="5"/>
  <c r="V8" i="5" s="1"/>
  <c r="S8" i="5"/>
  <c r="R9" i="5"/>
  <c r="V9" i="5" s="1"/>
  <c r="S9" i="5"/>
  <c r="R10" i="5"/>
  <c r="V10" i="5" s="1"/>
  <c r="S10" i="5"/>
  <c r="R11" i="5"/>
  <c r="V11" i="5" s="1"/>
  <c r="S11" i="5"/>
  <c r="R12" i="5"/>
  <c r="V12" i="5" s="1"/>
  <c r="S12" i="5"/>
  <c r="R13" i="5"/>
  <c r="V13" i="5" s="1"/>
  <c r="S13" i="5"/>
  <c r="R14" i="5"/>
  <c r="V14" i="5" s="1"/>
  <c r="S14" i="5"/>
  <c r="R15" i="5"/>
  <c r="V15" i="5" s="1"/>
  <c r="S15" i="5"/>
  <c r="R16" i="5"/>
  <c r="V16" i="5" s="1"/>
  <c r="S16" i="5"/>
  <c r="R17" i="5"/>
  <c r="V17" i="5" s="1"/>
  <c r="S17" i="5"/>
  <c r="R18" i="5"/>
  <c r="V18" i="5" s="1"/>
  <c r="S18" i="5"/>
  <c r="R19" i="5"/>
  <c r="V19" i="5" s="1"/>
  <c r="S19" i="5"/>
  <c r="R20" i="5"/>
  <c r="V20" i="5" s="1"/>
  <c r="S20" i="5"/>
  <c r="R21" i="5"/>
  <c r="V21" i="5" s="1"/>
  <c r="S21" i="5"/>
  <c r="R22" i="5"/>
  <c r="V22" i="5" s="1"/>
  <c r="S22" i="5"/>
  <c r="R23" i="5"/>
  <c r="V23" i="5" s="1"/>
  <c r="S23" i="5"/>
  <c r="R24" i="5"/>
  <c r="V24" i="5" s="1"/>
  <c r="S24" i="5"/>
  <c r="R25" i="5"/>
  <c r="V25" i="5" s="1"/>
  <c r="S25" i="5"/>
  <c r="R26" i="5"/>
  <c r="V26" i="5" s="1"/>
  <c r="S26" i="5"/>
  <c r="R27" i="5"/>
  <c r="V27" i="5" s="1"/>
  <c r="S27" i="5"/>
  <c r="R28" i="5"/>
  <c r="V28" i="5" s="1"/>
  <c r="S28" i="5"/>
  <c r="R29" i="5"/>
  <c r="V29" i="5" s="1"/>
  <c r="S29" i="5"/>
  <c r="R30" i="5"/>
  <c r="V30" i="5" s="1"/>
  <c r="S30" i="5"/>
  <c r="R31" i="5"/>
  <c r="V31" i="5" s="1"/>
  <c r="S31" i="5"/>
  <c r="R32" i="5"/>
  <c r="V32" i="5" s="1"/>
  <c r="S32" i="5"/>
  <c r="R33" i="5"/>
  <c r="V33" i="5" s="1"/>
  <c r="S33" i="5"/>
  <c r="R34" i="5"/>
  <c r="V34" i="5" s="1"/>
  <c r="S34" i="5"/>
  <c r="R35" i="5"/>
  <c r="V35" i="5" s="1"/>
  <c r="S35" i="5"/>
  <c r="R36" i="5"/>
  <c r="V36" i="5" s="1"/>
  <c r="S36" i="5"/>
  <c r="R37" i="5"/>
  <c r="V37" i="5" s="1"/>
  <c r="S37" i="5"/>
  <c r="R38" i="5"/>
  <c r="V38" i="5" s="1"/>
  <c r="S38" i="5"/>
  <c r="R39" i="5"/>
  <c r="V39" i="5" s="1"/>
  <c r="S39" i="5"/>
  <c r="R40" i="5"/>
  <c r="V40" i="5" s="1"/>
  <c r="S40" i="5"/>
  <c r="R41" i="5"/>
  <c r="V41" i="5" s="1"/>
  <c r="S41" i="5"/>
  <c r="R42" i="5"/>
  <c r="V42" i="5" s="1"/>
  <c r="S42" i="5"/>
  <c r="R43" i="5"/>
  <c r="V43" i="5" s="1"/>
  <c r="S43" i="5"/>
  <c r="R44" i="5"/>
  <c r="V44" i="5" s="1"/>
  <c r="S44" i="5"/>
  <c r="R45" i="5"/>
  <c r="V45" i="5" s="1"/>
  <c r="S45" i="5"/>
  <c r="R46" i="5"/>
  <c r="V46" i="5" s="1"/>
  <c r="S46" i="5"/>
  <c r="R47" i="5"/>
  <c r="V47" i="5" s="1"/>
  <c r="S47" i="5"/>
  <c r="R48" i="5"/>
  <c r="V48" i="5" s="1"/>
  <c r="S48" i="5"/>
  <c r="R49" i="5"/>
  <c r="V49" i="5" s="1"/>
  <c r="S49" i="5"/>
  <c r="R50" i="5"/>
  <c r="V50" i="5" s="1"/>
  <c r="S50" i="5"/>
  <c r="R51" i="5"/>
  <c r="V51" i="5" s="1"/>
  <c r="S51" i="5"/>
  <c r="R52" i="5"/>
  <c r="V52" i="5" s="1"/>
  <c r="S52" i="5"/>
  <c r="R53" i="5"/>
  <c r="V53" i="5" s="1"/>
  <c r="S53" i="5"/>
  <c r="R54" i="5"/>
  <c r="V54" i="5" s="1"/>
  <c r="S54" i="5"/>
  <c r="R55" i="5"/>
  <c r="V55" i="5" s="1"/>
  <c r="S55" i="5"/>
  <c r="R56" i="5"/>
  <c r="V56" i="5" s="1"/>
  <c r="S56" i="5"/>
  <c r="R57" i="5"/>
  <c r="V57" i="5" s="1"/>
  <c r="S57" i="5"/>
  <c r="R58" i="5"/>
  <c r="V58" i="5" s="1"/>
  <c r="S58" i="5"/>
  <c r="R59" i="5"/>
  <c r="V59" i="5" s="1"/>
  <c r="S59" i="5"/>
  <c r="R60" i="5"/>
  <c r="V60" i="5" s="1"/>
  <c r="S60" i="5"/>
  <c r="R61" i="5"/>
  <c r="V61" i="5" s="1"/>
  <c r="S61" i="5"/>
  <c r="R62" i="5"/>
  <c r="V62" i="5" s="1"/>
  <c r="S62" i="5"/>
  <c r="R63" i="5"/>
  <c r="V63" i="5" s="1"/>
  <c r="S63" i="5"/>
  <c r="R64" i="5"/>
  <c r="V64" i="5" s="1"/>
  <c r="S64" i="5"/>
  <c r="R65" i="5"/>
  <c r="V65" i="5" s="1"/>
  <c r="S65" i="5"/>
  <c r="R66" i="5"/>
  <c r="V66" i="5" s="1"/>
  <c r="S66" i="5"/>
  <c r="R67" i="5"/>
  <c r="V67" i="5" s="1"/>
  <c r="S67" i="5"/>
  <c r="R68" i="5"/>
  <c r="V68" i="5" s="1"/>
  <c r="S68" i="5"/>
  <c r="R69" i="5"/>
  <c r="V69" i="5" s="1"/>
  <c r="S69" i="5"/>
  <c r="R70" i="5"/>
  <c r="V70" i="5" s="1"/>
  <c r="S70" i="5"/>
  <c r="R71" i="5"/>
  <c r="V71" i="5" s="1"/>
  <c r="S71" i="5"/>
  <c r="R72" i="5"/>
  <c r="V72" i="5" s="1"/>
  <c r="S72" i="5"/>
  <c r="R73" i="5"/>
  <c r="V73" i="5" s="1"/>
  <c r="S73" i="5"/>
  <c r="R74" i="5"/>
  <c r="V74" i="5" s="1"/>
  <c r="S74" i="5"/>
  <c r="R75" i="5"/>
  <c r="V75" i="5" s="1"/>
  <c r="S75" i="5"/>
  <c r="R76" i="5"/>
  <c r="V76" i="5" s="1"/>
  <c r="S76" i="5"/>
  <c r="R77" i="5"/>
  <c r="V77" i="5" s="1"/>
  <c r="S77" i="5"/>
  <c r="R78" i="5"/>
  <c r="V78" i="5" s="1"/>
  <c r="S78" i="5"/>
  <c r="R79" i="5"/>
  <c r="V79" i="5" s="1"/>
  <c r="S79" i="5"/>
  <c r="R80" i="5"/>
  <c r="V80" i="5" s="1"/>
  <c r="S80" i="5"/>
  <c r="R81" i="5"/>
  <c r="V81" i="5" s="1"/>
  <c r="S81" i="5"/>
  <c r="R82" i="5"/>
  <c r="V82" i="5" s="1"/>
  <c r="S82" i="5"/>
  <c r="R83" i="5"/>
  <c r="V83" i="5" s="1"/>
  <c r="S83" i="5"/>
  <c r="R84" i="5"/>
  <c r="V84" i="5" s="1"/>
  <c r="S84" i="5"/>
  <c r="R85" i="5"/>
  <c r="V85" i="5" s="1"/>
  <c r="S85" i="5"/>
  <c r="R86" i="5"/>
  <c r="V86" i="5" s="1"/>
  <c r="S86" i="5"/>
  <c r="R87" i="5"/>
  <c r="V87" i="5" s="1"/>
  <c r="S87" i="5"/>
  <c r="R88" i="5"/>
  <c r="V88" i="5" s="1"/>
  <c r="S88" i="5"/>
  <c r="R89" i="5"/>
  <c r="V89" i="5" s="1"/>
  <c r="S89" i="5"/>
  <c r="R90" i="5"/>
  <c r="V90" i="5" s="1"/>
  <c r="S90" i="5"/>
  <c r="R91" i="5"/>
  <c r="V91" i="5" s="1"/>
  <c r="S91" i="5"/>
  <c r="R92" i="5"/>
  <c r="V92" i="5" s="1"/>
  <c r="S92" i="5"/>
  <c r="R93" i="5"/>
  <c r="V93" i="5" s="1"/>
  <c r="S93" i="5"/>
  <c r="R94" i="5"/>
  <c r="V94" i="5" s="1"/>
  <c r="S94" i="5"/>
  <c r="R95" i="5"/>
  <c r="V95" i="5" s="1"/>
  <c r="S95" i="5"/>
  <c r="R96" i="5"/>
  <c r="V96" i="5" s="1"/>
  <c r="S96" i="5"/>
  <c r="R97" i="5"/>
  <c r="V97" i="5" s="1"/>
  <c r="S97" i="5"/>
  <c r="R98" i="5"/>
  <c r="V98" i="5" s="1"/>
  <c r="S98" i="5"/>
  <c r="R99" i="5"/>
  <c r="V99" i="5" s="1"/>
  <c r="S99" i="5"/>
  <c r="R100" i="5"/>
  <c r="V100" i="5" s="1"/>
  <c r="S100" i="5"/>
  <c r="R101" i="5"/>
  <c r="V101" i="5" s="1"/>
  <c r="S101" i="5"/>
  <c r="R102" i="5"/>
  <c r="V102" i="5" s="1"/>
  <c r="S102" i="5"/>
  <c r="R103" i="5"/>
  <c r="V103" i="5" s="1"/>
  <c r="S103" i="5"/>
  <c r="R104" i="5"/>
  <c r="V104" i="5" s="1"/>
  <c r="S104" i="5"/>
  <c r="R105" i="5"/>
  <c r="V105" i="5" s="1"/>
  <c r="S105" i="5"/>
  <c r="R106" i="5"/>
  <c r="V106" i="5" s="1"/>
  <c r="S106" i="5"/>
  <c r="R107" i="5"/>
  <c r="V107" i="5" s="1"/>
  <c r="S107" i="5"/>
  <c r="R108" i="5"/>
  <c r="V108" i="5" s="1"/>
  <c r="S108" i="5"/>
  <c r="R109" i="5"/>
  <c r="V109" i="5" s="1"/>
  <c r="S109" i="5"/>
  <c r="R110" i="5"/>
  <c r="V110" i="5" s="1"/>
  <c r="S110" i="5"/>
  <c r="R111" i="5"/>
  <c r="V111" i="5" s="1"/>
  <c r="S111" i="5"/>
  <c r="R112" i="5"/>
  <c r="V112" i="5" s="1"/>
  <c r="S112" i="5"/>
  <c r="R113" i="5"/>
  <c r="V113" i="5" s="1"/>
  <c r="S113" i="5"/>
  <c r="R114" i="5"/>
  <c r="V114" i="5" s="1"/>
  <c r="S114" i="5"/>
  <c r="R115" i="5"/>
  <c r="V115" i="5" s="1"/>
  <c r="S115" i="5"/>
  <c r="R116" i="5"/>
  <c r="V116" i="5" s="1"/>
  <c r="S116" i="5"/>
  <c r="R117" i="5"/>
  <c r="V117" i="5" s="1"/>
  <c r="S117" i="5"/>
  <c r="R118" i="5"/>
  <c r="V118" i="5" s="1"/>
  <c r="S118" i="5"/>
  <c r="R119" i="5"/>
  <c r="V119" i="5" s="1"/>
  <c r="S119" i="5"/>
  <c r="R120" i="5"/>
  <c r="V120" i="5" s="1"/>
  <c r="S120" i="5"/>
  <c r="R121" i="5"/>
  <c r="V121" i="5" s="1"/>
  <c r="S121" i="5"/>
  <c r="R122" i="5"/>
  <c r="V122" i="5" s="1"/>
  <c r="S122" i="5"/>
  <c r="R123" i="5"/>
  <c r="V123" i="5" s="1"/>
  <c r="S123" i="5"/>
  <c r="R124" i="5"/>
  <c r="V124" i="5" s="1"/>
  <c r="S124" i="5"/>
  <c r="R125" i="5"/>
  <c r="V125" i="5" s="1"/>
  <c r="S125" i="5"/>
  <c r="R126" i="5"/>
  <c r="V126" i="5" s="1"/>
  <c r="S126" i="5"/>
  <c r="R127" i="5"/>
  <c r="V127" i="5" s="1"/>
  <c r="S127" i="5"/>
  <c r="R128" i="5"/>
  <c r="V128" i="5" s="1"/>
  <c r="S128" i="5"/>
  <c r="R129" i="5"/>
  <c r="V129" i="5" s="1"/>
  <c r="S129" i="5"/>
  <c r="R130" i="5"/>
  <c r="V130" i="5" s="1"/>
  <c r="S130" i="5"/>
  <c r="R131" i="5"/>
  <c r="V131" i="5" s="1"/>
  <c r="S131" i="5"/>
  <c r="R132" i="5"/>
  <c r="V132" i="5" s="1"/>
  <c r="S132" i="5"/>
  <c r="R133" i="5"/>
  <c r="V133" i="5" s="1"/>
  <c r="S133" i="5"/>
  <c r="R134" i="5"/>
  <c r="V134" i="5" s="1"/>
  <c r="S134" i="5"/>
  <c r="R135" i="5"/>
  <c r="V135" i="5" s="1"/>
  <c r="S135" i="5"/>
  <c r="R136" i="5"/>
  <c r="V136" i="5" s="1"/>
  <c r="S136" i="5"/>
  <c r="R137" i="5"/>
  <c r="V137" i="5" s="1"/>
  <c r="S137" i="5"/>
  <c r="R138" i="5"/>
  <c r="V138" i="5" s="1"/>
  <c r="S138" i="5"/>
  <c r="R139" i="5"/>
  <c r="V139" i="5" s="1"/>
  <c r="S139" i="5"/>
  <c r="R140" i="5"/>
  <c r="V140" i="5" s="1"/>
  <c r="S140" i="5"/>
  <c r="R141" i="5"/>
  <c r="V141" i="5" s="1"/>
  <c r="S141" i="5"/>
  <c r="R142" i="5"/>
  <c r="V142" i="5" s="1"/>
  <c r="S142" i="5"/>
  <c r="R143" i="5"/>
  <c r="V143" i="5" s="1"/>
  <c r="S143" i="5"/>
  <c r="R144" i="5"/>
  <c r="V144" i="5" s="1"/>
  <c r="S144" i="5"/>
  <c r="R145" i="5"/>
  <c r="V145" i="5" s="1"/>
  <c r="S145" i="5"/>
  <c r="R146" i="5"/>
  <c r="V146" i="5" s="1"/>
  <c r="S146" i="5"/>
  <c r="R147" i="5"/>
  <c r="V147" i="5" s="1"/>
  <c r="S147" i="5"/>
  <c r="R148" i="5"/>
  <c r="V148" i="5" s="1"/>
  <c r="S148" i="5"/>
  <c r="R149" i="5"/>
  <c r="V149" i="5" s="1"/>
  <c r="S149" i="5"/>
  <c r="R150" i="5"/>
  <c r="V150" i="5" s="1"/>
  <c r="S150" i="5"/>
  <c r="R151" i="5"/>
  <c r="V151" i="5" s="1"/>
  <c r="S151" i="5"/>
  <c r="R152" i="5"/>
  <c r="V152" i="5" s="1"/>
  <c r="S152" i="5"/>
  <c r="R153" i="5"/>
  <c r="V153" i="5" s="1"/>
  <c r="S153" i="5"/>
  <c r="R154" i="5"/>
  <c r="V154" i="5" s="1"/>
  <c r="S154" i="5"/>
  <c r="R155" i="5"/>
  <c r="V155" i="5" s="1"/>
  <c r="S155" i="5"/>
  <c r="R156" i="5"/>
  <c r="V156" i="5" s="1"/>
  <c r="S156" i="5"/>
  <c r="R157" i="5"/>
  <c r="V157" i="5" s="1"/>
  <c r="S157" i="5"/>
  <c r="R158" i="5"/>
  <c r="V158" i="5" s="1"/>
  <c r="S158" i="5"/>
  <c r="R159" i="5"/>
  <c r="V159" i="5" s="1"/>
  <c r="S159" i="5"/>
  <c r="R160" i="5"/>
  <c r="V160" i="5" s="1"/>
  <c r="S160" i="5"/>
  <c r="R161" i="5"/>
  <c r="V161" i="5" s="1"/>
  <c r="S161" i="5"/>
  <c r="R162" i="5"/>
  <c r="V162" i="5" s="1"/>
  <c r="S162" i="5"/>
  <c r="R163" i="5"/>
  <c r="V163" i="5" s="1"/>
  <c r="S163" i="5"/>
  <c r="R164" i="5"/>
  <c r="V164" i="5" s="1"/>
  <c r="S164" i="5"/>
  <c r="R165" i="5"/>
  <c r="V165" i="5" s="1"/>
  <c r="S165" i="5"/>
  <c r="R166" i="5"/>
  <c r="V166" i="5" s="1"/>
  <c r="S166" i="5"/>
  <c r="R167" i="5"/>
  <c r="V167" i="5" s="1"/>
  <c r="S167" i="5"/>
  <c r="R168" i="5"/>
  <c r="V168" i="5" s="1"/>
  <c r="S168" i="5"/>
  <c r="R169" i="5"/>
  <c r="V169" i="5" s="1"/>
  <c r="S169" i="5"/>
  <c r="R170" i="5"/>
  <c r="V170" i="5" s="1"/>
  <c r="S170" i="5"/>
  <c r="R171" i="5"/>
  <c r="V171" i="5" s="1"/>
  <c r="S171" i="5"/>
  <c r="R172" i="5"/>
  <c r="V172" i="5" s="1"/>
  <c r="S172" i="5"/>
  <c r="R173" i="5"/>
  <c r="V173" i="5" s="1"/>
  <c r="S173" i="5"/>
  <c r="R174" i="5"/>
  <c r="V174" i="5" s="1"/>
  <c r="S174" i="5"/>
  <c r="R175" i="5"/>
  <c r="V175" i="5" s="1"/>
  <c r="S175" i="5"/>
  <c r="R176" i="5"/>
  <c r="V176" i="5" s="1"/>
  <c r="S176" i="5"/>
  <c r="R177" i="5"/>
  <c r="V177" i="5" s="1"/>
  <c r="S177" i="5"/>
  <c r="R178" i="5"/>
  <c r="V178" i="5" s="1"/>
  <c r="S178" i="5"/>
  <c r="R179" i="5"/>
  <c r="V179" i="5" s="1"/>
  <c r="S179" i="5"/>
  <c r="R180" i="5"/>
  <c r="V180" i="5" s="1"/>
  <c r="S180" i="5"/>
  <c r="R181" i="5"/>
  <c r="V181" i="5" s="1"/>
  <c r="S181" i="5"/>
  <c r="R182" i="5"/>
  <c r="V182" i="5" s="1"/>
  <c r="S182" i="5"/>
  <c r="R183" i="5"/>
  <c r="V183" i="5" s="1"/>
  <c r="S183" i="5"/>
  <c r="W7" i="4"/>
  <c r="W8" i="4"/>
  <c r="W9" i="4"/>
  <c r="W10" i="4"/>
  <c r="W11" i="4"/>
  <c r="W12" i="4"/>
  <c r="W13" i="4"/>
  <c r="W14" i="4"/>
  <c r="W15" i="4"/>
  <c r="W16" i="4"/>
  <c r="W17" i="4"/>
  <c r="W18" i="4"/>
  <c r="W19" i="4"/>
  <c r="W20" i="4"/>
  <c r="W21" i="4"/>
  <c r="W22" i="4"/>
  <c r="W23" i="4"/>
  <c r="W24" i="4"/>
  <c r="W25" i="4"/>
  <c r="W26" i="4"/>
  <c r="W27" i="4"/>
  <c r="W28" i="4"/>
  <c r="W29" i="4"/>
  <c r="R7" i="4"/>
  <c r="V7" i="4" s="1"/>
  <c r="S7" i="4"/>
  <c r="R8" i="4"/>
  <c r="V8" i="4" s="1"/>
  <c r="S8" i="4"/>
  <c r="R9" i="4"/>
  <c r="V9" i="4" s="1"/>
  <c r="S9" i="4"/>
  <c r="R10" i="4"/>
  <c r="V10" i="4" s="1"/>
  <c r="S10" i="4"/>
  <c r="R11" i="4"/>
  <c r="V11" i="4" s="1"/>
  <c r="S11" i="4"/>
  <c r="R12" i="4"/>
  <c r="V12" i="4" s="1"/>
  <c r="S12" i="4"/>
  <c r="Q13" i="4"/>
  <c r="U13" i="4" s="1"/>
  <c r="R13" i="4"/>
  <c r="V13" i="4" s="1"/>
  <c r="S13" i="4"/>
  <c r="R14" i="4"/>
  <c r="V14" i="4" s="1"/>
  <c r="S14" i="4"/>
  <c r="R15" i="4"/>
  <c r="V15" i="4" s="1"/>
  <c r="S15" i="4"/>
  <c r="R16" i="4"/>
  <c r="V16" i="4" s="1"/>
  <c r="S16" i="4"/>
  <c r="R17" i="4"/>
  <c r="V17" i="4" s="1"/>
  <c r="S17" i="4"/>
  <c r="Q18" i="4"/>
  <c r="U18" i="4" s="1"/>
  <c r="R18" i="4"/>
  <c r="V18" i="4" s="1"/>
  <c r="S18" i="4"/>
  <c r="R19" i="4"/>
  <c r="V19" i="4" s="1"/>
  <c r="S19" i="4"/>
  <c r="R20" i="4"/>
  <c r="V20" i="4" s="1"/>
  <c r="S20" i="4"/>
  <c r="R21" i="4"/>
  <c r="V21" i="4" s="1"/>
  <c r="S21" i="4"/>
  <c r="R22" i="4"/>
  <c r="V22" i="4" s="1"/>
  <c r="S22" i="4"/>
  <c r="R23" i="4"/>
  <c r="V23" i="4" s="1"/>
  <c r="S23" i="4"/>
  <c r="R24" i="4"/>
  <c r="V24" i="4" s="1"/>
  <c r="S24" i="4"/>
  <c r="R25" i="4"/>
  <c r="V25" i="4" s="1"/>
  <c r="S25" i="4"/>
  <c r="R26" i="4"/>
  <c r="V26" i="4" s="1"/>
  <c r="S26" i="4"/>
  <c r="R27" i="4"/>
  <c r="V27" i="4" s="1"/>
  <c r="S27" i="4"/>
  <c r="R28" i="4"/>
  <c r="V28" i="4" s="1"/>
  <c r="S28" i="4"/>
  <c r="R29" i="4"/>
  <c r="V29" i="4" s="1"/>
  <c r="S29" i="4"/>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R7" i="3"/>
  <c r="V7" i="3" s="1"/>
  <c r="S7" i="3"/>
  <c r="R8" i="3"/>
  <c r="V8" i="3" s="1"/>
  <c r="S8" i="3"/>
  <c r="R9" i="3"/>
  <c r="V9" i="3" s="1"/>
  <c r="S9" i="3"/>
  <c r="R10" i="3"/>
  <c r="V10" i="3" s="1"/>
  <c r="S10" i="3"/>
  <c r="R11" i="3"/>
  <c r="V11" i="3" s="1"/>
  <c r="S11" i="3"/>
  <c r="R12" i="3"/>
  <c r="V12" i="3" s="1"/>
  <c r="S12" i="3"/>
  <c r="R13" i="3"/>
  <c r="V13" i="3" s="1"/>
  <c r="S13" i="3"/>
  <c r="R14" i="3"/>
  <c r="V14" i="3" s="1"/>
  <c r="S14" i="3"/>
  <c r="R15" i="3"/>
  <c r="V15" i="3" s="1"/>
  <c r="S15" i="3"/>
  <c r="R16" i="3"/>
  <c r="V16" i="3" s="1"/>
  <c r="S16" i="3"/>
  <c r="R17" i="3"/>
  <c r="V17" i="3" s="1"/>
  <c r="S17" i="3"/>
  <c r="R18" i="3"/>
  <c r="V18" i="3" s="1"/>
  <c r="S18" i="3"/>
  <c r="R19" i="3"/>
  <c r="V19" i="3" s="1"/>
  <c r="S19" i="3"/>
  <c r="R20" i="3"/>
  <c r="V20" i="3" s="1"/>
  <c r="S20" i="3"/>
  <c r="R21" i="3"/>
  <c r="V21" i="3" s="1"/>
  <c r="S21" i="3"/>
  <c r="R22" i="3"/>
  <c r="V22" i="3" s="1"/>
  <c r="S22" i="3"/>
  <c r="R23" i="3"/>
  <c r="V23" i="3" s="1"/>
  <c r="S23" i="3"/>
  <c r="R24" i="3"/>
  <c r="V24" i="3" s="1"/>
  <c r="S24" i="3"/>
  <c r="R25" i="3"/>
  <c r="V25" i="3" s="1"/>
  <c r="S25" i="3"/>
  <c r="R26" i="3"/>
  <c r="V26" i="3" s="1"/>
  <c r="S26" i="3"/>
  <c r="R27" i="3"/>
  <c r="V27" i="3" s="1"/>
  <c r="S27" i="3"/>
  <c r="R28" i="3"/>
  <c r="V28" i="3" s="1"/>
  <c r="S28" i="3"/>
  <c r="R29" i="3"/>
  <c r="V29" i="3" s="1"/>
  <c r="S29" i="3"/>
  <c r="R30" i="3"/>
  <c r="V30" i="3" s="1"/>
  <c r="S30" i="3"/>
  <c r="R31" i="3"/>
  <c r="V31" i="3" s="1"/>
  <c r="S31" i="3"/>
  <c r="R32" i="3"/>
  <c r="V32" i="3" s="1"/>
  <c r="S32" i="3"/>
  <c r="R33" i="3"/>
  <c r="V33" i="3" s="1"/>
  <c r="S33" i="3"/>
  <c r="R34" i="3"/>
  <c r="V34" i="3" s="1"/>
  <c r="S34" i="3"/>
  <c r="R35" i="3"/>
  <c r="V35" i="3" s="1"/>
  <c r="S35" i="3"/>
  <c r="R36" i="3"/>
  <c r="V36" i="3" s="1"/>
  <c r="S36" i="3"/>
  <c r="R37" i="3"/>
  <c r="V37" i="3" s="1"/>
  <c r="S37" i="3"/>
  <c r="R38" i="3"/>
  <c r="V38" i="3" s="1"/>
  <c r="S38" i="3"/>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R7" i="2"/>
  <c r="V7" i="2" s="1"/>
  <c r="S7" i="2"/>
  <c r="R8" i="2"/>
  <c r="V8" i="2" s="1"/>
  <c r="S8" i="2"/>
  <c r="R9" i="2"/>
  <c r="V9" i="2" s="1"/>
  <c r="S9" i="2"/>
  <c r="R10" i="2"/>
  <c r="V10" i="2" s="1"/>
  <c r="S10" i="2"/>
  <c r="R11" i="2"/>
  <c r="V11" i="2" s="1"/>
  <c r="S11" i="2"/>
  <c r="R12" i="2"/>
  <c r="V12" i="2" s="1"/>
  <c r="S12" i="2"/>
  <c r="R13" i="2"/>
  <c r="V13" i="2" s="1"/>
  <c r="S13" i="2"/>
  <c r="R14" i="2"/>
  <c r="V14" i="2" s="1"/>
  <c r="S14" i="2"/>
  <c r="R15" i="2"/>
  <c r="V15" i="2" s="1"/>
  <c r="S15" i="2"/>
  <c r="R16" i="2"/>
  <c r="V16" i="2" s="1"/>
  <c r="S16" i="2"/>
  <c r="R17" i="2"/>
  <c r="V17" i="2" s="1"/>
  <c r="S17" i="2"/>
  <c r="R18" i="2"/>
  <c r="V18" i="2" s="1"/>
  <c r="S18" i="2"/>
  <c r="R19" i="2"/>
  <c r="V19" i="2" s="1"/>
  <c r="S19" i="2"/>
  <c r="R20" i="2"/>
  <c r="V20" i="2" s="1"/>
  <c r="S20" i="2"/>
  <c r="R21" i="2"/>
  <c r="V21" i="2" s="1"/>
  <c r="S21" i="2"/>
  <c r="R22" i="2"/>
  <c r="V22" i="2" s="1"/>
  <c r="S22" i="2"/>
  <c r="R23" i="2"/>
  <c r="V23" i="2" s="1"/>
  <c r="S23" i="2"/>
  <c r="R24" i="2"/>
  <c r="V24" i="2" s="1"/>
  <c r="S24" i="2"/>
  <c r="R25" i="2"/>
  <c r="V25" i="2" s="1"/>
  <c r="S25" i="2"/>
  <c r="R26" i="2"/>
  <c r="V26" i="2" s="1"/>
  <c r="S26" i="2"/>
  <c r="R27" i="2"/>
  <c r="V27" i="2" s="1"/>
  <c r="S27" i="2"/>
  <c r="R28" i="2"/>
  <c r="V28" i="2" s="1"/>
  <c r="S28" i="2"/>
  <c r="R29" i="2"/>
  <c r="V29" i="2" s="1"/>
  <c r="S29" i="2"/>
  <c r="R30" i="2"/>
  <c r="V30" i="2" s="1"/>
  <c r="S30" i="2"/>
  <c r="R31" i="2"/>
  <c r="V31" i="2" s="1"/>
  <c r="S31" i="2"/>
  <c r="R32" i="2"/>
  <c r="V32" i="2" s="1"/>
  <c r="S32" i="2"/>
  <c r="R33" i="2"/>
  <c r="V33" i="2" s="1"/>
  <c r="S33" i="2"/>
  <c r="R34" i="2"/>
  <c r="V34" i="2" s="1"/>
  <c r="S34" i="2"/>
  <c r="R35" i="2"/>
  <c r="V35" i="2" s="1"/>
  <c r="S35" i="2"/>
  <c r="R36" i="2"/>
  <c r="V36" i="2" s="1"/>
  <c r="S36" i="2"/>
  <c r="R37" i="2"/>
  <c r="V37" i="2" s="1"/>
  <c r="S37" i="2"/>
  <c r="R38" i="2"/>
  <c r="V38" i="2" s="1"/>
  <c r="S38" i="2"/>
  <c r="R39" i="2"/>
  <c r="V39" i="2" s="1"/>
  <c r="S39" i="2"/>
  <c r="R40" i="2"/>
  <c r="V40" i="2" s="1"/>
  <c r="S40" i="2"/>
  <c r="R41" i="2"/>
  <c r="V41" i="2" s="1"/>
  <c r="S41" i="2"/>
  <c r="R42" i="2"/>
  <c r="V42" i="2" s="1"/>
  <c r="S42" i="2"/>
  <c r="R43" i="2"/>
  <c r="V43" i="2" s="1"/>
  <c r="S43" i="2"/>
  <c r="R44" i="2"/>
  <c r="V44" i="2" s="1"/>
  <c r="S44" i="2"/>
  <c r="R45" i="2"/>
  <c r="V45" i="2" s="1"/>
  <c r="S45" i="2"/>
  <c r="R46" i="2"/>
  <c r="V46" i="2" s="1"/>
  <c r="S46" i="2"/>
  <c r="R47" i="2"/>
  <c r="V47" i="2" s="1"/>
  <c r="S47" i="2"/>
  <c r="R48" i="2"/>
  <c r="V48" i="2" s="1"/>
  <c r="S48" i="2"/>
  <c r="R49" i="2"/>
  <c r="V49" i="2" s="1"/>
  <c r="S49" i="2"/>
  <c r="R50" i="2"/>
  <c r="V50" i="2" s="1"/>
  <c r="S50" i="2"/>
  <c r="R51" i="2"/>
  <c r="V51" i="2" s="1"/>
  <c r="S51" i="2"/>
  <c r="R52" i="2"/>
  <c r="V52" i="2" s="1"/>
  <c r="S52" i="2"/>
  <c r="R53" i="2"/>
  <c r="V53" i="2" s="1"/>
  <c r="S53" i="2"/>
  <c r="R54" i="2"/>
  <c r="V54" i="2" s="1"/>
  <c r="S54" i="2"/>
  <c r="R55" i="2"/>
  <c r="V55" i="2" s="1"/>
  <c r="S55" i="2"/>
  <c r="R56" i="2"/>
  <c r="V56" i="2" s="1"/>
  <c r="S56" i="2"/>
  <c r="R57" i="2"/>
  <c r="V57" i="2" s="1"/>
  <c r="S57" i="2"/>
  <c r="R58" i="2"/>
  <c r="V58" i="2" s="1"/>
  <c r="S58" i="2"/>
  <c r="R59" i="2"/>
  <c r="V59" i="2" s="1"/>
  <c r="S59" i="2"/>
  <c r="R60" i="2"/>
  <c r="V60" i="2" s="1"/>
  <c r="S60" i="2"/>
  <c r="R61" i="2"/>
  <c r="V61" i="2" s="1"/>
  <c r="S61" i="2"/>
  <c r="R62" i="2"/>
  <c r="V62" i="2" s="1"/>
  <c r="S62" i="2"/>
  <c r="R63" i="2"/>
  <c r="V63" i="2" s="1"/>
  <c r="S63" i="2"/>
  <c r="R64" i="2"/>
  <c r="V64" i="2" s="1"/>
  <c r="S64" i="2"/>
  <c r="R65" i="2"/>
  <c r="V65" i="2" s="1"/>
  <c r="S65" i="2"/>
  <c r="R66" i="2"/>
  <c r="V66" i="2" s="1"/>
  <c r="S66" i="2"/>
  <c r="R67" i="2"/>
  <c r="V67" i="2" s="1"/>
  <c r="S67" i="2"/>
  <c r="R68" i="2"/>
  <c r="V68" i="2" s="1"/>
  <c r="S68" i="2"/>
  <c r="R69" i="2"/>
  <c r="V69" i="2" s="1"/>
  <c r="S69" i="2"/>
  <c r="R70" i="2"/>
  <c r="V70" i="2" s="1"/>
  <c r="S70" i="2"/>
  <c r="R71" i="2"/>
  <c r="V71" i="2" s="1"/>
  <c r="S71" i="2"/>
  <c r="R72" i="2"/>
  <c r="V72" i="2" s="1"/>
  <c r="S72" i="2"/>
  <c r="R73" i="2"/>
  <c r="V73" i="2" s="1"/>
  <c r="S73" i="2"/>
  <c r="R74" i="2"/>
  <c r="V74" i="2" s="1"/>
  <c r="S74" i="2"/>
  <c r="R75" i="2"/>
  <c r="V75" i="2" s="1"/>
  <c r="S75" i="2"/>
  <c r="R76" i="2"/>
  <c r="V76" i="2" s="1"/>
  <c r="S76" i="2"/>
  <c r="R77" i="2"/>
  <c r="V77" i="2" s="1"/>
  <c r="S77" i="2"/>
  <c r="R78" i="2"/>
  <c r="V78" i="2" s="1"/>
  <c r="S78" i="2"/>
  <c r="R79" i="2"/>
  <c r="V79" i="2" s="1"/>
  <c r="S79" i="2"/>
  <c r="R80" i="2"/>
  <c r="V80" i="2" s="1"/>
  <c r="S80" i="2"/>
  <c r="R81" i="2"/>
  <c r="V81" i="2" s="1"/>
  <c r="S81" i="2"/>
  <c r="R82" i="2"/>
  <c r="V82" i="2" s="1"/>
  <c r="S82" i="2"/>
  <c r="R83" i="2"/>
  <c r="V83" i="2" s="1"/>
  <c r="S83" i="2"/>
  <c r="R84" i="2"/>
  <c r="V84" i="2" s="1"/>
  <c r="S84" i="2"/>
  <c r="R85" i="2"/>
  <c r="V85" i="2" s="1"/>
  <c r="S85" i="2"/>
  <c r="R86" i="2"/>
  <c r="V86" i="2" s="1"/>
  <c r="S86" i="2"/>
  <c r="R87" i="2"/>
  <c r="V87" i="2" s="1"/>
  <c r="S87" i="2"/>
  <c r="R88" i="2"/>
  <c r="V88" i="2" s="1"/>
  <c r="S88" i="2"/>
  <c r="R89" i="2"/>
  <c r="V89" i="2" s="1"/>
  <c r="S89" i="2"/>
  <c r="R90" i="2"/>
  <c r="V90" i="2" s="1"/>
  <c r="S90" i="2"/>
  <c r="R91" i="2"/>
  <c r="V91" i="2" s="1"/>
  <c r="S91" i="2"/>
  <c r="R92" i="2"/>
  <c r="V92" i="2" s="1"/>
  <c r="S92" i="2"/>
  <c r="R93" i="2"/>
  <c r="V93" i="2" s="1"/>
  <c r="S93" i="2"/>
  <c r="R94" i="2"/>
  <c r="V94" i="2" s="1"/>
  <c r="S94" i="2"/>
  <c r="R95" i="2"/>
  <c r="V95" i="2" s="1"/>
  <c r="S95" i="2"/>
  <c r="R96" i="2"/>
  <c r="V96" i="2" s="1"/>
  <c r="S96" i="2"/>
  <c r="R97" i="2"/>
  <c r="V97" i="2" s="1"/>
  <c r="S97" i="2"/>
  <c r="R98" i="2"/>
  <c r="V98" i="2" s="1"/>
  <c r="S98" i="2"/>
  <c r="R99" i="2"/>
  <c r="V99" i="2" s="1"/>
  <c r="S99" i="2"/>
  <c r="R100" i="2"/>
  <c r="V100" i="2" s="1"/>
  <c r="S100" i="2"/>
  <c r="R101" i="2"/>
  <c r="V101" i="2" s="1"/>
  <c r="S101" i="2"/>
  <c r="R102" i="2"/>
  <c r="V102" i="2" s="1"/>
  <c r="S102" i="2"/>
  <c r="R103" i="2"/>
  <c r="V103" i="2" s="1"/>
  <c r="S103" i="2"/>
  <c r="R104" i="2"/>
  <c r="V104" i="2" s="1"/>
  <c r="S104" i="2"/>
  <c r="R105" i="2"/>
  <c r="V105" i="2" s="1"/>
  <c r="S105" i="2"/>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R7" i="9"/>
  <c r="V7" i="9" s="1"/>
  <c r="S7" i="9"/>
  <c r="R8" i="9"/>
  <c r="V8" i="9" s="1"/>
  <c r="S8" i="9"/>
  <c r="R9" i="9"/>
  <c r="V9" i="9" s="1"/>
  <c r="S9" i="9"/>
  <c r="R10" i="9"/>
  <c r="V10" i="9" s="1"/>
  <c r="S10" i="9"/>
  <c r="R11" i="9"/>
  <c r="V11" i="9" s="1"/>
  <c r="S11" i="9"/>
  <c r="R12" i="9"/>
  <c r="V12" i="9" s="1"/>
  <c r="S12" i="9"/>
  <c r="R13" i="9"/>
  <c r="V13" i="9" s="1"/>
  <c r="S13" i="9"/>
  <c r="R14" i="9"/>
  <c r="V14" i="9" s="1"/>
  <c r="S14" i="9"/>
  <c r="R15" i="9"/>
  <c r="V15" i="9" s="1"/>
  <c r="S15" i="9"/>
  <c r="R16" i="9"/>
  <c r="V16" i="9" s="1"/>
  <c r="S16" i="9"/>
  <c r="R17" i="9"/>
  <c r="V17" i="9" s="1"/>
  <c r="S17" i="9"/>
  <c r="R18" i="9"/>
  <c r="V18" i="9" s="1"/>
  <c r="S18" i="9"/>
  <c r="R19" i="9"/>
  <c r="V19" i="9" s="1"/>
  <c r="S19" i="9"/>
  <c r="R20" i="9"/>
  <c r="V20" i="9" s="1"/>
  <c r="S20" i="9"/>
  <c r="R21" i="9"/>
  <c r="V21" i="9" s="1"/>
  <c r="S21" i="9"/>
  <c r="R22" i="9"/>
  <c r="V22" i="9" s="1"/>
  <c r="S22" i="9"/>
  <c r="R23" i="9"/>
  <c r="V23" i="9" s="1"/>
  <c r="S23" i="9"/>
  <c r="R24" i="9"/>
  <c r="V24" i="9" s="1"/>
  <c r="S24" i="9"/>
  <c r="R25" i="9"/>
  <c r="V25" i="9" s="1"/>
  <c r="S25" i="9"/>
  <c r="R26" i="9"/>
  <c r="V26" i="9" s="1"/>
  <c r="S26" i="9"/>
  <c r="R27" i="9"/>
  <c r="V27" i="9" s="1"/>
  <c r="S27" i="9"/>
  <c r="R28" i="9"/>
  <c r="V28" i="9" s="1"/>
  <c r="S28" i="9"/>
  <c r="R29" i="9"/>
  <c r="V29" i="9" s="1"/>
  <c r="S29" i="9"/>
  <c r="R30" i="9"/>
  <c r="V30" i="9" s="1"/>
  <c r="S30" i="9"/>
  <c r="R31" i="9"/>
  <c r="V31" i="9" s="1"/>
  <c r="S31" i="9"/>
  <c r="R32" i="9"/>
  <c r="V32" i="9" s="1"/>
  <c r="S32" i="9"/>
  <c r="R33" i="9"/>
  <c r="V33" i="9" s="1"/>
  <c r="S33" i="9"/>
  <c r="R34" i="9"/>
  <c r="V34" i="9" s="1"/>
  <c r="S34" i="9"/>
  <c r="R35" i="9"/>
  <c r="V35" i="9" s="1"/>
  <c r="S35" i="9"/>
  <c r="R36" i="9"/>
  <c r="V36" i="9" s="1"/>
  <c r="S36" i="9"/>
  <c r="R37" i="9"/>
  <c r="V37" i="9" s="1"/>
  <c r="S37" i="9"/>
  <c r="R38" i="9"/>
  <c r="V38" i="9" s="1"/>
  <c r="S38" i="9"/>
  <c r="R39" i="9"/>
  <c r="V39" i="9" s="1"/>
  <c r="S39" i="9"/>
  <c r="R40" i="9"/>
  <c r="V40" i="9" s="1"/>
  <c r="S40" i="9"/>
  <c r="R41" i="9"/>
  <c r="V41" i="9" s="1"/>
  <c r="S41" i="9"/>
  <c r="R42" i="9"/>
  <c r="V42" i="9" s="1"/>
  <c r="S42" i="9"/>
  <c r="R43" i="9"/>
  <c r="V43" i="9" s="1"/>
  <c r="S43" i="9"/>
  <c r="R44" i="9"/>
  <c r="V44" i="9" s="1"/>
  <c r="S44" i="9"/>
  <c r="R45" i="9"/>
  <c r="V45" i="9" s="1"/>
  <c r="S45" i="9"/>
  <c r="R46" i="9"/>
  <c r="V46" i="9" s="1"/>
  <c r="S46" i="9"/>
  <c r="R47" i="9"/>
  <c r="V47" i="9" s="1"/>
  <c r="S47" i="9"/>
  <c r="R48" i="9"/>
  <c r="V48" i="9" s="1"/>
  <c r="S48" i="9"/>
  <c r="R49" i="9"/>
  <c r="V49" i="9" s="1"/>
  <c r="S49" i="9"/>
  <c r="R50" i="9"/>
  <c r="V50" i="9" s="1"/>
  <c r="S50" i="9"/>
  <c r="R51" i="9"/>
  <c r="V51" i="9" s="1"/>
  <c r="S51" i="9"/>
  <c r="R52" i="9"/>
  <c r="V52" i="9" s="1"/>
  <c r="S52" i="9"/>
  <c r="R53" i="9"/>
  <c r="V53" i="9" s="1"/>
  <c r="S53" i="9"/>
  <c r="R54" i="9"/>
  <c r="V54" i="9" s="1"/>
  <c r="S54" i="9"/>
  <c r="R55" i="9"/>
  <c r="V55" i="9" s="1"/>
  <c r="S55" i="9"/>
  <c r="R56" i="9"/>
  <c r="V56" i="9" s="1"/>
  <c r="S56" i="9"/>
  <c r="R57" i="9"/>
  <c r="V57" i="9" s="1"/>
  <c r="S57" i="9"/>
  <c r="R58" i="9"/>
  <c r="V58" i="9" s="1"/>
  <c r="S58" i="9"/>
  <c r="R59" i="9"/>
  <c r="V59" i="9" s="1"/>
  <c r="S59" i="9"/>
  <c r="R60" i="9"/>
  <c r="V60" i="9" s="1"/>
  <c r="S60" i="9"/>
  <c r="R61" i="9"/>
  <c r="V61" i="9" s="1"/>
  <c r="S61" i="9"/>
  <c r="R62" i="9"/>
  <c r="V62" i="9" s="1"/>
  <c r="S62" i="9"/>
  <c r="R63" i="9"/>
  <c r="V63" i="9" s="1"/>
  <c r="S63" i="9"/>
  <c r="R64" i="9"/>
  <c r="V64" i="9" s="1"/>
  <c r="S64" i="9"/>
  <c r="R65" i="9"/>
  <c r="V65" i="9" s="1"/>
  <c r="S65" i="9"/>
  <c r="R66" i="9"/>
  <c r="V66" i="9" s="1"/>
  <c r="S66" i="9"/>
  <c r="R67" i="9"/>
  <c r="V67" i="9" s="1"/>
  <c r="S67" i="9"/>
  <c r="R68" i="9"/>
  <c r="V68" i="9" s="1"/>
  <c r="S68" i="9"/>
  <c r="R69" i="9"/>
  <c r="V69" i="9" s="1"/>
  <c r="S69" i="9"/>
  <c r="R70" i="9"/>
  <c r="V70" i="9" s="1"/>
  <c r="S70" i="9"/>
  <c r="R71" i="9"/>
  <c r="V71" i="9" s="1"/>
  <c r="S71" i="9"/>
  <c r="R72" i="9"/>
  <c r="V72" i="9" s="1"/>
  <c r="S72" i="9"/>
  <c r="R73" i="9"/>
  <c r="V73" i="9" s="1"/>
  <c r="S73" i="9"/>
  <c r="R74" i="9"/>
  <c r="V74" i="9" s="1"/>
  <c r="S74" i="9"/>
  <c r="R75" i="9"/>
  <c r="V75" i="9" s="1"/>
  <c r="S75" i="9"/>
  <c r="R76" i="9"/>
  <c r="V76" i="9" s="1"/>
  <c r="S76" i="9"/>
  <c r="R77" i="9"/>
  <c r="V77" i="9" s="1"/>
  <c r="S77" i="9"/>
  <c r="R78" i="9"/>
  <c r="V78" i="9" s="1"/>
  <c r="S78" i="9"/>
  <c r="R79" i="9"/>
  <c r="V79" i="9" s="1"/>
  <c r="S79" i="9"/>
  <c r="R80" i="9"/>
  <c r="V80" i="9" s="1"/>
  <c r="S80" i="9"/>
  <c r="R81" i="9"/>
  <c r="V81" i="9" s="1"/>
  <c r="S81" i="9"/>
  <c r="R82" i="9"/>
  <c r="V82" i="9" s="1"/>
  <c r="S82" i="9"/>
  <c r="R83" i="9"/>
  <c r="V83" i="9" s="1"/>
  <c r="S83" i="9"/>
  <c r="R84" i="9"/>
  <c r="V84" i="9" s="1"/>
  <c r="S84" i="9"/>
  <c r="R85" i="9"/>
  <c r="V85" i="9" s="1"/>
  <c r="S85" i="9"/>
  <c r="R86" i="9"/>
  <c r="V86" i="9" s="1"/>
  <c r="S86" i="9"/>
  <c r="R87" i="9"/>
  <c r="V87" i="9" s="1"/>
  <c r="S87" i="9"/>
  <c r="R88" i="9"/>
  <c r="V88" i="9" s="1"/>
  <c r="S88" i="9"/>
  <c r="R89" i="9"/>
  <c r="V89" i="9" s="1"/>
  <c r="S89" i="9"/>
  <c r="R90" i="9"/>
  <c r="V90" i="9" s="1"/>
  <c r="S90" i="9"/>
  <c r="R91" i="9"/>
  <c r="V91" i="9" s="1"/>
  <c r="S91" i="9"/>
  <c r="R92" i="9"/>
  <c r="V92" i="9" s="1"/>
  <c r="S92" i="9"/>
  <c r="R93" i="9"/>
  <c r="V93" i="9" s="1"/>
  <c r="S93" i="9"/>
  <c r="R94" i="9"/>
  <c r="V94" i="9" s="1"/>
  <c r="S94" i="9"/>
  <c r="R95" i="9"/>
  <c r="V95" i="9" s="1"/>
  <c r="S95" i="9"/>
  <c r="R96" i="9"/>
  <c r="V96" i="9" s="1"/>
  <c r="S96" i="9"/>
  <c r="R97" i="9"/>
  <c r="V97" i="9" s="1"/>
  <c r="S97" i="9"/>
  <c r="R98" i="9"/>
  <c r="V98" i="9" s="1"/>
  <c r="S98" i="9"/>
  <c r="R99" i="9"/>
  <c r="V99" i="9" s="1"/>
  <c r="S99" i="9"/>
  <c r="R100" i="9"/>
  <c r="V100" i="9" s="1"/>
  <c r="S100" i="9"/>
  <c r="R101" i="9"/>
  <c r="V101" i="9" s="1"/>
  <c r="S101" i="9"/>
  <c r="R102" i="9"/>
  <c r="V102" i="9" s="1"/>
  <c r="S102" i="9"/>
  <c r="R103" i="9"/>
  <c r="V103" i="9" s="1"/>
  <c r="S103" i="9"/>
  <c r="R104" i="9"/>
  <c r="V104" i="9" s="1"/>
  <c r="S104" i="9"/>
  <c r="R105" i="9"/>
  <c r="V105" i="9" s="1"/>
  <c r="S105" i="9"/>
  <c r="R106" i="9"/>
  <c r="V106" i="9" s="1"/>
  <c r="S106" i="9"/>
  <c r="R107" i="9"/>
  <c r="V107" i="9" s="1"/>
  <c r="S107" i="9"/>
  <c r="R108" i="9"/>
  <c r="V108" i="9" s="1"/>
  <c r="S108" i="9"/>
  <c r="R109" i="9"/>
  <c r="V109" i="9" s="1"/>
  <c r="S109" i="9"/>
  <c r="R110" i="9"/>
  <c r="V110" i="9" s="1"/>
  <c r="S110" i="9"/>
  <c r="R111" i="9"/>
  <c r="V111" i="9" s="1"/>
  <c r="S111" i="9"/>
  <c r="R112" i="9"/>
  <c r="V112" i="9" s="1"/>
  <c r="S112" i="9"/>
  <c r="R113" i="9"/>
  <c r="V113" i="9" s="1"/>
  <c r="S113" i="9"/>
  <c r="R114" i="9"/>
  <c r="V114" i="9" s="1"/>
  <c r="S114" i="9"/>
  <c r="F4" i="9" l="1"/>
  <c r="O7" i="2" l="1"/>
  <c r="Q7" i="2" s="1"/>
  <c r="U7" i="2" s="1"/>
  <c r="M61" i="9"/>
  <c r="M149" i="5"/>
  <c r="O149" i="5" s="1"/>
  <c r="Q149" i="5" s="1"/>
  <c r="U149" i="5" s="1"/>
  <c r="M90" i="5"/>
  <c r="N90" i="5" s="1"/>
  <c r="M114" i="5"/>
  <c r="N114" i="5" s="1"/>
  <c r="M16" i="5"/>
  <c r="O16" i="5" s="1"/>
  <c r="Q16" i="5" s="1"/>
  <c r="U16" i="5" s="1"/>
  <c r="N16" i="5"/>
  <c r="M99" i="5"/>
  <c r="N99" i="5" s="1"/>
  <c r="M34" i="3"/>
  <c r="M14" i="2"/>
  <c r="O14" i="2" s="1"/>
  <c r="Q14" i="2" s="1"/>
  <c r="U14" i="2" s="1"/>
  <c r="M15" i="2"/>
  <c r="O15" i="2" s="1"/>
  <c r="Q15" i="2" s="1"/>
  <c r="U15" i="2" s="1"/>
  <c r="M12" i="2"/>
  <c r="M64" i="2"/>
  <c r="M91" i="2"/>
  <c r="O91" i="2" s="1"/>
  <c r="Q91" i="2" s="1"/>
  <c r="U91" i="2" s="1"/>
  <c r="M57" i="2"/>
  <c r="O57" i="2" s="1"/>
  <c r="Q57" i="2" s="1"/>
  <c r="U57" i="2" s="1"/>
  <c r="M87" i="2"/>
  <c r="M43" i="9"/>
  <c r="M12" i="9"/>
  <c r="O12" i="9" s="1"/>
  <c r="Q12" i="9" s="1"/>
  <c r="U12" i="9" s="1"/>
  <c r="O8" i="9"/>
  <c r="Q8" i="9" s="1"/>
  <c r="U8" i="9" s="1"/>
  <c r="D4" i="5"/>
  <c r="D4" i="3"/>
  <c r="D4" i="9"/>
  <c r="M6" i="9"/>
  <c r="O7" i="9"/>
  <c r="Q7" i="9" s="1"/>
  <c r="U7" i="9" s="1"/>
  <c r="N7" i="2" l="1"/>
  <c r="N149" i="5"/>
  <c r="O90" i="5"/>
  <c r="Q90" i="5" s="1"/>
  <c r="U90" i="5" s="1"/>
  <c r="O114" i="5"/>
  <c r="Q114" i="5" s="1"/>
  <c r="U114" i="5" s="1"/>
  <c r="O99" i="5"/>
  <c r="Q99" i="5" s="1"/>
  <c r="U99" i="5" s="1"/>
  <c r="O34" i="3"/>
  <c r="Q34" i="3" s="1"/>
  <c r="U34" i="3" s="1"/>
  <c r="N14" i="2"/>
  <c r="N15" i="2"/>
  <c r="O64" i="2"/>
  <c r="Q64" i="2" s="1"/>
  <c r="U64" i="2" s="1"/>
  <c r="O87" i="2"/>
  <c r="Q87" i="2" s="1"/>
  <c r="U87" i="2" s="1"/>
  <c r="O12" i="2"/>
  <c r="Q12" i="2" s="1"/>
  <c r="U12" i="2" s="1"/>
  <c r="N12" i="2"/>
  <c r="N64" i="2"/>
  <c r="N91" i="2"/>
  <c r="N57" i="2"/>
  <c r="N87" i="2"/>
  <c r="O44" i="9"/>
  <c r="Q44" i="9" s="1"/>
  <c r="U44" i="9" s="1"/>
  <c r="O43" i="9"/>
  <c r="Q43" i="9" s="1"/>
  <c r="U43" i="9" s="1"/>
  <c r="N44" i="9"/>
  <c r="N43" i="9"/>
  <c r="N8" i="9"/>
  <c r="N12" i="9"/>
  <c r="N7" i="9"/>
  <c r="M21" i="5"/>
  <c r="N21" i="5" s="1"/>
  <c r="M22" i="5"/>
  <c r="N22" i="5" s="1"/>
  <c r="M84" i="5"/>
  <c r="N84" i="5" s="1"/>
  <c r="M85" i="5"/>
  <c r="N85" i="5" s="1"/>
  <c r="M86" i="5"/>
  <c r="N86" i="5" s="1"/>
  <c r="M87" i="5"/>
  <c r="M73" i="5"/>
  <c r="N73" i="5" s="1"/>
  <c r="M74" i="5"/>
  <c r="N74" i="5" s="1"/>
  <c r="M75" i="5"/>
  <c r="N75" i="5" s="1"/>
  <c r="M76" i="5"/>
  <c r="M29" i="5"/>
  <c r="N29" i="5" s="1"/>
  <c r="R6" i="5"/>
  <c r="V6" i="5" s="1"/>
  <c r="O6" i="5"/>
  <c r="N6" i="5"/>
  <c r="M130" i="5"/>
  <c r="N130" i="5"/>
  <c r="M62" i="5"/>
  <c r="M57" i="5"/>
  <c r="N57" i="5" s="1"/>
  <c r="O12" i="4"/>
  <c r="Q12" i="4" s="1"/>
  <c r="U12" i="4" s="1"/>
  <c r="M6" i="4"/>
  <c r="M7" i="4"/>
  <c r="M8" i="4"/>
  <c r="O8" i="4"/>
  <c r="Q8" i="4" s="1"/>
  <c r="U8" i="4" s="1"/>
  <c r="M9" i="4"/>
  <c r="O9" i="4" s="1"/>
  <c r="Q9" i="4" s="1"/>
  <c r="U9" i="4" s="1"/>
  <c r="M10" i="4"/>
  <c r="O10" i="4" s="1"/>
  <c r="Q10" i="4" s="1"/>
  <c r="U10" i="4" s="1"/>
  <c r="O9" i="3"/>
  <c r="Q9" i="3" s="1"/>
  <c r="U9" i="3" s="1"/>
  <c r="O6" i="3"/>
  <c r="O23" i="2"/>
  <c r="Q23" i="2" s="1"/>
  <c r="U23" i="2" s="1"/>
  <c r="R6" i="2"/>
  <c r="V6" i="2" s="1"/>
  <c r="O6" i="2"/>
  <c r="N6" i="2"/>
  <c r="D4" i="2"/>
  <c r="M63" i="2"/>
  <c r="O63" i="2"/>
  <c r="Q63" i="2" s="1"/>
  <c r="U63" i="2" s="1"/>
  <c r="M92" i="2"/>
  <c r="O92" i="2" s="1"/>
  <c r="Q92" i="2" s="1"/>
  <c r="U92" i="2" s="1"/>
  <c r="M93" i="2"/>
  <c r="O93" i="2" s="1"/>
  <c r="Q93" i="2" s="1"/>
  <c r="U93" i="2" s="1"/>
  <c r="O19" i="2"/>
  <c r="Q19" i="2" s="1"/>
  <c r="U19" i="2" s="1"/>
  <c r="M58" i="2"/>
  <c r="O83" i="9"/>
  <c r="Q83" i="9" s="1"/>
  <c r="U83" i="9" s="1"/>
  <c r="M26" i="9"/>
  <c r="R6" i="9"/>
  <c r="V6" i="9" s="1"/>
  <c r="O6" i="9"/>
  <c r="W6" i="9"/>
  <c r="O22" i="5" l="1"/>
  <c r="Q22" i="5" s="1"/>
  <c r="U22" i="5" s="1"/>
  <c r="O21" i="5"/>
  <c r="Q21" i="5" s="1"/>
  <c r="U21" i="5" s="1"/>
  <c r="O84" i="5"/>
  <c r="Q84" i="5" s="1"/>
  <c r="U84" i="5" s="1"/>
  <c r="O85" i="5"/>
  <c r="Q85" i="5" s="1"/>
  <c r="U85" i="5" s="1"/>
  <c r="O86" i="5"/>
  <c r="Q86" i="5" s="1"/>
  <c r="U86" i="5" s="1"/>
  <c r="O62" i="5"/>
  <c r="Q62" i="5" s="1"/>
  <c r="U62" i="5" s="1"/>
  <c r="O29" i="5"/>
  <c r="Q29" i="5" s="1"/>
  <c r="U29" i="5" s="1"/>
  <c r="O73" i="5"/>
  <c r="Q73" i="5" s="1"/>
  <c r="U73" i="5" s="1"/>
  <c r="O74" i="5"/>
  <c r="Q74" i="5" s="1"/>
  <c r="U74" i="5" s="1"/>
  <c r="O75" i="5"/>
  <c r="Q75" i="5" s="1"/>
  <c r="U75" i="5" s="1"/>
  <c r="N62" i="5"/>
  <c r="O130" i="5"/>
  <c r="Q130" i="5" s="1"/>
  <c r="U130" i="5" s="1"/>
  <c r="O57" i="5"/>
  <c r="Q57" i="5" s="1"/>
  <c r="U57" i="5" s="1"/>
  <c r="N6" i="9"/>
  <c r="O7" i="4"/>
  <c r="Q7" i="4" s="1"/>
  <c r="U7" i="4" s="1"/>
  <c r="Q6" i="2"/>
  <c r="U6" i="2" s="1"/>
  <c r="S6" i="2"/>
  <c r="W6" i="2"/>
  <c r="N23" i="2"/>
  <c r="O58" i="2"/>
  <c r="Q58" i="2" s="1"/>
  <c r="U58" i="2" s="1"/>
  <c r="N63" i="2"/>
  <c r="N92" i="2"/>
  <c r="N19" i="2"/>
  <c r="N93" i="2"/>
  <c r="N58" i="2"/>
  <c r="Q6" i="9"/>
  <c r="U6" i="9" s="1"/>
  <c r="S6" i="9"/>
  <c r="N83" i="9"/>
  <c r="O12" i="5"/>
  <c r="Q12" i="5" s="1"/>
  <c r="U12" i="5" s="1"/>
  <c r="O13" i="5"/>
  <c r="Q13" i="5" s="1"/>
  <c r="U13" i="5" s="1"/>
  <c r="O15" i="5"/>
  <c r="Q15" i="5" s="1"/>
  <c r="U15" i="5" s="1"/>
  <c r="O17" i="5"/>
  <c r="Q17" i="5" s="1"/>
  <c r="U17" i="5" s="1"/>
  <c r="O20" i="5"/>
  <c r="Q20" i="5" s="1"/>
  <c r="U20" i="5" s="1"/>
  <c r="O23" i="5"/>
  <c r="Q23" i="5" s="1"/>
  <c r="U23" i="5" s="1"/>
  <c r="O25" i="5"/>
  <c r="Q25" i="5" s="1"/>
  <c r="U25" i="5" s="1"/>
  <c r="O26" i="5"/>
  <c r="Q26" i="5" s="1"/>
  <c r="U26" i="5" s="1"/>
  <c r="O30" i="5"/>
  <c r="Q30" i="5" s="1"/>
  <c r="U30" i="5" s="1"/>
  <c r="O32" i="5"/>
  <c r="Q32" i="5" s="1"/>
  <c r="U32" i="5" s="1"/>
  <c r="O33" i="5"/>
  <c r="Q33" i="5" s="1"/>
  <c r="U33" i="5" s="1"/>
  <c r="O34" i="5"/>
  <c r="Q34" i="5" s="1"/>
  <c r="U34" i="5" s="1"/>
  <c r="O36" i="5"/>
  <c r="Q36" i="5" s="1"/>
  <c r="U36" i="5" s="1"/>
  <c r="O37" i="5"/>
  <c r="Q37" i="5" s="1"/>
  <c r="U37" i="5" s="1"/>
  <c r="O40" i="5"/>
  <c r="Q40" i="5" s="1"/>
  <c r="U40" i="5" s="1"/>
  <c r="O46" i="5"/>
  <c r="Q46" i="5" s="1"/>
  <c r="U46" i="5" s="1"/>
  <c r="O47" i="5"/>
  <c r="Q47" i="5" s="1"/>
  <c r="U47" i="5" s="1"/>
  <c r="O50" i="5"/>
  <c r="Q50" i="5" s="1"/>
  <c r="U50" i="5" s="1"/>
  <c r="O53" i="5"/>
  <c r="Q53" i="5" s="1"/>
  <c r="U53" i="5" s="1"/>
  <c r="O56" i="5"/>
  <c r="Q56" i="5" s="1"/>
  <c r="U56" i="5" s="1"/>
  <c r="O59" i="5"/>
  <c r="Q59" i="5" s="1"/>
  <c r="U59" i="5" s="1"/>
  <c r="O61" i="5"/>
  <c r="Q61" i="5" s="1"/>
  <c r="U61" i="5" s="1"/>
  <c r="O63" i="5"/>
  <c r="Q63" i="5" s="1"/>
  <c r="U63" i="5" s="1"/>
  <c r="O70" i="5"/>
  <c r="Q70" i="5" s="1"/>
  <c r="U70" i="5" s="1"/>
  <c r="O71" i="5"/>
  <c r="Q71" i="5" s="1"/>
  <c r="U71" i="5" s="1"/>
  <c r="O89" i="5"/>
  <c r="Q89" i="5" s="1"/>
  <c r="U89" i="5" s="1"/>
  <c r="O98" i="5"/>
  <c r="Q98" i="5" s="1"/>
  <c r="U98" i="5" s="1"/>
  <c r="O105" i="5"/>
  <c r="Q105" i="5" s="1"/>
  <c r="U105" i="5" s="1"/>
  <c r="O107" i="5"/>
  <c r="Q107" i="5" s="1"/>
  <c r="U107" i="5" s="1"/>
  <c r="O109" i="5"/>
  <c r="Q109" i="5" s="1"/>
  <c r="U109" i="5" s="1"/>
  <c r="O111" i="5"/>
  <c r="Q111" i="5" s="1"/>
  <c r="U111" i="5" s="1"/>
  <c r="O113" i="5"/>
  <c r="Q113" i="5" s="1"/>
  <c r="U113" i="5" s="1"/>
  <c r="O133" i="5"/>
  <c r="Q133" i="5" s="1"/>
  <c r="U133" i="5" s="1"/>
  <c r="O140" i="5"/>
  <c r="Q140" i="5" s="1"/>
  <c r="U140" i="5" s="1"/>
  <c r="O146" i="5"/>
  <c r="Q146" i="5" s="1"/>
  <c r="U146" i="5" s="1"/>
  <c r="O159" i="5"/>
  <c r="Q159" i="5" s="1"/>
  <c r="U159" i="5" s="1"/>
  <c r="O161" i="5"/>
  <c r="Q161" i="5" s="1"/>
  <c r="U161" i="5" s="1"/>
  <c r="O163" i="5"/>
  <c r="Q163" i="5" s="1"/>
  <c r="U163" i="5" s="1"/>
  <c r="O165" i="5"/>
  <c r="Q165" i="5" s="1"/>
  <c r="U165" i="5" s="1"/>
  <c r="O175" i="5"/>
  <c r="Q175" i="5" s="1"/>
  <c r="U175" i="5" s="1"/>
  <c r="O177" i="5"/>
  <c r="Q177" i="5" s="1"/>
  <c r="U177" i="5" s="1"/>
  <c r="O181" i="5"/>
  <c r="Q181" i="5" s="1"/>
  <c r="U181" i="5" s="1"/>
  <c r="O11" i="5"/>
  <c r="Q11" i="5" s="1"/>
  <c r="U11" i="5" s="1"/>
  <c r="O8" i="5"/>
  <c r="Q8" i="5" s="1"/>
  <c r="U8" i="5" s="1"/>
  <c r="O9" i="5"/>
  <c r="Q9" i="5" s="1"/>
  <c r="U9" i="5" s="1"/>
  <c r="O10" i="5"/>
  <c r="Q10" i="5" s="1"/>
  <c r="U10" i="5" s="1"/>
  <c r="O14" i="5"/>
  <c r="Q14" i="5" s="1"/>
  <c r="U14" i="5" s="1"/>
  <c r="O24" i="5"/>
  <c r="Q24" i="5" s="1"/>
  <c r="U24" i="5" s="1"/>
  <c r="O28" i="5"/>
  <c r="Q28" i="5" s="1"/>
  <c r="U28" i="5" s="1"/>
  <c r="O35" i="5"/>
  <c r="Q35" i="5" s="1"/>
  <c r="U35" i="5" s="1"/>
  <c r="O41" i="5"/>
  <c r="Q41" i="5" s="1"/>
  <c r="U41" i="5" s="1"/>
  <c r="O51" i="5"/>
  <c r="Q51" i="5" s="1"/>
  <c r="U51" i="5" s="1"/>
  <c r="O55" i="5"/>
  <c r="Q55" i="5" s="1"/>
  <c r="U55" i="5" s="1"/>
  <c r="O67" i="5"/>
  <c r="Q67" i="5" s="1"/>
  <c r="U67" i="5" s="1"/>
  <c r="O76" i="5"/>
  <c r="Q76" i="5" s="1"/>
  <c r="U76" i="5" s="1"/>
  <c r="O92" i="5"/>
  <c r="Q92" i="5" s="1"/>
  <c r="U92" i="5" s="1"/>
  <c r="O93" i="5"/>
  <c r="Q93" i="5" s="1"/>
  <c r="U93" i="5" s="1"/>
  <c r="O94" i="5"/>
  <c r="Q94" i="5" s="1"/>
  <c r="U94" i="5" s="1"/>
  <c r="O95" i="5"/>
  <c r="Q95" i="5" s="1"/>
  <c r="U95" i="5" s="1"/>
  <c r="O96" i="5"/>
  <c r="Q96" i="5" s="1"/>
  <c r="U96" i="5" s="1"/>
  <c r="O102" i="5"/>
  <c r="Q102" i="5" s="1"/>
  <c r="U102" i="5" s="1"/>
  <c r="O106" i="5"/>
  <c r="Q106" i="5" s="1"/>
  <c r="U106" i="5" s="1"/>
  <c r="O108" i="5"/>
  <c r="Q108" i="5" s="1"/>
  <c r="U108" i="5" s="1"/>
  <c r="O110" i="5"/>
  <c r="Q110" i="5" s="1"/>
  <c r="U110" i="5" s="1"/>
  <c r="O112" i="5"/>
  <c r="Q112" i="5" s="1"/>
  <c r="U112" i="5" s="1"/>
  <c r="O117" i="5"/>
  <c r="Q117" i="5" s="1"/>
  <c r="U117" i="5" s="1"/>
  <c r="O119" i="5"/>
  <c r="Q119" i="5" s="1"/>
  <c r="U119" i="5" s="1"/>
  <c r="O120" i="5"/>
  <c r="Q120" i="5" s="1"/>
  <c r="U120" i="5" s="1"/>
  <c r="O121" i="5"/>
  <c r="Q121" i="5" s="1"/>
  <c r="U121" i="5" s="1"/>
  <c r="O122" i="5"/>
  <c r="Q122" i="5" s="1"/>
  <c r="U122" i="5" s="1"/>
  <c r="O123" i="5"/>
  <c r="Q123" i="5" s="1"/>
  <c r="U123" i="5" s="1"/>
  <c r="O124" i="5"/>
  <c r="Q124" i="5" s="1"/>
  <c r="U124" i="5" s="1"/>
  <c r="O125" i="5"/>
  <c r="Q125" i="5" s="1"/>
  <c r="U125" i="5" s="1"/>
  <c r="O127" i="5"/>
  <c r="Q127" i="5" s="1"/>
  <c r="U127" i="5" s="1"/>
  <c r="O129" i="5"/>
  <c r="Q129" i="5" s="1"/>
  <c r="U129" i="5" s="1"/>
  <c r="O132" i="5"/>
  <c r="Q132" i="5" s="1"/>
  <c r="U132" i="5" s="1"/>
  <c r="O135" i="5"/>
  <c r="Q135" i="5" s="1"/>
  <c r="U135" i="5" s="1"/>
  <c r="O136" i="5"/>
  <c r="Q136" i="5" s="1"/>
  <c r="U136" i="5" s="1"/>
  <c r="O137" i="5"/>
  <c r="Q137" i="5" s="1"/>
  <c r="U137" i="5" s="1"/>
  <c r="O138" i="5"/>
  <c r="Q138" i="5" s="1"/>
  <c r="U138" i="5" s="1"/>
  <c r="O141" i="5"/>
  <c r="Q141" i="5" s="1"/>
  <c r="U141" i="5" s="1"/>
  <c r="O143" i="5"/>
  <c r="Q143" i="5" s="1"/>
  <c r="U143" i="5" s="1"/>
  <c r="O145" i="5"/>
  <c r="Q145" i="5" s="1"/>
  <c r="U145" i="5" s="1"/>
  <c r="O148" i="5"/>
  <c r="Q148" i="5" s="1"/>
  <c r="U148" i="5" s="1"/>
  <c r="O152" i="5"/>
  <c r="Q152" i="5" s="1"/>
  <c r="U152" i="5" s="1"/>
  <c r="O153" i="5"/>
  <c r="Q153" i="5" s="1"/>
  <c r="U153" i="5" s="1"/>
  <c r="O154" i="5"/>
  <c r="Q154" i="5" s="1"/>
  <c r="U154" i="5" s="1"/>
  <c r="O155" i="5"/>
  <c r="Q155" i="5" s="1"/>
  <c r="U155" i="5" s="1"/>
  <c r="O156" i="5"/>
  <c r="Q156" i="5" s="1"/>
  <c r="U156" i="5" s="1"/>
  <c r="O157" i="5"/>
  <c r="Q157" i="5" s="1"/>
  <c r="U157" i="5" s="1"/>
  <c r="O160" i="5"/>
  <c r="Q160" i="5" s="1"/>
  <c r="U160" i="5" s="1"/>
  <c r="O162" i="5"/>
  <c r="Q162" i="5" s="1"/>
  <c r="U162" i="5" s="1"/>
  <c r="O164" i="5"/>
  <c r="Q164" i="5" s="1"/>
  <c r="U164" i="5" s="1"/>
  <c r="O167" i="5"/>
  <c r="Q167" i="5" s="1"/>
  <c r="U167" i="5" s="1"/>
  <c r="O168" i="5"/>
  <c r="Q168" i="5" s="1"/>
  <c r="U168" i="5" s="1"/>
  <c r="O169" i="5"/>
  <c r="Q169" i="5" s="1"/>
  <c r="U169" i="5" s="1"/>
  <c r="O170" i="5"/>
  <c r="Q170" i="5" s="1"/>
  <c r="U170" i="5" s="1"/>
  <c r="O171" i="5"/>
  <c r="Q171" i="5" s="1"/>
  <c r="U171" i="5" s="1"/>
  <c r="O172" i="5"/>
  <c r="Q172" i="5" s="1"/>
  <c r="U172" i="5" s="1"/>
  <c r="O173" i="5"/>
  <c r="Q173" i="5" s="1"/>
  <c r="U173" i="5" s="1"/>
  <c r="O176" i="5"/>
  <c r="Q176" i="5" s="1"/>
  <c r="U176" i="5" s="1"/>
  <c r="O179" i="5"/>
  <c r="Q179" i="5" s="1"/>
  <c r="U179" i="5" s="1"/>
  <c r="O183" i="5"/>
  <c r="Q183" i="5" s="1"/>
  <c r="U183" i="5" s="1"/>
  <c r="O7" i="5"/>
  <c r="Q7" i="5" s="1"/>
  <c r="U7" i="5" s="1"/>
  <c r="N8" i="5"/>
  <c r="N9" i="5"/>
  <c r="N10" i="5"/>
  <c r="N11" i="5"/>
  <c r="N12" i="5"/>
  <c r="N13" i="5"/>
  <c r="N14" i="5"/>
  <c r="N15" i="5"/>
  <c r="N17" i="5"/>
  <c r="N20" i="5"/>
  <c r="N23" i="5"/>
  <c r="N24" i="5"/>
  <c r="N25" i="5"/>
  <c r="N26" i="5"/>
  <c r="N28" i="5"/>
  <c r="N30" i="5"/>
  <c r="N32" i="5"/>
  <c r="N33" i="5"/>
  <c r="N34" i="5"/>
  <c r="N35" i="5"/>
  <c r="N36" i="5"/>
  <c r="N37" i="5"/>
  <c r="N40" i="5"/>
  <c r="N41" i="5"/>
  <c r="N46" i="5"/>
  <c r="N47" i="5"/>
  <c r="N50" i="5"/>
  <c r="N51" i="5"/>
  <c r="N53" i="5"/>
  <c r="N55" i="5"/>
  <c r="N56" i="5"/>
  <c r="N59" i="5"/>
  <c r="N61" i="5"/>
  <c r="N63" i="5"/>
  <c r="N67" i="5"/>
  <c r="N70" i="5"/>
  <c r="N71" i="5"/>
  <c r="N76" i="5"/>
  <c r="N89" i="5"/>
  <c r="N92" i="5"/>
  <c r="N93" i="5"/>
  <c r="N94" i="5"/>
  <c r="N95" i="5"/>
  <c r="N96" i="5"/>
  <c r="N98" i="5"/>
  <c r="N102" i="5"/>
  <c r="N105" i="5"/>
  <c r="N106" i="5"/>
  <c r="N107" i="5"/>
  <c r="N108" i="5"/>
  <c r="N109" i="5"/>
  <c r="N110" i="5"/>
  <c r="N111" i="5"/>
  <c r="N112" i="5"/>
  <c r="N113" i="5"/>
  <c r="N117" i="5"/>
  <c r="N119" i="5"/>
  <c r="N120" i="5"/>
  <c r="N121" i="5"/>
  <c r="N122" i="5"/>
  <c r="N123" i="5"/>
  <c r="N124" i="5"/>
  <c r="N125" i="5"/>
  <c r="N127" i="5"/>
  <c r="N129" i="5"/>
  <c r="N132" i="5"/>
  <c r="N133" i="5"/>
  <c r="N135" i="5"/>
  <c r="N136" i="5"/>
  <c r="N137" i="5"/>
  <c r="N138" i="5"/>
  <c r="N140" i="5"/>
  <c r="N141" i="5"/>
  <c r="N143" i="5"/>
  <c r="N145" i="5"/>
  <c r="N146" i="5"/>
  <c r="N148" i="5"/>
  <c r="N152" i="5"/>
  <c r="N153" i="5"/>
  <c r="N154" i="5"/>
  <c r="N155" i="5"/>
  <c r="N156" i="5"/>
  <c r="N157" i="5"/>
  <c r="N159" i="5"/>
  <c r="N160" i="5"/>
  <c r="N161" i="5"/>
  <c r="N162" i="5"/>
  <c r="N163" i="5"/>
  <c r="N164" i="5"/>
  <c r="N165" i="5"/>
  <c r="N167" i="5"/>
  <c r="N168" i="5"/>
  <c r="N169" i="5"/>
  <c r="N170" i="5"/>
  <c r="N171" i="5"/>
  <c r="N172" i="5"/>
  <c r="N173" i="5"/>
  <c r="N175" i="5"/>
  <c r="N176" i="5"/>
  <c r="N177" i="5"/>
  <c r="N179" i="5"/>
  <c r="N181" i="5"/>
  <c r="N183" i="5"/>
  <c r="N7" i="5"/>
  <c r="O13" i="3"/>
  <c r="Q13" i="3" s="1"/>
  <c r="U13" i="3" s="1"/>
  <c r="O15" i="3"/>
  <c r="Q15" i="3" s="1"/>
  <c r="U15" i="3" s="1"/>
  <c r="O23" i="3"/>
  <c r="Q23" i="3" s="1"/>
  <c r="U23" i="3" s="1"/>
  <c r="O27" i="3"/>
  <c r="Q27" i="3" s="1"/>
  <c r="U27" i="3" s="1"/>
  <c r="O31" i="3"/>
  <c r="Q31" i="3" s="1"/>
  <c r="U31" i="3" s="1"/>
  <c r="O33" i="3"/>
  <c r="Q33" i="3" s="1"/>
  <c r="U33" i="3" s="1"/>
  <c r="O36" i="3"/>
  <c r="Q36" i="3" s="1"/>
  <c r="U36" i="3" s="1"/>
  <c r="O8" i="3"/>
  <c r="Q8" i="3" s="1"/>
  <c r="U8" i="3" s="1"/>
  <c r="O10" i="3"/>
  <c r="Q10" i="3" s="1"/>
  <c r="U10" i="3" s="1"/>
  <c r="O12" i="3"/>
  <c r="Q12" i="3" s="1"/>
  <c r="U12" i="3" s="1"/>
  <c r="O14" i="3"/>
  <c r="Q14" i="3" s="1"/>
  <c r="U14" i="3" s="1"/>
  <c r="O17" i="3"/>
  <c r="Q17" i="3" s="1"/>
  <c r="U17" i="3" s="1"/>
  <c r="O18" i="3"/>
  <c r="Q18" i="3" s="1"/>
  <c r="U18" i="3" s="1"/>
  <c r="O19" i="3"/>
  <c r="Q19" i="3" s="1"/>
  <c r="U19" i="3" s="1"/>
  <c r="O20" i="3"/>
  <c r="Q20" i="3" s="1"/>
  <c r="U20" i="3" s="1"/>
  <c r="O22" i="3"/>
  <c r="Q22" i="3" s="1"/>
  <c r="U22" i="3" s="1"/>
  <c r="O26" i="3"/>
  <c r="Q26" i="3" s="1"/>
  <c r="U26" i="3" s="1"/>
  <c r="O29" i="3"/>
  <c r="Q29" i="3" s="1"/>
  <c r="U29" i="3" s="1"/>
  <c r="O32" i="3"/>
  <c r="Q32" i="3" s="1"/>
  <c r="U32" i="3" s="1"/>
  <c r="O35" i="3"/>
  <c r="Q35" i="3" s="1"/>
  <c r="U35" i="3" s="1"/>
  <c r="O38" i="3"/>
  <c r="Q38" i="3" s="1"/>
  <c r="U38" i="3" s="1"/>
  <c r="O7" i="3"/>
  <c r="Q7" i="3" s="1"/>
  <c r="U7" i="3" s="1"/>
  <c r="O20" i="2"/>
  <c r="Q20" i="2" s="1"/>
  <c r="U20" i="2" s="1"/>
  <c r="O22" i="2"/>
  <c r="Q22" i="2" s="1"/>
  <c r="U22" i="2" s="1"/>
  <c r="O25" i="2"/>
  <c r="Q25" i="2" s="1"/>
  <c r="U25" i="2" s="1"/>
  <c r="O31" i="2"/>
  <c r="Q31" i="2" s="1"/>
  <c r="U31" i="2" s="1"/>
  <c r="O33" i="2"/>
  <c r="Q33" i="2" s="1"/>
  <c r="U33" i="2" s="1"/>
  <c r="O37" i="2"/>
  <c r="Q37" i="2" s="1"/>
  <c r="U37" i="2" s="1"/>
  <c r="O39" i="2"/>
  <c r="Q39" i="2" s="1"/>
  <c r="U39" i="2" s="1"/>
  <c r="O41" i="2"/>
  <c r="Q41" i="2" s="1"/>
  <c r="U41" i="2" s="1"/>
  <c r="O43" i="2"/>
  <c r="Q43" i="2" s="1"/>
  <c r="U43" i="2" s="1"/>
  <c r="O53" i="2"/>
  <c r="Q53" i="2" s="1"/>
  <c r="U53" i="2" s="1"/>
  <c r="O65" i="2"/>
  <c r="Q65" i="2" s="1"/>
  <c r="U65" i="2" s="1"/>
  <c r="O67" i="2"/>
  <c r="Q67" i="2" s="1"/>
  <c r="U67" i="2" s="1"/>
  <c r="O69" i="2"/>
  <c r="Q69" i="2" s="1"/>
  <c r="U69" i="2" s="1"/>
  <c r="O71" i="2"/>
  <c r="Q71" i="2" s="1"/>
  <c r="U71" i="2" s="1"/>
  <c r="O73" i="2"/>
  <c r="Q73" i="2" s="1"/>
  <c r="U73" i="2" s="1"/>
  <c r="O95" i="2"/>
  <c r="Q95" i="2" s="1"/>
  <c r="U95" i="2" s="1"/>
  <c r="O9" i="2"/>
  <c r="Q9" i="2" s="1"/>
  <c r="U9" i="2" s="1"/>
  <c r="O11" i="2"/>
  <c r="Q11" i="2" s="1"/>
  <c r="U11" i="2" s="1"/>
  <c r="O13" i="2"/>
  <c r="Q13" i="2" s="1"/>
  <c r="U13" i="2" s="1"/>
  <c r="O18" i="2"/>
  <c r="Q18" i="2" s="1"/>
  <c r="U18" i="2" s="1"/>
  <c r="O17" i="2"/>
  <c r="Q17" i="2" s="1"/>
  <c r="U17" i="2" s="1"/>
  <c r="O21" i="2"/>
  <c r="Q21" i="2" s="1"/>
  <c r="U21" i="2" s="1"/>
  <c r="O24" i="2"/>
  <c r="Q24" i="2" s="1"/>
  <c r="U24" i="2" s="1"/>
  <c r="O26" i="2"/>
  <c r="Q26" i="2" s="1"/>
  <c r="U26" i="2" s="1"/>
  <c r="O28" i="2"/>
  <c r="Q28" i="2" s="1"/>
  <c r="U28" i="2" s="1"/>
  <c r="O30" i="2"/>
  <c r="Q30" i="2" s="1"/>
  <c r="U30" i="2" s="1"/>
  <c r="O32" i="2"/>
  <c r="Q32" i="2" s="1"/>
  <c r="U32" i="2" s="1"/>
  <c r="O34" i="2"/>
  <c r="Q34" i="2" s="1"/>
  <c r="U34" i="2" s="1"/>
  <c r="O36" i="2"/>
  <c r="Q36" i="2" s="1"/>
  <c r="U36" i="2" s="1"/>
  <c r="O38" i="2"/>
  <c r="Q38" i="2" s="1"/>
  <c r="U38" i="2" s="1"/>
  <c r="O40" i="2"/>
  <c r="Q40" i="2" s="1"/>
  <c r="U40" i="2" s="1"/>
  <c r="O42" i="2"/>
  <c r="Q42" i="2" s="1"/>
  <c r="U42" i="2" s="1"/>
  <c r="O45" i="2"/>
  <c r="Q45" i="2" s="1"/>
  <c r="U45" i="2" s="1"/>
  <c r="O46" i="2"/>
  <c r="Q46" i="2" s="1"/>
  <c r="U46" i="2" s="1"/>
  <c r="O47" i="2"/>
  <c r="Q47" i="2" s="1"/>
  <c r="U47" i="2" s="1"/>
  <c r="O48" i="2"/>
  <c r="Q48" i="2" s="1"/>
  <c r="U48" i="2" s="1"/>
  <c r="O52" i="2"/>
  <c r="Q52" i="2" s="1"/>
  <c r="U52" i="2" s="1"/>
  <c r="O56" i="2"/>
  <c r="Q56" i="2" s="1"/>
  <c r="U56" i="2" s="1"/>
  <c r="O60" i="2"/>
  <c r="Q60" i="2" s="1"/>
  <c r="U60" i="2" s="1"/>
  <c r="O61" i="2"/>
  <c r="Q61" i="2" s="1"/>
  <c r="U61" i="2" s="1"/>
  <c r="O66" i="2"/>
  <c r="Q66" i="2" s="1"/>
  <c r="U66" i="2" s="1"/>
  <c r="O68" i="2"/>
  <c r="Q68" i="2" s="1"/>
  <c r="U68" i="2" s="1"/>
  <c r="O70" i="2"/>
  <c r="Q70" i="2" s="1"/>
  <c r="U70" i="2" s="1"/>
  <c r="O72" i="2"/>
  <c r="Q72" i="2" s="1"/>
  <c r="U72" i="2" s="1"/>
  <c r="O74" i="2"/>
  <c r="Q74" i="2" s="1"/>
  <c r="U74" i="2" s="1"/>
  <c r="O76" i="2"/>
  <c r="Q76" i="2" s="1"/>
  <c r="U76" i="2" s="1"/>
  <c r="O77" i="2"/>
  <c r="Q77" i="2" s="1"/>
  <c r="U77" i="2" s="1"/>
  <c r="O82" i="2"/>
  <c r="Q82" i="2" s="1"/>
  <c r="U82" i="2" s="1"/>
  <c r="O86" i="2"/>
  <c r="Q86" i="2" s="1"/>
  <c r="U86" i="2" s="1"/>
  <c r="O89" i="2"/>
  <c r="Q89" i="2" s="1"/>
  <c r="U89" i="2" s="1"/>
  <c r="O90" i="2"/>
  <c r="Q90" i="2" s="1"/>
  <c r="U90" i="2" s="1"/>
  <c r="O97" i="2"/>
  <c r="Q97" i="2" s="1"/>
  <c r="U97" i="2" s="1"/>
  <c r="O98" i="2"/>
  <c r="Q98" i="2" s="1"/>
  <c r="U98" i="2" s="1"/>
  <c r="O99" i="2"/>
  <c r="Q99" i="2" s="1"/>
  <c r="U99" i="2" s="1"/>
  <c r="O100" i="2"/>
  <c r="Q100" i="2" s="1"/>
  <c r="U100" i="2" s="1"/>
  <c r="O101" i="2"/>
  <c r="Q101" i="2" s="1"/>
  <c r="U101" i="2" s="1"/>
  <c r="O102" i="2"/>
  <c r="Q102" i="2" s="1"/>
  <c r="U102" i="2" s="1"/>
  <c r="O105" i="2"/>
  <c r="Q105" i="2" s="1"/>
  <c r="U105" i="2" s="1"/>
  <c r="N106" i="2"/>
  <c r="N107" i="2"/>
  <c r="N108" i="2"/>
  <c r="N109" i="2"/>
  <c r="N110" i="2"/>
  <c r="N111" i="2"/>
  <c r="N112" i="2"/>
  <c r="N113" i="2"/>
  <c r="N114" i="2"/>
  <c r="N115" i="2"/>
  <c r="N116" i="2"/>
  <c r="N117" i="2"/>
  <c r="N118" i="2"/>
  <c r="N119" i="2"/>
  <c r="N120" i="2"/>
  <c r="O10" i="9"/>
  <c r="Q10" i="9" s="1"/>
  <c r="U10" i="9" s="1"/>
  <c r="O11" i="9"/>
  <c r="Q11" i="9" s="1"/>
  <c r="U11" i="9" s="1"/>
  <c r="O13" i="9"/>
  <c r="Q13" i="9" s="1"/>
  <c r="U13" i="9" s="1"/>
  <c r="O14" i="9"/>
  <c r="Q14" i="9" s="1"/>
  <c r="U14" i="9" s="1"/>
  <c r="O15" i="9"/>
  <c r="Q15" i="9" s="1"/>
  <c r="U15" i="9" s="1"/>
  <c r="O16" i="9"/>
  <c r="Q16" i="9" s="1"/>
  <c r="U16" i="9" s="1"/>
  <c r="O18" i="9"/>
  <c r="Q18" i="9" s="1"/>
  <c r="U18" i="9" s="1"/>
  <c r="O19" i="9"/>
  <c r="Q19" i="9" s="1"/>
  <c r="U19" i="9" s="1"/>
  <c r="O20" i="9"/>
  <c r="Q20" i="9" s="1"/>
  <c r="U20" i="9" s="1"/>
  <c r="O22" i="9"/>
  <c r="Q22" i="9" s="1"/>
  <c r="U22" i="9" s="1"/>
  <c r="O23" i="9"/>
  <c r="Q23" i="9" s="1"/>
  <c r="U23" i="9" s="1"/>
  <c r="O24" i="9"/>
  <c r="Q24" i="9" s="1"/>
  <c r="U24" i="9" s="1"/>
  <c r="O25" i="9"/>
  <c r="Q25" i="9" s="1"/>
  <c r="U25" i="9" s="1"/>
  <c r="O27" i="9"/>
  <c r="Q27" i="9" s="1"/>
  <c r="U27" i="9" s="1"/>
  <c r="O28" i="9"/>
  <c r="Q28" i="9" s="1"/>
  <c r="U28" i="9" s="1"/>
  <c r="O29" i="9"/>
  <c r="Q29" i="9" s="1"/>
  <c r="U29" i="9" s="1"/>
  <c r="O30" i="9"/>
  <c r="Q30" i="9" s="1"/>
  <c r="U30" i="9" s="1"/>
  <c r="O32" i="9"/>
  <c r="Q32" i="9" s="1"/>
  <c r="U32" i="9" s="1"/>
  <c r="O34" i="9"/>
  <c r="Q34" i="9" s="1"/>
  <c r="U34" i="9" s="1"/>
  <c r="O35" i="9"/>
  <c r="Q35" i="9" s="1"/>
  <c r="U35" i="9" s="1"/>
  <c r="O36" i="9"/>
  <c r="Q36" i="9" s="1"/>
  <c r="U36" i="9" s="1"/>
  <c r="O78" i="9"/>
  <c r="Q78" i="9" s="1"/>
  <c r="U78" i="9" s="1"/>
  <c r="O105" i="9"/>
  <c r="Q105" i="9" s="1"/>
  <c r="U105" i="9" s="1"/>
  <c r="O111" i="9"/>
  <c r="Q111" i="9" s="1"/>
  <c r="U111" i="9" s="1"/>
  <c r="O114" i="9"/>
  <c r="Q114" i="9" s="1"/>
  <c r="U114" i="9" s="1"/>
  <c r="O9" i="9"/>
  <c r="Q9" i="9" s="1"/>
  <c r="U9" i="9" s="1"/>
  <c r="N25" i="9" l="1"/>
  <c r="N35" i="9"/>
  <c r="N37" i="9"/>
  <c r="N49" i="9"/>
  <c r="N53" i="9"/>
  <c r="N57" i="9"/>
  <c r="N59" i="9"/>
  <c r="N68" i="9"/>
  <c r="N74" i="9"/>
  <c r="N78" i="9"/>
  <c r="N82" i="9"/>
  <c r="N87" i="9"/>
  <c r="N89" i="9"/>
  <c r="N95" i="9"/>
  <c r="N97" i="9"/>
  <c r="N99" i="9"/>
  <c r="N101" i="9"/>
  <c r="N107" i="9"/>
  <c r="N109" i="9"/>
  <c r="N113" i="9"/>
  <c r="N18" i="9"/>
  <c r="N22" i="9"/>
  <c r="N30" i="9"/>
  <c r="N32" i="9"/>
  <c r="N34" i="9"/>
  <c r="N36" i="9"/>
  <c r="N38" i="9"/>
  <c r="N40" i="9"/>
  <c r="N42" i="9"/>
  <c r="N52" i="9"/>
  <c r="N60" i="9"/>
  <c r="N61" i="9"/>
  <c r="N65" i="9"/>
  <c r="N71" i="9"/>
  <c r="N79" i="9"/>
  <c r="N81" i="9"/>
  <c r="N86" i="9"/>
  <c r="N88" i="9"/>
  <c r="N90" i="9"/>
  <c r="N92" i="9"/>
  <c r="N96" i="9"/>
  <c r="N100" i="9"/>
  <c r="N104" i="9"/>
  <c r="N106" i="9"/>
  <c r="N110" i="9"/>
  <c r="N112" i="9"/>
  <c r="N114" i="9"/>
  <c r="N11" i="9"/>
  <c r="N16" i="9"/>
  <c r="N10" i="9"/>
  <c r="N13" i="9"/>
  <c r="N9" i="9"/>
  <c r="N111" i="9"/>
  <c r="N105" i="9"/>
  <c r="N93" i="9"/>
  <c r="N85" i="9"/>
  <c r="N66" i="9"/>
  <c r="N62" i="9"/>
  <c r="N51" i="9"/>
  <c r="N47" i="9"/>
  <c r="N29" i="9"/>
  <c r="N14" i="9"/>
  <c r="N20" i="9"/>
  <c r="N24" i="9"/>
  <c r="N28" i="9"/>
  <c r="N46" i="9"/>
  <c r="N48" i="9"/>
  <c r="N58" i="9"/>
  <c r="N63" i="9"/>
  <c r="N67" i="9"/>
  <c r="N98" i="9"/>
  <c r="N84" i="9"/>
  <c r="N77" i="9"/>
  <c r="N73" i="9"/>
  <c r="N64" i="9"/>
  <c r="N45" i="9"/>
  <c r="N27" i="9"/>
  <c r="N23" i="9"/>
  <c r="N19" i="9"/>
  <c r="N15" i="9"/>
  <c r="M142" i="5"/>
  <c r="M11" i="3"/>
  <c r="O11" i="3" s="1"/>
  <c r="Q11" i="3" s="1"/>
  <c r="U11" i="3" s="1"/>
  <c r="O26" i="9"/>
  <c r="Q26" i="9" s="1"/>
  <c r="U26" i="9" s="1"/>
  <c r="M115" i="5"/>
  <c r="M58" i="5"/>
  <c r="M44" i="5"/>
  <c r="M42" i="5"/>
  <c r="M18" i="5"/>
  <c r="M80" i="2"/>
  <c r="O80" i="2" s="1"/>
  <c r="Q80" i="2" s="1"/>
  <c r="U80" i="2" s="1"/>
  <c r="M59" i="2"/>
  <c r="O59" i="2" s="1"/>
  <c r="Q59" i="2" s="1"/>
  <c r="U59" i="2" s="1"/>
  <c r="M8" i="2"/>
  <c r="O8" i="2" s="1"/>
  <c r="Q8" i="2" s="1"/>
  <c r="U8" i="2" s="1"/>
  <c r="M108" i="9"/>
  <c r="O108" i="9" s="1"/>
  <c r="Q108" i="9" s="1"/>
  <c r="U108" i="9" s="1"/>
  <c r="O18" i="5" l="1"/>
  <c r="Q18" i="5" s="1"/>
  <c r="U18" i="5" s="1"/>
  <c r="N18" i="5"/>
  <c r="N115" i="5"/>
  <c r="O115" i="5"/>
  <c r="Q115" i="5" s="1"/>
  <c r="U115" i="5" s="1"/>
  <c r="O42" i="5"/>
  <c r="Q42" i="5" s="1"/>
  <c r="U42" i="5" s="1"/>
  <c r="N42" i="5"/>
  <c r="N58" i="5"/>
  <c r="O58" i="5"/>
  <c r="Q58" i="5" s="1"/>
  <c r="U58" i="5" s="1"/>
  <c r="O142" i="5"/>
  <c r="Q142" i="5" s="1"/>
  <c r="U142" i="5" s="1"/>
  <c r="N142" i="5"/>
  <c r="O44" i="5"/>
  <c r="Q44" i="5" s="1"/>
  <c r="U44" i="5" s="1"/>
  <c r="N44" i="5"/>
  <c r="N26" i="9"/>
  <c r="N108" i="9"/>
  <c r="N99" i="2"/>
  <c r="N95" i="2"/>
  <c r="N73" i="2"/>
  <c r="N69" i="2"/>
  <c r="N65" i="2"/>
  <c r="N8" i="2"/>
  <c r="N102" i="2"/>
  <c r="N100" i="2"/>
  <c r="N98" i="2"/>
  <c r="N89" i="2"/>
  <c r="N86" i="2"/>
  <c r="N82" i="2"/>
  <c r="N80" i="2"/>
  <c r="N76" i="2"/>
  <c r="N74" i="2"/>
  <c r="N72" i="2"/>
  <c r="N70" i="2"/>
  <c r="N68" i="2"/>
  <c r="N66" i="2"/>
  <c r="N60" i="2"/>
  <c r="N56" i="2"/>
  <c r="N52" i="2"/>
  <c r="N48" i="2"/>
  <c r="N46" i="2"/>
  <c r="N42" i="2"/>
  <c r="N40" i="2"/>
  <c r="N38" i="2"/>
  <c r="N37" i="2"/>
  <c r="N33" i="2"/>
  <c r="N31" i="2"/>
  <c r="N24" i="2"/>
  <c r="N21" i="2"/>
  <c r="N17" i="2"/>
  <c r="N18" i="2"/>
  <c r="N11" i="2"/>
  <c r="N9" i="2"/>
  <c r="N105" i="2"/>
  <c r="N101" i="2"/>
  <c r="N97" i="2"/>
  <c r="N90" i="2"/>
  <c r="N77" i="2"/>
  <c r="N71" i="2"/>
  <c r="N67" i="2"/>
  <c r="N61" i="2"/>
  <c r="N59" i="2"/>
  <c r="N53" i="2"/>
  <c r="N47" i="2"/>
  <c r="N45" i="2"/>
  <c r="N43" i="2"/>
  <c r="N41" i="2"/>
  <c r="N39" i="2"/>
  <c r="N36" i="2"/>
  <c r="N34" i="2"/>
  <c r="N32" i="2"/>
  <c r="N30" i="2"/>
  <c r="N28" i="2"/>
  <c r="N26" i="2"/>
  <c r="N25" i="2"/>
  <c r="N22" i="2"/>
  <c r="N20" i="2"/>
  <c r="N13" i="2"/>
  <c r="M178" i="5"/>
  <c r="M174" i="5"/>
  <c r="M126" i="5"/>
  <c r="M118" i="5"/>
  <c r="M19" i="4"/>
  <c r="M18" i="4"/>
  <c r="M37" i="3"/>
  <c r="O37" i="3" s="1"/>
  <c r="Q37" i="3" s="1"/>
  <c r="U37" i="3" s="1"/>
  <c r="M10" i="2"/>
  <c r="O10" i="2" s="1"/>
  <c r="Q10" i="2" s="1"/>
  <c r="U10" i="2" s="1"/>
  <c r="M102" i="9"/>
  <c r="M103" i="9"/>
  <c r="N178" i="5" l="1"/>
  <c r="O178" i="5"/>
  <c r="Q178" i="5" s="1"/>
  <c r="U178" i="5" s="1"/>
  <c r="O118" i="5"/>
  <c r="Q118" i="5" s="1"/>
  <c r="U118" i="5" s="1"/>
  <c r="N118" i="5"/>
  <c r="N174" i="5"/>
  <c r="O174" i="5"/>
  <c r="Q174" i="5" s="1"/>
  <c r="U174" i="5" s="1"/>
  <c r="O126" i="5"/>
  <c r="Q126" i="5" s="1"/>
  <c r="U126" i="5" s="1"/>
  <c r="N126" i="5"/>
  <c r="N10" i="2"/>
  <c r="N103" i="9"/>
  <c r="O102" i="9"/>
  <c r="Q102" i="9" s="1"/>
  <c r="U102" i="9" s="1"/>
  <c r="N102" i="9"/>
  <c r="M54" i="2"/>
  <c r="M55" i="2"/>
  <c r="M44" i="2"/>
  <c r="M50" i="2"/>
  <c r="M60" i="5"/>
  <c r="M166" i="5"/>
  <c r="M54" i="5"/>
  <c r="F4" i="5"/>
  <c r="R6" i="4"/>
  <c r="V6" i="4" s="1"/>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M182" i="5"/>
  <c r="M68" i="5"/>
  <c r="M69" i="5"/>
  <c r="M150" i="5"/>
  <c r="M103" i="5"/>
  <c r="M180" i="5"/>
  <c r="M147" i="5"/>
  <c r="M116" i="5"/>
  <c r="M19" i="5"/>
  <c r="M134" i="5"/>
  <c r="M27" i="5"/>
  <c r="M158" i="5"/>
  <c r="N166" i="5" l="1"/>
  <c r="O166" i="5"/>
  <c r="Q166" i="5" s="1"/>
  <c r="U166" i="5" s="1"/>
  <c r="O27" i="5"/>
  <c r="Q27" i="5" s="1"/>
  <c r="U27" i="5" s="1"/>
  <c r="N27" i="5"/>
  <c r="N19" i="5"/>
  <c r="O19" i="5"/>
  <c r="Q19" i="5" s="1"/>
  <c r="U19" i="5" s="1"/>
  <c r="N147" i="5"/>
  <c r="O147" i="5"/>
  <c r="Q147" i="5" s="1"/>
  <c r="U147" i="5" s="1"/>
  <c r="O103" i="5"/>
  <c r="Q103" i="5" s="1"/>
  <c r="U103" i="5" s="1"/>
  <c r="N103" i="5"/>
  <c r="N69" i="5"/>
  <c r="O69" i="5"/>
  <c r="Q69" i="5" s="1"/>
  <c r="U69" i="5" s="1"/>
  <c r="N182" i="5"/>
  <c r="O182" i="5"/>
  <c r="Q182" i="5" s="1"/>
  <c r="U182" i="5" s="1"/>
  <c r="N158" i="5"/>
  <c r="O158" i="5"/>
  <c r="Q158" i="5" s="1"/>
  <c r="U158" i="5" s="1"/>
  <c r="N134" i="5"/>
  <c r="O134" i="5"/>
  <c r="Q134" i="5" s="1"/>
  <c r="U134" i="5" s="1"/>
  <c r="O116" i="5"/>
  <c r="Q116" i="5" s="1"/>
  <c r="U116" i="5" s="1"/>
  <c r="N116" i="5"/>
  <c r="N180" i="5"/>
  <c r="O180" i="5"/>
  <c r="Q180" i="5" s="1"/>
  <c r="U180" i="5" s="1"/>
  <c r="N150" i="5"/>
  <c r="O150" i="5"/>
  <c r="Q150" i="5" s="1"/>
  <c r="U150" i="5" s="1"/>
  <c r="O68" i="5"/>
  <c r="Q68" i="5" s="1"/>
  <c r="U68" i="5" s="1"/>
  <c r="N68" i="5"/>
  <c r="O54" i="5"/>
  <c r="Q54" i="5" s="1"/>
  <c r="U54" i="5" s="1"/>
  <c r="N54" i="5"/>
  <c r="N60" i="5"/>
  <c r="O60" i="5"/>
  <c r="Q60" i="5" s="1"/>
  <c r="U60" i="5" s="1"/>
  <c r="O50" i="2"/>
  <c r="Q50" i="2" s="1"/>
  <c r="U50" i="2" s="1"/>
  <c r="N50" i="2"/>
  <c r="O55" i="2"/>
  <c r="Q55" i="2" s="1"/>
  <c r="U55" i="2" s="1"/>
  <c r="N55" i="2"/>
  <c r="O44" i="2"/>
  <c r="Q44" i="2" s="1"/>
  <c r="U44" i="2" s="1"/>
  <c r="N44" i="2"/>
  <c r="O54" i="2"/>
  <c r="Q54" i="2" s="1"/>
  <c r="U54" i="2" s="1"/>
  <c r="N54" i="2"/>
  <c r="M64" i="5"/>
  <c r="M52" i="5"/>
  <c r="M81" i="5"/>
  <c r="M82" i="5"/>
  <c r="M100" i="5"/>
  <c r="M101" i="5"/>
  <c r="M144" i="5"/>
  <c r="M31" i="5"/>
  <c r="O11" i="4"/>
  <c r="Q11" i="4" s="1"/>
  <c r="U11" i="4" s="1"/>
  <c r="O20" i="4"/>
  <c r="Q20" i="4" s="1"/>
  <c r="U20" i="4" s="1"/>
  <c r="O144" i="5" l="1"/>
  <c r="Q144" i="5" s="1"/>
  <c r="U144" i="5" s="1"/>
  <c r="N144" i="5"/>
  <c r="N100" i="5"/>
  <c r="O100" i="5"/>
  <c r="Q100" i="5" s="1"/>
  <c r="U100" i="5" s="1"/>
  <c r="O64" i="5"/>
  <c r="Q64" i="5" s="1"/>
  <c r="U64" i="5" s="1"/>
  <c r="N64" i="5"/>
  <c r="N31" i="5"/>
  <c r="O31" i="5"/>
  <c r="Q31" i="5" s="1"/>
  <c r="U31" i="5" s="1"/>
  <c r="O101" i="5"/>
  <c r="Q101" i="5" s="1"/>
  <c r="U101" i="5" s="1"/>
  <c r="N101" i="5"/>
  <c r="O52" i="5"/>
  <c r="Q52" i="5" s="1"/>
  <c r="U52" i="5" s="1"/>
  <c r="N52" i="5"/>
  <c r="O81" i="5"/>
  <c r="Q81" i="5" s="1"/>
  <c r="U81" i="5" s="1"/>
  <c r="N81" i="5"/>
  <c r="O82" i="5"/>
  <c r="Q82" i="5" s="1"/>
  <c r="U82" i="5" s="1"/>
  <c r="N82" i="5"/>
  <c r="M80" i="5"/>
  <c r="C6" i="6"/>
  <c r="F4" i="4"/>
  <c r="C5" i="6" s="1"/>
  <c r="D4" i="4"/>
  <c r="F4" i="3"/>
  <c r="C4" i="6" s="1"/>
  <c r="C2" i="6"/>
  <c r="M103" i="2"/>
  <c r="M104" i="2"/>
  <c r="O103" i="2" l="1"/>
  <c r="Q103" i="2" s="1"/>
  <c r="U103" i="2" s="1"/>
  <c r="N103" i="2"/>
  <c r="O104" i="2"/>
  <c r="Q104" i="2" s="1"/>
  <c r="U104" i="2" s="1"/>
  <c r="N104" i="2"/>
  <c r="O80" i="5"/>
  <c r="Q80" i="5" s="1"/>
  <c r="U80" i="5" s="1"/>
  <c r="N80" i="5"/>
  <c r="M85" i="2"/>
  <c r="M79" i="2"/>
  <c r="M78" i="2"/>
  <c r="M62" i="2"/>
  <c r="F4" i="2"/>
  <c r="C3" i="6" s="1"/>
  <c r="C7" i="6" s="1"/>
  <c r="O78" i="2" l="1"/>
  <c r="Q78" i="2" s="1"/>
  <c r="U78" i="2" s="1"/>
  <c r="N78" i="2"/>
  <c r="O85" i="2"/>
  <c r="Q85" i="2" s="1"/>
  <c r="U85" i="2" s="1"/>
  <c r="N85" i="2"/>
  <c r="O62" i="2"/>
  <c r="Q62" i="2" s="1"/>
  <c r="U62" i="2" s="1"/>
  <c r="N62" i="2"/>
  <c r="O79" i="2"/>
  <c r="Q79" i="2" s="1"/>
  <c r="U79" i="2" s="1"/>
  <c r="N79" i="2"/>
  <c r="M30" i="3"/>
  <c r="O30" i="3" s="1"/>
  <c r="Q30" i="3" s="1"/>
  <c r="U30" i="3" s="1"/>
  <c r="M21" i="3"/>
  <c r="O21" i="3" s="1"/>
  <c r="Q21" i="3" s="1"/>
  <c r="U21" i="3" s="1"/>
  <c r="M28" i="3"/>
  <c r="O28" i="3" s="1"/>
  <c r="Q28" i="3" s="1"/>
  <c r="U28" i="3" s="1"/>
  <c r="M88" i="2"/>
  <c r="M27" i="2"/>
  <c r="M29" i="2"/>
  <c r="M75" i="2"/>
  <c r="M35" i="2"/>
  <c r="M94" i="2"/>
  <c r="M81" i="2"/>
  <c r="M51" i="2"/>
  <c r="M16" i="2"/>
  <c r="M96" i="2"/>
  <c r="M33" i="9"/>
  <c r="M31" i="9"/>
  <c r="M21" i="9"/>
  <c r="M17" i="9"/>
  <c r="O96" i="2" l="1"/>
  <c r="Q96" i="2" s="1"/>
  <c r="U96" i="2" s="1"/>
  <c r="N96" i="2"/>
  <c r="O51" i="2"/>
  <c r="Q51" i="2" s="1"/>
  <c r="U51" i="2" s="1"/>
  <c r="N51" i="2"/>
  <c r="O94" i="2"/>
  <c r="Q94" i="2" s="1"/>
  <c r="U94" i="2" s="1"/>
  <c r="N94" i="2"/>
  <c r="O75" i="2"/>
  <c r="Q75" i="2" s="1"/>
  <c r="U75" i="2" s="1"/>
  <c r="N75" i="2"/>
  <c r="O27" i="2"/>
  <c r="Q27" i="2" s="1"/>
  <c r="U27" i="2" s="1"/>
  <c r="N27" i="2"/>
  <c r="O16" i="2"/>
  <c r="Q16" i="2" s="1"/>
  <c r="U16" i="2" s="1"/>
  <c r="N16" i="2"/>
  <c r="O81" i="2"/>
  <c r="Q81" i="2" s="1"/>
  <c r="U81" i="2" s="1"/>
  <c r="N81" i="2"/>
  <c r="O35" i="2"/>
  <c r="Q35" i="2" s="1"/>
  <c r="U35" i="2" s="1"/>
  <c r="N35" i="2"/>
  <c r="O29" i="2"/>
  <c r="Q29" i="2" s="1"/>
  <c r="U29" i="2" s="1"/>
  <c r="N29" i="2"/>
  <c r="O88" i="2"/>
  <c r="Q88" i="2" s="1"/>
  <c r="U88" i="2" s="1"/>
  <c r="N88" i="2"/>
  <c r="O33" i="9"/>
  <c r="Q33" i="9" s="1"/>
  <c r="U33" i="9" s="1"/>
  <c r="N33" i="9"/>
  <c r="O107" i="9"/>
  <c r="Q107" i="9" s="1"/>
  <c r="U107" i="9" s="1"/>
  <c r="O17" i="9"/>
  <c r="Q17" i="9" s="1"/>
  <c r="U17" i="9" s="1"/>
  <c r="N17" i="9"/>
  <c r="O31" i="9"/>
  <c r="Q31" i="9" s="1"/>
  <c r="U31" i="9" s="1"/>
  <c r="N31" i="9"/>
  <c r="O21" i="9"/>
  <c r="Q21" i="9" s="1"/>
  <c r="U21" i="9" s="1"/>
  <c r="N21" i="9"/>
  <c r="O104" i="9"/>
  <c r="Q104" i="9" s="1"/>
  <c r="U104" i="9" s="1"/>
  <c r="O110" i="9"/>
  <c r="Q110" i="9" s="1"/>
  <c r="U110" i="9" s="1"/>
  <c r="M91" i="5" l="1"/>
  <c r="M65" i="5"/>
  <c r="M49" i="5"/>
  <c r="M45" i="5"/>
  <c r="F8" i="21"/>
  <c r="E8" i="21"/>
  <c r="D8" i="21"/>
  <c r="C8" i="21"/>
  <c r="B8" i="21"/>
  <c r="G7" i="21"/>
  <c r="G6" i="21"/>
  <c r="G5" i="21"/>
  <c r="G4" i="21"/>
  <c r="G3" i="21"/>
  <c r="G2" i="21"/>
  <c r="N7" i="21"/>
  <c r="N6" i="21"/>
  <c r="N5" i="21"/>
  <c r="N4" i="21"/>
  <c r="N3" i="21"/>
  <c r="N2" i="21"/>
  <c r="M8" i="21"/>
  <c r="L8" i="21"/>
  <c r="K8" i="21"/>
  <c r="J8" i="21"/>
  <c r="N45" i="5" l="1"/>
  <c r="O45" i="5"/>
  <c r="Q45" i="5" s="1"/>
  <c r="U45" i="5" s="1"/>
  <c r="N65" i="5"/>
  <c r="O65" i="5"/>
  <c r="Q65" i="5" s="1"/>
  <c r="U65" i="5" s="1"/>
  <c r="N91" i="5"/>
  <c r="O91" i="5"/>
  <c r="Q91" i="5" s="1"/>
  <c r="U91" i="5" s="1"/>
  <c r="N49" i="5"/>
  <c r="O49" i="5"/>
  <c r="Q49" i="5" s="1"/>
  <c r="U49" i="5" s="1"/>
  <c r="O87" i="5"/>
  <c r="Q87" i="5" s="1"/>
  <c r="U87" i="5" s="1"/>
  <c r="N87" i="5"/>
  <c r="G8" i="21"/>
  <c r="N8" i="21"/>
  <c r="M151" i="5"/>
  <c r="M131" i="5"/>
  <c r="M128" i="5"/>
  <c r="M104" i="5"/>
  <c r="M78" i="5"/>
  <c r="M39" i="5"/>
  <c r="O21" i="4"/>
  <c r="Q21" i="4" s="1"/>
  <c r="U21" i="4" s="1"/>
  <c r="O112" i="9"/>
  <c r="Q112" i="9" s="1"/>
  <c r="U112" i="9" s="1"/>
  <c r="M94" i="9"/>
  <c r="M91" i="9"/>
  <c r="M69" i="9"/>
  <c r="M56" i="9"/>
  <c r="M55" i="9"/>
  <c r="M41" i="9"/>
  <c r="M39" i="9"/>
  <c r="O151" i="5" l="1"/>
  <c r="Q151" i="5" s="1"/>
  <c r="U151" i="5" s="1"/>
  <c r="N151" i="5"/>
  <c r="N39" i="5"/>
  <c r="O39" i="5"/>
  <c r="Q39" i="5" s="1"/>
  <c r="U39" i="5" s="1"/>
  <c r="N104" i="5"/>
  <c r="O104" i="5"/>
  <c r="Q104" i="5" s="1"/>
  <c r="U104" i="5" s="1"/>
  <c r="O131" i="5"/>
  <c r="Q131" i="5" s="1"/>
  <c r="U131" i="5" s="1"/>
  <c r="N131" i="5"/>
  <c r="O128" i="5"/>
  <c r="Q128" i="5" s="1"/>
  <c r="U128" i="5" s="1"/>
  <c r="N128" i="5"/>
  <c r="O91" i="9"/>
  <c r="Q91" i="9" s="1"/>
  <c r="U91" i="9" s="1"/>
  <c r="N91" i="9"/>
  <c r="O39" i="9"/>
  <c r="Q39" i="9" s="1"/>
  <c r="U39" i="9" s="1"/>
  <c r="N39" i="9"/>
  <c r="O41" i="9"/>
  <c r="Q41" i="9" s="1"/>
  <c r="U41" i="9" s="1"/>
  <c r="N41" i="9"/>
  <c r="O55" i="9"/>
  <c r="Q55" i="9" s="1"/>
  <c r="U55" i="9" s="1"/>
  <c r="N55" i="9"/>
  <c r="N56" i="9"/>
  <c r="N94" i="9"/>
  <c r="O69" i="9"/>
  <c r="Q69" i="9" s="1"/>
  <c r="U69" i="9" s="1"/>
  <c r="N69" i="9"/>
  <c r="O95" i="9"/>
  <c r="Q95" i="9" s="1"/>
  <c r="U95" i="9" s="1"/>
  <c r="O78" i="5"/>
  <c r="Q78" i="5" s="1"/>
  <c r="U78" i="5" s="1"/>
  <c r="N78" i="5"/>
  <c r="M43" i="5"/>
  <c r="M38" i="5"/>
  <c r="O16" i="4"/>
  <c r="Q16" i="4" s="1"/>
  <c r="U16" i="4" s="1"/>
  <c r="M83" i="2"/>
  <c r="M70" i="9"/>
  <c r="O56" i="9"/>
  <c r="Q56" i="9" s="1"/>
  <c r="U56" i="9" s="1"/>
  <c r="O38" i="5" l="1"/>
  <c r="Q38" i="5" s="1"/>
  <c r="U38" i="5" s="1"/>
  <c r="N38" i="5"/>
  <c r="N43" i="5"/>
  <c r="O43" i="5"/>
  <c r="Q43" i="5" s="1"/>
  <c r="U43" i="5" s="1"/>
  <c r="O83" i="2"/>
  <c r="Q83" i="2" s="1"/>
  <c r="U83" i="2" s="1"/>
  <c r="N83" i="2"/>
  <c r="O70" i="9"/>
  <c r="Q70" i="9" s="1"/>
  <c r="U70" i="9" s="1"/>
  <c r="N70" i="9"/>
  <c r="M66" i="5" l="1"/>
  <c r="M76" i="9"/>
  <c r="M72" i="9"/>
  <c r="O47" i="9"/>
  <c r="Q47" i="9" s="1"/>
  <c r="U47" i="9" s="1"/>
  <c r="O48" i="9"/>
  <c r="Q48" i="9" s="1"/>
  <c r="U48" i="9" s="1"/>
  <c r="O49" i="9"/>
  <c r="Q49" i="9" s="1"/>
  <c r="U49" i="9" s="1"/>
  <c r="O51" i="9"/>
  <c r="Q51" i="9" s="1"/>
  <c r="U51" i="9" s="1"/>
  <c r="O52" i="9"/>
  <c r="Q52" i="9" s="1"/>
  <c r="U52" i="9" s="1"/>
  <c r="O53" i="9"/>
  <c r="Q53" i="9" s="1"/>
  <c r="U53" i="9" s="1"/>
  <c r="O57" i="9"/>
  <c r="Q57" i="9" s="1"/>
  <c r="U57" i="9" s="1"/>
  <c r="O58" i="9"/>
  <c r="Q58" i="9" s="1"/>
  <c r="U58" i="9" s="1"/>
  <c r="O59" i="9"/>
  <c r="Q59" i="9" s="1"/>
  <c r="U59" i="9" s="1"/>
  <c r="O60" i="9"/>
  <c r="Q60" i="9" s="1"/>
  <c r="U60" i="9" s="1"/>
  <c r="O61" i="9"/>
  <c r="Q61" i="9" s="1"/>
  <c r="U61" i="9" s="1"/>
  <c r="O62" i="9"/>
  <c r="Q62" i="9" s="1"/>
  <c r="U62" i="9" s="1"/>
  <c r="O63" i="9"/>
  <c r="Q63" i="9" s="1"/>
  <c r="U63" i="9" s="1"/>
  <c r="O64" i="9"/>
  <c r="Q64" i="9" s="1"/>
  <c r="U64" i="9" s="1"/>
  <c r="O65" i="9"/>
  <c r="Q65" i="9" s="1"/>
  <c r="U65" i="9" s="1"/>
  <c r="O66" i="9"/>
  <c r="Q66" i="9" s="1"/>
  <c r="U66" i="9" s="1"/>
  <c r="O67" i="9"/>
  <c r="Q67" i="9" s="1"/>
  <c r="U67" i="9" s="1"/>
  <c r="O68" i="9"/>
  <c r="Q68" i="9" s="1"/>
  <c r="U68" i="9" s="1"/>
  <c r="O71" i="9"/>
  <c r="Q71" i="9" s="1"/>
  <c r="U71" i="9" s="1"/>
  <c r="O73" i="9"/>
  <c r="Q73" i="9" s="1"/>
  <c r="U73" i="9" s="1"/>
  <c r="O74" i="9"/>
  <c r="Q74" i="9" s="1"/>
  <c r="U74" i="9" s="1"/>
  <c r="O77" i="9"/>
  <c r="Q77" i="9" s="1"/>
  <c r="U77" i="9" s="1"/>
  <c r="O38" i="9"/>
  <c r="Q38" i="9" s="1"/>
  <c r="U38" i="9" s="1"/>
  <c r="O42" i="9"/>
  <c r="Q42" i="9" s="1"/>
  <c r="U42" i="9" s="1"/>
  <c r="O45" i="9"/>
  <c r="Q45" i="9" s="1"/>
  <c r="U45" i="9" s="1"/>
  <c r="O46" i="9"/>
  <c r="Q46" i="9" s="1"/>
  <c r="U46" i="9" s="1"/>
  <c r="O66" i="5" l="1"/>
  <c r="Q66" i="5" s="1"/>
  <c r="U66" i="5" s="1"/>
  <c r="N66" i="5"/>
  <c r="O40" i="9"/>
  <c r="Q40" i="9" s="1"/>
  <c r="U40" i="9" s="1"/>
  <c r="O76" i="9"/>
  <c r="Q76" i="9" s="1"/>
  <c r="U76" i="9" s="1"/>
  <c r="N76" i="9"/>
  <c r="O37" i="9"/>
  <c r="Q37" i="9" s="1"/>
  <c r="U37" i="9" s="1"/>
  <c r="O72" i="9"/>
  <c r="Q72" i="9" s="1"/>
  <c r="U72" i="9" s="1"/>
  <c r="N72" i="9"/>
  <c r="M72" i="5" l="1"/>
  <c r="M48" i="5"/>
  <c r="M25" i="3"/>
  <c r="O25" i="3" s="1"/>
  <c r="Q25" i="3" s="1"/>
  <c r="U25" i="3" s="1"/>
  <c r="M24" i="3"/>
  <c r="O24" i="3" s="1"/>
  <c r="Q24" i="3" s="1"/>
  <c r="U24" i="3" s="1"/>
  <c r="M16" i="3"/>
  <c r="O16" i="3" s="1"/>
  <c r="Q16" i="3" s="1"/>
  <c r="U16" i="3" s="1"/>
  <c r="M84" i="2"/>
  <c r="M49" i="2"/>
  <c r="M75" i="9"/>
  <c r="M54" i="9"/>
  <c r="M50" i="9"/>
  <c r="O72" i="5" l="1"/>
  <c r="Q72" i="5" s="1"/>
  <c r="U72" i="5" s="1"/>
  <c r="N72" i="5"/>
  <c r="O48" i="5"/>
  <c r="Q48" i="5" s="1"/>
  <c r="U48" i="5" s="1"/>
  <c r="N48" i="5"/>
  <c r="O49" i="2"/>
  <c r="Q49" i="2" s="1"/>
  <c r="U49" i="2" s="1"/>
  <c r="N49" i="2"/>
  <c r="O84" i="2"/>
  <c r="Q84" i="2" s="1"/>
  <c r="U84" i="2" s="1"/>
  <c r="N84" i="2"/>
  <c r="O50" i="9"/>
  <c r="Q50" i="9" s="1"/>
  <c r="U50" i="9" s="1"/>
  <c r="N50" i="9"/>
  <c r="O54" i="9"/>
  <c r="Q54" i="9" s="1"/>
  <c r="U54" i="9" s="1"/>
  <c r="N54" i="9"/>
  <c r="O75" i="9"/>
  <c r="Q75" i="9" s="1"/>
  <c r="U75" i="9" s="1"/>
  <c r="N75" i="9"/>
  <c r="O80" i="9"/>
  <c r="Q80" i="9" s="1"/>
  <c r="U80" i="9" s="1"/>
  <c r="N80" i="9"/>
  <c r="O17" i="4"/>
  <c r="Q17" i="4" s="1"/>
  <c r="U17" i="4" s="1"/>
  <c r="M77" i="5"/>
  <c r="M97" i="5"/>
  <c r="M88" i="5"/>
  <c r="M83" i="5"/>
  <c r="M79" i="5"/>
  <c r="M26" i="4"/>
  <c r="M23" i="4"/>
  <c r="O22" i="4"/>
  <c r="Q22" i="4" s="1"/>
  <c r="U22" i="4" s="1"/>
  <c r="N97" i="5" l="1"/>
  <c r="O97" i="5"/>
  <c r="Q97" i="5" s="1"/>
  <c r="U97" i="5" s="1"/>
  <c r="N139" i="5"/>
  <c r="O139" i="5"/>
  <c r="Q139" i="5" s="1"/>
  <c r="U139" i="5" s="1"/>
  <c r="O83" i="5"/>
  <c r="Q83" i="5" s="1"/>
  <c r="U83" i="5" s="1"/>
  <c r="N83" i="5"/>
  <c r="O77" i="5"/>
  <c r="Q77" i="5" s="1"/>
  <c r="U77" i="5" s="1"/>
  <c r="N77" i="5"/>
  <c r="O79" i="5"/>
  <c r="Q79" i="5" s="1"/>
  <c r="U79" i="5" s="1"/>
  <c r="N79" i="5"/>
  <c r="O88" i="5"/>
  <c r="Q88" i="5" s="1"/>
  <c r="U88" i="5" s="1"/>
  <c r="N88" i="5"/>
  <c r="O15" i="4"/>
  <c r="Q15" i="4" s="1"/>
  <c r="U15" i="4" s="1"/>
  <c r="O26" i="4"/>
  <c r="Q26" i="4" s="1"/>
  <c r="U26" i="4" s="1"/>
  <c r="B6" i="6" l="1"/>
  <c r="D2" i="5"/>
  <c r="O29" i="4"/>
  <c r="Q29" i="4" s="1"/>
  <c r="U29" i="4" s="1"/>
  <c r="O28" i="4"/>
  <c r="Q28" i="4" s="1"/>
  <c r="U28" i="4" s="1"/>
  <c r="O27" i="4"/>
  <c r="Q27" i="4" s="1"/>
  <c r="U27" i="4" s="1"/>
  <c r="O25" i="4"/>
  <c r="Q25" i="4" s="1"/>
  <c r="U25" i="4" s="1"/>
  <c r="O24" i="4"/>
  <c r="Q24" i="4" s="1"/>
  <c r="U24" i="4" s="1"/>
  <c r="O23" i="4"/>
  <c r="Q23" i="4" s="1"/>
  <c r="U23" i="4" s="1"/>
  <c r="O19" i="4"/>
  <c r="Q19" i="4" s="1"/>
  <c r="U19" i="4" s="1"/>
  <c r="O14" i="4"/>
  <c r="Q14" i="4" s="1"/>
  <c r="U14" i="4" s="1"/>
  <c r="O6" i="4"/>
  <c r="B5" i="6"/>
  <c r="D2" i="4"/>
  <c r="B4" i="6"/>
  <c r="D2" i="3"/>
  <c r="B3" i="6"/>
  <c r="D2" i="2"/>
  <c r="O109" i="9"/>
  <c r="Q109" i="9" s="1"/>
  <c r="U109" i="9" s="1"/>
  <c r="O106" i="9"/>
  <c r="Q106" i="9" s="1"/>
  <c r="U106" i="9" s="1"/>
  <c r="O103" i="9"/>
  <c r="Q103" i="9" s="1"/>
  <c r="U103" i="9" s="1"/>
  <c r="O98" i="9"/>
  <c r="Q98" i="9" s="1"/>
  <c r="U98" i="9" s="1"/>
  <c r="O94" i="9"/>
  <c r="Q94" i="9" s="1"/>
  <c r="U94" i="9" s="1"/>
  <c r="O93" i="9"/>
  <c r="Q93" i="9" s="1"/>
  <c r="U93" i="9" s="1"/>
  <c r="O85" i="9"/>
  <c r="Q85" i="9" s="1"/>
  <c r="U85" i="9" s="1"/>
  <c r="O84" i="9"/>
  <c r="Q84" i="9" s="1"/>
  <c r="U84" i="9" s="1"/>
  <c r="B2" i="6"/>
  <c r="N34" i="3" l="1"/>
  <c r="S6" i="3"/>
  <c r="W6" i="3"/>
  <c r="O79" i="9"/>
  <c r="Q79" i="9" s="1"/>
  <c r="U79" i="9" s="1"/>
  <c r="O88" i="9"/>
  <c r="Q88" i="9" s="1"/>
  <c r="U88" i="9" s="1"/>
  <c r="O97" i="9"/>
  <c r="Q97" i="9" s="1"/>
  <c r="U97" i="9" s="1"/>
  <c r="O99" i="9"/>
  <c r="Q99" i="9" s="1"/>
  <c r="U99" i="9" s="1"/>
  <c r="O100" i="9"/>
  <c r="Q100" i="9" s="1"/>
  <c r="U100" i="9" s="1"/>
  <c r="O101" i="9"/>
  <c r="Q101" i="9" s="1"/>
  <c r="U101" i="9" s="1"/>
  <c r="O81" i="9"/>
  <c r="Q81" i="9" s="1"/>
  <c r="U81" i="9" s="1"/>
  <c r="O82" i="9"/>
  <c r="Q82" i="9" s="1"/>
  <c r="U82" i="9" s="1"/>
  <c r="O86" i="9"/>
  <c r="Q86" i="9" s="1"/>
  <c r="U86" i="9" s="1"/>
  <c r="O87" i="9"/>
  <c r="Q87" i="9" s="1"/>
  <c r="U87" i="9" s="1"/>
  <c r="O89" i="9"/>
  <c r="Q89" i="9" s="1"/>
  <c r="U89" i="9" s="1"/>
  <c r="O90" i="9"/>
  <c r="Q90" i="9" s="1"/>
  <c r="U90" i="9" s="1"/>
  <c r="O92" i="9"/>
  <c r="Q92" i="9" s="1"/>
  <c r="U92" i="9" s="1"/>
  <c r="O96" i="9"/>
  <c r="Q96" i="9" s="1"/>
  <c r="U96" i="9" s="1"/>
  <c r="O113" i="9"/>
  <c r="Q113" i="9" s="1"/>
  <c r="U113" i="9" s="1"/>
  <c r="B7" i="6"/>
  <c r="N6" i="3" l="1"/>
  <c r="N10" i="4"/>
  <c r="N7" i="4"/>
  <c r="W6" i="5"/>
  <c r="S6" i="5"/>
  <c r="Q6" i="5"/>
  <c r="U6" i="5" s="1"/>
  <c r="N12" i="4"/>
  <c r="Q6" i="3"/>
  <c r="U6" i="3" s="1"/>
  <c r="R6" i="3"/>
  <c r="V6" i="3" s="1"/>
  <c r="N9" i="3"/>
  <c r="N8" i="4"/>
  <c r="N9" i="4"/>
  <c r="N11" i="4"/>
  <c r="N7" i="3"/>
  <c r="N30" i="3"/>
  <c r="N22" i="3"/>
  <c r="N14" i="3"/>
  <c r="N37" i="3"/>
  <c r="N29" i="3"/>
  <c r="N20" i="3"/>
  <c r="N12" i="3"/>
  <c r="N36" i="3"/>
  <c r="N31" i="3"/>
  <c r="N27" i="3"/>
  <c r="N23" i="3"/>
  <c r="N19" i="3"/>
  <c r="N15" i="3"/>
  <c r="N11" i="3"/>
  <c r="N35" i="3"/>
  <c r="N26" i="3"/>
  <c r="N18" i="3"/>
  <c r="N10" i="3"/>
  <c r="N32" i="3"/>
  <c r="N24" i="3"/>
  <c r="N16" i="3"/>
  <c r="N38" i="3"/>
  <c r="N33" i="3"/>
  <c r="N28" i="3"/>
  <c r="N25" i="3"/>
  <c r="N21" i="3"/>
  <c r="N17" i="3"/>
  <c r="N13" i="3"/>
  <c r="N8" i="3"/>
  <c r="S6" i="4"/>
  <c r="Q6" i="4"/>
  <c r="U6" i="4" s="1"/>
  <c r="W6" i="4"/>
  <c r="N27" i="4"/>
  <c r="N23" i="4"/>
  <c r="N19" i="4"/>
  <c r="N25" i="4"/>
  <c r="N6" i="4"/>
  <c r="N29" i="4"/>
  <c r="N28" i="4"/>
  <c r="N26" i="4"/>
  <c r="N16" i="4"/>
  <c r="N20" i="4"/>
  <c r="N24" i="4"/>
  <c r="N14" i="4"/>
  <c r="N15" i="4"/>
  <c r="N22" i="4"/>
  <c r="N17" i="4"/>
  <c r="N21" i="4"/>
</calcChain>
</file>

<file path=xl/comments1.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List>
</comments>
</file>

<file path=xl/comments2.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 ref="J22" authorId="0">
      <text>
        <r>
          <rPr>
            <b/>
            <sz val="9"/>
            <color indexed="81"/>
            <rFont val="Tahoma"/>
            <family val="2"/>
          </rPr>
          <t>Francisco Javier Hernández Valadez:</t>
        </r>
        <r>
          <rPr>
            <sz val="9"/>
            <color indexed="81"/>
            <rFont val="Tahoma"/>
            <family val="2"/>
          </rPr>
          <t xml:space="preserve">
Cambio entre gente de TAS 2</t>
        </r>
      </text>
    </comment>
    <comment ref="J29" authorId="0">
      <text>
        <r>
          <rPr>
            <b/>
            <sz val="9"/>
            <color indexed="81"/>
            <rFont val="Tahoma"/>
            <family val="2"/>
          </rPr>
          <t>Francisco Javier Hernández Valadez:</t>
        </r>
        <r>
          <rPr>
            <sz val="9"/>
            <color indexed="81"/>
            <rFont val="Tahoma"/>
            <family val="2"/>
          </rPr>
          <t xml:space="preserve">
Cambio entre Ever y Carmen 2</t>
        </r>
      </text>
    </comment>
    <comment ref="J30" authorId="0">
      <text>
        <r>
          <rPr>
            <b/>
            <sz val="9"/>
            <color indexed="81"/>
            <rFont val="Tahoma"/>
            <family val="2"/>
          </rPr>
          <t>Francisco Javier Hernández Valadez:</t>
        </r>
        <r>
          <rPr>
            <sz val="9"/>
            <color indexed="81"/>
            <rFont val="Tahoma"/>
            <family val="2"/>
          </rPr>
          <t xml:space="preserve">
Cambio entre Ever y Carmen 2</t>
        </r>
      </text>
    </comment>
  </commentList>
</comments>
</file>

<file path=xl/comments3.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List>
</comments>
</file>

<file path=xl/comments4.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List>
</comments>
</file>

<file path=xl/comments5.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 ref="J27" authorId="0">
      <text>
        <r>
          <rPr>
            <b/>
            <sz val="9"/>
            <color indexed="81"/>
            <rFont val="Tahoma"/>
            <family val="2"/>
          </rPr>
          <t>Francisco Javier Hernández Valadez:</t>
        </r>
        <r>
          <rPr>
            <sz val="9"/>
            <color indexed="81"/>
            <rFont val="Tahoma"/>
            <family val="2"/>
          </rPr>
          <t xml:space="preserve">
Cambia 2 veces
</t>
        </r>
      </text>
    </comment>
    <comment ref="J38" authorId="0">
      <text>
        <r>
          <rPr>
            <b/>
            <sz val="9"/>
            <color indexed="81"/>
            <rFont val="Tahoma"/>
            <family val="2"/>
          </rPr>
          <t>Francisco Javier Hernández Valadez:</t>
        </r>
        <r>
          <rPr>
            <sz val="9"/>
            <color indexed="81"/>
            <rFont val="Tahoma"/>
            <family val="2"/>
          </rPr>
          <t xml:space="preserve">
Cambio de responsable TAS 2</t>
        </r>
      </text>
    </comment>
  </commentList>
</comments>
</file>

<file path=xl/comments6.xml><?xml version="1.0" encoding="utf-8"?>
<comments xmlns="http://schemas.openxmlformats.org/spreadsheetml/2006/main">
  <authors>
    <author>Francisco Javier Hernández Valadez</author>
  </authors>
  <commentList>
    <comment ref="P1" authorId="0">
      <text>
        <r>
          <rPr>
            <b/>
            <sz val="9"/>
            <color indexed="81"/>
            <rFont val="Tahoma"/>
            <family val="2"/>
          </rPr>
          <t>Francisco Javier Hernández Valadez:</t>
        </r>
        <r>
          <rPr>
            <sz val="9"/>
            <color indexed="81"/>
            <rFont val="Tahoma"/>
            <family val="2"/>
          </rPr>
          <t xml:space="preserve">
Viene de JIRA</t>
        </r>
      </text>
    </comment>
    <comment ref="J127" authorId="0">
      <text>
        <r>
          <rPr>
            <b/>
            <sz val="9"/>
            <color indexed="81"/>
            <rFont val="Tahoma"/>
            <family val="2"/>
          </rPr>
          <t>Francisco Javier Hernández Valadez:</t>
        </r>
        <r>
          <rPr>
            <sz val="9"/>
            <color indexed="81"/>
            <rFont val="Tahoma"/>
            <family val="2"/>
          </rPr>
          <t xml:space="preserve">
Cambio entre gente de TAS 2</t>
        </r>
      </text>
    </comment>
    <comment ref="J134" authorId="0">
      <text>
        <r>
          <rPr>
            <b/>
            <sz val="9"/>
            <color indexed="81"/>
            <rFont val="Tahoma"/>
            <family val="2"/>
          </rPr>
          <t>Francisco Javier Hernández Valadez:</t>
        </r>
        <r>
          <rPr>
            <sz val="9"/>
            <color indexed="81"/>
            <rFont val="Tahoma"/>
            <family val="2"/>
          </rPr>
          <t xml:space="preserve">
Cambio entre Ever y Carmen 2</t>
        </r>
      </text>
    </comment>
    <comment ref="J135" authorId="0">
      <text>
        <r>
          <rPr>
            <b/>
            <sz val="9"/>
            <color indexed="81"/>
            <rFont val="Tahoma"/>
            <family val="2"/>
          </rPr>
          <t>Francisco Javier Hernández Valadez:</t>
        </r>
        <r>
          <rPr>
            <sz val="9"/>
            <color indexed="81"/>
            <rFont val="Tahoma"/>
            <family val="2"/>
          </rPr>
          <t xml:space="preserve">
Cambio entre Ever y Carmen 2</t>
        </r>
      </text>
    </comment>
    <comment ref="J291" authorId="0">
      <text>
        <r>
          <rPr>
            <b/>
            <sz val="9"/>
            <color indexed="81"/>
            <rFont val="Tahoma"/>
            <family val="2"/>
          </rPr>
          <t>Francisco Javier Hernández Valadez:</t>
        </r>
        <r>
          <rPr>
            <sz val="9"/>
            <color indexed="81"/>
            <rFont val="Tahoma"/>
            <family val="2"/>
          </rPr>
          <t xml:space="preserve">
Cambia 2 veces
</t>
        </r>
      </text>
    </comment>
    <comment ref="J302" authorId="0">
      <text>
        <r>
          <rPr>
            <b/>
            <sz val="9"/>
            <color indexed="81"/>
            <rFont val="Tahoma"/>
            <family val="2"/>
          </rPr>
          <t>Francisco Javier Hernández Valadez:</t>
        </r>
        <r>
          <rPr>
            <sz val="9"/>
            <color indexed="81"/>
            <rFont val="Tahoma"/>
            <family val="2"/>
          </rPr>
          <t xml:space="preserve">
Cambio de responsable TAS 2</t>
        </r>
      </text>
    </comment>
  </commentList>
</comments>
</file>

<file path=xl/sharedStrings.xml><?xml version="1.0" encoding="utf-8"?>
<sst xmlns="http://schemas.openxmlformats.org/spreadsheetml/2006/main" count="9589" uniqueCount="1017">
  <si>
    <t>Key</t>
  </si>
  <si>
    <t>Issue Type</t>
  </si>
  <si>
    <t>Status</t>
  </si>
  <si>
    <t>Priority</t>
  </si>
  <si>
    <t>Summary</t>
  </si>
  <si>
    <t>Description</t>
  </si>
  <si>
    <t>Reporter</t>
  </si>
  <si>
    <t>Assignee</t>
  </si>
  <si>
    <t>Labels</t>
  </si>
  <si>
    <t>BXMPRJ-1203</t>
  </si>
  <si>
    <t>Question</t>
  </si>
  <si>
    <t>Open</t>
  </si>
  <si>
    <t>Medium</t>
  </si>
  <si>
    <t>HORARIO Y USUARIO</t>
  </si>
  <si>
    <t xml:space="preserve">Petición 
Se solicita que en el reporte de impresión y envió de liquidaciones (JLIQL005) muestre el horario de captura y el usuario que captura la operación. 
se adjunta archivo y pantalla impresión 
</t>
  </si>
  <si>
    <t>Isela Martínez</t>
  </si>
  <si>
    <t>Ivan Torres</t>
  </si>
  <si>
    <t>CICLO4</t>
  </si>
  <si>
    <t>BXMPRJ-1202</t>
  </si>
  <si>
    <t>ESPECIFICACION DE DATOS PARA LA INTERFACE QUE RECIBE TAS DE FIABLE PARA REGISTRAR GARANTIAS DE CAUCION</t>
  </si>
  <si>
    <t xml:space="preserve">Gerardo 
de acuerdo a la reunión que se llevo a cabo con Elisa Paz y Juan Carlos Jaques, se levanta Jira para que especifiques que datos necesita TAS que le envie Fiable para que se registren en TAS las garantias por caución 
</t>
  </si>
  <si>
    <t>Margarita Arellano</t>
  </si>
  <si>
    <t>Gerardo Gomez</t>
  </si>
  <si>
    <t>BXMPRJ-1200</t>
  </si>
  <si>
    <t>Investigating</t>
  </si>
  <si>
    <t>High</t>
  </si>
  <si>
    <t>Diferencias contables vs operativas (reporteria)</t>
  </si>
  <si>
    <t>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t>
  </si>
  <si>
    <t>Jocelyn Vazquez</t>
  </si>
  <si>
    <t>BXMPRJ-1199</t>
  </si>
  <si>
    <t>REPLICAR LOS CAMBIOS DE LA 9060 A TODAS LAS DEMAS MESAS</t>
  </si>
  <si>
    <t>Cuando fueron creadas las mesas 9060, 9065, 11255, 11332 y 11322 en una junta en Polanco ante Fernando Pérez que los cambios que se efectuaran un una mesa se replicaran en todas las demás, es decir que ninguna área tiene por duplicar sus actividades como las "tasas operativas" o "límites", ayer en la 11255 no existía tasas y SHF rompió limites. 
De lo contrario cada área estará realizando su actividad hasta 5 veces.</t>
  </si>
  <si>
    <t>Martin Cruz</t>
  </si>
  <si>
    <t>Giordy Palacios</t>
  </si>
  <si>
    <t>CICLO4, D2</t>
  </si>
  <si>
    <t>BXMPRJ-1197</t>
  </si>
  <si>
    <t>Errores en Reportes de Posiciones, de Operaciones y de Liquidaciones</t>
  </si>
  <si>
    <t xml:space="preserve">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t>
  </si>
  <si>
    <t>Juan Carlos Fernández</t>
  </si>
  <si>
    <t>BXMPRJ-1196</t>
  </si>
  <si>
    <t>REINCIDENCIA (ant.435) Bloqueado por otro usuario</t>
  </si>
  <si>
    <t>REINCIDENCIA JIRA435, al estar capturando en el módulo de "Mesa" capturando una orden y me quedé bloqueado por otro usuario que se encontraba en el módulo de "liquidaciones" (Rosa Isela). 
Ese otro JIRA que está referenciado con éste es el 435, pero en esa ocasión estaba ajustando canasta.</t>
  </si>
  <si>
    <t>Jacqueline Barradas</t>
  </si>
  <si>
    <t>BXMPRJ-1195</t>
  </si>
  <si>
    <t>Error en Precios del BX+MP</t>
  </si>
  <si>
    <t>en el fondo BX+MP los precios estan mal, aparecen desfasados, este fondo para las compras liquida mismo dia y en las ventas liquida 48 hrs. con el precio del dia que liquido. 
Ya se le comento a Gerardo y esta pendiente de resolver.</t>
  </si>
  <si>
    <t>BXMPRJ-1193</t>
  </si>
  <si>
    <t>Reporte de Cartera global de clientes</t>
  </si>
  <si>
    <t xml:space="preserve">
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</si>
  <si>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Cesar Guzmán</t>
  </si>
  <si>
    <t>BXMPRJ-1190</t>
  </si>
  <si>
    <t>In Progress</t>
  </si>
  <si>
    <t>PROBLEMAS PARA CAPTURAR 91TIE28B CREAL11</t>
  </si>
  <si>
    <t xml:space="preserve">Descripción de Escenario de Prueba: 
Se trata de capturar una operación con un "91Creal11",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t>
  </si>
  <si>
    <t>Carmen Méndez</t>
  </si>
  <si>
    <t>Agustin Gutierrez</t>
  </si>
  <si>
    <t>CICLO4, PruebasD2</t>
  </si>
  <si>
    <t>ciclo4</t>
  </si>
  <si>
    <t>BXMPRJ-1172</t>
  </si>
  <si>
    <t>Delivered</t>
  </si>
  <si>
    <t>NO PERMITE MODIFICAR UNA ORDEN</t>
  </si>
  <si>
    <t xml:space="preserve">Se capturó una operación con una contraparte (Bco. BX+), registrando la operación como si hubiera sido por "Lince" y como "postor", al momento de terminar de registrar la operación en la pantalla desaparece el sistema de corretaje, por lo que lo consultamos en el "listado de órdenes"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"Tasa prom." y nos envió un mensaje, por lo que se eliminó y se volvió a capturar la operación para "librar" el mensaje. 
</t>
  </si>
  <si>
    <t>BXMPRJ-1165</t>
  </si>
  <si>
    <t>Regla 19 de Garantías y Préstamos no esta generando contabilidad</t>
  </si>
  <si>
    <t>Al correr contabilidad de la regla 19 GArantías y Préstamos no esta generando registros contables, en el ambiente de TAS Producción en BX+ para la Casa de Bolsa.</t>
  </si>
  <si>
    <t>Arturo Saldivar</t>
  </si>
  <si>
    <t>BXMPRJ-1163</t>
  </si>
  <si>
    <t>Parametrizacion y validacion de cifras para revision de Edos de Cta.</t>
  </si>
  <si>
    <t xml:space="preserve">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t>
  </si>
  <si>
    <t>Christian Ramirez</t>
  </si>
  <si>
    <t>Jesús Villaseñor</t>
  </si>
  <si>
    <t>MIGRACION_4</t>
  </si>
  <si>
    <t>BXMPRJ-1158</t>
  </si>
  <si>
    <t>SOLICITUD DE AUTORIZACION INNECESARIA</t>
  </si>
  <si>
    <t>Al momento de revisar si existen órdenes pendientes por autorizar nos encontramos con 3, de las cuales solo una requiere autorización, aparentemente ya que TAS no cuenta son mensajes informativos del por que se requiere autorización. 
Se adjunta evidencia.</t>
  </si>
  <si>
    <t>Gaby Ledesma</t>
  </si>
  <si>
    <t>SCPC</t>
  </si>
  <si>
    <t>BXMPRJ-1143</t>
  </si>
  <si>
    <t>No viajan las ordenes H2H de reportos con clientes</t>
  </si>
  <si>
    <t>Conforme a las pruebas realizadas en H2H, No viajan las ordenes de reporto con intermediarios financieros.</t>
  </si>
  <si>
    <t>Antonio Laija Olmedo</t>
  </si>
  <si>
    <t>BXMPRJ-1123</t>
  </si>
  <si>
    <t>Depósitos Físicos realizado en TAS no reflejados en FIABLE</t>
  </si>
  <si>
    <t>Se observan 8 depósitos físicos realizados en TAS, que no se reflejaron en Fiable. 
Favor de vaidar y explicar la razón de las diferencias</t>
  </si>
  <si>
    <t>BXMPRJ-1121</t>
  </si>
  <si>
    <t>Identificacion de reportes regulatorios</t>
  </si>
  <si>
    <t>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t>
  </si>
  <si>
    <t>Erick Vázquez</t>
  </si>
  <si>
    <t>Ever Hernandez</t>
  </si>
  <si>
    <t>BXMPRJ-1120</t>
  </si>
  <si>
    <t>Actualización de cuentas en Contratos</t>
  </si>
  <si>
    <t xml:space="preserve">Actualizar la base de datos de las cuentas integradas en los contratos como: 
a. Cuentas Clabe 
b. Cuentas de cheques 
c. RFC 
d. bancos con estatus Baja. ejemplo IXE su equivalente es BANORTE 
</t>
  </si>
  <si>
    <t>CICLO4, PruebasD3</t>
  </si>
  <si>
    <t>BXMPRJ-1115</t>
  </si>
  <si>
    <t>Se requiere el nombre de la función y parámetros (tipos de variable y descripción) del proceso de BX+ que envia un archivo por e-mail.</t>
  </si>
  <si>
    <t>Se requiere el nombre de la función y parámetros (tipos de variable y descripción) del proceso que envia un archivo por e-mail. 
Además un ejemplo de como levantar dicho proceso y su llamado. 
Este proceso es necesario para el envío de las cartas confirmación de Mercado de Dinero.</t>
  </si>
  <si>
    <t>Sergio Rangel</t>
  </si>
  <si>
    <t>BXMPRJ-1113</t>
  </si>
  <si>
    <t>Complemento del reporte Cargos y abonos especiales a clientes (JCAEW100)</t>
  </si>
  <si>
    <t xml:space="preserve">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"Sí" o "No". 
Empleado: Se deberá identificar si el cliente es empleado de la Casa de Bolsa, Las opciones son "Sí" o "No " 
% Cobro: En el caso de que las comisiones se cobren bajo un porcentaje deberá indicarse en esta columna . 
</t>
  </si>
  <si>
    <t>BXMPRJ-1112</t>
  </si>
  <si>
    <t>Complemento del Rep. De reportos vigentes (DREPW110)</t>
  </si>
  <si>
    <t xml:space="preserve">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</si>
  <si>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BXMPRJ-1111</t>
  </si>
  <si>
    <t>Complemento del Listado de órdenes de Mesa de Dinero (DORDL001)</t>
  </si>
  <si>
    <t xml:space="preserve">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</si>
  <si>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BXMPRJ-1110</t>
  </si>
  <si>
    <t>Complemento del Rep. Valuación ordenes x Asignar (DORDW230)</t>
  </si>
  <si>
    <t xml:space="preserve">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</si>
  <si>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BXMPRJ-1109</t>
  </si>
  <si>
    <t>Complemento del Rep. Diario de operación (DOPEW100)</t>
  </si>
  <si>
    <t xml:space="preserve">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</si>
  <si>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BXMPRJ-1108</t>
  </si>
  <si>
    <t>Complemento del Rep. De Operaciones (FOPEW100)</t>
  </si>
  <si>
    <t xml:space="preserve">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</si>
  <si>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BXMPRJ-1107</t>
  </si>
  <si>
    <t>Complemeto del reporte Aplicación de Traspasos GTRAL001</t>
  </si>
  <si>
    <t>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t>
  </si>
  <si>
    <t>BXMPRJ-1102</t>
  </si>
  <si>
    <t>Contraparte "000860" regulatorio CVT</t>
  </si>
  <si>
    <t>En el reporte regulatorio CTV la contraparte "000860" (Persona moral residente en el extranjero) es erronea, debiendo ser "000820" (Persona física) o "000830" (Persona moral) según sea el caso.</t>
  </si>
  <si>
    <t>BXMPRJ-1101</t>
  </si>
  <si>
    <t>Incluir Corro en regulatorios CVT y REPORTOS</t>
  </si>
  <si>
    <t>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"LINCE" por lo cual debería incluir la clave 50 en el layout pero el campo aparece vacío.</t>
  </si>
  <si>
    <t>BXMPRJ-1095</t>
  </si>
  <si>
    <t>Realizar proceso automático de carga para operaciones fecha valor de mercado de dinero</t>
  </si>
  <si>
    <t>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t>
  </si>
  <si>
    <t>German Gomez</t>
  </si>
  <si>
    <t>BXMPRJ-1086</t>
  </si>
  <si>
    <t>Apertura de Mercado de Dinero, conexion host to host, como parte del ciclo 5 de cargas</t>
  </si>
  <si>
    <t xml:space="preserve">En la apertura de mercado envia mensaje de error al intentar conectarse a Host to Host. 
</t>
  </si>
  <si>
    <t>Francisco Morales López</t>
  </si>
  <si>
    <t>Gerardo Tenopala</t>
  </si>
  <si>
    <t>ciclo_5</t>
  </si>
  <si>
    <t>Veronica Angeles</t>
  </si>
  <si>
    <t>PruebasD2, ciclo4</t>
  </si>
  <si>
    <t>BXMPRJ-1020</t>
  </si>
  <si>
    <t>Client Response Provided</t>
  </si>
  <si>
    <t>Error Interfaz ECC póliza diaria SAP (SI)</t>
  </si>
  <si>
    <t xml:space="preserve">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t>
  </si>
  <si>
    <t>PruebasD3</t>
  </si>
  <si>
    <t>Juan Martinez</t>
  </si>
  <si>
    <t>BXMPRJ-1006</t>
  </si>
  <si>
    <t>INCIDENCIA EN SOCIEDADES DE INVERSION</t>
  </si>
  <si>
    <t>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t>
  </si>
  <si>
    <t>PruebasD1</t>
  </si>
  <si>
    <t>Azucena Gudiño</t>
  </si>
  <si>
    <t>Roberto de la Rosa</t>
  </si>
  <si>
    <t>Ximena Roldan</t>
  </si>
  <si>
    <t>Alejandra Ivonne González Venancio</t>
  </si>
  <si>
    <t>Leonado Hernández</t>
  </si>
  <si>
    <t>BXMPRJ-928</t>
  </si>
  <si>
    <t>SEGURIDAD EN EL SISTEMA</t>
  </si>
  <si>
    <t>ME PERMITE VER CLIENTES QUE NO PERTENECEN A MI DIVISION (EN AREA METROPOLITANA) Y CAPTURARLES OPERACIONES. 
SE PROBO CON UN CLIENTE DE MONTERREY Y NO ME DEJA VERLO, LO CUAL ES CORRECTO. 
SE PROBO CON UN CLIENTE DE PUEBLA Y SI ME DEJO CONSULTARLO Y OPERARLO.</t>
  </si>
  <si>
    <t>CICLO4, PruebasD4</t>
  </si>
  <si>
    <t>Tanya Paván</t>
  </si>
  <si>
    <t>Patricio Ovejas</t>
  </si>
  <si>
    <t>BXMPRJ-894</t>
  </si>
  <si>
    <t>Failed Test</t>
  </si>
  <si>
    <t>Desarrollar la Convalidación de la Asignación de precios de títulos M.N. Operaciones Vigentes</t>
  </si>
  <si>
    <t>Se requiere el desarrollo de la Convalidación de acuerdo a los requerimientos mensuales de Banco de México. 
El layout se conforma de la columna B a la I de la pestaña "AP3_OpVig A_PrecioMXN0714"</t>
  </si>
  <si>
    <t>BXMPRJ-889</t>
  </si>
  <si>
    <t>Desarrollar la Convalidación de la Clasificación de Títulos Moneda Nacional Operaciones Vigentes</t>
  </si>
  <si>
    <t xml:space="preserve">Se requiere el desarrollo de la Convalidación de acuerdo a los requerimientos mensuales de Banco de México. 
El layout se conforma de la columna B a la I de la pestaña "CL3 Cl_Cont_OpVig_MXN0714" 
</t>
  </si>
  <si>
    <t>Javier Hernández</t>
  </si>
  <si>
    <t>Cony Padilla</t>
  </si>
  <si>
    <t>BXMPRJ-833</t>
  </si>
  <si>
    <t>Layout Signar FECHAS VALOR</t>
  </si>
  <si>
    <t>LAS COMPRAS Y VENTAS FECHA VALOR NO CUADRAN EN TAS CON RESPECTO A PRODUCCION</t>
  </si>
  <si>
    <t>BXMPRJ-832</t>
  </si>
  <si>
    <t>layout SIGNAR cambios</t>
  </si>
  <si>
    <t>la posicion de las divisas que son mismo dia en el layout de Signar estan regsitradas como 24 horas.</t>
  </si>
  <si>
    <t>SALIDAS SPEI BURSATIL</t>
  </si>
  <si>
    <t>BXMPRJ-793</t>
  </si>
  <si>
    <t>Mesa de Control de Pasivos_Prácticas de Venta_163_Lista Tipos de Servicio</t>
  </si>
  <si>
    <t>Adjunto en imagen conceptos que deben revisarse con TAS Respecto a el catálogo de Tipos de Servicios; ya que no considero que sean tipos de servicio, mas bien se tratan de marcas que si deben existir pero no como servicios de inversión</t>
  </si>
  <si>
    <t>MIGRACION_4, PruebasD3</t>
  </si>
  <si>
    <t>Janet Dominguez</t>
  </si>
  <si>
    <t>En la revisión de Perfiles se identifico que No existe en TAS 
No se tiene evidencia del incidente</t>
  </si>
  <si>
    <t>Interface de monedas TAS - Fiable con opcion de alte y posteriormente de envio a Fiable.</t>
  </si>
  <si>
    <t xml:space="preserve">Interface de monedas TAS - Fiable con opcion de alte y posteriormente de envio a Fiable. 
</t>
  </si>
  <si>
    <t>PruebasD2</t>
  </si>
  <si>
    <t>Victor Arellanes</t>
  </si>
  <si>
    <t>BXMPRJ-231</t>
  </si>
  <si>
    <t>SI FALTA ALGÚN PRECIO DE LOS FONDOS QUE DISTRIBUYE CB BX+, SOLICITAN QUE NO ABRA EL FONDO EL SIGUIENTE DÍA HÁBIL HASTA QUE EXISTA EL PRECIO</t>
  </si>
  <si>
    <t xml:space="preserve">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t>
  </si>
  <si>
    <t>Gap, PruebasD3</t>
  </si>
  <si>
    <t>Días en Diagnóstico</t>
  </si>
  <si>
    <t>Fecha del día</t>
  </si>
  <si>
    <t>Fecha de creación (Created)</t>
  </si>
  <si>
    <t>Días Transcurridos al día</t>
  </si>
  <si>
    <t>Fecha de cierre (Resolved)</t>
  </si>
  <si>
    <t>Días efectivos</t>
  </si>
  <si>
    <t>Nivel de servicio</t>
  </si>
  <si>
    <t>Fecha reincidencia 1</t>
  </si>
  <si>
    <t>Fecha reincidencia 2</t>
  </si>
  <si>
    <t>Fecha reincidencia 3</t>
  </si>
  <si>
    <t>Fecha reincidencia 4</t>
  </si>
  <si>
    <t>Tickets en Diagnóstico</t>
  </si>
  <si>
    <t>Fecha de corte</t>
  </si>
  <si>
    <t>Tiempo Garantía</t>
  </si>
  <si>
    <t>Número de Jiras</t>
  </si>
  <si>
    <t>Tickets en Bug's</t>
  </si>
  <si>
    <t>BXMPRJ-1177</t>
  </si>
  <si>
    <t>Bug</t>
  </si>
  <si>
    <t>Liquidaciones y Valores aviso en asignacion</t>
  </si>
  <si>
    <t>Al momento de asignacion semi automatica presenta el siguiente mensaje</t>
  </si>
  <si>
    <t>BXMPRJ-1169</t>
  </si>
  <si>
    <t>NO SE PUEDE CAPTURAR BONOS M, EN PROMOCION</t>
  </si>
  <si>
    <t xml:space="preserve">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t>
  </si>
  <si>
    <t>BXMPRJ-1157</t>
  </si>
  <si>
    <t>No toma encuenta el saldo disponible</t>
  </si>
  <si>
    <t>Al capturar una orden de mercado de dinero, (compra en directo del contrato 477953 valor 48 hr.) no me deja, ya que me aparece un mensaje diciendo que no tengo saldo suficiente. Sinembargo el contrato cuenta con efectivo disponible.</t>
  </si>
  <si>
    <t>PruebasD3, ciclo4</t>
  </si>
  <si>
    <t>BXMPRJ-1146</t>
  </si>
  <si>
    <t>error en fecha de liquidacion del I+CORP.</t>
  </si>
  <si>
    <t>en la revisión de precios para el dia 29, en el fondo I+CORP, en la columna de liquidación presenta la fecha del 2014-08-26 lo caul es incorrecto, este fondo liquida 48 hrs., revise la parametrizacion del fondo y esta correcta., les adjunto pantalla.</t>
  </si>
  <si>
    <t>Broker, Detiene</t>
  </si>
  <si>
    <t>BXMPRJ-1145</t>
  </si>
  <si>
    <t>DESCUADRE DE SALDOS EN PANTALLA DE MOVIVMIENTOS Y POSICION GLOBAL</t>
  </si>
  <si>
    <t>LA PANTALLA DE "CONSULTA MOVIMIENTO POR CLIENTE" NO CUADRA CON LA PANTALLA DE "CONSULTA POSICION GLOBAL POR CLIENTE". 
El efectivo mismo dia que aparece en la posicion global no es el correcto, no presenta el arrastre del vencimiento de reportos.</t>
  </si>
  <si>
    <t>BXMPRJ-1136</t>
  </si>
  <si>
    <t>No respeta la carga de operaciones de vigencia la fecha de la misma</t>
  </si>
  <si>
    <t>Al momento de enviar las ordenes de vigencia de Capitales por interfaz TAS no respeta la fecha en que se registro la orden ni la vigencia de las mismas. 
Se solicita que TAS tome el dato que Fiable le envía de la fecha de registro de la orden. 
Saludos</t>
  </si>
  <si>
    <t>BXMPRJ-1135</t>
  </si>
  <si>
    <t>Reporte Detallada llamadas de Margen DGARW007</t>
  </si>
  <si>
    <t xml:space="preserve">El reporte tiene las siguinetes observaciones: 
1. En mercado de Capitales tiene fecha de vencimiento lo cual es incorrecto, las acciones no tiene fecha de vencimiento, TAS nos comentó que es un dato necesario para TAS sin embrago se requere se oculte de los reportes. 
2. El campo "Precio Pactado"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"Precio Promdeio"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"Nivel de Mantenimiento"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t>
  </si>
  <si>
    <t>BXMPRJ-1133</t>
  </si>
  <si>
    <t>Generación de Contabilidad (Dinero y Capitales)</t>
  </si>
  <si>
    <t xml:space="preserve">Al realizar el proceso de "generación de contabilidad" para Capitales y Dinero se esta tardando 1 hrs, por 
cada mercado lo que retraza el proceso de revisión, por favor podría ver si existe la manera de ejecutarse mas rápido como los demas mercados. 
</t>
  </si>
  <si>
    <t>BXMPRJ-1130</t>
  </si>
  <si>
    <t xml:space="preserve">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t>
  </si>
  <si>
    <t>BXMPRJ-1126</t>
  </si>
  <si>
    <t>Diferencias en horarios en órdenes de Capitales</t>
  </si>
  <si>
    <t xml:space="preserve">Se revisó el reporte CORDR101 y osberva que las órdenes de capitales registradas en Fiable no coinciden con los de TAS ¿A que se debe la diferencia? 
</t>
  </si>
  <si>
    <t>BXMPRJ-1122</t>
  </si>
  <si>
    <t>Garantías duplicadas en el reporte CPECW100</t>
  </si>
  <si>
    <t xml:space="preserve">Se observan tres posiciones de garantías duplicadas en el reporte CPECW100 ya que están como recibidas (RG), pero también como de contado (CO) 
Se solicita revisar el reporte, se Anexa Evidencia 
</t>
  </si>
  <si>
    <t>BXMPRJ-1075</t>
  </si>
  <si>
    <t>Depositos Salvo Buen Cobro (SBC)</t>
  </si>
  <si>
    <t>Los depositos recibidos por Banca Electrónica como SBC deben alojarse en el monitor de Lista de Movs. Salvo Buen Cobro y deben quedar pendientes hasta 72 horas, existen tickets anteriores c 
240,257,573,831,1018,1026,1057 
se adjunta evidencia.</t>
  </si>
  <si>
    <t>BXMPRJ-861</t>
  </si>
  <si>
    <t>no se reconoce la liquidez para las operaciones de capitales</t>
  </si>
  <si>
    <t xml:space="preserve">el contrato 523894 tiene liquidez suficiente (16 millones) para realizar una compra por un monto de 470M, sin embargo no permitio capturar una orden de capitales, no reconocio la liquidez para este mercado. 
</t>
  </si>
  <si>
    <t>Detiene, PruebasD3</t>
  </si>
  <si>
    <t>BXMPRJ-769</t>
  </si>
  <si>
    <t>DIFERENCIA DE POSICIÓN EN SOCIEDADES DE INVERSIÓN</t>
  </si>
  <si>
    <t>Se observan dos diferencias en emisoras BX+CP B-F1 y BX+MP B-F1, Se adjunta detalle</t>
  </si>
  <si>
    <t>BXMPRJ-744</t>
  </si>
  <si>
    <t>Algunas interfaces del cierre de caja no se generan</t>
  </si>
  <si>
    <t>Se probó la solución del ticket BXMPRJ-412, la cual a traves de la función "Interfaces del Cierre de Caja JINTW100"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t>
  </si>
  <si>
    <t>Cintia Ochoa</t>
  </si>
  <si>
    <t>BXMPRJ-644</t>
  </si>
  <si>
    <t>Broker, PruebasD3, ciclo3</t>
  </si>
  <si>
    <t>BXMPRJ-581</t>
  </si>
  <si>
    <t>Validar que una orden con intermediario sempre pida broker</t>
  </si>
  <si>
    <t xml:space="preserve">TODO EL EJERCICIO EL CUADRO DONDE SE SELECCIONA EL SISTEMA DE CORRETAJE HA ESTADO INHIBIDO, SIN EMBARGO AL CAMBIAR UNA ÓRDEN DE MONTO NOMINAL A REAL POR FALLA DE LA FUNCIÓN, SE HABILITO EL CUADRO DE DIALOGO 
</t>
  </si>
  <si>
    <t>BXMPRJ-568</t>
  </si>
  <si>
    <t>Corregir observaciones en interfaz Signar</t>
  </si>
  <si>
    <t xml:space="preserve">1. LA ACCIÓN DE PINFRA NO TRAE LA MONEDA, COLUMNA L 
2. ACCIONES DE POP NO SE ASIGNARON A CLIENTES Y DEBERÍA QUEDAR EN PORTAFOLIO DE SOBRANTES DE LA POSICION PROPIA Y NO APARECEN EN EL LAYOUT."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 
11. DIRECTO COLUMNA TASA REPORTO TRAE INFORMACIÓN CUANDO DEBE ESTAR EN CERO. 
12. DIRECTO PAGARE NO COINCIDE EL MONTO CON MATRIZ." 
</t>
  </si>
  <si>
    <t>BXMPRJ-488</t>
  </si>
  <si>
    <t>Los archivos liberados para interfaz contable de tesorería contienen la misma información y esto es incorrecto</t>
  </si>
  <si>
    <t xml:space="preserve">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t>
  </si>
  <si>
    <t>Christian González Flores</t>
  </si>
  <si>
    <t>Ana hernandez</t>
  </si>
  <si>
    <t>BXMPRJ-411</t>
  </si>
  <si>
    <t>En la liberación de garantías no se afecta correctamente la posición para instrumentos de MD y SI</t>
  </si>
  <si>
    <t>En la liberación de garantías no se afecta correctamente la posición para instrumentos de MD y SI. 
Se incluye evidencia.</t>
  </si>
  <si>
    <t>PruebasD4</t>
  </si>
  <si>
    <t>BXMPRJ-386</t>
  </si>
  <si>
    <t>En ejercicio de derechos de dividendo en efectivo el sistema no retiene el factor de ISR capturado.</t>
  </si>
  <si>
    <t>En ejercicio de derechos de dividendo en efectivo el sistema no retiene el factor de ISR capturado. 
Se adjuntan 2 documentos con la evidencia.</t>
  </si>
  <si>
    <t>Rafael Cedillo</t>
  </si>
  <si>
    <t>BXMPRJ-384</t>
  </si>
  <si>
    <t>No se puede aplicar un derecho de suscripción</t>
  </si>
  <si>
    <t>No se puede aplicar un derecho de suscripción. regresando a la pantalla original como para aplicar; y dejando a los participantes en el derecho, como NO autorizados. 
Se incluye como evidencia las pruebas realizadas.</t>
  </si>
  <si>
    <t>BXMPRJ-340</t>
  </si>
  <si>
    <t>Reporte Tenencia Fondos</t>
  </si>
  <si>
    <t xml:space="preserve">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t>
  </si>
  <si>
    <t>BXMPRJ-103</t>
  </si>
  <si>
    <t>Errores en Interfaz SIPREV (Archivos Prueba)</t>
  </si>
  <si>
    <t>Evidencia de Archivos prueba generados por TAS para Interfaz SIPREV.</t>
  </si>
  <si>
    <t>Myrna Ocana</t>
  </si>
  <si>
    <t>Tickets en Migración</t>
  </si>
  <si>
    <t>BXMPRJ-1078</t>
  </si>
  <si>
    <t>Task</t>
  </si>
  <si>
    <t>Emisoras con parametros Practicas de Venta</t>
  </si>
  <si>
    <t>Se obtuvo el vector de precios al 28 de Julio de 2014 para validar los datos de practicas de venta: 
Sector 
Clase de Activo 
Calificación Vector 
Perfil de producto 
No hay dato para calificación vector 
Se pide hacer carga del vector datos emisoras para validar registro</t>
  </si>
  <si>
    <t>BXMPRJ-959</t>
  </si>
  <si>
    <t>ORDEN PENDIENTE NO APARECE</t>
  </si>
  <si>
    <t>Orden con estatus de "pendiente" no aparece en el módulo de "autorización" de ordenes.</t>
  </si>
  <si>
    <t>BXMPRJ-884</t>
  </si>
  <si>
    <t>Permitir modificar detalle de emisoras</t>
  </si>
  <si>
    <t>Se requiere abrir la funcionalidad de Detalle de Emisoras (DEMIE001) para que esta permita modificar datos aún cuando se tengan posiciones vigentes y/o transacciones asignadas.</t>
  </si>
  <si>
    <t>BXMPRJ-756</t>
  </si>
  <si>
    <t>Carga Inicial Ciclo 5</t>
  </si>
  <si>
    <t>Se abre este JIRA para seguimiento a la carga del ciclo 5.</t>
  </si>
  <si>
    <t>BXMPRJ-552</t>
  </si>
  <si>
    <t>Asegurar recepcion de operacion de cambios y liquidaciones</t>
  </si>
  <si>
    <t>Se debe de asegurar en las interfaces de cambios y en la interfaz de instrucciones de liquidación que el mensaje de aceptación se de después de realizar el registro en el sistema. Existen 3 operaciones que se capturaron en Fiable y no existe en TAS</t>
  </si>
  <si>
    <t>Mary Carmen Bonilla Limón</t>
  </si>
  <si>
    <t>BXMPRJ-495</t>
  </si>
  <si>
    <t>Errores en Reporte de Valuación de Ordenes por asignar (DORDW230)</t>
  </si>
  <si>
    <t xml:space="preserve">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t>
  </si>
  <si>
    <t>BXMPRJ-482</t>
  </si>
  <si>
    <t>Revisar Configuración de CVT, Reportos y Transferencias</t>
  </si>
  <si>
    <t>Revisar configuración de: 
- CVT 
- Reportos 
- Transferencias 
Validar contra ambiente QA Conta</t>
  </si>
  <si>
    <t>BXMPRJ-434</t>
  </si>
  <si>
    <t>No. 53 - Modificación de CIB</t>
  </si>
  <si>
    <t xml:space="preserve">Modificaciones en CIB desde FIABLE que no se reflejan en TAS 
Se realizan modificaciones varias en CIB desde FIABLE, las cuales no se reflejan en TAS 
</t>
  </si>
  <si>
    <t>BXMPRJ-426</t>
  </si>
  <si>
    <t>Pruebas WebService Rompimiento de Perfil</t>
  </si>
  <si>
    <t>Descripción de lista de seguimiento: 
"para consumir un WEB Service cuando haya un rompimiento de perfil consumir un WEB Service cuando haya un rompimiento de perfil de inversión en el cual nos estará enviando información para que el módulo que estoy haciendo le dé seguimiento a este evento." 
Se debería consumir el webService proporcionado por BX+ a través de proveedor Juan Vargas. Se adjunta correo de definición de WebService.</t>
  </si>
  <si>
    <t>BXMPRJ-376</t>
  </si>
  <si>
    <t>Crear estructura Division / Promotor con uso de seguridad t centro de costos</t>
  </si>
  <si>
    <t>se debe de crear estructura division/promotor con uso de seguridad de TAS y unida al centro de costos</t>
  </si>
  <si>
    <t>PruebasD4, ciclo4</t>
  </si>
  <si>
    <t>Ciclo_5</t>
  </si>
  <si>
    <t>Días en Migración</t>
  </si>
  <si>
    <t>BXMPRJ-1198</t>
  </si>
  <si>
    <t>Document</t>
  </si>
  <si>
    <t>LINEAS CONTRAPARTE EN DINERO</t>
  </si>
  <si>
    <t>Al capturar varias operaciones, empezó a enviar alertamientos por sobregiro en las líneas, por lo que se documenta el dato estimado y el dato que envía TAS.</t>
  </si>
  <si>
    <t>BXMPRJ-1114</t>
  </si>
  <si>
    <t>Rompimiento de líneas operativas sin Autorización</t>
  </si>
  <si>
    <t>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t>
  </si>
  <si>
    <t>BXMPRJ-1072</t>
  </si>
  <si>
    <t>Requiero me sea asignado la consulta para obtener el reporte de dividendos en efectivo</t>
  </si>
  <si>
    <t>Requiero esta consulta para poder validar los cálculos que realiza el sistema cuando paga dividendos en efectivo</t>
  </si>
  <si>
    <t>BXMPRJ-1061</t>
  </si>
  <si>
    <t>Validar productos derivados, como parte del ejercicio ciclo 5</t>
  </si>
  <si>
    <t>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t>
  </si>
  <si>
    <t>BXMPRJ-980</t>
  </si>
  <si>
    <t>NO TENEMOS UNA OPCION PARA PODER CONSULTAR LAS ORDENES CANCELADAS, AUTORIZADAS O DENEGADAS</t>
  </si>
  <si>
    <t>No existe una consulta donde podamos ver si las operaciones estan dadas de baja, autorizadas o denegadas.</t>
  </si>
  <si>
    <t>BXMPRJ-875</t>
  </si>
  <si>
    <t>DEPOSITOS PROMOCION</t>
  </si>
  <si>
    <t>Los depositos a contatos solicitados por promotores, no se pueden capturar, por que los contratos no tienen formas de liquidación</t>
  </si>
  <si>
    <t>Edgar Rangel</t>
  </si>
  <si>
    <t>BXMPRJ-865</t>
  </si>
  <si>
    <t>PERMITE CAPTURAS DE REPORTOS SIN VALIDAR SALDOS EN CLIENTES QUE NO SON INSTITUCIONALES NI ESPECIALES</t>
  </si>
  <si>
    <t>ME PERMITIO CAPTURAR DOS REPORTOS DEL CONTRATO 366026, EL CLIENTE NO TENIA SALDO DISPONIBLE Y NO ES UN CLIENTE ESPECIAL NI INSTITUCIONAL.</t>
  </si>
  <si>
    <t>BXMPRJ-838</t>
  </si>
  <si>
    <t>Arbitraje Internacional</t>
  </si>
  <si>
    <t xml:space="preserve">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t>
  </si>
  <si>
    <t>BXMPRJ-375</t>
  </si>
  <si>
    <t>Reoprte de posición en corto de los mercados bursátiles &lt;MCRPOSCO&gt;</t>
  </si>
  <si>
    <t>MCRPOSCO ( posición en corto de los mercados bursátiles) 
Se solicita la creación de un reporte de posición en corto para todos los mercados bursátiles.</t>
  </si>
  <si>
    <t>Tickets en Parametrización</t>
  </si>
  <si>
    <t>Broker, Gap, InFSD, Pool, PruebasD3</t>
  </si>
  <si>
    <t>Tickets en Brecha</t>
  </si>
  <si>
    <t>BXMPRJ-1201</t>
  </si>
  <si>
    <t>Enhancement</t>
  </si>
  <si>
    <t>AFECTACION A CHEQUERA 99 EN DIVISA PESOS POR MOTIVO DE CONCENTRACION</t>
  </si>
  <si>
    <t>Se solicita abrir la interfaz de afectacion de chequeras programa de TAS IMCDP101.p para que acepte la divisa MXP, ya que originalmente se solicito se validara que fuera solo para divisas y por ende se vea reflejada la afectación de la chequera 99 pesos (concepto concentracion).</t>
  </si>
  <si>
    <t>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</si>
  <si>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BXMPRJ-1187</t>
  </si>
  <si>
    <t>Excluir de reportes de fondos EC y SC por garantias</t>
  </si>
  <si>
    <t>Excluir de los reportes: FORDP101, FORDR120, FORDR123, FORDR124 y FORDR131 los movimientos que tengan tipo de posiion 'CG' y 'RG'. Si identifican reportes de operaciones adicionales a los cuales se les tenga que exlcuir, hacerlo e indicarlo.</t>
  </si>
  <si>
    <t>Edgar Richter</t>
  </si>
  <si>
    <t>BXMPRJ-1160</t>
  </si>
  <si>
    <t>Relizar adecuaciones al estado de cuenta</t>
  </si>
  <si>
    <t xml:space="preserve">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t>
  </si>
  <si>
    <t>Gabriela Cedillo</t>
  </si>
  <si>
    <t>BXMPRJ-1159</t>
  </si>
  <si>
    <t>Amortizaciones por Importe y por Títulos.</t>
  </si>
  <si>
    <t>Se necesita completar la funcionalidad para realizar las amortizaciones de MC por Importe y por Títulos. 
Haciendo las afectaciones correspondientes para que se generen las liquidaciones y/o movimientos de vencimiento. 
Este JIRA es un complemento del JIRA BXMPRJ-688.</t>
  </si>
  <si>
    <t>BXMPRJ-1148</t>
  </si>
  <si>
    <t>HEREDAR TASAS NORMATIVAS DE UN DIA AL SIGUIENTE</t>
  </si>
  <si>
    <t>Se requiere que las tasas normativas (cotización a promoción)se trasladen de un día a otro o se hereden, tanto de la 9060, 9065, 11332, 11322 y 11255. 
Se adjunta documento.</t>
  </si>
  <si>
    <t>BXMPRJ-1142</t>
  </si>
  <si>
    <t>Ajuste de Ordenes en funcion de la Asignacion de la misma</t>
  </si>
  <si>
    <t xml:space="preserve">Petición 
El sistema TAS debe ajustar el monto de la orden en función a la asignación en todos loa casos (para clientes e intermediarios). 
Las ordenes deben tener un pico de asignación de 100 pesos 
Con lo anterior se cubre la liquidación en H2H y en la chequera respectiva 
</t>
  </si>
  <si>
    <t>BXMPRJ-1137</t>
  </si>
  <si>
    <t>Error al tratar cargar el vector aforado</t>
  </si>
  <si>
    <t>Al tratar de ejecutar la carga del vector promedio aforado dfevw400 el sistema marca que el programa no existe se anexa evidencia</t>
  </si>
  <si>
    <t>BXMPRJ-1127</t>
  </si>
  <si>
    <t>Diferencias de Cupones en emisoras de Capitales</t>
  </si>
  <si>
    <t xml:space="preserve">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t>
  </si>
  <si>
    <t>BXMPRJ-1117</t>
  </si>
  <si>
    <t>REPORTE DIARIO DE OPERACIONES CONSOLIDADO</t>
  </si>
  <si>
    <t xml:space="preserve">Se requiere la generación de un reporte diario de operaciones que consolide las operaciones de todas las mesas de dinero existentes (11255, 11322, 11332, 9060 y 9065), cabe mencionar que en caso de que se lleve a cabo la creación de nuevas mesas deberan incluirse en este reporte. 
</t>
  </si>
  <si>
    <t>BXMPRJ-1098</t>
  </si>
  <si>
    <t>Se requiere cambiar el orden para el cierre de mercados</t>
  </si>
  <si>
    <t>Se solicito modificar el orden para los cierres de mercados de acuerdo definición hecha en la junta. 
Administrativos 
1.- MD 
2.- MC 
3:- Dr y Cambios 
4.- Caja 
Operativos 
5.- Si 
6.- MD 
7.- Dr_y Cambios 
8.- Caja 
Aperturas 
9.- Caja 
10.- MD 
11.- MC 
12.- SI 
13.- DR y Cambios</t>
  </si>
  <si>
    <t>BXMPRJ-1089</t>
  </si>
  <si>
    <t>Saldo de chequeras</t>
  </si>
  <si>
    <t xml:space="preserve">En base a la especificación que se realizo en el JIRA 727, se solicita que el reporte de Chequeras se presente con: 
Saldo Inicial, Cargos, abonos, Saldo Final el Reporte que más se adecua al área de finanzas es: 
"Consolidación Saldos de Chequeras Terceros (JCTAL003)" se pide complementarlo con las chequeras 
propias ya que actualmente solo tiene chequeras de terceros. 
</t>
  </si>
  <si>
    <t>BXMPRJ-1065</t>
  </si>
  <si>
    <t>ADMON.DE CUSTODIA EXTERNA</t>
  </si>
  <si>
    <t>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t>
  </si>
  <si>
    <t>BXMPRJ-1064</t>
  </si>
  <si>
    <t>PERFIL DE USUARIO TESORERO</t>
  </si>
  <si>
    <t xml:space="preserve">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t>
  </si>
  <si>
    <t>BXMPRJ-1004</t>
  </si>
  <si>
    <t>Venta sin Posicion Fecha Valor</t>
  </si>
  <si>
    <t xml:space="preserve">Antecedentes 
Casa de Bolsa opera por cuenta propia ventas fecha valor sin posición, mismas que son cubiertas con operaciones de compra antes de la fecha de liquidación e incluso hasta la fecha de liquidación. 
INCIDENCIA 
TAS no permite hacer este tipo de operaciones. 
</t>
  </si>
  <si>
    <t>BXMPRJ-983</t>
  </si>
  <si>
    <t>Carga de posición por tipo de servicio (Layout) PV</t>
  </si>
  <si>
    <t>Layout para cargar la posición de mercado de dinero, capitales y sociedades de inversión por tipo de servicio para prácticas de venta.</t>
  </si>
  <si>
    <t>Mercedes Malfavon</t>
  </si>
  <si>
    <t>BXMPRJ-950</t>
  </si>
  <si>
    <t>cliente conservador por comercializacion reporto privado</t>
  </si>
  <si>
    <t>permite compra cliente conservador por comercializacion en reporto privado</t>
  </si>
  <si>
    <t>BXMPRJ-907</t>
  </si>
  <si>
    <t>Desarrollar la Convalidación de Futuros</t>
  </si>
  <si>
    <t>Se requiere el desarrollo de la Convalidación de acuerdo a los requerimientos mensuales de Banco de México 
El layout se conforma de la columna A a la K de la pestaña "OFF"</t>
  </si>
  <si>
    <t>BXMPRJ-895</t>
  </si>
  <si>
    <t>Desarrollar la Convalidación de la Clasificación de la Asignación de precios de títulos USD Operaciones Vigentes</t>
  </si>
  <si>
    <t xml:space="preserve">Se requiere el desarrollo de la Convalidación de acuerdo a los requerimientos mensuales de Banco de México. 
El layout se conforma de la columna A a la H de la pestaña "AP4_OVig APrecioMExt0714" 
</t>
  </si>
  <si>
    <t>BXMPRJ-892</t>
  </si>
  <si>
    <t>Desarrollar la Convalidación de la Asignación de precios de títulos USD</t>
  </si>
  <si>
    <t xml:space="preserve">Se requiere el desarrollo de la Convalidación de acuerdo a los requerimientos mensuales de Banco de México. 
El layout se conforma de la columna A a la H de la pestaña "AP2_Tenencia A_PrecioMExt_0714" 
</t>
  </si>
  <si>
    <t>BXMPRJ-891</t>
  </si>
  <si>
    <t>Desarrollar la Convalidación de la Asignación de precios de títulos Moneda Nacional</t>
  </si>
  <si>
    <t xml:space="preserve">Se requiere el desarrollo de la Convalidación de acuerdo a los requerimientos mensuales de Banco de México. 
El layout se conforma de la columna A a la H de la pestaña "AP1_Tenencia A_Precio MXN0714" 
</t>
  </si>
  <si>
    <t>BXMPRJ-890</t>
  </si>
  <si>
    <t>Desarrollar la Convalidación de la Clasificación de títulos USD op vigentes</t>
  </si>
  <si>
    <t xml:space="preserve">Se requiere el desarrollo de la Convalidación de acuerdo a los requerimientos mensuales de Banco de México. 
El layout se conforma de la columna A a la H de la pestaña "CL4_Cl_Cont OpVig MExt0714" 
</t>
  </si>
  <si>
    <t>BXMPRJ-888</t>
  </si>
  <si>
    <t>Desarrollar la Convalidación de la Clasificación de títulos USD</t>
  </si>
  <si>
    <t>Se requiere el desarrollo de la Convalidación de acuerdo a los requerimientos mensuales de Banco de México. 
El layout se conforma de la columna A a la P de la pestaña "CL2 Tenencia Cl_Cont MExt0714"</t>
  </si>
  <si>
    <t>BXMPRJ-887</t>
  </si>
  <si>
    <t>Desarrollar la Convalidación de la Clasificación de títulos Moneda Nacional</t>
  </si>
  <si>
    <t>Se requiere el desarrollo de la Convalidación de acuerdo a los requerimientos mensuales de Banco de México. 
El layout se conforma de la columna A a la P de la pestaña "CL1 Tenencia ClasifContable0714"</t>
  </si>
  <si>
    <t>BXMPRJ-853</t>
  </si>
  <si>
    <t>Solicitud de Cambio para la Interfaz Investor-Zeus</t>
  </si>
  <si>
    <t>Se anexa documento de Solicitud de Cambio para el archivo de posición del módulo Zeus</t>
  </si>
  <si>
    <t>BXMPRJ-847</t>
  </si>
  <si>
    <t>Brecha Contabilidad: Póliza de Provisión de Comisiones pos Distribución de Fondos de Inversión)</t>
  </si>
  <si>
    <t>Brecha Contabilidad: Póliza de Provisión de Comisiones pos Distribución de Fondos de Inversión) 
Se sube especificación</t>
  </si>
  <si>
    <t>BXMPRJ-836</t>
  </si>
  <si>
    <t>carga layout semaforo de tasas</t>
  </si>
  <si>
    <t>interfaz para cargar el semaforo de tasas a TAS</t>
  </si>
  <si>
    <t>BXMPRJ-807</t>
  </si>
  <si>
    <t>En el formato de la posición de TAS debe de ordenar la Columna de "Emisora" de una forma mas ordenada</t>
  </si>
  <si>
    <t xml:space="preserve">Al ver una posición el sistema TAS deberia de ordenar la columna "Posición" primero por mercado (esto ya lo hace) y despues la columna "Emisora" por orden Alfabetico ya que se veria mas ordenada la Posición al igual que Fiable lo muestra. 
</t>
  </si>
  <si>
    <t>Ana Mayte Topete</t>
  </si>
  <si>
    <t>BXMPRJ-792</t>
  </si>
  <si>
    <t>Mesa de Control de Pasivos_Prácticas de Venta_159_Lista Medios de Instruccion</t>
  </si>
  <si>
    <t>dentro del catálogo de Medios de Instrucción, es necesario que es sistema considere la opción de "Internet",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t>
  </si>
  <si>
    <t>BXMPRJ-754</t>
  </si>
  <si>
    <t>BUG en la interface de MARKET DATA BMV ....</t>
  </si>
  <si>
    <t>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t>
  </si>
  <si>
    <t>BXMPRJ-742</t>
  </si>
  <si>
    <t>Web Services (Prácticas de Venta)</t>
  </si>
  <si>
    <t>Crear un web service para envío de rompimientos de perfil, ésta información se deberá enviar después de que se calcule el rompimiento de perfil histórico del día que se está cerrando.</t>
  </si>
  <si>
    <t>BXMPRJ-738</t>
  </si>
  <si>
    <t>Low</t>
  </si>
  <si>
    <t>Marcado de posición y proceso de generación por tipo de servicio</t>
  </si>
  <si>
    <t>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t>
  </si>
  <si>
    <t>BXMPRJ-708</t>
  </si>
  <si>
    <t>En la revisión de Perfiles se identifico que No existe en TAS (Factor de ISR en la Consulta de Precios)</t>
  </si>
  <si>
    <t>BXMPRJ-594</t>
  </si>
  <si>
    <t>Posiciones de capitales usar ultimo hecho y fondos ultimo precio</t>
  </si>
  <si>
    <t>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t>
  </si>
  <si>
    <t>Jose Daniel Garces Quiroz</t>
  </si>
  <si>
    <t>BXMPRJ-578</t>
  </si>
  <si>
    <t>Realizar asignación de fondos en cuanto se tenga precio</t>
  </si>
  <si>
    <t>Realizar la asignación de fondos en el cierre del dia en que se conozca el precio. Es decir, el sistema no debe de esperar hasta un día antes para realizar la asignación y liquidación de operaciones.</t>
  </si>
  <si>
    <t>BXMPRJ-574</t>
  </si>
  <si>
    <t>Eliminar ordenes de fondos programadas</t>
  </si>
  <si>
    <t>TAS no permite cancelar compras o ventas de fondos previamente programadas o formadas, solo se puede cancelar operaciones el día que corresponde reportar a la operadora y previo al cierre.</t>
  </si>
  <si>
    <t>BXMPRJ-561</t>
  </si>
  <si>
    <t>Crear estructura de un marco de inversion por servicio</t>
  </si>
  <si>
    <t>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MGA's, incluir que no se esten violando las reglas de este nuevo perfil.</t>
  </si>
  <si>
    <t>BXMPRJ-515</t>
  </si>
  <si>
    <t>Cambios a la Interfaz de Clientes por Bajas y Manejo de Nombre-Apellidos</t>
  </si>
  <si>
    <t xml:space="preserve">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t>
  </si>
  <si>
    <t>BXMPRJ-504</t>
  </si>
  <si>
    <t>Brecha Contabilidad - Reporte de Posición Propia Pactación y Reporte de Posición Clientes Liquidación</t>
  </si>
  <si>
    <t>Se requiere generar un Reporte de Posición Propia Pactación y Reporte de Posición Clientes Liquidación, el reporte se requiere por oficio.</t>
  </si>
  <si>
    <t>BXMPRJ-501</t>
  </si>
  <si>
    <t>Incluir Garantías y Precio en Interfaz de Saldos y Posiciones</t>
  </si>
  <si>
    <t>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t>
  </si>
  <si>
    <t>BXMPRJ-461</t>
  </si>
  <si>
    <t>No. 86 - Cartas Confirmación</t>
  </si>
  <si>
    <t xml:space="preserve">No se han hecho las modificaciones a la Carta Confirmación, pendiente de validar en envío de carta por mail 
</t>
  </si>
  <si>
    <t>BXMPRJ-396</t>
  </si>
  <si>
    <t>Emisoras de Mercado de Dinero y sociedades de inversión</t>
  </si>
  <si>
    <t>Se requiere que TAS informe a FIABLE mediane una interfaz el alta y cambios de emisoras de mercado de capitales y sociedades de inversión, para controlar el modulo de garantias por prestamos de valores.</t>
  </si>
  <si>
    <t>BXMPRJ-378</t>
  </si>
  <si>
    <t>CARGA DE PRECIOS DE LOS FONDOS QUE DISTRIBUYE CASA DE BOLSA BX+</t>
  </si>
  <si>
    <t>Se acuerda con el formato que envió Margarita Arellano para la carga de precios de los fondos que distribuye la Casa de Bolsa BX+</t>
  </si>
  <si>
    <t>BXMPRJ-365</t>
  </si>
  <si>
    <t>Reporte Regulatorio VA-AC</t>
  </si>
  <si>
    <t xml:space="preserve">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t>
  </si>
  <si>
    <t>BXMPRJ-331</t>
  </si>
  <si>
    <t>Ajuste de Costos Automático</t>
  </si>
  <si>
    <t>Ajustes de costos automáticos, para papeles con TASA fija y papeles con sobretasa.</t>
  </si>
  <si>
    <t>BXMPRJ-329</t>
  </si>
  <si>
    <t>Reporte de Custodias por Sucursal</t>
  </si>
  <si>
    <t>REPORTE DE CUSTODIAS POR SUCURSAL (Agregar Sucursal) Al reporte de custodias por sucursal se requiere agrupación por sucursal.</t>
  </si>
  <si>
    <t>BXMPRJ-316</t>
  </si>
  <si>
    <t>Realizar Interfaz Solutrust Fideicomisos (Operaciones)</t>
  </si>
  <si>
    <t>Realizar interfaz</t>
  </si>
  <si>
    <t>BXMPRJ-290</t>
  </si>
  <si>
    <t>El archivo en excel de SI para Compass Group sólo debe mostrar ordenes registradas a una fecha</t>
  </si>
  <si>
    <t xml:space="preserve">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t>
  </si>
  <si>
    <t>BXMPRJ-268</t>
  </si>
  <si>
    <t>Interface de Saldos y Posiciones --- datos de la OPERATIVIDAD.</t>
  </si>
  <si>
    <t>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t>
  </si>
  <si>
    <t>BXMPRJ-250</t>
  </si>
  <si>
    <t>Recibir las compras de colocación en Mercado de Capitales enviadas desde FIABLE</t>
  </si>
  <si>
    <t xml:space="preserve">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¨"Alta" 
1. Genera un movimiento (FTrans) con una clave de concepto (itipo_ord e itipo_tran), que identifique una colocación primaria. 
2. Genera liquidación 
• Acción de TAS ¨"Baja" 
1. Borra movimiento 
2. Borra liquidación 
• "Modificación" 
Se maneja como "Baja" y "Alta" 
</t>
  </si>
  <si>
    <t>Juan Vargas</t>
  </si>
  <si>
    <t>BXMPRJ-135</t>
  </si>
  <si>
    <t>Se requiere identificar y marcar en TAS los contratos con custodia externa</t>
  </si>
  <si>
    <t>Se requiere identificar y marcar en TAS los contratos con custodia externa ej. 515781 NOMBRE: BANCO SANTANDER MEXICO S.A. FIDEICOMISO 24-1 Valores estará entregando esta lista mañana a TAS para su registro en el sistema</t>
  </si>
  <si>
    <t>BXMPRJ-96</t>
  </si>
  <si>
    <t>Pantalla con el calculo de VAR (metodo Historico).</t>
  </si>
  <si>
    <t>Realizar pantalla para los operadores con cálculo de VAR usando método histórico 
Corresponde al ID 100 de Brechas e Interfaces.</t>
  </si>
  <si>
    <t>Unassigned</t>
  </si>
  <si>
    <t>BXMPRJ-93</t>
  </si>
  <si>
    <t>Administrar títulos y efectivo por inclumplimiento.</t>
  </si>
  <si>
    <t>Administrar títulos y efectivo cuando se incumpla la entrega o recepción de los valores. 
Corresponde al ID 116 de Brechas e Interfaces.</t>
  </si>
  <si>
    <t>BXMPRJ-90</t>
  </si>
  <si>
    <t>Realizar Carga de Boletin Electronico</t>
  </si>
  <si>
    <t>Realizar la carga de boletín electrónica para generar la aplicación de ejercicios de derecho de manera automática. 
Corresponde al ID 31 de Brechas e Interfaces.</t>
  </si>
  <si>
    <t>BXMPRJ-89</t>
  </si>
  <si>
    <t>Pantalla de Autorización para comisiones de MC</t>
  </si>
  <si>
    <t>Realizar pantalla de autorización para las comisiones de mercado de capitales.</t>
  </si>
  <si>
    <t>BXMPRJ-88</t>
  </si>
  <si>
    <t>Repore Global de Utilidades.</t>
  </si>
  <si>
    <t>Reporte global de utilidades por promotor, trader, centro de costos (corvalin) 
Corresponde al ID 25 de Brechas e Interfaces.</t>
  </si>
  <si>
    <t>BXMPRJ-77</t>
  </si>
  <si>
    <t>Constancias INDICIUM Banco</t>
  </si>
  <si>
    <t>Constancias de Indicum Banco. 
Corresponde al ID 119 de Brechas e Interfaces.</t>
  </si>
  <si>
    <t>BXMPRJ-75</t>
  </si>
  <si>
    <t>Operaciones de Mercado de Dinero</t>
  </si>
  <si>
    <t>Operaciones de Mercado de Dinero. 
Corresponde al ID 95 de Brechas e Interfaces.</t>
  </si>
  <si>
    <t>BXMPRJ-63</t>
  </si>
  <si>
    <t>Reubicación Fondos Multiseries.</t>
  </si>
  <si>
    <t>Valuar las posiciones de clientes, el sistema debe de reubicar al cliente en la serie que le corresponde, el sistema debe de presentarlo como reubicación y puede haber remanentes, por que tienen diferentes precios. 
Coresponde al ID 38 de Brechas e Interfaces.</t>
  </si>
  <si>
    <t>BXMPRJ-61</t>
  </si>
  <si>
    <t>Portal WEB Datos para Retiro</t>
  </si>
  <si>
    <t>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t>
  </si>
  <si>
    <t>BXMPRJ-60</t>
  </si>
  <si>
    <t>Portal WEB Cpa y Vta de Sociedades de Inversion</t>
  </si>
  <si>
    <t xml:space="preserve">Para realizar operaciones de compra venta de sociedades de inversión el portal WEB ejecuta un procedimiento que recibe los siguientes parámetros. 
• cliente 
• compra/venta 
• emisora 
• serie 
• títulos 
• mensaje de aceptación con un folio, o de error con el detalle del mismo. 
</t>
  </si>
  <si>
    <t>BXMPRJ-57</t>
  </si>
  <si>
    <t>Publicar Saldos y Posiciones.</t>
  </si>
  <si>
    <t>BRECHA. 
Función para publicar Saldos y Posiciones. 
Corresponde al ID 19 de Brechas e Interfaces.</t>
  </si>
  <si>
    <t>BXMPRJ-52</t>
  </si>
  <si>
    <t>Interfaz DWH para CB</t>
  </si>
  <si>
    <t>Interfaz DWH. 
Corresponde al ID 45 y 50 de Brechas e Interfaces 
Corresponde al ID 139, 141, 142, 143, 157, 158, 159, 160, 161 de Inventario de Interfaces.</t>
  </si>
  <si>
    <t>BXMPRJ-49</t>
  </si>
  <si>
    <t>Interfaz Zeus - Investor</t>
  </si>
  <si>
    <t>INTREFAZ para la generación de los archivos para ZEUS e INVESTOR 
Corresponde al ID 74 y 75 de Brechas e Interfaces 
Corresponde al ID 93 al 194 de Inventario de Interfaces.</t>
  </si>
  <si>
    <t>BXMPRJ-42</t>
  </si>
  <si>
    <t>ERAS CENTROS DE COSTOS</t>
  </si>
  <si>
    <t>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t>
  </si>
  <si>
    <t>BXMPRJ-38</t>
  </si>
  <si>
    <t>LAYOUT INTERFAZ PRECIOS Y RENDIMIENTOS DE FONDOS TAS-WEB</t>
  </si>
  <si>
    <t>Proporcionar al cliente una interfaz diaria que le permita exportar la información de precios y rendimientos de los fondos del módulo de Sociedades de Inversión en archivo plano.</t>
  </si>
  <si>
    <t>BXMPRJ-33</t>
  </si>
  <si>
    <t>ERAS GANANCIA Y GENERACIÓN POR TENENCIA PARA CASA DE BOLSA Y PROMOCIÓN DE SOCIEDADES DE INVERSIÓN Y PROVISIÓN CONTABLE</t>
  </si>
  <si>
    <t>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t>
  </si>
  <si>
    <t>BXMPRJ-31</t>
  </si>
  <si>
    <t>Comisiones e Ingresos</t>
  </si>
  <si>
    <t>Cobro de comisiones a contratos e ingresos generados por promotor. 
Corresponde al ID TAS 36 de Brechas e Interfaces Bx+</t>
  </si>
  <si>
    <t>BXMPRJ-30</t>
  </si>
  <si>
    <t>Notificaciones via e-mail de Operaciones de Derivados y Sobregiros.</t>
  </si>
  <si>
    <t>Especificación para la notificación via e-mail de la realización de operaciones de Derivados así como en los sobregiros de líneas de crédito para operaciones de Derivados y Mercado de Dinero. 
Corresponde al ID 10 y 16 de Brechas e Interfaces</t>
  </si>
  <si>
    <t>BXMPRJ-27</t>
  </si>
  <si>
    <t>ERAS REPORTE INTEGRAL DE CAPTACIÓN Y APERTURA DE CONTRATOS</t>
  </si>
  <si>
    <t>Que el Sistema TAS genere un Reporte de Captación Integral y Apertura de Contratos por un periodo de fechas y por Promotor, incluyendo las operaciones realizadas vigentes durante el periodo solicitado por el Usuario de los mercados de Dinero, Capitales y Sociedades de Inversión.</t>
  </si>
  <si>
    <t>BXMPRJ-26</t>
  </si>
  <si>
    <t>Funcionalidad Hos to Host</t>
  </si>
  <si>
    <t>Se anexa documento de especificación para su revisión. 
Funcionalidad Host to Host. 
Corresponden a los ID 137 y 163 del Inventario de Interfaces proporcionado por Bx+.</t>
  </si>
  <si>
    <t>CICLO4, SCPC</t>
  </si>
  <si>
    <t>Broker, CICLO4, Gap, OutScope, PruebasD3</t>
  </si>
  <si>
    <t>Broker, Ciclo4, Gap, OutScope</t>
  </si>
  <si>
    <t>Broker, Gap, OutScope, PruebasD3</t>
  </si>
  <si>
    <t>Broker, Gap, OutScope, Pool</t>
  </si>
  <si>
    <t>Bank, FSP578, Gap, InScope, TAS-DR</t>
  </si>
  <si>
    <t>Broker, FSP580, PruebasD2</t>
  </si>
  <si>
    <t>Bank, Broker, FSP578, FSP580, Gap, PruebasD2</t>
  </si>
  <si>
    <t>Días en Brecha</t>
  </si>
  <si>
    <t>Numero de Jiras en Abierto</t>
  </si>
  <si>
    <t>Numero de Jiras en Bug's</t>
  </si>
  <si>
    <t>Numero de Jiras en Migración</t>
  </si>
  <si>
    <t>Numero de Jiras en Parametrización</t>
  </si>
  <si>
    <t>Hacer el export tipo por tipo</t>
  </si>
  <si>
    <t>Copiarlo en Hoja excel diferente</t>
  </si>
  <si>
    <t>Baseline</t>
  </si>
  <si>
    <t>Proceso diario</t>
  </si>
  <si>
    <t>Copiarlo en Hoja excel base</t>
  </si>
  <si>
    <t>Agregar nuevos</t>
  </si>
  <si>
    <t>Verificar que el primer registro sea el mismo que en el excel base, en caso contrario agregarlo al primer registro</t>
  </si>
  <si>
    <t>Actualización de campos</t>
  </si>
  <si>
    <t>Cambiar la fecha de corte en B2</t>
  </si>
  <si>
    <t>Renombrar libro</t>
  </si>
  <si>
    <t>Utilizar la fecha y hora del reporte en formato "Reporte de JIRAs aaaammdd HHmm.xls"</t>
  </si>
  <si>
    <t>Eliminar del query el filtro de closed para añadir los que se cierren</t>
  </si>
  <si>
    <t>Fecha de cierre</t>
  </si>
  <si>
    <t>fecha prometida (Due Date)</t>
  </si>
  <si>
    <t>Para todo registro que coincida (Key) ac tualizar la hoja base con la fecha del reporte del día</t>
  </si>
  <si>
    <t>Si el estatus es diferente capturar la fecha de cierre (resolved) con la fecha del día del reporte diario</t>
  </si>
  <si>
    <t>Fecha de reincidencia "n"</t>
  </si>
  <si>
    <t>Identificar etiqueta (label) de reincidencia y si existe actualizar con fecha update</t>
  </si>
  <si>
    <t>Capturar fecha de forma directa cuando esta vacía y si es diferente
-Actualizar fecha con base al label del día que se ejecuta la prueba (solo si no trae fecha prometida)</t>
  </si>
  <si>
    <t>Sow3</t>
  </si>
  <si>
    <t>Fecha autorización</t>
  </si>
  <si>
    <t>Días en Autorización</t>
  </si>
  <si>
    <t>Raíz/WA</t>
  </si>
  <si>
    <t>Bugs</t>
  </si>
  <si>
    <t>Migración</t>
  </si>
  <si>
    <t>Brecha</t>
  </si>
  <si>
    <t>SOW3</t>
  </si>
  <si>
    <t>Fecha de autorización</t>
  </si>
  <si>
    <t>Se captura "Si" si se encuentra contemplado en el SOW3 "No" en caso contrario</t>
  </si>
  <si>
    <t>Fecha en que se autorizó el registro</t>
  </si>
  <si>
    <t>Entrar al JIRA y si el responsable es sistema es "Raíz" en otro caso es "WA"</t>
  </si>
  <si>
    <t>Actividad</t>
  </si>
  <si>
    <t>BXMPRJ-1204</t>
  </si>
  <si>
    <t>LA PÓLIZA 16 DE MERCADO DE DINERO ALGUNOS REGISTROS NO COINCIDEN CONTRA EL REPORTE VALUACIÓN DE LA BMV</t>
  </si>
  <si>
    <t xml:space="preserve">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t>
  </si>
  <si>
    <t>CICLO4, Detiene, PruebasD3</t>
  </si>
  <si>
    <t>Número de Jiras Totales</t>
  </si>
  <si>
    <t>Concepto</t>
  </si>
  <si>
    <t>Cantidad</t>
  </si>
  <si>
    <t>Número de Jiras en Brechas</t>
  </si>
  <si>
    <t>Etiquetas de fila</t>
  </si>
  <si>
    <t>Total general</t>
  </si>
  <si>
    <t>Etiquetas de columna</t>
  </si>
  <si>
    <t>TIPO</t>
  </si>
  <si>
    <t>ESTATUS</t>
  </si>
  <si>
    <t>SIGNIFICADO</t>
  </si>
  <si>
    <t>NOMENCLATURA</t>
  </si>
  <si>
    <t>open</t>
  </si>
  <si>
    <t>diagnóstico</t>
  </si>
  <si>
    <t>Investiganting</t>
  </si>
  <si>
    <t>Definición</t>
  </si>
  <si>
    <t>RESPONSABLE</t>
  </si>
  <si>
    <t>USUARIO</t>
  </si>
  <si>
    <t>in progress</t>
  </si>
  <si>
    <t>NA</t>
  </si>
  <si>
    <t>delivered</t>
  </si>
  <si>
    <t>si esta en progress debería ser BUG</t>
  </si>
  <si>
    <t>si esta delivered debería ser BUG</t>
  </si>
  <si>
    <t>failed test</t>
  </si>
  <si>
    <t>client response provided</t>
  </si>
  <si>
    <t>reincidencia</t>
  </si>
  <si>
    <t>cambiar a etiqueta ya no como estatus, solo aplicaria a BUG</t>
  </si>
  <si>
    <t>falta evidencia o alguna respuesta de quien levantó JIRA</t>
  </si>
  <si>
    <t>en respuesta de quien creó JIRA</t>
  </si>
  <si>
    <t>USUARIO/PROCESOS</t>
  </si>
  <si>
    <t>TAS</t>
  </si>
  <si>
    <t>INSERTAR FECHA DE INICIO DEFIRENTE A FECHA CREACION</t>
  </si>
  <si>
    <t>DEFINIR COMO CONTROLAR LOS CAMBIOS DE ESTATUS PARA CADA TIPO</t>
  </si>
  <si>
    <t>PONER FECHA DE INICIO A PARTIR DEL 31 DE ENERO PARA QUE CUENTE A PARTIR DE AQUÍ</t>
  </si>
  <si>
    <t>investiganting</t>
  </si>
  <si>
    <t>un bug solo puede estar en in progress, en adelante</t>
  </si>
  <si>
    <t>En desarrollo</t>
  </si>
  <si>
    <t>Por validar</t>
  </si>
  <si>
    <t>closed</t>
  </si>
  <si>
    <t>Cerrado</t>
  </si>
  <si>
    <t>TAS/USUARIO</t>
  </si>
  <si>
    <t>investigating</t>
  </si>
  <si>
    <t>cerrado</t>
  </si>
  <si>
    <t>desarrollo</t>
  </si>
  <si>
    <t>Sistemas</t>
  </si>
  <si>
    <t>Sistemas/usuario</t>
  </si>
  <si>
    <t>reinicidencia</t>
  </si>
  <si>
    <t>Parametrización</t>
  </si>
  <si>
    <t>SISTEMAS /USUARIO</t>
  </si>
  <si>
    <t>en autorización</t>
  </si>
  <si>
    <t>por validar</t>
  </si>
  <si>
    <t>se levantará BUG</t>
  </si>
  <si>
    <t>se cierra al entregar a "delivered"</t>
  </si>
  <si>
    <t>en definición (ERAS)</t>
  </si>
  <si>
    <t>cuando no se puede replicar el bug, y se necesita apoyo del usuario para replicar</t>
  </si>
  <si>
    <t>Información adicional para replicar</t>
  </si>
  <si>
    <t>failed test e sigual a open</t>
  </si>
  <si>
    <t>BXMPRJ-1211</t>
  </si>
  <si>
    <t>Hechos de NAFTRAC que no pasaron a TAS</t>
  </si>
  <si>
    <t xml:space="preserve">
En la revición del día 2 (29 de julio) se observa que 4 hechos en 4 clientes diferentes se asignaron en Fiable, sin embargo no pasaron a TAS 
Se anexa evidencia</t>
  </si>
  <si>
    <t>BXMPRJ-1209</t>
  </si>
  <si>
    <t>Se asignó un hecho en TAS sin la existencia de una orden</t>
  </si>
  <si>
    <t xml:space="preserve">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t>
  </si>
  <si>
    <t>BXMPRJ-1208</t>
  </si>
  <si>
    <t>Ordenes de Capitales con vigencia se borraron</t>
  </si>
  <si>
    <t xml:space="preserve">
Se observa que 291 órdenes de Capitales con vigencia mayor a un día no pasaron al día 28 de julio al día 29 de julio. 
Favor de verificar</t>
  </si>
  <si>
    <t>BXMPRJ-1207</t>
  </si>
  <si>
    <t xml:space="preserve">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t>
  </si>
  <si>
    <t>BXMPRJ-1205</t>
  </si>
  <si>
    <t>LISTADO DE ERRORES X INTERFAZ MERCADO CAPITALES</t>
  </si>
  <si>
    <t xml:space="preserve">Se solicita por medio de este Jira, un Listado de todos los posibles errores que generen cada una de las interfaces que se tienen con Mercado de Capitales. 
Esto se requiere a la brevedad posible ya que es el insumo para el control y manejo de errores del ticket 552. 
</t>
  </si>
  <si>
    <t>BXMPRJ-1212</t>
  </si>
  <si>
    <t>Falta posición de NAFTRAC (150,000 títulos) dentro de TAS para el inicio del día 30 de julio</t>
  </si>
  <si>
    <t>Dentro de la posición inicial del día 30 de julio para el contrato 11217, no se presenta la posición correspondiente a NAFTRAC ISHRS la cual debería ser de 150,000 títulos a un precio de $42.0333. 
Adjunto evidencia en xls</t>
  </si>
  <si>
    <t>BXMPRJ-1210</t>
  </si>
  <si>
    <t>El precio reportado para OHLMEX no es el correcto, debería calcularse bajo la metodología PPP</t>
  </si>
  <si>
    <t>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t>
  </si>
  <si>
    <t>Tere Díaz</t>
  </si>
  <si>
    <t>Salvador García</t>
  </si>
  <si>
    <t>Fecha de inicio</t>
  </si>
  <si>
    <t>Clave</t>
  </si>
  <si>
    <t>Q1</t>
  </si>
  <si>
    <t>Q2</t>
  </si>
  <si>
    <t>Q3</t>
  </si>
  <si>
    <t>Q4</t>
  </si>
  <si>
    <t>Q5</t>
  </si>
  <si>
    <t>Q6</t>
  </si>
  <si>
    <t>Q7</t>
  </si>
  <si>
    <t>B1</t>
  </si>
  <si>
    <t>B2</t>
  </si>
  <si>
    <t>B3</t>
  </si>
  <si>
    <t>B4</t>
  </si>
  <si>
    <t>B5</t>
  </si>
  <si>
    <t>B6</t>
  </si>
  <si>
    <t>B7</t>
  </si>
  <si>
    <t>M1</t>
  </si>
  <si>
    <t>M2</t>
  </si>
  <si>
    <t>M3</t>
  </si>
  <si>
    <t>M4</t>
  </si>
  <si>
    <t>M5</t>
  </si>
  <si>
    <t>M6</t>
  </si>
  <si>
    <t>M7</t>
  </si>
  <si>
    <t>P1</t>
  </si>
  <si>
    <t>P2</t>
  </si>
  <si>
    <t>P3</t>
  </si>
  <si>
    <t>P4</t>
  </si>
  <si>
    <t>P5</t>
  </si>
  <si>
    <t>P6</t>
  </si>
  <si>
    <t>P7</t>
  </si>
  <si>
    <t>Br1</t>
  </si>
  <si>
    <t>Br2</t>
  </si>
  <si>
    <t>Br3</t>
  </si>
  <si>
    <t>Br4</t>
  </si>
  <si>
    <t>Br5</t>
  </si>
  <si>
    <t>Br6</t>
  </si>
  <si>
    <t>Br7</t>
  </si>
  <si>
    <t>Paso</t>
  </si>
  <si>
    <t>German Gómez</t>
  </si>
  <si>
    <t>Francisco Morales</t>
  </si>
  <si>
    <t>(Todas)</t>
  </si>
  <si>
    <t>C</t>
  </si>
  <si>
    <t>Fecha prometida  vs NS</t>
  </si>
  <si>
    <t>Fecha prometida   (Due Date)</t>
  </si>
  <si>
    <t>BXMPRJ-1223</t>
  </si>
  <si>
    <t>Nuevo Formulario Derivados (Contrapartes)</t>
  </si>
  <si>
    <t xml:space="preserve">Iván 
Derivado de modificaciones por parte de BANXICO a los formularios de derivados ( contrapartes en este caso ) se requiere que realicen las gestiones pertinentes a fin de emitir el reporte de contrapartes de acuerdo a la estructura, definiciones y catálogo anexos. 
</t>
  </si>
  <si>
    <t>BXMPRJ-1222</t>
  </si>
  <si>
    <t>Nuevo Formulario Derivados ( Garantías)</t>
  </si>
  <si>
    <t>Iván 
Derivado de modificaciones por parte de BANXICO a los formularios de derivados ( garantías en este caso ) se requiere que realicen las gestiones pertinentes a fin de emitir el reporte que de garantías de acuerdo a la estructura, definiciones y catálogo anexos.</t>
  </si>
  <si>
    <t>BXMPRJ-1221</t>
  </si>
  <si>
    <t>Rediseño Formulario Derivados ( OFF)</t>
  </si>
  <si>
    <t>Iván 
Derivado de modificaciones por parte de BANXICO a los formularios de derivados ( futuros en este caso ) se requiere que se realicen los ajustes de acuerdo a la estructura, definiciones y catálogo que se mencionan en los archivos adjuntos.</t>
  </si>
  <si>
    <t>A partir del JIRA 950 son brechas no incluidad en el SOW3</t>
  </si>
  <si>
    <t>BXMPRJ-1217</t>
  </si>
  <si>
    <t>Reporte de Vencimientos Anticipados no genera información</t>
  </si>
  <si>
    <t>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t>
  </si>
  <si>
    <t>BXMPRJ-1215</t>
  </si>
  <si>
    <t>Error en Cierres Administrativo y Operativo de Mercado de Dinero</t>
  </si>
  <si>
    <t>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t>
  </si>
  <si>
    <t>BXMPRJ-1213</t>
  </si>
  <si>
    <t>Error en Consulta de Movimientos por Contrato</t>
  </si>
  <si>
    <t>Al abrir la Consulta de Movimientos por Cliente para el contrato 503624 en el ambiente de produccion (192.168.121.76), el sistema envía un error en pantalla "NO ENCONTRE INICIO 102568 CD 1" y al darle aceptar la aplicación se queda pasmada. 
Aparentemente el problema es el el programa Mccarmov.i, en donde se está buscando un inicio para una compra en directo. 
Se requiere corregir el programa para que se puedan realizar las consultas correspondiente.</t>
  </si>
  <si>
    <t>Martín Cruz</t>
  </si>
  <si>
    <t>Realizar carga de operaciones de colocaciones primarias</t>
  </si>
  <si>
    <t>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t>
  </si>
  <si>
    <t>BXMPRJ-1219</t>
  </si>
  <si>
    <t>PruebasD3, SCPC</t>
  </si>
  <si>
    <t>FSP1307, Broker, Gap, Pool, PruebasD3</t>
  </si>
  <si>
    <t>Broker, Gap, SCPC</t>
  </si>
  <si>
    <t>Broker, FSP1307, Gap, ciclo3</t>
  </si>
  <si>
    <t>Broker, FSP1307, Gap, PruebasD3</t>
  </si>
  <si>
    <t>Broker, FSP1307, Gap, PruebasD2</t>
  </si>
  <si>
    <t>FSP1307, PruebasD2</t>
  </si>
  <si>
    <t>Broker, FSP1307, Gap</t>
  </si>
  <si>
    <t>Broker, ChangeReq, FSP1307, Gap, PruebasD3</t>
  </si>
  <si>
    <t>BXM_LiqVal, Broker, Gap, Licencia, PruebasD3, TAS-MM</t>
  </si>
  <si>
    <t>Broker, Gap, Licencia, TAS-CM</t>
  </si>
  <si>
    <t>FSP1307, PruebasD4</t>
  </si>
  <si>
    <t>Broker, FSP580, Gap, TAS-CM</t>
  </si>
  <si>
    <t>Bank, Interface, Licencia, TAS-Gral</t>
  </si>
  <si>
    <t>Broker, FSP580, Interface, TAS-MM</t>
  </si>
  <si>
    <t>Bank, Broker, FSP580, Gap, Licencia, PruebasD3</t>
  </si>
  <si>
    <t>Broker, FSP580, Interface, TAS-Gral</t>
  </si>
  <si>
    <t>Broker, FSP1307, FSP580, Interface</t>
  </si>
  <si>
    <t>Bank, Broker, FSP580, Interface</t>
  </si>
  <si>
    <t>Broker, FSP580, Interface, PruebasD3</t>
  </si>
  <si>
    <t>Broker, FSP580, Gap, PruebasD3, SCPC, TAS-Gral</t>
  </si>
  <si>
    <t>Broker, Gap, Licencia, PruebasD2, TAS-Funds</t>
  </si>
  <si>
    <t>Broker, FSP1307, Gap, Licencia</t>
  </si>
  <si>
    <t>FSP578, FSP579, PruebasD2</t>
  </si>
  <si>
    <t>Cuenta de Key</t>
  </si>
  <si>
    <t>BXMPRJ-1234</t>
  </si>
  <si>
    <t>No se excede tasa</t>
  </si>
  <si>
    <t>solicitud de autorizacion cuando no excede parametros</t>
  </si>
  <si>
    <t>BXMPRJ-1233</t>
  </si>
  <si>
    <t>clientes institucionales</t>
  </si>
  <si>
    <t>Tas no reconoce los clientes que estan marcados como institucionales en fiable</t>
  </si>
  <si>
    <t>BXMPRJ-1232</t>
  </si>
  <si>
    <t>NO PERMITE COMPRA DE UNA OBLIGACION EN UN CLIENTE CON PERFIL DE CRECIMIENTO</t>
  </si>
  <si>
    <t>EL CLIENTE 503112 TIENE UN PERFIL DE CRECIMIENTO, CON SERVICIO DE ASESORIA. NO ME DEJA CAPTURAR UNA OBLIGACION (BCOBX+ 10) EN FIABLE, ME APARECE UN MENSAJE QUE ESTA ROMPIENDO EL PERFIL, SIN EMBARGO SI ME DEBIO DEJAR CAPTURARLO.</t>
  </si>
  <si>
    <t>BXMPRJ-1231</t>
  </si>
  <si>
    <t>ERRORES EN CAPTURA POR ANEXO 5</t>
  </si>
  <si>
    <t>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t>
  </si>
  <si>
    <t>BXMPRJ-1214</t>
  </si>
  <si>
    <t>Estado de cuenta</t>
  </si>
  <si>
    <t>toda la informcion que presenta el estado de cuenta esta en ceros</t>
  </si>
  <si>
    <t>BXMPRJ-1228</t>
  </si>
  <si>
    <t>Reporte Regulatorio de Vencimientos Anticipados (DTRAW520)</t>
  </si>
  <si>
    <t>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t>
  </si>
  <si>
    <t>BXMPRJ-1227</t>
  </si>
  <si>
    <t>Rep. Diario de Operaciones (DOPEW100)</t>
  </si>
  <si>
    <t>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t>
  </si>
  <si>
    <t>BXMPRJ-1226</t>
  </si>
  <si>
    <t>Rep. Valuación de órdenes por asignar (DORDW230)</t>
  </si>
  <si>
    <t>Al consultar el reporte al 29 de julio, se observa que una operación de venta fecha valor en directo con Scotia del día 28 de julio, con fecha liquidación 31, del contrato 11255 no está en el archivo de "Rep. Valuación de ordenes por asignar (DORDW230)" este reporte debería presentar las operaciones fecha valor por liquidar.</t>
  </si>
  <si>
    <t>BXMPRJ-1132</t>
  </si>
  <si>
    <t>ERROR EN EL REPORTE DE VALUACION DE LA POSICION PROPIA (BMV)</t>
  </si>
  <si>
    <t xml:space="preserve">Al revisar la valuación de las posiciones que se encuentran en los diferentes portafolios, estamos encontrando diferencias en el portafolio de "Disponible para la Venta" (9065), faltan títulos en los IS151210 por una cantidad de 29,951, equivalentes a un par de reportos vigentes a plazo. 
sin embargo al revisar el reporte diario de operación si se encuentran vigentes dichas operaciones. 
</t>
  </si>
  <si>
    <t xml:space="preserve">CICLO4, Detiene, Reincidencia1
</t>
  </si>
  <si>
    <t>Closed</t>
  </si>
  <si>
    <t>Total tipo incidencia</t>
  </si>
  <si>
    <t>En respuesta de usuario</t>
  </si>
  <si>
    <t>En definición</t>
  </si>
  <si>
    <t>En diagnóstico</t>
  </si>
  <si>
    <t>Desarrollo</t>
  </si>
  <si>
    <t>Por probar</t>
  </si>
  <si>
    <t>Total por estatus</t>
  </si>
  <si>
    <t>Incidencia</t>
  </si>
  <si>
    <t>Estatus</t>
  </si>
  <si>
    <t>BXMPRJ-1239</t>
  </si>
  <si>
    <t>ERROR EN LOS PRECIOS COSTO DE LA CANASTA INICIAL</t>
  </si>
  <si>
    <t>Los precios costo de la canasta inicial se encuentran mal calculados, no coinciden con los calculados de acuerdo a las "tasas y/o sobretasas costo" y los niveles de los indicadores vigentes al arranque del 30 de julio, los únicos que no tienen problema son los "LD" y unos "M" que liquidaron el 30.</t>
  </si>
  <si>
    <t>CICLO4, D3</t>
  </si>
  <si>
    <t>BXMPRJ-1243</t>
  </si>
  <si>
    <t>Proceso Batch de Recálculo de Líneas de Crédito</t>
  </si>
  <si>
    <t xml:space="preserve">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t>
  </si>
  <si>
    <t>Carmen Mendez</t>
  </si>
  <si>
    <t>BXMPRJ-896</t>
  </si>
  <si>
    <t>Discrepancias en calendarios con respecto al detalle de emisoras MD</t>
  </si>
  <si>
    <t>A pesar de que las emisoras se encuentran bien capturadas, los calendarios no son acordes.</t>
  </si>
  <si>
    <t>Maricarmen Mendez Álvarez</t>
  </si>
  <si>
    <t>parametrosiniciales</t>
  </si>
  <si>
    <t>BXMPRJ-1247</t>
  </si>
  <si>
    <t>Se requiere carga de ordenes con vigencia pendientes de vencer</t>
  </si>
  <si>
    <t>Se requiere carga de ordenes con vigencia pendientes de vencer, ya que estas no habían sido consideradas, este JIRA sustituye al JIRA BXMPRJ-1136.</t>
  </si>
  <si>
    <t>BXMPRJ-1242</t>
  </si>
  <si>
    <t>Mostrar historia en Movimientos Salvo Buen Cobro</t>
  </si>
  <si>
    <t>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t>
  </si>
  <si>
    <t>BXMPRJ-1260</t>
  </si>
  <si>
    <t>Operaciones faltantes en CVT, Reportos y Transferencia</t>
  </si>
  <si>
    <t>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t>
  </si>
  <si>
    <t>BXMPRJ-1259</t>
  </si>
  <si>
    <t>Rep. Detalle Posición en Custodia X Emisora V.2 (DTRAW230)</t>
  </si>
  <si>
    <t xml:space="preserve">1. En la revisión del reporte de custodias de TAS (DTRAW130) se observa que el contrato "99000116 Garantías Recibidas"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t>
  </si>
  <si>
    <t>BXMPRJ-1254</t>
  </si>
  <si>
    <t>Dividendo en Efectivo_Movimiento Fiable</t>
  </si>
  <si>
    <t>Se aplico dividendo en efectivo para GPH y ALFA. A pesa de que Fiable refleja la salida - entrada de títulos para actualizar el precio, no se mostró el movimiento de efectivo</t>
  </si>
  <si>
    <t>BXMPRJ-1253</t>
  </si>
  <si>
    <t>Clientes con custodia externa_Liquidación</t>
  </si>
  <si>
    <t>Los clientes con custodia externa No debe de liquidar contra el saldo, es decir, NO se requiere de la posición, ni del efectivo. Este tema fue tratado en una reunión con José Sotelo - Gerardo Gomez.</t>
  </si>
  <si>
    <t>BXMPRJ-1252</t>
  </si>
  <si>
    <t>Asignacion de Valores_Posicion Fecha valor</t>
  </si>
  <si>
    <t xml:space="preserve">El 28/07/2014 se capturo-asigno una CR con BANCO VE POR MAS S.A de BPAG28 IM150903 por 1,000,000 de títulos con fecha de liquidación 01/08/2014 y vencimiento 05/08/2014 (folio 103014). A pesar de que en la posición FV se muestran dichos valores, el sistema no permito la asignación. 
</t>
  </si>
  <si>
    <t>BXMPRJ-1251</t>
  </si>
  <si>
    <t>Bloqueo en la tabla de ffolio en la apertura de día</t>
  </si>
  <si>
    <t xml:space="preserve">Al momento de la apertura de día de mando mensajes de bloqueo. 
</t>
  </si>
  <si>
    <t>BXMPRJ-1256</t>
  </si>
  <si>
    <t>Realizar interfaz de posiciones con sistema de alertamineto</t>
  </si>
  <si>
    <t>Actualmente Fiable genera un archivo de posición por tipo de servicio que alimenta al sistema de alertamientos. Se requiere que sistemas proporcione el requerimiento.</t>
  </si>
  <si>
    <t>BXMPRJ-1255</t>
  </si>
  <si>
    <t>Realzar adcuaciones al Web services de alertamiento</t>
  </si>
  <si>
    <t>Realizar las siguientes adecuaciones: 
Bitácora Operación: 
- tasa 
- plazoDias 
- reportosMasivos 
- fechaLiquidacion 
- folio 
- tipoMercadoBitacora 
- usuarioPromotor 
Bitácora Fuera Perfil: 
- orden 
- tipoMercadoBitacora 
- usuarioPromotor 
El campo "tipoMercadoBitacora" en ambos métodos es para diferenciar si la bitácora es de "Capitales", "Fondos de Inversion" o "Mercado de Dinero". 
Los cambios ya están en el ambiente de pruebas. 
http://192.168.122.67:8080/sirec-ws/RompimientoPerfil.wsdl</t>
  </si>
  <si>
    <t>BXMPRJ-1250</t>
  </si>
  <si>
    <t>Cierre de fondos cuando caja este cerrada</t>
  </si>
  <si>
    <t>Se requiere que se permita hacer el cierre de fondos cuando la caja se encuentre cerrada</t>
  </si>
  <si>
    <t>BXMPRJ-1261</t>
  </si>
  <si>
    <t>No refleja posición recibida en préstamo en la consulta global</t>
  </si>
  <si>
    <t>Tras cerrar 4 préstamos de valores para los contratos 11217, 515084 y 528054, se validó la posición en TAS, la cual, no considera en la posición global este ejercicio, a pesar de que en la consulta de movimientos si se reflejen los préstamos. Se anexa evidencia.</t>
  </si>
  <si>
    <t>BXMPRJ-1248</t>
  </si>
  <si>
    <t>Incidencia en el cierre de mercado de capitales</t>
  </si>
  <si>
    <t>Al intentar correr el cierre de mercado de captiales envia un mensaje en el cual señala que existen ordenes por desglosar.</t>
  </si>
  <si>
    <t xml:space="preserve">CICLO4
</t>
  </si>
  <si>
    <t>Detiene, PruebasD4</t>
  </si>
  <si>
    <t>BXMPRJ-1266</t>
  </si>
  <si>
    <t>Cambio de cupón ejecutado en TAS que no se actualiza en Fiable.</t>
  </si>
  <si>
    <t xml:space="preserve">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t>
  </si>
  <si>
    <t xml:space="preserve">CICLO4, PruebasDX, SCPC
</t>
  </si>
  <si>
    <t xml:space="preserve">PruebasDX
</t>
  </si>
  <si>
    <t>BXMPRJ-542</t>
  </si>
  <si>
    <t>Validaciones de Clientes y Líneas de Crédito en Captura de Inversiones (DORDE001)</t>
  </si>
  <si>
    <t>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t>
  </si>
  <si>
    <t>Broker, Gap, PruebasD3, SCPC</t>
  </si>
  <si>
    <t>BXMPRJ-1279</t>
  </si>
  <si>
    <t>Bloqueo al ingrear a TAS</t>
  </si>
  <si>
    <t xml:space="preserve">El accesso al sistema TAS presenta bloqueo de registros al ingresar, esto ocurre generalmente despues de mantenimientos al usuario, por ejemplo permisos o reseteo de password. 
</t>
  </si>
  <si>
    <t>BXMPRJ-1278</t>
  </si>
  <si>
    <t>tabla de equivalencias de TAS para sistema Solutrust (fiduciario)</t>
  </si>
  <si>
    <t>Necesito la tabla de equivalencias de Fiable-TAS para que el proveedor Solutrust actualice su programa a las claves de TAS y se puedan hacer pruebas con los archivos que se suben a Solutrust (sistema Fiduciario)</t>
  </si>
  <si>
    <t>BXMPRJ-1277</t>
  </si>
  <si>
    <t>reporte de operación moneda extranjera (UMS) para complementar ACLME</t>
  </si>
  <si>
    <t>Requiero el archivo por la operación de instrumentos en moneda extranjera para complementar el formulario ACLME.</t>
  </si>
  <si>
    <t>BXMPRJ-1276</t>
  </si>
  <si>
    <t>Generación de promotores</t>
  </si>
  <si>
    <t>Requiero los reportes de generación de los promotores por mercado de capitales, mercado de dinero y sociedades de inversión para su revisión.</t>
  </si>
  <si>
    <t>BXMPRJ-1271</t>
  </si>
  <si>
    <t>Error en aviso forma de liquidación - No se pudo imprimir la liquidación</t>
  </si>
  <si>
    <t>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t>
  </si>
  <si>
    <t>Beatriz Pérez</t>
  </si>
  <si>
    <t>BXMPRJ-1270</t>
  </si>
  <si>
    <t>Error aviso forma de liquidación, cliente Interbancario</t>
  </si>
  <si>
    <t>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t>
  </si>
  <si>
    <t>BXMPRJ-1265</t>
  </si>
  <si>
    <t>Inconsistencia al operar con la emisora NAFTRAC y se asigna AC *</t>
  </si>
  <si>
    <t xml:space="preserve">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t>
  </si>
  <si>
    <t>PruebasD6</t>
  </si>
  <si>
    <t>CICLO4, Pruebas, PruebasD5</t>
  </si>
  <si>
    <t>CICLO4, PruebasD5</t>
  </si>
  <si>
    <t>Reincidencia</t>
  </si>
  <si>
    <t>BXMPRJ-1299</t>
  </si>
  <si>
    <t>AUTO-AUTORIZACION</t>
  </si>
  <si>
    <t>De las órdenes con Bco. BX+, las que me alertó por sobregiro inclusive hasta la que no me alerto, cayeron en el módulo de "lista de autorización de bajas y tasas", donde se le autorizan las órdenes a promoción. 
Una vez descubiertas, procedí a auto-autorizarme y fue posible, revisar evidencia adjunta... 
El levantamiento de esta JIRA se consulto con Irma Aguilar.</t>
  </si>
  <si>
    <t>BXMPRJ-1296</t>
  </si>
  <si>
    <t>Diferencia en Precio DOCUFOR 12</t>
  </si>
  <si>
    <t>El precio no esta calculado correctamente conforme al valor nominal vigente</t>
  </si>
  <si>
    <t>CICLO4, D5</t>
  </si>
  <si>
    <t>Días retraso vs Fecha prometida (Due Date)</t>
  </si>
  <si>
    <t>Días retraso vs Fecha prometida NS</t>
  </si>
  <si>
    <t>CICLO4, Pruebas, PruebasD5, Reincidencia 1</t>
  </si>
  <si>
    <t>BXMPRJ-1267</t>
  </si>
  <si>
    <t>Se observa una operación del fondo TEMGBIA BF1 que desaparecio</t>
  </si>
  <si>
    <t xml:space="preserve">El día 4 de febrero, se consultó el reporte "Reporte de operaciones por liquidación y órdenes de clientes (FORDP101)"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t>
  </si>
  <si>
    <t>BXMPRJ-1283</t>
  </si>
  <si>
    <t>Error en en la generación del reporte de derivados para la validación de contabilidad</t>
  </si>
  <si>
    <t>Al ejecutar el día de hoy el el reporte de Derivados, para revisar el día 31.07.14, no se genera y el sistema envía el mensaje que se adjunta en el archivo</t>
  </si>
  <si>
    <t>Irma Aguilar</t>
  </si>
  <si>
    <t>BXMPRJ-1282</t>
  </si>
  <si>
    <t>En VALPRE, TAS no considera posición cedida en garantía como no disponible, lo que permite registros incorrectos en Fiable</t>
  </si>
  <si>
    <t>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t>
  </si>
  <si>
    <t>BXMPRJ-1293</t>
  </si>
  <si>
    <t>Solo se afecta la primera carga de Estado de cuanta Banamex, las posteriores el archivo se presenta vacio</t>
  </si>
  <si>
    <t>Se realizaron varias cargas de movimientos de operaciones con Banamex de Caja a Liquidaciones Cambios, solo la primera "carga" se reflejo a Cambios, las otras el archivo llego vacío.</t>
  </si>
  <si>
    <t>Fecha de cierre actividad/responsable</t>
  </si>
  <si>
    <t>Todos</t>
  </si>
  <si>
    <t>Cambio Responsable TAS</t>
  </si>
  <si>
    <t>No se genera nuevo registro hasta cambiar a gente de BX+</t>
  </si>
  <si>
    <t>Cumplió NS</t>
  </si>
  <si>
    <t>Cumplió FP</t>
  </si>
  <si>
    <t>c</t>
  </si>
  <si>
    <t>Cerrados</t>
  </si>
  <si>
    <t>BXMPRJ-1288</t>
  </si>
  <si>
    <t>Realizar restriccion x tipo de instrumento</t>
  </si>
  <si>
    <t>Actualmente el sistema cuenta con las restricciones x tipo de inversionista y por contrato. En el alta de restricciones se puede dar de alta desde instrumento. Se solicita se pueda realizar la restricción a nivel tipo de instrumento.</t>
  </si>
  <si>
    <t>BXMPRJ-1304</t>
  </si>
  <si>
    <t>Realizar interfaz de colocaciones primarias de capitales</t>
  </si>
  <si>
    <t>Se requiere que en la interfaz de capitales se indentifique colocacion primaria</t>
  </si>
  <si>
    <t>br2</t>
  </si>
  <si>
    <t>BXMPRJ-1291</t>
  </si>
  <si>
    <t>Consulta de movimientos por cliente</t>
  </si>
  <si>
    <t>La pantalla de movimientos del cliente debe presentar los movimientos realizados en el día y no a fecha liquidación a efecto de que promoción pueda validar sus operaciones de forma ágil y segura</t>
  </si>
  <si>
    <t>BXMPRJ-1289</t>
  </si>
  <si>
    <t>ALTA DE CUENTAS SUSPENSO, PARA CUANDO SE ENCUENTRE MNEMÓNICO NO CODIFICADO</t>
  </si>
  <si>
    <t xml:space="preserve">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t>
  </si>
  <si>
    <t>BXMPRJ-1273</t>
  </si>
  <si>
    <t>Se tienen 11342 registros por concepto de Cobro por Administración en el Reporte de Flujo Cambios</t>
  </si>
  <si>
    <t>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t>
  </si>
  <si>
    <t>BXMPRJ-1021</t>
  </si>
  <si>
    <t>POLITICA DE LIQUIDEZ RETIROS</t>
  </si>
  <si>
    <t>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t>
  </si>
  <si>
    <t>BXMPRJ-1313</t>
  </si>
  <si>
    <t>POSICION 11217 INCORRECTA ¿?</t>
  </si>
  <si>
    <t>Se requiere una explicación del por que está cambiando la posición de la cuenta 11217, después de cada operación que realizan los portafolios 11332, 11255 y la 9060, así como también los títulos vendidos en directo a la cuenta 57571 para que de ahí se realicen las garantías a intermediarios (de ser necesario). 
Se adjunta evidencia</t>
  </si>
  <si>
    <t>BXMPRJ-1268</t>
  </si>
  <si>
    <t>Parametrizacion 15 Emisoras</t>
  </si>
  <si>
    <t>El día 29 de Enero se solicitó la revisión de 15 emisoras (se proporcionaron calendarios a TAS) que aún no han quedado correctamente parametrizadas. Anexo correo con la información proporcionada. 
Seguimos en espera de respuesta.</t>
  </si>
  <si>
    <t>Detiene, PruebasDX, ciclo4</t>
  </si>
  <si>
    <t>BXMPRJ-1286</t>
  </si>
  <si>
    <t>Diferencia en Saldos de consultaglobal vs movimientos del cliente</t>
  </si>
  <si>
    <t>1.- se capturo operación de fondo BX+CAP BE-3 el día 28 con liquidación 1 de agosto y no presento la asignación, generando la diferencia de saldos y posición. 
2.- Los saldos que presentan los dos reportes coinciden solo en liquidación mismo día la cual esta incorrecta por la liquidación del fondo 
3.- Los saldo fecha valor no coinciden en ningún listado.</t>
  </si>
  <si>
    <t>br1</t>
  </si>
  <si>
    <t>BXMPRJ-1309</t>
  </si>
  <si>
    <t>Posiciones de mercado de dinero que no se presentan el 31 de julio</t>
  </si>
  <si>
    <t xml:space="preserve">
Se identificaron 4 emisiones (DAIMLER 02714, EDCA 00414, FORD 03014 Y NRF 01414) que el día 30 de julio estaban en posición de terceros y el día 31 ya no están en posición de los clientes. No se identifican operaciones de venta ni traspasos. 
Se anexa evidencia y el ejemplo de movimientos de la emisora DAIMLER 02714</t>
  </si>
  <si>
    <t>BXMPRJ-1308</t>
  </si>
  <si>
    <t>Aplicacion de traspasos entre mesas</t>
  </si>
  <si>
    <t>No presenta las operaciones para aplicar entre mesas; Folios 100425, 100424, 100423</t>
  </si>
  <si>
    <t>BXMPRJ-1319</t>
  </si>
  <si>
    <t>La función "Rep. Polizas Contables (KFPOW110)" al seleccionar la Regla no existe Dinero Casa de Bolsa Regla 5</t>
  </si>
  <si>
    <t>Se necesita que la función "Rep. Pólizas Contables (KFPOW110)" en el campo "Regla Contable:" contenga Dinero Casa de Bolsa y en automático asocie en el campo "Regla" el número 5 que le corresponde a MD para CB, ya que actualmente el Usuario selecciona "Dinero Banco" y modifica en el campo Regla el número 1 que despliega la función por el 5 que corresponde a MD CB</t>
  </si>
  <si>
    <t>BXMPRJ-1323</t>
  </si>
  <si>
    <t>Tomar datos de vector de precios de tipo de cambios y precios de monedas para derivados</t>
  </si>
  <si>
    <t xml:space="preserve">Se debe de crear un proceso en derivados, el cual tome del vector de precios los tipos de cambio y precios para las monedas y se guarden como datos de precios al cierre. 
</t>
  </si>
  <si>
    <t>Concluidas</t>
  </si>
  <si>
    <t>En proceso</t>
  </si>
  <si>
    <t>Cerradas</t>
  </si>
  <si>
    <t>BXMPRJ-1330</t>
  </si>
  <si>
    <t>Variación en el límite operativo de Cinthya Martínez</t>
  </si>
  <si>
    <t xml:space="preserve">Se ha monitoreado el límite operativo de Cinthya Martinez y se observa lo siguiente: 
• El día de pruebas 30 de julio de 2014 el operador tenía en sistema una línea de 500, 000,000, para operar Derivados Mex Der. Cabe señalar que Mesa de Control no dio de alta esta cantidad. 
• El día 16 de febrero, 1 de agosto en pruebas, Mesa de Control modificó el límite de Cinthya a 0.01 
• Al día 18 de febrero, 4 de agosto en pruebas, se revisó nuevamente el límite de Cinthya en el sistema, encontrando que tiene una línea autorizada de 100,000,000. Mesa de control no dio de alta esta línea. 
Se solicita se nos proporcione el control de auditoría que nos ayude a verificar cómo es que esta línea constantemente ha cambiado sin que Mesa de Control intervenga . 
------ 
&lt;&lt;Creación del ticket hecha por Iván Torres a solicitud de Cesar Guzmán, con autorización de Irma Aguilar.&gt;&gt; 
&lt;&lt;Se adjunta correo electrónico&gt;&gt; 
</t>
  </si>
  <si>
    <t>PruebasD2, Reincidencia1, Reincidencia2</t>
  </si>
  <si>
    <t>BXMPRJ-1324</t>
  </si>
  <si>
    <t>LA PÓLIZA 3 Y 4 COMPRAS VENTAS DE LA PP DEL MÓDULO DE CAPITALES REGLA 6 ESTA REGISTRANDO EC Y SC POR LOS PRÉSTAMOS DE VALORES</t>
  </si>
  <si>
    <t>La póliza 3 y 4 compras ventas de la posición propia del módulo de capitales regla 6, registra los movimientos de entradas y salidas de custodia por prétamo de valores como compra venta, se anexa evidencia de reportes, pólizas y query para su consideración.</t>
  </si>
  <si>
    <t>BXMPRJ-1321</t>
  </si>
  <si>
    <t>Las Póliza 23 Operaciones Fecha Valor y 24 Cancelación Operaciones Fecha Valor no esta registrando la CR y VR para Mercado de Dinero</t>
  </si>
  <si>
    <t>Se necesita que las pólizas 23 y 24 de fecha valor incluya las operaciones fecha valor de reporto (CR y VR), actualmente estás pólizas nada más registran las operaciones de directo (CD y VD) y el reporte muestra directos y reportos.</t>
  </si>
  <si>
    <t>Jaqueline Morales</t>
  </si>
  <si>
    <t>BXMPRJ-1329</t>
  </si>
  <si>
    <t>Realizar cambios a reporte CVT por colocaciones</t>
  </si>
  <si>
    <t>Realizar adecuaciones a los reportes regularios CVT por inclusion de colocaciones. Se anexa documento con el detalle de los cambios.</t>
  </si>
  <si>
    <t>BXMPRJ-1328</t>
  </si>
  <si>
    <t>Pólizas 10 Neteo de Operaciones Futuras Divisas realiza un registro en cero y 11 Utilidad por Neteo a liq sig día como se interpretan los registros contra el reporte</t>
  </si>
  <si>
    <t>La póliza 10 Neteo de Operaciones Futuras Divisas esta realizando un registro en ceros los folios 49, 50 y 51 se necesita saber cual es la razón y como se debe interpretar contra el reporte de Liquidaciones (RLIQW100) se sube evidencia. 
La póliza 11 Utilidad por neteo a liq sig dia como se interpretan los registros contra reporte de Liquidaciones (RLIQW100), se sube evidencia</t>
  </si>
  <si>
    <t>BXMPRJ-1325</t>
  </si>
  <si>
    <t>Error en Captura de Ordenes de Mercado de Dinero (DORDE002)</t>
  </si>
  <si>
    <t>Al abrir la pantalla de Captura de Ordenes de Mercado de Dinero sin tener abierta la Lista de Ordenes de Mercado de Dinero y querer capturar una orden con algún intermediario (ej. 99000090), la lista de Brokers presenta inconsistencias y no despliega los datos correspondientes. 
Se adjunta evidencia de la pantalla DORDE002 en donde se ve como despliega los datos de Broker incorrectamente.</t>
  </si>
  <si>
    <t>BX+</t>
  </si>
  <si>
    <t>(Varios elementos)</t>
  </si>
  <si>
    <t>Empresa</t>
  </si>
  <si>
    <t>Persona</t>
  </si>
  <si>
    <t>CONSETI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</si>
</sst>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43"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u/>
      <sz val="11"/>
      <color rgb="FF800080"/>
      <name val="Calibri"/>
      <family val="2"/>
      <scheme val="minor"/>
    </font>
    <font>
      <sz val="9"/>
      <color rgb="FF000000"/>
      <name val="Arial"/>
      <family val="2"/>
    </font>
    <font>
      <sz val="11"/>
      <color rgb="FF000000"/>
      <name val="Arial"/>
      <family val="2"/>
    </font>
    <font>
      <sz val="11"/>
      <color rgb="FF000000"/>
      <name val="Calibri"/>
      <family val="2"/>
      <scheme val="minor"/>
    </font>
    <font>
      <b/>
      <sz val="9"/>
      <color rgb="FF000000"/>
      <name val="Arial"/>
      <family val="2"/>
    </font>
    <font>
      <b/>
      <sz val="24"/>
      <color rgb="FF000000"/>
      <name val="Arial"/>
      <family val="2"/>
    </font>
    <font>
      <b/>
      <sz val="11"/>
      <color theme="0"/>
      <name val="Arial"/>
      <family val="2"/>
    </font>
    <font>
      <u/>
      <sz val="11"/>
      <color theme="10"/>
      <name val="Calibri"/>
      <family val="2"/>
      <scheme val="minor"/>
    </font>
    <font>
      <sz val="14"/>
      <color rgb="FF000000"/>
      <name val="Calibri"/>
      <family val="2"/>
      <scheme val="minor"/>
    </font>
    <font>
      <b/>
      <sz val="11"/>
      <color rgb="FF000000"/>
      <name val="Calibri"/>
      <family val="2"/>
      <scheme val="minor"/>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C00000"/>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397">
    <xf numFmtId="0" fontId="0"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7" fillId="0" borderId="3"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4" applyNumberFormat="0" applyAlignment="0" applyProtection="0"/>
    <xf numFmtId="0" fontId="22" fillId="6" borderId="5" applyNumberFormat="0" applyAlignment="0" applyProtection="0"/>
    <xf numFmtId="0" fontId="23" fillId="6" borderId="4" applyNumberFormat="0" applyAlignment="0" applyProtection="0"/>
    <xf numFmtId="0" fontId="24" fillId="0" borderId="6" applyNumberFormat="0" applyFill="0" applyAlignment="0" applyProtection="0"/>
    <xf numFmtId="0" fontId="25" fillId="7" borderId="7" applyNumberFormat="0" applyAlignment="0" applyProtection="0"/>
    <xf numFmtId="0" fontId="26" fillId="0" borderId="0" applyNumberFormat="0" applyFill="0" applyBorder="0" applyAlignment="0" applyProtection="0"/>
    <xf numFmtId="0" fontId="13" fillId="8" borderId="8" applyNumberFormat="0" applyFon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29" fillId="32" borderId="0" applyNumberFormat="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43" fontId="34" fillId="0" borderId="0" applyFont="0" applyFill="0" applyBorder="0" applyAlignment="0" applyProtection="0"/>
    <xf numFmtId="0" fontId="12" fillId="0" borderId="0"/>
    <xf numFmtId="0" fontId="38" fillId="0" borderId="0" applyNumberFormat="0" applyFill="0" applyBorder="0" applyAlignment="0" applyProtection="0"/>
    <xf numFmtId="0" fontId="11" fillId="0" borderId="0"/>
    <xf numFmtId="0" fontId="11" fillId="8" borderId="8"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0" fillId="0" borderId="0"/>
    <xf numFmtId="0" fontId="10" fillId="8" borderId="8"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9" fillId="0" borderId="0"/>
    <xf numFmtId="0" fontId="9" fillId="8" borderId="8" applyNumberFormat="0" applyFont="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8" fillId="0" borderId="0"/>
    <xf numFmtId="0" fontId="8" fillId="8" borderId="8"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7"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267">
    <xf numFmtId="0" fontId="0" fillId="0" borderId="0" xfId="0"/>
    <xf numFmtId="0" fontId="36" fillId="0" borderId="0" xfId="0" applyFont="1" applyFill="1" applyAlignment="1">
      <alignment vertical="center"/>
    </xf>
    <xf numFmtId="0" fontId="32" fillId="0" borderId="0" xfId="0" applyFont="1" applyFill="1" applyAlignment="1">
      <alignment vertical="center"/>
    </xf>
    <xf numFmtId="22" fontId="32" fillId="0" borderId="0" xfId="0" applyNumberFormat="1" applyFont="1" applyFill="1" applyAlignment="1">
      <alignment vertical="center"/>
    </xf>
    <xf numFmtId="0" fontId="32" fillId="0" borderId="0" xfId="0" applyFont="1" applyAlignment="1">
      <alignment vertical="center"/>
    </xf>
    <xf numFmtId="0" fontId="32" fillId="33" borderId="0" xfId="0" applyFont="1" applyFill="1" applyAlignment="1">
      <alignment vertical="center"/>
    </xf>
    <xf numFmtId="0" fontId="37" fillId="35" borderId="11" xfId="0" applyFont="1" applyFill="1" applyBorder="1" applyAlignment="1">
      <alignment horizontal="center" vertical="center" wrapText="1"/>
    </xf>
    <xf numFmtId="0" fontId="37" fillId="35" borderId="12" xfId="0" applyFont="1" applyFill="1" applyBorder="1" applyAlignment="1">
      <alignment horizontal="center" vertical="center" wrapText="1"/>
    </xf>
    <xf numFmtId="14" fontId="37" fillId="35" borderId="12" xfId="0" applyNumberFormat="1" applyFont="1" applyFill="1" applyBorder="1" applyAlignment="1">
      <alignment horizontal="center" vertical="center" wrapText="1"/>
    </xf>
    <xf numFmtId="0" fontId="37" fillId="35" borderId="12" xfId="0" applyNumberFormat="1" applyFont="1" applyFill="1" applyBorder="1" applyAlignment="1">
      <alignment horizontal="center" vertical="center" wrapText="1"/>
    </xf>
    <xf numFmtId="0" fontId="30" fillId="33" borderId="10" xfId="42" applyFill="1" applyBorder="1" applyAlignment="1">
      <alignment vertical="center" wrapText="1"/>
    </xf>
    <xf numFmtId="0" fontId="33" fillId="33" borderId="10" xfId="0" applyFont="1" applyFill="1" applyBorder="1" applyAlignment="1">
      <alignment vertical="center" wrapText="1"/>
    </xf>
    <xf numFmtId="0" fontId="32" fillId="0" borderId="0" xfId="0" applyFont="1" applyFill="1" applyAlignment="1">
      <alignment horizontal="center" vertical="center"/>
    </xf>
    <xf numFmtId="14" fontId="32" fillId="0" borderId="0" xfId="0" applyNumberFormat="1" applyFont="1" applyFill="1" applyAlignment="1">
      <alignment horizontal="center" vertical="center"/>
    </xf>
    <xf numFmtId="0" fontId="32" fillId="0" borderId="0" xfId="0" applyNumberFormat="1" applyFont="1" applyFill="1" applyAlignment="1">
      <alignment horizontal="center" vertical="center"/>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164" fontId="33" fillId="34" borderId="10" xfId="44" applyNumberFormat="1" applyFont="1" applyFill="1" applyBorder="1" applyAlignment="1">
      <alignment horizontal="center" vertical="center" wrapText="1"/>
    </xf>
    <xf numFmtId="1" fontId="33" fillId="34" borderId="10" xfId="44" applyNumberFormat="1" applyFont="1" applyFill="1" applyBorder="1" applyAlignment="1">
      <alignment horizontal="center" vertical="center" wrapText="1"/>
    </xf>
    <xf numFmtId="1" fontId="33" fillId="34" borderId="10" xfId="0" applyNumberFormat="1" applyFont="1" applyFill="1" applyBorder="1" applyAlignment="1">
      <alignment horizontal="center" vertical="center" wrapText="1"/>
    </xf>
    <xf numFmtId="0" fontId="32" fillId="0" borderId="0" xfId="0" applyFont="1" applyAlignment="1">
      <alignment horizontal="center" vertical="center"/>
    </xf>
    <xf numFmtId="14" fontId="32" fillId="33" borderId="0" xfId="0" applyNumberFormat="1" applyFont="1" applyFill="1" applyAlignment="1">
      <alignment horizontal="center" vertical="center"/>
    </xf>
    <xf numFmtId="0" fontId="32" fillId="34" borderId="0" xfId="0" applyNumberFormat="1" applyFont="1" applyFill="1" applyAlignment="1">
      <alignment horizontal="center" vertical="center"/>
    </xf>
    <xf numFmtId="14" fontId="32" fillId="34" borderId="0" xfId="0" applyNumberFormat="1" applyFont="1" applyFill="1" applyAlignment="1">
      <alignment horizontal="center" vertical="center"/>
    </xf>
    <xf numFmtId="14" fontId="32" fillId="0" borderId="0" xfId="0" applyNumberFormat="1" applyFont="1" applyAlignment="1">
      <alignment horizontal="center" vertical="center"/>
    </xf>
    <xf numFmtId="0" fontId="32" fillId="0" borderId="10" xfId="0" applyNumberFormat="1" applyFont="1" applyFill="1" applyBorder="1" applyAlignment="1">
      <alignment horizontal="center" vertical="center"/>
    </xf>
    <xf numFmtId="0" fontId="32" fillId="0" borderId="10" xfId="0" applyFont="1" applyFill="1" applyBorder="1" applyAlignment="1">
      <alignment horizontal="center" vertical="center"/>
    </xf>
    <xf numFmtId="0" fontId="32" fillId="0" borderId="0" xfId="0" applyFont="1" applyFill="1" applyAlignment="1">
      <alignment horizontal="right" vertical="center"/>
    </xf>
    <xf numFmtId="0" fontId="35" fillId="0" borderId="0" xfId="0" applyFont="1" applyFill="1" applyAlignment="1">
      <alignment horizontal="right" vertical="center"/>
    </xf>
    <xf numFmtId="14" fontId="33" fillId="0" borderId="10" xfId="0" applyNumberFormat="1" applyFont="1" applyBorder="1" applyAlignment="1" applyProtection="1">
      <alignment horizontal="center" vertical="center" wrapText="1"/>
    </xf>
    <xf numFmtId="0" fontId="32" fillId="0" borderId="0" xfId="0" applyFont="1" applyAlignment="1" applyProtection="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32" fillId="0" borderId="10" xfId="0" applyFont="1" applyBorder="1" applyAlignment="1">
      <alignment horizontal="center" vertical="center"/>
    </xf>
    <xf numFmtId="0" fontId="39" fillId="0" borderId="0" xfId="0" applyFont="1"/>
    <xf numFmtId="0" fontId="0" fillId="0" borderId="0" xfId="0" applyAlignment="1">
      <alignment horizontal="center"/>
    </xf>
    <xf numFmtId="0" fontId="0" fillId="0" borderId="10" xfId="0" applyBorder="1"/>
    <xf numFmtId="0" fontId="0" fillId="36" borderId="10" xfId="0" applyFill="1" applyBorder="1"/>
    <xf numFmtId="0" fontId="40" fillId="36" borderId="10" xfId="0" applyFont="1" applyFill="1" applyBorder="1"/>
    <xf numFmtId="0" fontId="0" fillId="0" borderId="13" xfId="0" applyFill="1" applyBorder="1"/>
    <xf numFmtId="0" fontId="0" fillId="0" borderId="15" xfId="0" applyBorder="1"/>
    <xf numFmtId="0" fontId="0" fillId="0" borderId="10" xfId="0" applyFill="1" applyBorder="1"/>
    <xf numFmtId="0" fontId="0" fillId="37" borderId="10" xfId="0" applyFill="1" applyBorder="1"/>
    <xf numFmtId="0" fontId="0" fillId="38" borderId="10" xfId="0" applyFill="1" applyBorder="1"/>
    <xf numFmtId="0" fontId="0" fillId="0" borderId="14" xfId="0" applyFill="1" applyBorder="1"/>
    <xf numFmtId="14" fontId="33" fillId="0"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14" fontId="32" fillId="0" borderId="10" xfId="0" applyNumberFormat="1" applyFont="1" applyFill="1" applyBorder="1" applyAlignment="1">
      <alignment horizontal="center" vertical="center"/>
    </xf>
    <xf numFmtId="0" fontId="0" fillId="0" borderId="10" xfId="0" pivotButton="1" applyBorder="1" applyAlignment="1">
      <alignment horizontal="center" vertical="center" wrapText="1"/>
    </xf>
    <xf numFmtId="0" fontId="30" fillId="0" borderId="0" xfId="42" applyAlignment="1">
      <alignment horizontal="center"/>
    </xf>
    <xf numFmtId="0" fontId="0" fillId="0" borderId="10" xfId="0" applyBorder="1" applyAlignment="1">
      <alignment horizontal="center"/>
    </xf>
    <xf numFmtId="0" fontId="40" fillId="39" borderId="10" xfId="0" applyFont="1" applyFill="1" applyBorder="1"/>
    <xf numFmtId="0" fontId="40" fillId="39" borderId="10" xfId="0" applyFont="1" applyFill="1" applyBorder="1" applyAlignment="1">
      <alignment horizontal="center" vertical="center" wrapText="1"/>
    </xf>
    <xf numFmtId="22" fontId="32" fillId="0" borderId="10" xfId="0" applyNumberFormat="1" applyFont="1" applyFill="1" applyBorder="1" applyAlignment="1">
      <alignment horizontal="center" vertical="center"/>
    </xf>
    <xf numFmtId="1" fontId="0" fillId="0" borderId="10" xfId="0" applyNumberFormat="1" applyBorder="1"/>
    <xf numFmtId="1" fontId="0" fillId="0" borderId="10" xfId="0" applyNumberFormat="1" applyBorder="1" applyAlignment="1">
      <alignment horizontal="center" vertical="center" wrapText="1"/>
    </xf>
    <xf numFmtId="0" fontId="32" fillId="0" borderId="0" xfId="0" applyFont="1" applyAlignment="1">
      <alignment vertical="center"/>
    </xf>
    <xf numFmtId="0" fontId="0" fillId="0" borderId="0" xfId="0"/>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0" fillId="0" borderId="0" xfId="0"/>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3" fillId="0" borderId="10" xfId="0" applyNumberFormat="1" applyFont="1" applyFill="1" applyBorder="1" applyAlignment="1">
      <alignment horizontal="center" vertical="center" wrapText="1"/>
    </xf>
    <xf numFmtId="0" fontId="32" fillId="0" borderId="0" xfId="0" applyFont="1" applyAlignment="1">
      <alignment vertical="center"/>
    </xf>
    <xf numFmtId="0" fontId="0" fillId="0" borderId="0" xfId="0"/>
    <xf numFmtId="0" fontId="32" fillId="0" borderId="0" xfId="0" applyFont="1" applyAlignment="1">
      <alignment vertical="center"/>
    </xf>
    <xf numFmtId="0" fontId="0" fillId="0" borderId="0" xfId="0"/>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0" fontId="32" fillId="0" borderId="0" xfId="0" applyFont="1" applyAlignment="1">
      <alignment horizontal="center" vertical="center"/>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3" fillId="0" borderId="10" xfId="0" applyNumberFormat="1" applyFont="1" applyBorder="1" applyAlignment="1" applyProtection="1">
      <alignment horizontal="center" vertical="center" wrapText="1"/>
    </xf>
    <xf numFmtId="0" fontId="32" fillId="0" borderId="0" xfId="0" applyFont="1" applyAlignment="1">
      <alignment vertical="center"/>
    </xf>
    <xf numFmtId="14" fontId="33" fillId="0" borderId="10" xfId="0" applyNumberFormat="1" applyFont="1" applyBorder="1" applyAlignment="1">
      <alignment horizontal="center" vertical="center" wrapText="1"/>
    </xf>
    <xf numFmtId="0" fontId="0" fillId="0" borderId="0" xfId="0"/>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3" fillId="0" borderId="10" xfId="0" applyNumberFormat="1" applyFont="1" applyBorder="1" applyAlignment="1">
      <alignment horizontal="center" vertical="center" wrapText="1"/>
    </xf>
    <xf numFmtId="0" fontId="32" fillId="0" borderId="0" xfId="0" applyFont="1" applyAlignment="1">
      <alignment vertical="center"/>
    </xf>
    <xf numFmtId="14" fontId="33" fillId="0" borderId="10" xfId="0" applyNumberFormat="1" applyFont="1" applyBorder="1" applyAlignment="1">
      <alignment horizontal="center" vertical="center" wrapText="1"/>
    </xf>
    <xf numFmtId="0" fontId="32" fillId="0" borderId="0" xfId="0" applyFont="1" applyAlignment="1">
      <alignment horizontal="center" vertical="center"/>
    </xf>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3" fillId="0" borderId="10" xfId="0" applyNumberFormat="1" applyFont="1" applyFill="1" applyBorder="1" applyAlignment="1">
      <alignment horizontal="center" vertical="center" wrapText="1"/>
    </xf>
    <xf numFmtId="0" fontId="32" fillId="0" borderId="0" xfId="0" applyFont="1" applyAlignment="1">
      <alignment vertical="center"/>
    </xf>
    <xf numFmtId="14" fontId="33" fillId="0" borderId="10" xfId="0" applyNumberFormat="1" applyFont="1" applyBorder="1" applyAlignment="1">
      <alignment horizontal="center" vertical="center" wrapText="1"/>
    </xf>
    <xf numFmtId="0" fontId="0" fillId="0" borderId="0" xfId="0"/>
    <xf numFmtId="0" fontId="32" fillId="0" borderId="0" xfId="0" applyFont="1" applyAlignment="1">
      <alignment vertical="center"/>
    </xf>
    <xf numFmtId="0" fontId="32"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vertical="center"/>
    </xf>
    <xf numFmtId="0" fontId="0" fillId="0" borderId="0" xfId="0"/>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164" fontId="33" fillId="34" borderId="10" xfId="44" applyNumberFormat="1"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3" fillId="0" borderId="10" xfId="0" applyNumberFormat="1" applyFont="1" applyFill="1" applyBorder="1" applyAlignment="1">
      <alignment horizontal="center" vertical="center" wrapText="1"/>
    </xf>
    <xf numFmtId="0" fontId="32" fillId="0" borderId="0" xfId="0" applyFont="1" applyAlignment="1">
      <alignment vertical="center"/>
    </xf>
    <xf numFmtId="14" fontId="33" fillId="0" borderId="10" xfId="0" applyNumberFormat="1" applyFont="1" applyBorder="1" applyAlignment="1">
      <alignment horizontal="center" vertical="center" wrapText="1"/>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0" fillId="0" borderId="0" xfId="0"/>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0" fontId="0" fillId="0" borderId="0" xfId="0"/>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3" fillId="0" borderId="10" xfId="0" applyNumberFormat="1" applyFont="1" applyFill="1" applyBorder="1" applyAlignment="1">
      <alignment horizontal="center" vertical="center" wrapText="1"/>
    </xf>
    <xf numFmtId="0" fontId="32" fillId="0" borderId="0" xfId="0" applyFont="1" applyAlignment="1">
      <alignment vertical="center"/>
    </xf>
    <xf numFmtId="14" fontId="33" fillId="0" borderId="10" xfId="0" applyNumberFormat="1" applyFont="1" applyBorder="1" applyAlignment="1">
      <alignment horizontal="center" vertical="center" wrapText="1"/>
    </xf>
    <xf numFmtId="0" fontId="0" fillId="0" borderId="0" xfId="0"/>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0" fontId="32" fillId="0" borderId="0" xfId="0" applyFont="1" applyAlignment="1">
      <alignment horizontal="center" vertical="center"/>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3" fillId="0" borderId="10" xfId="0" applyNumberFormat="1" applyFont="1" applyFill="1" applyBorder="1" applyAlignment="1">
      <alignment horizontal="center" vertical="center" wrapText="1"/>
    </xf>
    <xf numFmtId="14" fontId="32" fillId="0" borderId="10" xfId="0" applyNumberFormat="1" applyFont="1" applyFill="1" applyBorder="1" applyAlignment="1">
      <alignment horizontal="center" vertical="center"/>
    </xf>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3" fillId="0" borderId="10" xfId="0" applyNumberFormat="1" applyFont="1" applyFill="1" applyBorder="1" applyAlignment="1">
      <alignment horizontal="center" vertical="center" wrapText="1"/>
    </xf>
    <xf numFmtId="14" fontId="32" fillId="0" borderId="10" xfId="0" applyNumberFormat="1" applyFont="1" applyFill="1" applyBorder="1" applyAlignment="1">
      <alignment horizontal="center" vertical="center"/>
    </xf>
    <xf numFmtId="0" fontId="0" fillId="0" borderId="0" xfId="0"/>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0" fillId="0" borderId="0" xfId="0" pivotButton="1"/>
    <xf numFmtId="0" fontId="0" fillId="0" borderId="10" xfId="0" applyBorder="1"/>
    <xf numFmtId="0" fontId="0" fillId="0" borderId="10" xfId="0" applyBorder="1" applyAlignment="1">
      <alignment horizontal="left"/>
    </xf>
    <xf numFmtId="0" fontId="0" fillId="0" borderId="10" xfId="0" applyNumberFormat="1" applyBorder="1" applyAlignment="1">
      <alignment horizontal="center"/>
    </xf>
    <xf numFmtId="0" fontId="0" fillId="0" borderId="10" xfId="0" pivotButton="1" applyBorder="1"/>
    <xf numFmtId="0" fontId="0" fillId="0" borderId="10" xfId="0" applyBorder="1" applyAlignment="1">
      <alignment horizontal="left" vertical="center"/>
    </xf>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0" xfId="0" applyAlignment="1">
      <alignment horizontal="left"/>
    </xf>
    <xf numFmtId="1" fontId="0" fillId="0" borderId="10" xfId="0" applyNumberFormat="1" applyBorder="1" applyAlignment="1">
      <alignment horizontal="center" vertical="center"/>
    </xf>
    <xf numFmtId="1" fontId="0" fillId="0" borderId="0" xfId="0" applyNumberFormat="1"/>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32" fillId="0" borderId="0" xfId="0" applyFont="1" applyAlignment="1">
      <alignment horizontal="center" vertical="center"/>
    </xf>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3" fillId="0" borderId="10" xfId="0" applyNumberFormat="1" applyFont="1" applyFill="1" applyBorder="1" applyAlignment="1">
      <alignment horizontal="center" vertical="center" wrapText="1"/>
    </xf>
    <xf numFmtId="0" fontId="0" fillId="0" borderId="0" xfId="0"/>
    <xf numFmtId="0" fontId="32" fillId="0" borderId="0" xfId="0" applyFont="1" applyAlignment="1">
      <alignment vertical="center"/>
    </xf>
    <xf numFmtId="0" fontId="0" fillId="0" borderId="0" xfId="0"/>
    <xf numFmtId="0" fontId="32" fillId="0" borderId="0" xfId="0" applyFont="1" applyAlignment="1">
      <alignment vertical="center"/>
    </xf>
    <xf numFmtId="0" fontId="32" fillId="0" borderId="0" xfId="0" applyFont="1" applyAlignment="1">
      <alignment vertical="center"/>
    </xf>
    <xf numFmtId="0" fontId="0" fillId="0" borderId="0" xfId="0"/>
    <xf numFmtId="0" fontId="32" fillId="0" borderId="0" xfId="0" applyFont="1" applyAlignment="1">
      <alignment vertical="center"/>
    </xf>
    <xf numFmtId="0" fontId="0" fillId="0" borderId="0" xfId="0"/>
    <xf numFmtId="0" fontId="32" fillId="0" borderId="0" xfId="0" applyFont="1" applyAlignment="1">
      <alignment vertical="center"/>
    </xf>
    <xf numFmtId="0" fontId="0" fillId="0" borderId="0" xfId="0"/>
    <xf numFmtId="0" fontId="32" fillId="0" borderId="0" xfId="0" applyFont="1" applyAlignment="1">
      <alignment vertical="center"/>
    </xf>
    <xf numFmtId="0" fontId="30" fillId="33" borderId="10" xfId="42" applyFill="1" applyBorder="1" applyAlignment="1">
      <alignment vertical="center" wrapText="1"/>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164" fontId="33" fillId="34" borderId="10" xfId="44" applyNumberFormat="1"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10" xfId="0" applyFont="1" applyBorder="1" applyAlignment="1">
      <alignment horizontal="center" vertical="center"/>
    </xf>
    <xf numFmtId="14" fontId="32" fillId="0" borderId="10" xfId="0" applyNumberFormat="1" applyFont="1" applyFill="1" applyBorder="1" applyAlignment="1">
      <alignment horizontal="center" vertical="center"/>
    </xf>
    <xf numFmtId="14" fontId="33" fillId="0" borderId="10" xfId="0" applyNumberFormat="1" applyFont="1" applyBorder="1" applyAlignment="1">
      <alignment horizontal="center" vertical="center" wrapText="1"/>
    </xf>
    <xf numFmtId="0" fontId="32" fillId="0" borderId="0" xfId="0" applyFont="1" applyAlignment="1">
      <alignment vertical="center"/>
    </xf>
    <xf numFmtId="14" fontId="33" fillId="0" borderId="10" xfId="0" applyNumberFormat="1" applyFont="1" applyFill="1" applyBorder="1" applyAlignment="1">
      <alignment horizontal="center" vertical="center" wrapText="1"/>
    </xf>
    <xf numFmtId="0" fontId="32" fillId="0" borderId="0" xfId="0" applyFont="1" applyAlignment="1">
      <alignment vertical="center"/>
    </xf>
    <xf numFmtId="0" fontId="32" fillId="0" borderId="0" xfId="0" applyFont="1" applyAlignment="1">
      <alignment vertical="center"/>
    </xf>
    <xf numFmtId="0" fontId="0" fillId="0" borderId="0" xfId="0"/>
    <xf numFmtId="0" fontId="32" fillId="0" borderId="0" xfId="0" applyFont="1" applyAlignment="1">
      <alignment vertical="center"/>
    </xf>
    <xf numFmtId="0" fontId="30" fillId="33" borderId="10" xfId="42" applyFill="1" applyBorder="1" applyAlignment="1">
      <alignment vertical="center" wrapText="1"/>
    </xf>
    <xf numFmtId="0" fontId="32" fillId="0" borderId="0" xfId="0" applyFont="1" applyAlignment="1">
      <alignment horizontal="center" vertical="center"/>
    </xf>
    <xf numFmtId="22" fontId="32" fillId="0" borderId="10" xfId="0" applyNumberFormat="1" applyFont="1" applyFill="1" applyBorder="1" applyAlignment="1">
      <alignment horizontal="center" vertical="center"/>
    </xf>
    <xf numFmtId="0" fontId="32" fillId="0" borderId="0" xfId="0" applyFont="1" applyAlignment="1">
      <alignment vertical="center"/>
    </xf>
    <xf numFmtId="0" fontId="32" fillId="0" borderId="0" xfId="0" applyFont="1" applyAlignment="1">
      <alignment vertical="center"/>
    </xf>
    <xf numFmtId="0" fontId="33" fillId="33" borderId="10" xfId="0" applyFont="1" applyFill="1" applyBorder="1" applyAlignment="1">
      <alignment vertical="center" wrapText="1"/>
    </xf>
    <xf numFmtId="14" fontId="33" fillId="0" borderId="10" xfId="0" applyNumberFormat="1" applyFont="1" applyBorder="1" applyAlignment="1">
      <alignment horizontal="center" vertical="center" wrapText="1"/>
    </xf>
    <xf numFmtId="14" fontId="33" fillId="33" borderId="10" xfId="0" applyNumberFormat="1" applyFont="1" applyFill="1" applyBorder="1" applyAlignment="1">
      <alignment horizontal="center" vertical="center" wrapText="1"/>
    </xf>
    <xf numFmtId="1" fontId="33" fillId="34" borderId="10" xfId="44" applyNumberFormat="1" applyFont="1" applyFill="1" applyBorder="1" applyAlignment="1">
      <alignment horizontal="center" vertical="center" wrapText="1"/>
    </xf>
    <xf numFmtId="1" fontId="33" fillId="34" borderId="10" xfId="0" applyNumberFormat="1" applyFont="1" applyFill="1" applyBorder="1" applyAlignment="1">
      <alignment horizontal="center" vertical="center" wrapText="1"/>
    </xf>
    <xf numFmtId="0" fontId="32" fillId="0" borderId="10" xfId="0" applyNumberFormat="1" applyFont="1" applyFill="1" applyBorder="1" applyAlignment="1">
      <alignment horizontal="center" vertical="center"/>
    </xf>
    <xf numFmtId="0" fontId="32" fillId="0" borderId="10" xfId="0" applyFont="1" applyFill="1" applyBorder="1" applyAlignment="1">
      <alignment horizontal="center" vertical="center"/>
    </xf>
    <xf numFmtId="14" fontId="33" fillId="0" borderId="10" xfId="0" applyNumberFormat="1" applyFont="1" applyBorder="1" applyAlignment="1" applyProtection="1">
      <alignment horizontal="center" vertical="center" wrapText="1"/>
    </xf>
    <xf numFmtId="0" fontId="32" fillId="0" borderId="10" xfId="0" applyFont="1" applyBorder="1" applyAlignment="1">
      <alignment horizontal="center" vertical="center"/>
    </xf>
    <xf numFmtId="0" fontId="32" fillId="0" borderId="10" xfId="0" applyFont="1" applyBorder="1" applyAlignment="1">
      <alignment vertical="center"/>
    </xf>
    <xf numFmtId="14" fontId="32" fillId="0" borderId="10" xfId="0" applyNumberFormat="1" applyFont="1" applyBorder="1" applyAlignment="1">
      <alignment horizontal="center" vertical="center"/>
    </xf>
    <xf numFmtId="0" fontId="33" fillId="33" borderId="10" xfId="0" applyFont="1" applyFill="1" applyBorder="1" applyAlignment="1">
      <alignment vertical="center"/>
    </xf>
    <xf numFmtId="14" fontId="33" fillId="33" borderId="10" xfId="0" applyNumberFormat="1" applyFont="1" applyFill="1" applyBorder="1" applyAlignment="1">
      <alignment horizontal="center" vertical="center"/>
    </xf>
    <xf numFmtId="14" fontId="33" fillId="0" borderId="10" xfId="0" applyNumberFormat="1" applyFont="1" applyFill="1" applyBorder="1" applyAlignment="1">
      <alignment horizontal="center" vertical="center" wrapText="1"/>
    </xf>
    <xf numFmtId="22" fontId="33" fillId="0" borderId="10" xfId="0" applyNumberFormat="1" applyFont="1" applyBorder="1" applyAlignment="1">
      <alignment vertical="top" wrapText="1"/>
    </xf>
    <xf numFmtId="14" fontId="33" fillId="0" borderId="10" xfId="89" applyNumberFormat="1" applyFont="1" applyBorder="1" applyAlignment="1">
      <alignment vertical="top" wrapText="1"/>
    </xf>
    <xf numFmtId="14" fontId="33" fillId="0" borderId="10" xfId="0" applyNumberFormat="1" applyFont="1" applyBorder="1" applyAlignment="1">
      <alignment vertical="top" wrapText="1"/>
    </xf>
    <xf numFmtId="0" fontId="0" fillId="0" borderId="0" xfId="0" applyNumberFormat="1"/>
    <xf numFmtId="1" fontId="0" fillId="0" borderId="0" xfId="0" applyNumberFormat="1" applyAlignment="1">
      <alignment horizontal="left"/>
    </xf>
    <xf numFmtId="0" fontId="40" fillId="36" borderId="14" xfId="0" applyFont="1" applyFill="1" applyBorder="1" applyAlignment="1">
      <alignment horizontal="center"/>
    </xf>
    <xf numFmtId="0" fontId="40" fillId="36" borderId="0" xfId="0" applyFont="1" applyFill="1" applyBorder="1" applyAlignment="1">
      <alignment horizontal="center"/>
    </xf>
  </cellXfs>
  <cellStyles count="397">
    <cellStyle name="20% - Énfasis1" xfId="19" builtinId="30" customBuiltin="1"/>
    <cellStyle name="20% - Énfasis1 10" xfId="258"/>
    <cellStyle name="20% - Énfasis1 11" xfId="371"/>
    <cellStyle name="20% - Énfasis1 12" xfId="385"/>
    <cellStyle name="20% - Énfasis1 2" xfId="49"/>
    <cellStyle name="20% - Énfasis1 2 2" xfId="161"/>
    <cellStyle name="20% - Énfasis1 2 3" xfId="273"/>
    <cellStyle name="20% - Énfasis1 3" xfId="63"/>
    <cellStyle name="20% - Énfasis1 3 2" xfId="175"/>
    <cellStyle name="20% - Énfasis1 3 3" xfId="287"/>
    <cellStyle name="20% - Énfasis1 4" xfId="77"/>
    <cellStyle name="20% - Énfasis1 4 2" xfId="189"/>
    <cellStyle name="20% - Énfasis1 4 3" xfId="301"/>
    <cellStyle name="20% - Énfasis1 5" xfId="91"/>
    <cellStyle name="20% - Énfasis1 5 2" xfId="203"/>
    <cellStyle name="20% - Énfasis1 5 3" xfId="315"/>
    <cellStyle name="20% - Énfasis1 6" xfId="105"/>
    <cellStyle name="20% - Énfasis1 6 2" xfId="217"/>
    <cellStyle name="20% - Énfasis1 6 3" xfId="329"/>
    <cellStyle name="20% - Énfasis1 7" xfId="119"/>
    <cellStyle name="20% - Énfasis1 7 2" xfId="231"/>
    <cellStyle name="20% - Énfasis1 7 3" xfId="343"/>
    <cellStyle name="20% - Énfasis1 8" xfId="133"/>
    <cellStyle name="20% - Énfasis1 8 2" xfId="245"/>
    <cellStyle name="20% - Énfasis1 8 3" xfId="357"/>
    <cellStyle name="20% - Énfasis1 9" xfId="146"/>
    <cellStyle name="20% - Énfasis2" xfId="23" builtinId="34" customBuiltin="1"/>
    <cellStyle name="20% - Énfasis2 10" xfId="260"/>
    <cellStyle name="20% - Énfasis2 11" xfId="373"/>
    <cellStyle name="20% - Énfasis2 12" xfId="387"/>
    <cellStyle name="20% - Énfasis2 2" xfId="51"/>
    <cellStyle name="20% - Énfasis2 2 2" xfId="163"/>
    <cellStyle name="20% - Énfasis2 2 3" xfId="275"/>
    <cellStyle name="20% - Énfasis2 3" xfId="65"/>
    <cellStyle name="20% - Énfasis2 3 2" xfId="177"/>
    <cellStyle name="20% - Énfasis2 3 3" xfId="289"/>
    <cellStyle name="20% - Énfasis2 4" xfId="79"/>
    <cellStyle name="20% - Énfasis2 4 2" xfId="191"/>
    <cellStyle name="20% - Énfasis2 4 3" xfId="303"/>
    <cellStyle name="20% - Énfasis2 5" xfId="93"/>
    <cellStyle name="20% - Énfasis2 5 2" xfId="205"/>
    <cellStyle name="20% - Énfasis2 5 3" xfId="317"/>
    <cellStyle name="20% - Énfasis2 6" xfId="107"/>
    <cellStyle name="20% - Énfasis2 6 2" xfId="219"/>
    <cellStyle name="20% - Énfasis2 6 3" xfId="331"/>
    <cellStyle name="20% - Énfasis2 7" xfId="121"/>
    <cellStyle name="20% - Énfasis2 7 2" xfId="233"/>
    <cellStyle name="20% - Énfasis2 7 3" xfId="345"/>
    <cellStyle name="20% - Énfasis2 8" xfId="135"/>
    <cellStyle name="20% - Énfasis2 8 2" xfId="247"/>
    <cellStyle name="20% - Énfasis2 8 3" xfId="359"/>
    <cellStyle name="20% - Énfasis2 9" xfId="148"/>
    <cellStyle name="20% - Énfasis3" xfId="27" builtinId="38" customBuiltin="1"/>
    <cellStyle name="20% - Énfasis3 10" xfId="262"/>
    <cellStyle name="20% - Énfasis3 11" xfId="375"/>
    <cellStyle name="20% - Énfasis3 12" xfId="389"/>
    <cellStyle name="20% - Énfasis3 2" xfId="53"/>
    <cellStyle name="20% - Énfasis3 2 2" xfId="165"/>
    <cellStyle name="20% - Énfasis3 2 3" xfId="277"/>
    <cellStyle name="20% - Énfasis3 3" xfId="67"/>
    <cellStyle name="20% - Énfasis3 3 2" xfId="179"/>
    <cellStyle name="20% - Énfasis3 3 3" xfId="291"/>
    <cellStyle name="20% - Énfasis3 4" xfId="81"/>
    <cellStyle name="20% - Énfasis3 4 2" xfId="193"/>
    <cellStyle name="20% - Énfasis3 4 3" xfId="305"/>
    <cellStyle name="20% - Énfasis3 5" xfId="95"/>
    <cellStyle name="20% - Énfasis3 5 2" xfId="207"/>
    <cellStyle name="20% - Énfasis3 5 3" xfId="319"/>
    <cellStyle name="20% - Énfasis3 6" xfId="109"/>
    <cellStyle name="20% - Énfasis3 6 2" xfId="221"/>
    <cellStyle name="20% - Énfasis3 6 3" xfId="333"/>
    <cellStyle name="20% - Énfasis3 7" xfId="123"/>
    <cellStyle name="20% - Énfasis3 7 2" xfId="235"/>
    <cellStyle name="20% - Énfasis3 7 3" xfId="347"/>
    <cellStyle name="20% - Énfasis3 8" xfId="137"/>
    <cellStyle name="20% - Énfasis3 8 2" xfId="249"/>
    <cellStyle name="20% - Énfasis3 8 3" xfId="361"/>
    <cellStyle name="20% - Énfasis3 9" xfId="150"/>
    <cellStyle name="20% - Énfasis4" xfId="31" builtinId="42" customBuiltin="1"/>
    <cellStyle name="20% - Énfasis4 10" xfId="264"/>
    <cellStyle name="20% - Énfasis4 11" xfId="377"/>
    <cellStyle name="20% - Énfasis4 12" xfId="391"/>
    <cellStyle name="20% - Énfasis4 2" xfId="55"/>
    <cellStyle name="20% - Énfasis4 2 2" xfId="167"/>
    <cellStyle name="20% - Énfasis4 2 3" xfId="279"/>
    <cellStyle name="20% - Énfasis4 3" xfId="69"/>
    <cellStyle name="20% - Énfasis4 3 2" xfId="181"/>
    <cellStyle name="20% - Énfasis4 3 3" xfId="293"/>
    <cellStyle name="20% - Énfasis4 4" xfId="83"/>
    <cellStyle name="20% - Énfasis4 4 2" xfId="195"/>
    <cellStyle name="20% - Énfasis4 4 3" xfId="307"/>
    <cellStyle name="20% - Énfasis4 5" xfId="97"/>
    <cellStyle name="20% - Énfasis4 5 2" xfId="209"/>
    <cellStyle name="20% - Énfasis4 5 3" xfId="321"/>
    <cellStyle name="20% - Énfasis4 6" xfId="111"/>
    <cellStyle name="20% - Énfasis4 6 2" xfId="223"/>
    <cellStyle name="20% - Énfasis4 6 3" xfId="335"/>
    <cellStyle name="20% - Énfasis4 7" xfId="125"/>
    <cellStyle name="20% - Énfasis4 7 2" xfId="237"/>
    <cellStyle name="20% - Énfasis4 7 3" xfId="349"/>
    <cellStyle name="20% - Énfasis4 8" xfId="139"/>
    <cellStyle name="20% - Énfasis4 8 2" xfId="251"/>
    <cellStyle name="20% - Énfasis4 8 3" xfId="363"/>
    <cellStyle name="20% - Énfasis4 9" xfId="152"/>
    <cellStyle name="20% - Énfasis5" xfId="35" builtinId="46" customBuiltin="1"/>
    <cellStyle name="20% - Énfasis5 10" xfId="266"/>
    <cellStyle name="20% - Énfasis5 11" xfId="379"/>
    <cellStyle name="20% - Énfasis5 12" xfId="393"/>
    <cellStyle name="20% - Énfasis5 2" xfId="57"/>
    <cellStyle name="20% - Énfasis5 2 2" xfId="169"/>
    <cellStyle name="20% - Énfasis5 2 3" xfId="281"/>
    <cellStyle name="20% - Énfasis5 3" xfId="71"/>
    <cellStyle name="20% - Énfasis5 3 2" xfId="183"/>
    <cellStyle name="20% - Énfasis5 3 3" xfId="295"/>
    <cellStyle name="20% - Énfasis5 4" xfId="85"/>
    <cellStyle name="20% - Énfasis5 4 2" xfId="197"/>
    <cellStyle name="20% - Énfasis5 4 3" xfId="309"/>
    <cellStyle name="20% - Énfasis5 5" xfId="99"/>
    <cellStyle name="20% - Énfasis5 5 2" xfId="211"/>
    <cellStyle name="20% - Énfasis5 5 3" xfId="323"/>
    <cellStyle name="20% - Énfasis5 6" xfId="113"/>
    <cellStyle name="20% - Énfasis5 6 2" xfId="225"/>
    <cellStyle name="20% - Énfasis5 6 3" xfId="337"/>
    <cellStyle name="20% - Énfasis5 7" xfId="127"/>
    <cellStyle name="20% - Énfasis5 7 2" xfId="239"/>
    <cellStyle name="20% - Énfasis5 7 3" xfId="351"/>
    <cellStyle name="20% - Énfasis5 8" xfId="141"/>
    <cellStyle name="20% - Énfasis5 8 2" xfId="253"/>
    <cellStyle name="20% - Énfasis5 8 3" xfId="365"/>
    <cellStyle name="20% - Énfasis5 9" xfId="154"/>
    <cellStyle name="20% - Énfasis6" xfId="39" builtinId="50" customBuiltin="1"/>
    <cellStyle name="20% - Énfasis6 10" xfId="268"/>
    <cellStyle name="20% - Énfasis6 11" xfId="381"/>
    <cellStyle name="20% - Énfasis6 12" xfId="395"/>
    <cellStyle name="20% - Énfasis6 2" xfId="59"/>
    <cellStyle name="20% - Énfasis6 2 2" xfId="171"/>
    <cellStyle name="20% - Énfasis6 2 3" xfId="283"/>
    <cellStyle name="20% - Énfasis6 3" xfId="73"/>
    <cellStyle name="20% - Énfasis6 3 2" xfId="185"/>
    <cellStyle name="20% - Énfasis6 3 3" xfId="297"/>
    <cellStyle name="20% - Énfasis6 4" xfId="87"/>
    <cellStyle name="20% - Énfasis6 4 2" xfId="199"/>
    <cellStyle name="20% - Énfasis6 4 3" xfId="311"/>
    <cellStyle name="20% - Énfasis6 5" xfId="101"/>
    <cellStyle name="20% - Énfasis6 5 2" xfId="213"/>
    <cellStyle name="20% - Énfasis6 5 3" xfId="325"/>
    <cellStyle name="20% - Énfasis6 6" xfId="115"/>
    <cellStyle name="20% - Énfasis6 6 2" xfId="227"/>
    <cellStyle name="20% - Énfasis6 6 3" xfId="339"/>
    <cellStyle name="20% - Énfasis6 7" xfId="129"/>
    <cellStyle name="20% - Énfasis6 7 2" xfId="241"/>
    <cellStyle name="20% - Énfasis6 7 3" xfId="353"/>
    <cellStyle name="20% - Énfasis6 8" xfId="143"/>
    <cellStyle name="20% - Énfasis6 8 2" xfId="255"/>
    <cellStyle name="20% - Énfasis6 8 3" xfId="367"/>
    <cellStyle name="20% - Énfasis6 9" xfId="156"/>
    <cellStyle name="40% - Énfasis1" xfId="20" builtinId="31" customBuiltin="1"/>
    <cellStyle name="40% - Énfasis1 10" xfId="259"/>
    <cellStyle name="40% - Énfasis1 11" xfId="372"/>
    <cellStyle name="40% - Énfasis1 12" xfId="386"/>
    <cellStyle name="40% - Énfasis1 2" xfId="50"/>
    <cellStyle name="40% - Énfasis1 2 2" xfId="162"/>
    <cellStyle name="40% - Énfasis1 2 3" xfId="274"/>
    <cellStyle name="40% - Énfasis1 3" xfId="64"/>
    <cellStyle name="40% - Énfasis1 3 2" xfId="176"/>
    <cellStyle name="40% - Énfasis1 3 3" xfId="288"/>
    <cellStyle name="40% - Énfasis1 4" xfId="78"/>
    <cellStyle name="40% - Énfasis1 4 2" xfId="190"/>
    <cellStyle name="40% - Énfasis1 4 3" xfId="302"/>
    <cellStyle name="40% - Énfasis1 5" xfId="92"/>
    <cellStyle name="40% - Énfasis1 5 2" xfId="204"/>
    <cellStyle name="40% - Énfasis1 5 3" xfId="316"/>
    <cellStyle name="40% - Énfasis1 6" xfId="106"/>
    <cellStyle name="40% - Énfasis1 6 2" xfId="218"/>
    <cellStyle name="40% - Énfasis1 6 3" xfId="330"/>
    <cellStyle name="40% - Énfasis1 7" xfId="120"/>
    <cellStyle name="40% - Énfasis1 7 2" xfId="232"/>
    <cellStyle name="40% - Énfasis1 7 3" xfId="344"/>
    <cellStyle name="40% - Énfasis1 8" xfId="134"/>
    <cellStyle name="40% - Énfasis1 8 2" xfId="246"/>
    <cellStyle name="40% - Énfasis1 8 3" xfId="358"/>
    <cellStyle name="40% - Énfasis1 9" xfId="147"/>
    <cellStyle name="40% - Énfasis2" xfId="24" builtinId="35" customBuiltin="1"/>
    <cellStyle name="40% - Énfasis2 10" xfId="261"/>
    <cellStyle name="40% - Énfasis2 11" xfId="374"/>
    <cellStyle name="40% - Énfasis2 12" xfId="388"/>
    <cellStyle name="40% - Énfasis2 2" xfId="52"/>
    <cellStyle name="40% - Énfasis2 2 2" xfId="164"/>
    <cellStyle name="40% - Énfasis2 2 3" xfId="276"/>
    <cellStyle name="40% - Énfasis2 3" xfId="66"/>
    <cellStyle name="40% - Énfasis2 3 2" xfId="178"/>
    <cellStyle name="40% - Énfasis2 3 3" xfId="290"/>
    <cellStyle name="40% - Énfasis2 4" xfId="80"/>
    <cellStyle name="40% - Énfasis2 4 2" xfId="192"/>
    <cellStyle name="40% - Énfasis2 4 3" xfId="304"/>
    <cellStyle name="40% - Énfasis2 5" xfId="94"/>
    <cellStyle name="40% - Énfasis2 5 2" xfId="206"/>
    <cellStyle name="40% - Énfasis2 5 3" xfId="318"/>
    <cellStyle name="40% - Énfasis2 6" xfId="108"/>
    <cellStyle name="40% - Énfasis2 6 2" xfId="220"/>
    <cellStyle name="40% - Énfasis2 6 3" xfId="332"/>
    <cellStyle name="40% - Énfasis2 7" xfId="122"/>
    <cellStyle name="40% - Énfasis2 7 2" xfId="234"/>
    <cellStyle name="40% - Énfasis2 7 3" xfId="346"/>
    <cellStyle name="40% - Énfasis2 8" xfId="136"/>
    <cellStyle name="40% - Énfasis2 8 2" xfId="248"/>
    <cellStyle name="40% - Énfasis2 8 3" xfId="360"/>
    <cellStyle name="40% - Énfasis2 9" xfId="149"/>
    <cellStyle name="40% - Énfasis3" xfId="28" builtinId="39" customBuiltin="1"/>
    <cellStyle name="40% - Énfasis3 10" xfId="263"/>
    <cellStyle name="40% - Énfasis3 11" xfId="376"/>
    <cellStyle name="40% - Énfasis3 12" xfId="390"/>
    <cellStyle name="40% - Énfasis3 2" xfId="54"/>
    <cellStyle name="40% - Énfasis3 2 2" xfId="166"/>
    <cellStyle name="40% - Énfasis3 2 3" xfId="278"/>
    <cellStyle name="40% - Énfasis3 3" xfId="68"/>
    <cellStyle name="40% - Énfasis3 3 2" xfId="180"/>
    <cellStyle name="40% - Énfasis3 3 3" xfId="292"/>
    <cellStyle name="40% - Énfasis3 4" xfId="82"/>
    <cellStyle name="40% - Énfasis3 4 2" xfId="194"/>
    <cellStyle name="40% - Énfasis3 4 3" xfId="306"/>
    <cellStyle name="40% - Énfasis3 5" xfId="96"/>
    <cellStyle name="40% - Énfasis3 5 2" xfId="208"/>
    <cellStyle name="40% - Énfasis3 5 3" xfId="320"/>
    <cellStyle name="40% - Énfasis3 6" xfId="110"/>
    <cellStyle name="40% - Énfasis3 6 2" xfId="222"/>
    <cellStyle name="40% - Énfasis3 6 3" xfId="334"/>
    <cellStyle name="40% - Énfasis3 7" xfId="124"/>
    <cellStyle name="40% - Énfasis3 7 2" xfId="236"/>
    <cellStyle name="40% - Énfasis3 7 3" xfId="348"/>
    <cellStyle name="40% - Énfasis3 8" xfId="138"/>
    <cellStyle name="40% - Énfasis3 8 2" xfId="250"/>
    <cellStyle name="40% - Énfasis3 8 3" xfId="362"/>
    <cellStyle name="40% - Énfasis3 9" xfId="151"/>
    <cellStyle name="40% - Énfasis4" xfId="32" builtinId="43" customBuiltin="1"/>
    <cellStyle name="40% - Énfasis4 10" xfId="265"/>
    <cellStyle name="40% - Énfasis4 11" xfId="378"/>
    <cellStyle name="40% - Énfasis4 12" xfId="392"/>
    <cellStyle name="40% - Énfasis4 2" xfId="56"/>
    <cellStyle name="40% - Énfasis4 2 2" xfId="168"/>
    <cellStyle name="40% - Énfasis4 2 3" xfId="280"/>
    <cellStyle name="40% - Énfasis4 3" xfId="70"/>
    <cellStyle name="40% - Énfasis4 3 2" xfId="182"/>
    <cellStyle name="40% - Énfasis4 3 3" xfId="294"/>
    <cellStyle name="40% - Énfasis4 4" xfId="84"/>
    <cellStyle name="40% - Énfasis4 4 2" xfId="196"/>
    <cellStyle name="40% - Énfasis4 4 3" xfId="308"/>
    <cellStyle name="40% - Énfasis4 5" xfId="98"/>
    <cellStyle name="40% - Énfasis4 5 2" xfId="210"/>
    <cellStyle name="40% - Énfasis4 5 3" xfId="322"/>
    <cellStyle name="40% - Énfasis4 6" xfId="112"/>
    <cellStyle name="40% - Énfasis4 6 2" xfId="224"/>
    <cellStyle name="40% - Énfasis4 6 3" xfId="336"/>
    <cellStyle name="40% - Énfasis4 7" xfId="126"/>
    <cellStyle name="40% - Énfasis4 7 2" xfId="238"/>
    <cellStyle name="40% - Énfasis4 7 3" xfId="350"/>
    <cellStyle name="40% - Énfasis4 8" xfId="140"/>
    <cellStyle name="40% - Énfasis4 8 2" xfId="252"/>
    <cellStyle name="40% - Énfasis4 8 3" xfId="364"/>
    <cellStyle name="40% - Énfasis4 9" xfId="153"/>
    <cellStyle name="40% - Énfasis5" xfId="36" builtinId="47" customBuiltin="1"/>
    <cellStyle name="40% - Énfasis5 10" xfId="267"/>
    <cellStyle name="40% - Énfasis5 11" xfId="380"/>
    <cellStyle name="40% - Énfasis5 12" xfId="394"/>
    <cellStyle name="40% - Énfasis5 2" xfId="58"/>
    <cellStyle name="40% - Énfasis5 2 2" xfId="170"/>
    <cellStyle name="40% - Énfasis5 2 3" xfId="282"/>
    <cellStyle name="40% - Énfasis5 3" xfId="72"/>
    <cellStyle name="40% - Énfasis5 3 2" xfId="184"/>
    <cellStyle name="40% - Énfasis5 3 3" xfId="296"/>
    <cellStyle name="40% - Énfasis5 4" xfId="86"/>
    <cellStyle name="40% - Énfasis5 4 2" xfId="198"/>
    <cellStyle name="40% - Énfasis5 4 3" xfId="310"/>
    <cellStyle name="40% - Énfasis5 5" xfId="100"/>
    <cellStyle name="40% - Énfasis5 5 2" xfId="212"/>
    <cellStyle name="40% - Énfasis5 5 3" xfId="324"/>
    <cellStyle name="40% - Énfasis5 6" xfId="114"/>
    <cellStyle name="40% - Énfasis5 6 2" xfId="226"/>
    <cellStyle name="40% - Énfasis5 6 3" xfId="338"/>
    <cellStyle name="40% - Énfasis5 7" xfId="128"/>
    <cellStyle name="40% - Énfasis5 7 2" xfId="240"/>
    <cellStyle name="40% - Énfasis5 7 3" xfId="352"/>
    <cellStyle name="40% - Énfasis5 8" xfId="142"/>
    <cellStyle name="40% - Énfasis5 8 2" xfId="254"/>
    <cellStyle name="40% - Énfasis5 8 3" xfId="366"/>
    <cellStyle name="40% - Énfasis5 9" xfId="155"/>
    <cellStyle name="40% - Énfasis6" xfId="40" builtinId="51" customBuiltin="1"/>
    <cellStyle name="40% - Énfasis6 10" xfId="269"/>
    <cellStyle name="40% - Énfasis6 11" xfId="382"/>
    <cellStyle name="40% - Énfasis6 12" xfId="396"/>
    <cellStyle name="40% - Énfasis6 2" xfId="60"/>
    <cellStyle name="40% - Énfasis6 2 2" xfId="172"/>
    <cellStyle name="40% - Énfasis6 2 3" xfId="284"/>
    <cellStyle name="40% - Énfasis6 3" xfId="74"/>
    <cellStyle name="40% - Énfasis6 3 2" xfId="186"/>
    <cellStyle name="40% - Énfasis6 3 3" xfId="298"/>
    <cellStyle name="40% - Énfasis6 4" xfId="88"/>
    <cellStyle name="40% - Énfasis6 4 2" xfId="200"/>
    <cellStyle name="40% - Énfasis6 4 3" xfId="312"/>
    <cellStyle name="40% - Énfasis6 5" xfId="102"/>
    <cellStyle name="40% - Énfasis6 5 2" xfId="214"/>
    <cellStyle name="40% - Énfasis6 5 3" xfId="326"/>
    <cellStyle name="40% - Énfasis6 6" xfId="116"/>
    <cellStyle name="40% - Énfasis6 6 2" xfId="228"/>
    <cellStyle name="40% - Énfasis6 6 3" xfId="340"/>
    <cellStyle name="40% - Énfasis6 7" xfId="130"/>
    <cellStyle name="40% - Énfasis6 7 2" xfId="242"/>
    <cellStyle name="40% - Énfasis6 7 3" xfId="354"/>
    <cellStyle name="40% - Énfasis6 8" xfId="144"/>
    <cellStyle name="40% - Énfasis6 8 2" xfId="256"/>
    <cellStyle name="40% - Énfasis6 8 3" xfId="368"/>
    <cellStyle name="40% - Énfasis6 9" xfId="157"/>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2" xfId="46"/>
    <cellStyle name="Hipervínculo visitado" xfId="43" builtinId="9" customBuiltin="1"/>
    <cellStyle name="Incorrecto" xfId="7" builtinId="27" customBuiltin="1"/>
    <cellStyle name="Millares" xfId="44" builtinId="3"/>
    <cellStyle name="Neutral" xfId="8" builtinId="28" customBuiltin="1"/>
    <cellStyle name="Normal" xfId="0" builtinId="0"/>
    <cellStyle name="Normal 10" xfId="369"/>
    <cellStyle name="Normal 11" xfId="383"/>
    <cellStyle name="Normal 2" xfId="45"/>
    <cellStyle name="Normal 2 2" xfId="158"/>
    <cellStyle name="Normal 2 3" xfId="270"/>
    <cellStyle name="Normal 3" xfId="47"/>
    <cellStyle name="Normal 3 2" xfId="159"/>
    <cellStyle name="Normal 3 3" xfId="271"/>
    <cellStyle name="Normal 4" xfId="61"/>
    <cellStyle name="Normal 4 2" xfId="173"/>
    <cellStyle name="Normal 4 3" xfId="285"/>
    <cellStyle name="Normal 5" xfId="75"/>
    <cellStyle name="Normal 5 2" xfId="187"/>
    <cellStyle name="Normal 5 3" xfId="299"/>
    <cellStyle name="Normal 6" xfId="89"/>
    <cellStyle name="Normal 6 2" xfId="201"/>
    <cellStyle name="Normal 6 3" xfId="313"/>
    <cellStyle name="Normal 7" xfId="103"/>
    <cellStyle name="Normal 7 2" xfId="215"/>
    <cellStyle name="Normal 7 3" xfId="327"/>
    <cellStyle name="Normal 8" xfId="117"/>
    <cellStyle name="Normal 8 2" xfId="229"/>
    <cellStyle name="Normal 8 3" xfId="341"/>
    <cellStyle name="Normal 9" xfId="131"/>
    <cellStyle name="Normal 9 2" xfId="243"/>
    <cellStyle name="Normal 9 3" xfId="355"/>
    <cellStyle name="Notas" xfId="15" builtinId="10" customBuiltin="1"/>
    <cellStyle name="Notas 10" xfId="257"/>
    <cellStyle name="Notas 11" xfId="370"/>
    <cellStyle name="Notas 12" xfId="384"/>
    <cellStyle name="Notas 2" xfId="48"/>
    <cellStyle name="Notas 2 2" xfId="160"/>
    <cellStyle name="Notas 2 3" xfId="272"/>
    <cellStyle name="Notas 3" xfId="62"/>
    <cellStyle name="Notas 3 2" xfId="174"/>
    <cellStyle name="Notas 3 3" xfId="286"/>
    <cellStyle name="Notas 4" xfId="76"/>
    <cellStyle name="Notas 4 2" xfId="188"/>
    <cellStyle name="Notas 4 3" xfId="300"/>
    <cellStyle name="Notas 5" xfId="90"/>
    <cellStyle name="Notas 5 2" xfId="202"/>
    <cellStyle name="Notas 5 3" xfId="314"/>
    <cellStyle name="Notas 6" xfId="104"/>
    <cellStyle name="Notas 6 2" xfId="216"/>
    <cellStyle name="Notas 6 3" xfId="328"/>
    <cellStyle name="Notas 7" xfId="118"/>
    <cellStyle name="Notas 7 2" xfId="230"/>
    <cellStyle name="Notas 7 3" xfId="342"/>
    <cellStyle name="Notas 8" xfId="132"/>
    <cellStyle name="Notas 8 2" xfId="244"/>
    <cellStyle name="Notas 8 3" xfId="356"/>
    <cellStyle name="Notas 9" xfId="145"/>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118">
    <dxf>
      <numFmt numFmtId="0" formatCode="General"/>
    </dxf>
    <dxf>
      <alignment horizontal="center" vertical="bottom" textRotation="0" wrapText="0" indent="0" justifyLastLine="0" shrinkToFit="0" readingOrder="0"/>
    </dxf>
    <dxf>
      <font>
        <strike val="0"/>
        <outline val="0"/>
        <shadow val="0"/>
        <u val="none"/>
        <vertAlign val="baseline"/>
        <sz val="14"/>
        <color rgb="FF000000"/>
        <name val="Calibri"/>
        <scheme val="minor"/>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[Concentrado Reporte JIRA 20150223 1800-v0 Reporte.xlsx]Gráfico 2!Tabla dinámica1</c:name>
    <c:fmtId val="2"/>
  </c:pivotSource>
  <c:chart>
    <c:autoTitleDeleted val="1"/>
    <c:pivotFmts>
      <c:pivotFmt>
        <c:idx val="0"/>
        <c:marker>
          <c:symbol val="none"/>
        </c:marker>
        <c:dLbl>
          <c:idx val="0"/>
          <c:spPr/>
          <c:txPr>
            <a:bodyPr/>
            <a:lstStyle/>
            <a:p>
              <a:pPr>
                <a:defRPr b="1">
                  <a:solidFill>
                    <a:schemeClr val="bg1"/>
                  </a:solidFill>
                </a:defRPr>
              </a:pPr>
              <a:endParaRPr lang="es-MX"/>
            </a:p>
          </c:txPr>
          <c:showLegendKey val="0"/>
          <c:showVal val="1"/>
          <c:showCatName val="1"/>
          <c:showSerName val="0"/>
          <c:showPercent val="1"/>
          <c:showBubbleSize val="0"/>
        </c:dLbl>
      </c:pivotFmt>
    </c:pivotFmts>
    <c:plotArea>
      <c:layout>
        <c:manualLayout>
          <c:layoutTarget val="inner"/>
          <c:xMode val="edge"/>
          <c:yMode val="edge"/>
          <c:x val="0.31613079615048117"/>
          <c:y val="8.6049139690871981E-2"/>
          <c:w val="0.48718285214348206"/>
          <c:h val="0.81197142023913682"/>
        </c:manualLayout>
      </c:layout>
      <c:pieChart>
        <c:varyColors val="1"/>
        <c:ser>
          <c:idx val="0"/>
          <c:order val="0"/>
          <c:tx>
            <c:strRef>
              <c:f>'Gráfico 2'!$B$3</c:f>
              <c:strCache>
                <c:ptCount val="1"/>
                <c:pt idx="0">
                  <c:v>Total</c:v>
                </c:pt>
              </c:strCache>
            </c:strRef>
          </c:tx>
          <c:dLbls>
            <c:spPr/>
            <c:txPr>
              <a:bodyPr/>
              <a:lstStyle/>
              <a:p>
                <a:pPr>
                  <a:defRPr b="1">
                    <a:solidFill>
                      <a:schemeClr val="bg1"/>
                    </a:solidFill>
                  </a:defRPr>
                </a:pPr>
                <a:endParaRPr lang="es-MX"/>
              </a:p>
            </c:txPr>
            <c:showLegendKey val="0"/>
            <c:showVal val="1"/>
            <c:showCatName val="1"/>
            <c:showSerName val="0"/>
            <c:showPercent val="1"/>
            <c:showBubbleSize val="0"/>
            <c:showLeaderLines val="1"/>
          </c:dLbls>
          <c:cat>
            <c:strRef>
              <c:f>'Gráfico 2'!$A$4:$A$6</c:f>
              <c:strCache>
                <c:ptCount val="2"/>
                <c:pt idx="0">
                  <c:v>BX+</c:v>
                </c:pt>
                <c:pt idx="1">
                  <c:v>TAS</c:v>
                </c:pt>
              </c:strCache>
            </c:strRef>
          </c:cat>
          <c:val>
            <c:numRef>
              <c:f>'Gráfico 2'!$B$4:$B$6</c:f>
              <c:numCache>
                <c:formatCode>General</c:formatCode>
                <c:ptCount val="2"/>
                <c:pt idx="0">
                  <c:v>81</c:v>
                </c:pt>
                <c:pt idx="1">
                  <c:v>74</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[Concentrado Reporte JIRA 20150223 1800-v0 Reporte.xlsx]Gráfico 1!Tabla dinámica1</c:name>
    <c:fmtId val="0"/>
  </c:pivotSource>
  <c:chart>
    <c:title>
      <c:tx>
        <c:rich>
          <a:bodyPr/>
          <a:lstStyle/>
          <a:p>
            <a:pPr>
              <a:defRPr/>
            </a:pPr>
            <a:r>
              <a:rPr lang="en-US"/>
              <a:t>Cumplimiento</a:t>
            </a:r>
          </a:p>
          <a:p>
            <a:pPr>
              <a:defRPr/>
            </a:pPr>
            <a:r>
              <a:rPr lang="en-US" sz="800"/>
              <a:t>(número</a:t>
            </a:r>
            <a:r>
              <a:rPr lang="en-US" sz="800" baseline="0"/>
              <a:t> de días)</a:t>
            </a:r>
            <a:endParaRPr lang="en-US" sz="800"/>
          </a:p>
        </c:rich>
      </c:tx>
      <c:layout>
        <c:manualLayout>
          <c:xMode val="edge"/>
          <c:yMode val="edge"/>
          <c:x val="0.35725246197086402"/>
          <c:y val="8.9493086868414951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marker>
          <c:symbol val="none"/>
        </c:marker>
      </c:pivotFmt>
      <c:pivotFmt>
        <c:idx val="34"/>
        <c:marker>
          <c:symbol val="none"/>
        </c:marker>
      </c:pivotFmt>
      <c:pivotFmt>
        <c:idx val="35"/>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4.7076887868580462E-2"/>
          <c:y val="0.2349746879930607"/>
          <c:w val="0.93241491271356747"/>
          <c:h val="0.59094690086816071"/>
        </c:manualLayout>
      </c:layout>
      <c:bar3DChart>
        <c:barDir val="col"/>
        <c:grouping val="clustered"/>
        <c:varyColors val="0"/>
        <c:ser>
          <c:idx val="0"/>
          <c:order val="0"/>
          <c:tx>
            <c:strRef>
              <c:f>'Gráfico 1'!$B$3:$B$4</c:f>
              <c:strCache>
                <c:ptCount val="1"/>
                <c:pt idx="0">
                  <c:v>En proceso</c:v>
                </c:pt>
              </c:strCache>
            </c:strRef>
          </c:tx>
          <c:invertIfNegative val="0"/>
          <c:cat>
            <c:strRef>
              <c:f>'Gráfico 1'!$A$5:$A$35</c:f>
              <c:strCache>
                <c:ptCount val="30"/>
                <c:pt idx="0">
                  <c:v>-18</c:v>
                </c:pt>
                <c:pt idx="1">
                  <c:v>-10</c:v>
                </c:pt>
                <c:pt idx="2">
                  <c:v>-8</c:v>
                </c:pt>
                <c:pt idx="3">
                  <c:v>-7</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pt idx="19">
                  <c:v>10</c:v>
                </c:pt>
                <c:pt idx="20">
                  <c:v>11</c:v>
                </c:pt>
                <c:pt idx="21">
                  <c:v>12</c:v>
                </c:pt>
                <c:pt idx="22">
                  <c:v>13</c:v>
                </c:pt>
                <c:pt idx="23">
                  <c:v>14</c:v>
                </c:pt>
                <c:pt idx="24">
                  <c:v>15</c:v>
                </c:pt>
                <c:pt idx="25">
                  <c:v>16</c:v>
                </c:pt>
                <c:pt idx="26">
                  <c:v>18</c:v>
                </c:pt>
                <c:pt idx="27">
                  <c:v>19</c:v>
                </c:pt>
                <c:pt idx="28">
                  <c:v>20</c:v>
                </c:pt>
                <c:pt idx="29">
                  <c:v>21</c:v>
                </c:pt>
              </c:strCache>
            </c:strRef>
          </c:cat>
          <c:val>
            <c:numRef>
              <c:f>'Gráfico 1'!$B$5:$B$35</c:f>
              <c:numCache>
                <c:formatCode>General</c:formatCode>
                <c:ptCount val="30"/>
                <c:pt idx="4">
                  <c:v>2</c:v>
                </c:pt>
                <c:pt idx="5">
                  <c:v>3</c:v>
                </c:pt>
                <c:pt idx="7">
                  <c:v>2</c:v>
                </c:pt>
                <c:pt idx="8">
                  <c:v>5</c:v>
                </c:pt>
                <c:pt idx="9">
                  <c:v>16</c:v>
                </c:pt>
                <c:pt idx="10">
                  <c:v>8</c:v>
                </c:pt>
                <c:pt idx="11">
                  <c:v>12</c:v>
                </c:pt>
                <c:pt idx="12">
                  <c:v>8</c:v>
                </c:pt>
                <c:pt idx="13">
                  <c:v>7</c:v>
                </c:pt>
                <c:pt idx="14">
                  <c:v>15</c:v>
                </c:pt>
                <c:pt idx="15">
                  <c:v>9</c:v>
                </c:pt>
                <c:pt idx="17">
                  <c:v>2</c:v>
                </c:pt>
                <c:pt idx="18">
                  <c:v>7</c:v>
                </c:pt>
                <c:pt idx="19">
                  <c:v>2</c:v>
                </c:pt>
                <c:pt idx="20">
                  <c:v>3</c:v>
                </c:pt>
                <c:pt idx="21">
                  <c:v>4</c:v>
                </c:pt>
                <c:pt idx="22">
                  <c:v>6</c:v>
                </c:pt>
                <c:pt idx="23">
                  <c:v>1</c:v>
                </c:pt>
                <c:pt idx="24">
                  <c:v>3</c:v>
                </c:pt>
                <c:pt idx="25">
                  <c:v>19</c:v>
                </c:pt>
                <c:pt idx="26">
                  <c:v>4</c:v>
                </c:pt>
                <c:pt idx="27">
                  <c:v>7</c:v>
                </c:pt>
                <c:pt idx="28">
                  <c:v>5</c:v>
                </c:pt>
                <c:pt idx="29">
                  <c:v>1</c:v>
                </c:pt>
              </c:numCache>
            </c:numRef>
          </c:val>
        </c:ser>
        <c:ser>
          <c:idx val="1"/>
          <c:order val="1"/>
          <c:tx>
            <c:strRef>
              <c:f>'Gráfico 1'!$C$3:$C$4</c:f>
              <c:strCache>
                <c:ptCount val="1"/>
                <c:pt idx="0">
                  <c:v>Concluidas</c:v>
                </c:pt>
              </c:strCache>
            </c:strRef>
          </c:tx>
          <c:invertIfNegative val="0"/>
          <c:cat>
            <c:strRef>
              <c:f>'Gráfico 1'!$A$5:$A$35</c:f>
              <c:strCache>
                <c:ptCount val="30"/>
                <c:pt idx="0">
                  <c:v>-18</c:v>
                </c:pt>
                <c:pt idx="1">
                  <c:v>-10</c:v>
                </c:pt>
                <c:pt idx="2">
                  <c:v>-8</c:v>
                </c:pt>
                <c:pt idx="3">
                  <c:v>-7</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pt idx="19">
                  <c:v>10</c:v>
                </c:pt>
                <c:pt idx="20">
                  <c:v>11</c:v>
                </c:pt>
                <c:pt idx="21">
                  <c:v>12</c:v>
                </c:pt>
                <c:pt idx="22">
                  <c:v>13</c:v>
                </c:pt>
                <c:pt idx="23">
                  <c:v>14</c:v>
                </c:pt>
                <c:pt idx="24">
                  <c:v>15</c:v>
                </c:pt>
                <c:pt idx="25">
                  <c:v>16</c:v>
                </c:pt>
                <c:pt idx="26">
                  <c:v>18</c:v>
                </c:pt>
                <c:pt idx="27">
                  <c:v>19</c:v>
                </c:pt>
                <c:pt idx="28">
                  <c:v>20</c:v>
                </c:pt>
                <c:pt idx="29">
                  <c:v>21</c:v>
                </c:pt>
              </c:strCache>
            </c:strRef>
          </c:cat>
          <c:val>
            <c:numRef>
              <c:f>'Gráfico 1'!$C$5:$C$35</c:f>
              <c:numCache>
                <c:formatCode>General</c:formatCode>
                <c:ptCount val="30"/>
                <c:pt idx="1">
                  <c:v>1</c:v>
                </c:pt>
                <c:pt idx="2">
                  <c:v>1</c:v>
                </c:pt>
                <c:pt idx="3">
                  <c:v>1</c:v>
                </c:pt>
                <c:pt idx="4">
                  <c:v>1</c:v>
                </c:pt>
                <c:pt idx="5">
                  <c:v>4</c:v>
                </c:pt>
                <c:pt idx="6">
                  <c:v>6</c:v>
                </c:pt>
                <c:pt idx="7">
                  <c:v>6</c:v>
                </c:pt>
                <c:pt idx="8">
                  <c:v>9</c:v>
                </c:pt>
                <c:pt idx="9">
                  <c:v>39</c:v>
                </c:pt>
                <c:pt idx="10">
                  <c:v>16</c:v>
                </c:pt>
                <c:pt idx="11">
                  <c:v>28</c:v>
                </c:pt>
                <c:pt idx="12">
                  <c:v>13</c:v>
                </c:pt>
                <c:pt idx="13">
                  <c:v>8</c:v>
                </c:pt>
                <c:pt idx="14">
                  <c:v>8</c:v>
                </c:pt>
                <c:pt idx="15">
                  <c:v>8</c:v>
                </c:pt>
                <c:pt idx="16">
                  <c:v>7</c:v>
                </c:pt>
                <c:pt idx="17">
                  <c:v>2</c:v>
                </c:pt>
                <c:pt idx="18">
                  <c:v>13</c:v>
                </c:pt>
                <c:pt idx="19">
                  <c:v>9</c:v>
                </c:pt>
                <c:pt idx="20">
                  <c:v>8</c:v>
                </c:pt>
                <c:pt idx="21">
                  <c:v>6</c:v>
                </c:pt>
                <c:pt idx="22">
                  <c:v>6</c:v>
                </c:pt>
                <c:pt idx="23">
                  <c:v>2</c:v>
                </c:pt>
                <c:pt idx="24">
                  <c:v>2</c:v>
                </c:pt>
                <c:pt idx="25">
                  <c:v>2</c:v>
                </c:pt>
                <c:pt idx="27">
                  <c:v>4</c:v>
                </c:pt>
              </c:numCache>
            </c:numRef>
          </c:val>
        </c:ser>
        <c:ser>
          <c:idx val="2"/>
          <c:order val="2"/>
          <c:tx>
            <c:strRef>
              <c:f>'Gráfico 1'!$D$3:$D$4</c:f>
              <c:strCache>
                <c:ptCount val="1"/>
                <c:pt idx="0">
                  <c:v>Cerradas</c:v>
                </c:pt>
              </c:strCache>
            </c:strRef>
          </c:tx>
          <c:invertIfNegative val="0"/>
          <c:cat>
            <c:strRef>
              <c:f>'Gráfico 1'!$A$5:$A$35</c:f>
              <c:strCache>
                <c:ptCount val="30"/>
                <c:pt idx="0">
                  <c:v>-18</c:v>
                </c:pt>
                <c:pt idx="1">
                  <c:v>-10</c:v>
                </c:pt>
                <c:pt idx="2">
                  <c:v>-8</c:v>
                </c:pt>
                <c:pt idx="3">
                  <c:v>-7</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pt idx="19">
                  <c:v>10</c:v>
                </c:pt>
                <c:pt idx="20">
                  <c:v>11</c:v>
                </c:pt>
                <c:pt idx="21">
                  <c:v>12</c:v>
                </c:pt>
                <c:pt idx="22">
                  <c:v>13</c:v>
                </c:pt>
                <c:pt idx="23">
                  <c:v>14</c:v>
                </c:pt>
                <c:pt idx="24">
                  <c:v>15</c:v>
                </c:pt>
                <c:pt idx="25">
                  <c:v>16</c:v>
                </c:pt>
                <c:pt idx="26">
                  <c:v>18</c:v>
                </c:pt>
                <c:pt idx="27">
                  <c:v>19</c:v>
                </c:pt>
                <c:pt idx="28">
                  <c:v>20</c:v>
                </c:pt>
                <c:pt idx="29">
                  <c:v>21</c:v>
                </c:pt>
              </c:strCache>
            </c:strRef>
          </c:cat>
          <c:val>
            <c:numRef>
              <c:f>'Gráfico 1'!$D$5:$D$35</c:f>
              <c:numCache>
                <c:formatCode>General</c:formatCode>
                <c:ptCount val="30"/>
                <c:pt idx="0">
                  <c:v>1</c:v>
                </c:pt>
                <c:pt idx="4">
                  <c:v>1</c:v>
                </c:pt>
                <c:pt idx="5">
                  <c:v>2</c:v>
                </c:pt>
                <c:pt idx="6">
                  <c:v>1</c:v>
                </c:pt>
                <c:pt idx="7">
                  <c:v>3</c:v>
                </c:pt>
                <c:pt idx="8">
                  <c:v>3</c:v>
                </c:pt>
                <c:pt idx="9">
                  <c:v>9</c:v>
                </c:pt>
                <c:pt idx="10">
                  <c:v>3</c:v>
                </c:pt>
                <c:pt idx="11">
                  <c:v>8</c:v>
                </c:pt>
                <c:pt idx="12">
                  <c:v>9</c:v>
                </c:pt>
                <c:pt idx="13">
                  <c:v>3</c:v>
                </c:pt>
                <c:pt idx="14">
                  <c:v>9</c:v>
                </c:pt>
                <c:pt idx="15">
                  <c:v>11</c:v>
                </c:pt>
                <c:pt idx="16">
                  <c:v>5</c:v>
                </c:pt>
                <c:pt idx="17">
                  <c:v>3</c:v>
                </c:pt>
                <c:pt idx="18">
                  <c:v>3</c:v>
                </c:pt>
                <c:pt idx="19">
                  <c:v>2</c:v>
                </c:pt>
                <c:pt idx="20">
                  <c:v>1</c:v>
                </c:pt>
                <c:pt idx="21">
                  <c:v>2</c:v>
                </c:pt>
                <c:pt idx="22">
                  <c:v>1</c:v>
                </c:pt>
                <c:pt idx="24">
                  <c:v>1</c:v>
                </c:pt>
              </c:numCache>
            </c:numRef>
          </c:val>
        </c:ser>
        <c:dLbls>
          <c:showLegendKey val="0"/>
          <c:showVal val="0"/>
          <c:showCatName val="0"/>
          <c:showSerName val="0"/>
          <c:showPercent val="0"/>
          <c:showBubbleSize val="0"/>
        </c:dLbls>
        <c:gapWidth val="150"/>
        <c:shape val="box"/>
        <c:axId val="184925184"/>
        <c:axId val="185006720"/>
        <c:axId val="0"/>
      </c:bar3DChart>
      <c:catAx>
        <c:axId val="184925184"/>
        <c:scaling>
          <c:orientation val="minMax"/>
        </c:scaling>
        <c:delete val="0"/>
        <c:axPos val="b"/>
        <c:majorTickMark val="none"/>
        <c:minorTickMark val="none"/>
        <c:tickLblPos val="nextTo"/>
        <c:crossAx val="185006720"/>
        <c:crosses val="autoZero"/>
        <c:auto val="1"/>
        <c:lblAlgn val="ctr"/>
        <c:lblOffset val="100"/>
        <c:noMultiLvlLbl val="0"/>
      </c:catAx>
      <c:valAx>
        <c:axId val="185006720"/>
        <c:scaling>
          <c:orientation val="minMax"/>
        </c:scaling>
        <c:delete val="0"/>
        <c:axPos val="l"/>
        <c:majorGridlines/>
        <c:numFmt formatCode="General" sourceLinked="1"/>
        <c:majorTickMark val="none"/>
        <c:minorTickMark val="none"/>
        <c:tickLblPos val="nextTo"/>
        <c:crossAx val="184925184"/>
        <c:crosses val="autoZero"/>
        <c:crossBetween val="between"/>
      </c:valAx>
    </c:plotArea>
    <c:legend>
      <c:legendPos val="r"/>
      <c:layout>
        <c:manualLayout>
          <c:xMode val="edge"/>
          <c:yMode val="edge"/>
          <c:x val="0.39820206397905983"/>
          <c:y val="0.89923413419476417"/>
          <c:w val="0.38744734564855143"/>
          <c:h val="9.7923144222356845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hyperlink" Target="#Resumen!A1"/></Relationships>
</file>

<file path=xl/drawings/_rels/drawing4.xml.rels><?xml version="1.0" encoding="UTF-8" standalone="yes"?>
<Relationships xmlns="http://schemas.openxmlformats.org/package/2006/relationships"><Relationship Id="rId1" Type="http://schemas.openxmlformats.org/officeDocument/2006/relationships/hyperlink" Target="#Resumen!A1"/></Relationships>
</file>

<file path=xl/drawings/_rels/drawing5.xml.rels><?xml version="1.0" encoding="UTF-8" standalone="yes"?>
<Relationships xmlns="http://schemas.openxmlformats.org/package/2006/relationships"><Relationship Id="rId1" Type="http://schemas.openxmlformats.org/officeDocument/2006/relationships/hyperlink" Target="#Resumen!A1"/></Relationships>
</file>

<file path=xl/drawings/_rels/drawing6.xml.rels><?xml version="1.0" encoding="UTF-8" standalone="yes"?>
<Relationships xmlns="http://schemas.openxmlformats.org/package/2006/relationships"><Relationship Id="rId1" Type="http://schemas.openxmlformats.org/officeDocument/2006/relationships/hyperlink" Target="#Resumen!A1"/></Relationships>
</file>

<file path=xl/drawings/_rels/drawing7.xml.rels><?xml version="1.0" encoding="UTF-8" standalone="yes"?>
<Relationships xmlns="http://schemas.openxmlformats.org/package/2006/relationships"><Relationship Id="rId1" Type="http://schemas.openxmlformats.org/officeDocument/2006/relationships/hyperlink" Target="#Resumen!A1"/></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657225</xdr:colOff>
      <xdr:row>0</xdr:row>
      <xdr:rowOff>152400</xdr:rowOff>
    </xdr:from>
    <xdr:to>
      <xdr:col>7</xdr:col>
      <xdr:colOff>819150</xdr:colOff>
      <xdr:row>15</xdr:row>
      <xdr:rowOff>38100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3</xdr:row>
      <xdr:rowOff>104775</xdr:rowOff>
    </xdr:from>
    <xdr:to>
      <xdr:col>33</xdr:col>
      <xdr:colOff>638175</xdr:colOff>
      <xdr:row>21</xdr:row>
      <xdr:rowOff>19050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38100</xdr:colOff>
      <xdr:row>0</xdr:row>
      <xdr:rowOff>28575</xdr:rowOff>
    </xdr:from>
    <xdr:to>
      <xdr:col>30</xdr:col>
      <xdr:colOff>9525</xdr:colOff>
      <xdr:row>4</xdr:row>
      <xdr:rowOff>28575</xdr:rowOff>
    </xdr:to>
    <xdr:sp macro="" textlink="">
      <xdr:nvSpPr>
        <xdr:cNvPr id="2" name="1 Flecha circular">
          <a:hlinkClick xmlns:r="http://schemas.openxmlformats.org/officeDocument/2006/relationships" r:id="rId1"/>
        </xdr:cNvPr>
        <xdr:cNvSpPr/>
      </xdr:nvSpPr>
      <xdr:spPr>
        <a:xfrm>
          <a:off x="9429750" y="28575"/>
          <a:ext cx="571500" cy="762000"/>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66675</xdr:colOff>
      <xdr:row>0</xdr:row>
      <xdr:rowOff>161925</xdr:rowOff>
    </xdr:from>
    <xdr:to>
      <xdr:col>14</xdr:col>
      <xdr:colOff>133350</xdr:colOff>
      <xdr:row>3</xdr:row>
      <xdr:rowOff>152400</xdr:rowOff>
    </xdr:to>
    <xdr:sp macro="" textlink="">
      <xdr:nvSpPr>
        <xdr:cNvPr id="2" name="1 Flecha circular">
          <a:hlinkClick xmlns:r="http://schemas.openxmlformats.org/officeDocument/2006/relationships" r:id="rId1"/>
        </xdr:cNvPr>
        <xdr:cNvSpPr/>
      </xdr:nvSpPr>
      <xdr:spPr>
        <a:xfrm>
          <a:off x="8058150" y="161925"/>
          <a:ext cx="971550" cy="561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28575</xdr:colOff>
      <xdr:row>0</xdr:row>
      <xdr:rowOff>133351</xdr:rowOff>
    </xdr:from>
    <xdr:to>
      <xdr:col>12</xdr:col>
      <xdr:colOff>695325</xdr:colOff>
      <xdr:row>3</xdr:row>
      <xdr:rowOff>133351</xdr:rowOff>
    </xdr:to>
    <xdr:sp macro="" textlink="">
      <xdr:nvSpPr>
        <xdr:cNvPr id="2" name="1 Flecha circular">
          <a:hlinkClick xmlns:r="http://schemas.openxmlformats.org/officeDocument/2006/relationships" r:id="rId1"/>
        </xdr:cNvPr>
        <xdr:cNvSpPr/>
      </xdr:nvSpPr>
      <xdr:spPr>
        <a:xfrm>
          <a:off x="10801350" y="133351"/>
          <a:ext cx="666750" cy="571500"/>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361950</xdr:colOff>
      <xdr:row>0</xdr:row>
      <xdr:rowOff>9525</xdr:rowOff>
    </xdr:from>
    <xdr:to>
      <xdr:col>13</xdr:col>
      <xdr:colOff>266700</xdr:colOff>
      <xdr:row>5</xdr:row>
      <xdr:rowOff>0</xdr:rowOff>
    </xdr:to>
    <xdr:sp macro="" textlink="">
      <xdr:nvSpPr>
        <xdr:cNvPr id="2" name="1 Flecha circular">
          <a:hlinkClick xmlns:r="http://schemas.openxmlformats.org/officeDocument/2006/relationships" r:id="rId1"/>
        </xdr:cNvPr>
        <xdr:cNvSpPr/>
      </xdr:nvSpPr>
      <xdr:spPr>
        <a:xfrm>
          <a:off x="10353675" y="9525"/>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26</xdr:col>
      <xdr:colOff>57150</xdr:colOff>
      <xdr:row>0</xdr:row>
      <xdr:rowOff>85725</xdr:rowOff>
    </xdr:from>
    <xdr:to>
      <xdr:col>29</xdr:col>
      <xdr:colOff>152400</xdr:colOff>
      <xdr:row>2</xdr:row>
      <xdr:rowOff>76200</xdr:rowOff>
    </xdr:to>
    <xdr:sp macro="" textlink="">
      <xdr:nvSpPr>
        <xdr:cNvPr id="2" name="1 Flecha circular">
          <a:hlinkClick xmlns:r="http://schemas.openxmlformats.org/officeDocument/2006/relationships" r:id="rId1"/>
        </xdr:cNvPr>
        <xdr:cNvSpPr/>
      </xdr:nvSpPr>
      <xdr:spPr>
        <a:xfrm>
          <a:off x="6877050" y="85725"/>
          <a:ext cx="495300" cy="3714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8</xdr:row>
      <xdr:rowOff>171450</xdr:rowOff>
    </xdr:from>
    <xdr:to>
      <xdr:col>7</xdr:col>
      <xdr:colOff>0</xdr:colOff>
      <xdr:row>22</xdr:row>
      <xdr:rowOff>133350</xdr:rowOff>
    </xdr:to>
    <xdr:pic>
      <xdr:nvPicPr>
        <xdr:cNvPr id="6" name="5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00"/>
          <a:ext cx="55245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704850</xdr:colOff>
      <xdr:row>9</xdr:row>
      <xdr:rowOff>9525</xdr:rowOff>
    </xdr:from>
    <xdr:to>
      <xdr:col>14</xdr:col>
      <xdr:colOff>142875</xdr:colOff>
      <xdr:row>22</xdr:row>
      <xdr:rowOff>180975</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933575"/>
          <a:ext cx="55340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Francisco Javier Hernández Valadez" refreshedDate="42058.740181597219" createdVersion="4" refreshedVersion="4" minRefreshableVersion="3" recordCount="91">
  <cacheSource type="worksheet">
    <worksheetSource ref="A46:AC46" sheet="Bug'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1">
        <s v="Bug"/>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4">
        <s v="Carmen Méndez"/>
        <s v="Isela Martínez"/>
        <s v="Gabriela Cedillo"/>
        <s v="Jocelyn Vazquez"/>
        <s v="Arturo Saldivar"/>
        <s v="Edgar Richter"/>
        <s v="Maricarmen Mendez Álvarez"/>
        <s v="Ever Hernandez"/>
        <s v="Martin Cruz"/>
        <s v="Antonio Laija Olmedo"/>
        <s v="German Gomez"/>
        <s v="Salvador García"/>
        <s v="Cesar Guzmán"/>
        <s v="Jacqueline Barradas"/>
        <s v="Agustin Gutierrez"/>
        <s v="Jose Daniel Garces Quiroz"/>
        <s v="Ivan Torres"/>
        <s v="Ximena Roldan"/>
        <s v="Francisco Morales López"/>
        <s v="Gerardo Gomez"/>
        <s v="Sergio Rangel"/>
        <s v="Gerardo Tenopala"/>
        <s v="Erick Vázquez"/>
        <s v="Gaby Ledesma"/>
        <s v="Giordy Palacios"/>
        <s v="Mary Carmen Bonilla Limón"/>
        <s v="Roberto de la Rosa"/>
        <s v="Alejandra Ivonne González Venancio"/>
        <s v="Rafael Cedillo"/>
        <s v="Margarita Arellano"/>
        <s v="Ana hernandez" u="1"/>
        <s v="German Gómez" u="1"/>
        <s v="Ever Hernández" u="1"/>
        <s v="Christian González Flores" u="1"/>
      </sharedItems>
    </cacheField>
    <cacheField name="Fecha del día" numFmtId="14">
      <sharedItems containsSemiMixedTypes="0" containsNonDate="0" containsDate="1" containsString="0" minDate="2015-02-20T18:00:00" maxDate="2015-02-20T18:00:00"/>
    </cacheField>
    <cacheField name="Fecha de creación (Created)" numFmtId="14">
      <sharedItems containsSemiMixedTypes="0" containsNonDate="0" containsDate="1" containsString="0" minDate="2014-02-18T13:00:00" maxDate="2015-02-19T21:42:00"/>
    </cacheField>
    <cacheField name="Fecha de inicio" numFmtId="14">
      <sharedItems containsSemiMixedTypes="0" containsNonDate="0" containsDate="1" containsString="0" minDate="2015-02-01T00:00:00" maxDate="2015-02-20T18:40:00"/>
    </cacheField>
    <cacheField name="Días Transcurridos al día" numFmtId="164">
      <sharedItems containsSemiMixedTypes="0" containsString="0" containsNumber="1" minValue="-2.7777777781011537E-2" maxValue="19.75"/>
    </cacheField>
    <cacheField name="Fecha prometida  vs NS" numFmtId="14">
      <sharedItems containsSemiMixedTypes="0" containsNonDate="0" containsDate="1" containsString="0" minDate="2015-02-02T00:00:00" maxDate="2015-02-21T18:40:00"/>
    </cacheField>
    <cacheField name="Fecha prometida   (Due Date)" numFmtId="14">
      <sharedItems containsNonDate="0" containsDate="1" containsString="0" containsBlank="1" minDate="2015-02-04T00:00:00" maxDate="2015-02-24T00:00:00"/>
    </cacheField>
    <cacheField name="Días retraso vs Fecha prometida NS" numFmtId="1">
      <sharedItems containsSemiMixedTypes="0" containsString="0" containsNumber="1" minValue="-10" maxValue="42050.75" count="78">
        <n v="0"/>
        <n v="2"/>
        <n v="3"/>
        <n v="8"/>
        <n v="10"/>
        <n v="4"/>
        <n v="13"/>
        <n v="6"/>
        <n v="1"/>
        <n v="11"/>
        <n v="7"/>
        <n v="5"/>
        <n v="17"/>
        <n v="-3"/>
        <n v="16"/>
        <n v="12"/>
        <n v="14"/>
        <n v="-10"/>
        <n v="9"/>
        <n v="-1"/>
        <n v="-4"/>
        <n v="-8"/>
        <n v="18"/>
        <n v="2.2138888888875954" u="1"/>
        <n v="-0.89166666667006211" u="1"/>
        <n v="10.161805555559113" u="1"/>
        <n v="9.2624999999970896" u="1"/>
        <n v="-0.95069444444379769" u="1"/>
        <n v="10.93611111111386" u="1"/>
        <n v="15.143055555556202" u="1"/>
        <n v="15.75" u="1"/>
        <n v="9.1555555555532919" u="1"/>
        <n v="2.2055555555562023" u="1"/>
        <n v="2.0395833333313931" u="1"/>
        <n v="22" u="1"/>
        <n v="-0.82847222222335404" u="1"/>
        <n v="-2" u="1"/>
        <n v="-0.8555555555576575" u="1"/>
        <n v="10.079861111109494" u="1"/>
        <n v="11.319444444445253" u="1"/>
        <n v="1.9902777777751908" u="1"/>
        <n v="22.860416666670062" u="1"/>
        <n v="2.2979166666700621" u="1"/>
        <n v="13.75" u="1"/>
        <n v="11.287499999998545" u="1"/>
        <n v="3.2611111111109494" u="1"/>
        <n v="-0.75694444444525288" u="1"/>
        <n v="15.865972222221899" u="1"/>
        <n v="15.12638888888614" u="1"/>
        <n v="1.9395833333328483" u="1"/>
        <n v="-0.89305555555620231" u="1"/>
        <n v="42050" u="1"/>
        <n v="10.931944444440887" u="1"/>
        <n v="42050.75" u="1"/>
        <n v="11.068055555559113" u="1"/>
        <n v="4.0534722222218988" u="1"/>
        <n v="2.2618055555576575" u="1"/>
        <n v="11.966666666667152" u="1"/>
        <n v="8.9902777777751908" u="1"/>
        <n v="15" u="1"/>
        <n v="30.859722222223354" u="1"/>
        <n v="-0.99166666666860692" u="1"/>
        <n v="-0.94236111111240461" u="1"/>
        <n v="9.75" u="1"/>
        <n v="30" u="1"/>
        <n v="-2.9458333333313931" u="1"/>
        <n v="-1.0104166666642413" u="1"/>
        <n v="6.0090277777781012" u="1"/>
        <n v="10.245138888887595" u="1"/>
        <n v="11.914583333331393" u="1"/>
        <n v="12.268055555556202" u="1"/>
        <n v="2.2729166666686069" u="1"/>
        <n v="-0.95972222222189885" u="1"/>
        <n v="4.9166666666642413" u="1"/>
        <n v="12.75" u="1"/>
        <n v="-0.97222222221898846" u="1"/>
        <n v="2.3270833333299379" u="1"/>
        <n v="-0.98750000000291038" u="1"/>
      </sharedItems>
    </cacheField>
    <cacheField name="Días retraso vs Fecha prometida (Due Date)" numFmtId="1">
      <sharedItems containsMixedTypes="1" containsNumber="1" containsInteger="1" minValue="-5" maxValue="16"/>
    </cacheField>
    <cacheField name="Días en Diagnóstico" numFmtId="1">
      <sharedItems containsSemiMixedTypes="0" containsString="0" containsNumber="1" minValue="0.84583333333284827" maxValue="367.20833333333576"/>
    </cacheField>
    <cacheField name="Fecha de cierre actividad/responsable" numFmtId="14">
      <sharedItems containsNonDate="0" containsDate="1" containsString="0" containsBlank="1" minDate="2015-01-31T00:00:00" maxDate="2015-02-20T18:40:00"/>
    </cacheField>
    <cacheField name="Cumplió NS" numFmtId="14">
      <sharedItems/>
    </cacheField>
    <cacheField name="Cumplió FP" numFmtId="14">
      <sharedItems/>
    </cacheField>
    <cacheField name="Días efectivos" numFmtId="1">
      <sharedItems containsSemiMixedTypes="0" containsString="0" containsNumber="1" minValue="0.84583333333284827" maxValue="367.20833333333576"/>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6T18:15:00" count="10">
        <m/>
        <d v="2015-02-13T12:52:00"/>
        <d v="2015-02-03T00:00:00"/>
        <d v="2015-02-16T13:53:00"/>
        <d v="2015-02-16T18:15:00"/>
        <d v="2015-02-16T15:26:00"/>
        <d v="2015-02-16T17:48:00"/>
        <d v="2015-02-16T17:42:00"/>
        <d v="2015-02-04T18:25:00"/>
        <d v="2015-02-05T16:54:00" u="1"/>
      </sharedItems>
    </cacheField>
    <cacheField name="Fecha reincidencia 2" numFmtId="0">
      <sharedItems containsNonDate="0" containsDate="1" containsString="0" containsBlank="1" minDate="2015-02-17T00:00:00" maxDate="2015-02-18T00:00:00"/>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rancisco Javier Hernández Valadez" refreshedDate="42058.851004745367" createdVersion="4" refreshedVersion="4" minRefreshableVersion="3" recordCount="108">
  <cacheSource type="worksheet">
    <worksheetSource ref="A5:AC113" sheet="Abierto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2">
        <s v="Question"/>
        <s v="Bug"/>
      </sharedItems>
    </cacheField>
    <cacheField name="Status" numFmtId="0">
      <sharedItems count="7">
        <s v="Open"/>
        <s v="In Progress"/>
        <s v="Delivered"/>
        <s v="Investigating"/>
        <s v="Closed"/>
        <s v="Client Response Provided"/>
        <s v="Failed Test"/>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8">
        <s v="Cesar Guzmán"/>
        <s v="German Gomez"/>
        <s v="Jacqueline Barradas"/>
        <s v="Martin Cruz"/>
        <s v="Agustin Gutierrez"/>
        <s v="Salvador García"/>
        <s v="Francisco Morales López"/>
        <s v="Ana hernandez"/>
        <s v="Antonio Laija Olmedo"/>
        <s v="Ivan Torres"/>
        <s v="Gabriela Cedillo"/>
        <s v="Mary Carmen Bonilla Limón"/>
        <s v="Edgar Rangel"/>
        <s v="Gerardo Gomez"/>
        <s v="Giordy Palacios"/>
        <s v="Sergio Rangel"/>
        <s v="Edgar Richter"/>
        <s v="Jocelyn Vazquez"/>
        <s v="Carmen Méndez"/>
        <s v="Arturo Saldivar"/>
        <s v="Francisco Morales"/>
        <s v="Jesús Villaseñor"/>
        <s v="Christian Ramirez"/>
        <s v="Gerardo Tenopala"/>
        <s v="Ximena Roldan"/>
        <s v="Alejandra Ivonne González Venancio"/>
        <s v="Juan Carlos Fernández"/>
        <s v="Ever Hernandez" u="1"/>
      </sharedItems>
    </cacheField>
    <cacheField name="Fecha del día" numFmtId="14">
      <sharedItems containsSemiMixedTypes="0" containsNonDate="0" containsDate="1" containsString="0" minDate="2015-02-23T18:00:00" maxDate="2015-02-23T18:00:00"/>
    </cacheField>
    <cacheField name="Fecha de creación (Created)" numFmtId="14">
      <sharedItems containsSemiMixedTypes="0" containsNonDate="0" containsDate="1" containsString="0" minDate="2014-06-04T00:43:00" maxDate="2015-02-20T18:01:00"/>
    </cacheField>
    <cacheField name="Fecha de inicio" numFmtId="14">
      <sharedItems containsSemiMixedTypes="0" containsNonDate="0" containsDate="1" containsString="0" minDate="2015-02-03T00:00:00" maxDate="2015-02-23T17:41:00"/>
    </cacheField>
    <cacheField name="Días Transcurridos al día" numFmtId="164">
      <sharedItems containsSemiMixedTypes="0" containsString="0" containsNumber="1" minValue="1.3194444443797693E-2" maxValue="20.75"/>
    </cacheField>
    <cacheField name="Fecha prometida  vs NS" numFmtId="14">
      <sharedItems containsSemiMixedTypes="0" containsNonDate="0" containsDate="1" containsString="0" minDate="2015-02-04T00:00:00" maxDate="2015-02-24T17:41:00"/>
    </cacheField>
    <cacheField name="Fecha prometida   (Due Date)" numFmtId="14">
      <sharedItems containsNonDate="0" containsDate="1" containsString="0" containsBlank="1" minDate="2015-02-05T00:00:00" maxDate="2015-02-24T00:00:00"/>
    </cacheField>
    <cacheField name="Días retraso vs Fecha prometida NS" numFmtId="1">
      <sharedItems containsSemiMixedTypes="0" containsString="0" containsNumber="1" minValue="-10" maxValue="31.75" count="75">
        <n v="0"/>
        <n v="1"/>
        <n v="3"/>
        <n v="4"/>
        <n v="5"/>
        <n v="8"/>
        <n v="9"/>
        <n v="10"/>
        <n v="11"/>
        <n v="6"/>
        <n v="12"/>
        <n v="13"/>
        <n v="2"/>
        <n v="18"/>
        <n v="19"/>
        <n v="-1"/>
        <n v="15"/>
        <n v="7"/>
        <n v="-5"/>
        <n v="8.953472222223354" u="1"/>
        <n v="1.9020833333343035" u="1"/>
        <n v="6.2493055555532919" u="1"/>
        <n v="11.12361111111386" u="1"/>
        <n v="9.21875" u="1"/>
        <n v="10.099999999998545" u="1"/>
        <n v="10.081944444442343" u="1"/>
        <n v="6.3548611111109494" u="1"/>
        <n v="2.2291666666642413" u="1"/>
        <n v="2.125" u="1"/>
        <n v="-0.98541666667006211" u="1"/>
        <n v="4.8465277777795563" u="1"/>
        <n v="6.0374999999985448" u="1"/>
        <n v="11.245138888887595" u="1"/>
        <n v="-2" u="1"/>
        <n v="10.079861111109494" u="1"/>
        <n v="11.022916666668607" u="1"/>
        <n v="31.75" u="1"/>
        <n v="2.3027777777751908" u="1"/>
        <n v="8.6888888888861402" u="1"/>
        <n v="6.75" u="1"/>
        <n v="11.163888888891961" u="1"/>
        <n v="6.2604166666642413" u="1"/>
        <n v="5.0534722222218988" u="1"/>
        <n v="11.951388888890506" u="1"/>
        <n v="-0.89236111110949423" u="1"/>
        <n v="11.020833333335759" u="1"/>
        <n v="11.025694444440887" u="1"/>
        <n v="-10" u="1"/>
        <n v="4.8506944444452529" u="1"/>
        <n v="11.75" u="1"/>
        <n v="10.124305555553292" u="1"/>
        <n v="6.2520833333328483" u="1"/>
        <n v="6.1965277777781012" u="1"/>
        <n v="9.7826388888861402" u="1"/>
        <n v="10.197916666664241" u="1"/>
        <n v="5.0111111111109494" u="1"/>
        <n v="4.8493055555591127" u="1"/>
        <n v="6.0250000000014552" u="1"/>
        <n v="6.2201388888861402" u="1"/>
        <n v="-0.98124999999708962" u="1"/>
        <n v="6.328472222223354" u="1"/>
        <n v="12.021527777775191" u="1"/>
        <n v="-6.3888888886140194E-2" u="1"/>
        <n v="10.183333333334303" u="1"/>
        <n v="-1.0104166666642413" u="1"/>
        <n v="6.0090277777781012" u="1"/>
        <n v="6.3034722222218988" u="1"/>
        <n v="15.984027777776646" u="1"/>
        <n v="5.8625000000029104" u="1"/>
        <n v="3.9791666666642413" u="1"/>
        <n v="12.75" u="1"/>
        <n v="-0.96041666666860692" u="1"/>
        <n v="6.3423611111138598" u="1"/>
        <n v="16" u="1"/>
        <n v="-0.72152777777955635" u="1"/>
      </sharedItems>
    </cacheField>
    <cacheField name="Días retraso vs Fecha prometida (Due Date)" numFmtId="1">
      <sharedItems containsMixedTypes="1" containsNumber="1" containsInteger="1" minValue="0" maxValue="18"/>
    </cacheField>
    <cacheField name="Días en Diagnóstico" numFmtId="1">
      <sharedItems containsSemiMixedTypes="0" containsString="0" containsNumber="1" minValue="2.9993055555532919" maxValue="264.72013888888614"/>
    </cacheField>
    <cacheField name="Fecha de cierre (Resolved)" numFmtId="14">
      <sharedItems containsNonDate="0" containsDate="1" containsString="0" containsBlank="1" minDate="2015-01-30T00:00:00" maxDate="2015-02-23T17:41:00"/>
    </cacheField>
    <cacheField name="Cumplió NS" numFmtId="14">
      <sharedItems/>
    </cacheField>
    <cacheField name="Cumplió FP" numFmtId="14">
      <sharedItems/>
    </cacheField>
    <cacheField name="Días efectivos" numFmtId="1">
      <sharedItems containsSemiMixedTypes="0" containsString="0" containsNumber="1" minValue="0.2694444444423425" maxValue="264.72013888888614"/>
    </cacheField>
    <cacheField name="Labels" numFmtId="0">
      <sharedItems containsBlank="1"/>
    </cacheField>
    <cacheField name="Nivel de servicio" numFmtId="0">
      <sharedItems containsString="0" containsBlank="1" containsNumber="1" containsInteger="1" minValue="1" maxValue="1"/>
    </cacheField>
    <cacheField name="Fecha reincidencia 1" numFmtId="0">
      <sharedItems containsNonDate="0" containsDate="1" containsString="0" containsBlank="1" minDate="2015-02-03T00:00:00" maxDate="2015-02-16T18:15:00" count="5">
        <m/>
        <d v="2015-02-16T11:19:00"/>
        <d v="2015-02-03T00:00:00"/>
        <d v="2015-02-16T18:15:00"/>
        <d v="2015-02-16T15:25: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Francisco Javier Hernández Valadez" refreshedDate="42058.851971875003" createdVersion="4" refreshedVersion="4" minRefreshableVersion="3" recordCount="100">
  <cacheSource type="worksheet">
    <worksheetSource ref="A5:AC105" sheet="Bug'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1">
        <s v="Bug"/>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1">
        <s v="German Gomez"/>
        <s v="Carmen Méndez"/>
        <s v="Isela Martínez"/>
        <s v="Gabriela Cedillo"/>
        <s v="Jocelyn Vazquez"/>
        <s v="Arturo Saldivar"/>
        <s v="Agustin Gutierrez"/>
        <s v="Edgar Richter"/>
        <s v="Antonio Laija Olmedo"/>
        <s v="Maricarmen Mendez Álvarez"/>
        <s v="Salvador García"/>
        <s v="Ever Hernandez"/>
        <s v="Martin Cruz"/>
        <s v="Cesar Guzmán"/>
        <s v="Jacqueline Barradas"/>
        <s v="Jose Daniel Garces Quiroz"/>
        <s v="Ivan Torres"/>
        <s v="Ximena Roldan"/>
        <s v="Gerardo Gomez"/>
        <s v="Sergio Rangel"/>
        <s v="Francisco Morales López"/>
        <s v="Gerardo Tenopala"/>
        <s v="Erick Vázquez"/>
        <s v="Gaby Ledesma"/>
        <s v="Giordy Palacios"/>
        <s v="Mary Carmen Bonilla Limón"/>
        <s v="Roberto de la Rosa"/>
        <s v="Alejandra Ivonne González Venancio"/>
        <s v="Rafael Cedillo"/>
        <s v="Margarita Arellano"/>
        <s v="Christian González Flores"/>
      </sharedItems>
    </cacheField>
    <cacheField name="Fecha del día" numFmtId="14">
      <sharedItems containsSemiMixedTypes="0" containsNonDate="0" containsDate="1" containsString="0" minDate="2015-02-23T18:00:00" maxDate="2015-02-23T18:00:00"/>
    </cacheField>
    <cacheField name="Fecha de creación (Created)" numFmtId="14">
      <sharedItems containsSemiMixedTypes="0" containsNonDate="0" containsDate="1" containsString="0" minDate="2014-02-18T13:00:00" maxDate="2015-02-20T12:31:00"/>
    </cacheField>
    <cacheField name="Fecha de inicio" numFmtId="14">
      <sharedItems containsSemiMixedTypes="0" containsNonDate="0" containsDate="1" containsString="0" minDate="2015-02-01T00:00:00" maxDate="2015-02-23T18:12:00"/>
    </cacheField>
    <cacheField name="Días Transcurridos al día" numFmtId="164">
      <sharedItems containsSemiMixedTypes="0" containsString="0" containsNumber="1" minValue="-8.333333331393078E-3" maxValue="22.75"/>
    </cacheField>
    <cacheField name="Fecha prometida  vs NS" numFmtId="14">
      <sharedItems containsSemiMixedTypes="0" containsNonDate="0" containsDate="1" containsString="0" minDate="2015-02-02T00:00:00" maxDate="2015-02-24T18:12:00"/>
    </cacheField>
    <cacheField name="Fecha prometida   (Due Date)" numFmtId="14">
      <sharedItems containsNonDate="0" containsDate="1" containsString="0" containsBlank="1" minDate="2015-02-04T00:00:00" maxDate="2015-02-28T00:00:00"/>
    </cacheField>
    <cacheField name="Días retraso vs Fecha prometida NS" numFmtId="1">
      <sharedItems containsSemiMixedTypes="0" containsString="0" containsNumber="1" containsInteger="1" minValue="-10" maxValue="21" count="25">
        <n v="2"/>
        <n v="5"/>
        <n v="3"/>
        <n v="1"/>
        <n v="8"/>
        <n v="0"/>
        <n v="4"/>
        <n v="13"/>
        <n v="15"/>
        <n v="11"/>
        <n v="16"/>
        <n v="6"/>
        <n v="9"/>
        <n v="7"/>
        <n v="20"/>
        <n v="-3"/>
        <n v="19"/>
        <n v="14"/>
        <n v="10"/>
        <n v="-10"/>
        <n v="12"/>
        <n v="-4"/>
        <n v="-1"/>
        <n v="-8"/>
        <n v="21"/>
      </sharedItems>
    </cacheField>
    <cacheField name="Días retraso vs Fecha prometida (Due Date)" numFmtId="1">
      <sharedItems containsMixedTypes="1" containsNumber="1" containsInteger="1" minValue="-5" maxValue="19"/>
    </cacheField>
    <cacheField name="Días en Diagnóstico" numFmtId="1">
      <sharedItems containsSemiMixedTypes="0" containsString="0" containsNumber="1" minValue="3.2284722222248092" maxValue="370.20833333333576"/>
    </cacheField>
    <cacheField name="Fecha de cierre actividad/responsable" numFmtId="14">
      <sharedItems containsNonDate="0" containsDate="1" containsString="0" containsBlank="1" minDate="2015-01-31T00:00:00" maxDate="2015-02-23T18:12:00"/>
    </cacheField>
    <cacheField name="Cumplió NS" numFmtId="14">
      <sharedItems/>
    </cacheField>
    <cacheField name="Cumplió FP" numFmtId="14">
      <sharedItems/>
    </cacheField>
    <cacheField name="Días efectivos" numFmtId="1">
      <sharedItems containsSemiMixedTypes="0" containsString="0" containsNumber="1" minValue="1.5694444444452529" maxValue="370.20833333333576"/>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6T18:15:00" count="9">
        <m/>
        <d v="2015-02-13T12:52:00"/>
        <d v="2015-02-03T00:00:00"/>
        <d v="2015-02-16T13:53:00"/>
        <d v="2015-02-16T18:15:00"/>
        <d v="2015-02-16T15:26:00"/>
        <d v="2015-02-16T17:48:00"/>
        <d v="2015-02-16T17:42:00"/>
        <d v="2015-02-04T18:25:00"/>
      </sharedItems>
    </cacheField>
    <cacheField name="Fecha reincidencia 2" numFmtId="0">
      <sharedItems containsNonDate="0" containsDate="1" containsString="0" containsBlank="1" minDate="2015-02-17T00:00:00" maxDate="2015-02-18T00:00:00"/>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Francisco Javier Hernández Valadez" refreshedDate="42058.852133333334" createdVersion="4" refreshedVersion="4" minRefreshableVersion="3" recordCount="31">
  <cacheSource type="worksheet">
    <worksheetSource ref="A5:AD36" sheet="Migración"/>
  </cacheSource>
  <cacheFields count="30">
    <cacheField name="C" numFmtId="0">
      <sharedItems containsBlank="1" containsMixedTypes="1" containsNumber="1" containsInteger="1" minValue="1" maxValue="1" count="3">
        <n v="1"/>
        <m/>
        <s v="c"/>
      </sharedItems>
    </cacheField>
    <cacheField name="Paso" numFmtId="0">
      <sharedItems containsBlank="1"/>
    </cacheField>
    <cacheField name="Key" numFmtId="0">
      <sharedItems/>
    </cacheField>
    <cacheField name="Issue Type" numFmtId="0">
      <sharedItems count="1">
        <s v="Task"/>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2">
        <s v="Jaqueline Morales"/>
        <s v="Gerardo Tenopala"/>
        <s v="Irma Aguilar"/>
        <s v="Francisco Morales López"/>
        <s v="Ever Hernandez"/>
        <s v="Jacqueline Barradas"/>
        <s v="Agustin Gutierrez"/>
        <s v="Giordy Palacios"/>
        <s v="Gerardo Gomez"/>
        <s v="Sergio Rangel"/>
        <s v="Juan Carlos Fernández"/>
        <s v="Ivan Torres"/>
        <s v="German Gómez"/>
        <s v="Martín Cruz"/>
        <s v="Francisco Morales"/>
        <s v="Edgar Rangel"/>
        <s v="Mary Carmen Bonilla Limón"/>
        <s v="Alejandra Ivonne González Venancio"/>
        <s v="Erick Vázquez"/>
        <s v="Christian Ramirez"/>
        <s v="Margarita Arellano"/>
        <s v="Leonado Hernández"/>
      </sharedItems>
    </cacheField>
    <cacheField name="Fecha del día" numFmtId="14">
      <sharedItems containsSemiMixedTypes="0" containsNonDate="0" containsDate="1" containsString="0" minDate="2015-02-23T18:00:00" maxDate="2015-02-23T18:00:00"/>
    </cacheField>
    <cacheField name="Fecha de creación (Created)" numFmtId="14">
      <sharedItems containsSemiMixedTypes="0" containsNonDate="0" containsDate="1" containsString="0" minDate="2014-08-18T13:55:00" maxDate="2015-02-18T19:53:00"/>
    </cacheField>
    <cacheField name="Fecha de inicio" numFmtId="14">
      <sharedItems containsSemiMixedTypes="0" containsNonDate="0" containsDate="1" containsString="0" minDate="2015-01-30T21:16:00" maxDate="2015-02-23T10:00:00"/>
    </cacheField>
    <cacheField name="Días Transcurridos al día" numFmtId="164">
      <sharedItems containsSemiMixedTypes="0" containsString="0" containsNumber="1" minValue="0.33333333333575865" maxValue="23.863888888889051"/>
    </cacheField>
    <cacheField name="Fecha prometida  vs NS" numFmtId="14">
      <sharedItems containsSemiMixedTypes="0" containsNonDate="0" containsDate="1" containsString="0" minDate="2015-01-31T21:16:00" maxDate="2015-02-24T10:00:00"/>
    </cacheField>
    <cacheField name="Fecha prometida   (Due Date)" numFmtId="14">
      <sharedItems containsNonDate="0" containsDate="1" containsString="0" containsBlank="1" minDate="2014-12-30T00:00:00" maxDate="2015-02-24T00:00:00"/>
    </cacheField>
    <cacheField name="Días retraso vs Fecha prometida NS" numFmtId="1">
      <sharedItems containsSemiMixedTypes="0" containsString="0" containsNumber="1" containsInteger="1" minValue="-7" maxValue="42054" count="27">
        <n v="3"/>
        <n v="4"/>
        <n v="13"/>
        <n v="1"/>
        <n v="0"/>
        <n v="-1"/>
        <n v="5"/>
        <n v="6"/>
        <n v="10"/>
        <n v="2"/>
        <n v="18"/>
        <n v="19"/>
        <n v="12"/>
        <n v="9"/>
        <n v="20"/>
        <n v="-7" u="1"/>
        <n v="14" u="1"/>
        <n v="63" u="1"/>
        <n v="-3" u="1"/>
        <n v="66" u="1"/>
        <n v="15" u="1"/>
        <n v="16" u="1"/>
        <n v="17" u="1"/>
        <n v="64" u="1"/>
        <n v="-2" u="1"/>
        <n v="11" u="1"/>
        <n v="42054" u="1"/>
      </sharedItems>
    </cacheField>
    <cacheField name="Días retraso vs Fecha prometida (Due Date)" numFmtId="1">
      <sharedItems containsMixedTypes="1" containsNumber="1" containsInteger="1" minValue="0" maxValue="55"/>
    </cacheField>
    <cacheField name="Días en Migración" numFmtId="1">
      <sharedItems containsSemiMixedTypes="0" containsString="0" containsNumber="1" minValue="4.921527777776646" maxValue="189.17013888889051"/>
    </cacheField>
    <cacheField name="Fecha de cierre (Resolved)" numFmtId="14">
      <sharedItems containsNonDate="0" containsDate="1" containsString="0" containsBlank="1" minDate="2015-02-03T11:49:00" maxDate="2015-02-23T10:00:00"/>
    </cacheField>
    <cacheField name="Cumplió NS" numFmtId="14">
      <sharedItems/>
    </cacheField>
    <cacheField name="Cumplió FP" numFmtId="14">
      <sharedItems/>
    </cacheField>
    <cacheField name="Días efectivos" numFmtId="1">
      <sharedItems containsSemiMixedTypes="0" containsString="0" containsNumber="1" minValue="0.26805555555620231" maxValue="189.17013888889051"/>
    </cacheField>
    <cacheField name="Labels" numFmtId="0">
      <sharedItems containsBlank="1"/>
    </cacheField>
    <cacheField name="Nivel de servicio" numFmtId="0">
      <sharedItems containsString="0" containsBlank="1" containsNumber="1" containsInteger="1" minValue="1" maxValue="1"/>
    </cacheField>
    <cacheField name="Fecha reincidencia 1" numFmtId="0">
      <sharedItems containsNonDate="0" containsString="0" containsBlank="1" count="1">
        <m/>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Raíz/W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Francisco Javier Hernández Valadez" refreshedDate="42058.852219328706" createdVersion="4" refreshedVersion="4" minRefreshableVersion="3" recordCount="24">
  <cacheSource type="worksheet">
    <worksheetSource ref="A5:AC29" sheet="Parametrización"/>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4">
        <s v="Ivan Torres"/>
        <s v="Martin Cruz"/>
        <s v="German Gomez"/>
        <s v="Alejandra Ivonne González Venancio"/>
        <s v="Cesar Guzmán"/>
        <s v="Jacqueline Barradas"/>
        <s v="Rafael Cedillo"/>
        <s v="Tere Díaz"/>
        <s v="Francisco Morales López"/>
        <s v="Ximena Roldan"/>
        <s v="Edgar Rangel"/>
        <s v="Antonio Laija Olmedo"/>
        <s v="Jocelyn Vazquez"/>
        <s v="Ever Hernández" u="1"/>
      </sharedItems>
    </cacheField>
    <cacheField name="Fecha del día" numFmtId="14">
      <sharedItems containsSemiMixedTypes="0" containsNonDate="0" containsDate="1" containsString="0" minDate="2015-02-23T18:00:00" maxDate="2015-02-23T18:00:00"/>
    </cacheField>
    <cacheField name="Fecha de creación (Created)" numFmtId="14">
      <sharedItems containsSemiMixedTypes="0" containsNonDate="0" containsDate="1" containsString="0" minDate="2014-07-21T20:01:00" maxDate="2015-01-30T16:54:00"/>
    </cacheField>
    <cacheField name="Fecha de inicio" numFmtId="14">
      <sharedItems containsSemiMixedTypes="0" containsNonDate="0" containsDate="1" containsString="0" minDate="2015-02-02T00:00:00" maxDate="2015-02-19T16:17:00"/>
    </cacheField>
    <cacheField name="Días Transcurridos al día" numFmtId="164">
      <sharedItems containsSemiMixedTypes="0" containsString="0" containsNumber="1" minValue="-2.9284722222218988" maxValue="21.75"/>
    </cacheField>
    <cacheField name="Fecha prometida  vs NS" numFmtId="14">
      <sharedItems containsSemiMixedTypes="0" containsNonDate="0" containsDate="1" containsString="0" minDate="2015-02-03T00:00:00" maxDate="2015-02-20T16:17:00"/>
    </cacheField>
    <cacheField name="Fecha prometida   (Due Date)" numFmtId="14">
      <sharedItems containsNonDate="0" containsDate="1" containsString="0" containsBlank="1" minDate="2015-02-25T00:00:00" maxDate="2015-02-26T00:00:00"/>
    </cacheField>
    <cacheField name="Días retraso vs Fecha prometida NS" numFmtId="1">
      <sharedItems containsSemiMixedTypes="0" containsString="0" containsNumber="1" containsInteger="1" minValue="-7" maxValue="20" count="20">
        <n v="2"/>
        <n v="0"/>
        <n v="1"/>
        <n v="5"/>
        <n v="10"/>
        <n v="3"/>
        <n v="15"/>
        <n v="-1"/>
        <n v="13"/>
        <n v="20"/>
        <n v="6"/>
        <n v="-7"/>
        <n v="19"/>
        <n v="14" u="1"/>
        <n v="-3" u="1"/>
        <n v="16" u="1"/>
        <n v="17" u="1"/>
        <n v="7" u="1"/>
        <n v="9" u="1"/>
        <n v="12" u="1"/>
      </sharedItems>
    </cacheField>
    <cacheField name="Días retraso vs Fecha prometida (Due Date)" numFmtId="1">
      <sharedItems containsMixedTypes="1" containsNumber="1" containsInteger="1" minValue="-1" maxValue="-1"/>
    </cacheField>
    <cacheField name="Días en Migración" numFmtId="1">
      <sharedItems containsSemiMixedTypes="0" containsString="0" containsNumber="1" minValue="24.045833333329938" maxValue="216.91597222222481"/>
    </cacheField>
    <cacheField name="Fecha de cierre (Resolved)" numFmtId="14">
      <sharedItems containsNonDate="0" containsDate="1" containsString="0" containsBlank="1" minDate="2015-02-03T00:00:00" maxDate="2015-02-19T16:17:00"/>
    </cacheField>
    <cacheField name="Cumplió NS" numFmtId="14">
      <sharedItems/>
    </cacheField>
    <cacheField name="Cumplió FP" numFmtId="14">
      <sharedItems/>
    </cacheField>
    <cacheField name="Días efectivos" numFmtId="1">
      <sharedItems containsSemiMixedTypes="0" containsString="0" containsNumber="1" minValue="4.2645833333299379" maxValue="216.91597222222481"/>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4T00:00:00" count="3">
        <d v="2015-02-13T00:00:00"/>
        <m/>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Francisco Javier Hernández Valadez" refreshedDate="42058.852297800928" createdVersion="4" refreshedVersion="4" minRefreshableVersion="3" recordCount="178">
  <cacheSource type="worksheet">
    <worksheetSource ref="A5:AF183" sheet="Brecha"/>
  </cacheSource>
  <cacheFields count="32">
    <cacheField name="C" numFmtId="0">
      <sharedItems containsBlank="1" containsMixedTypes="1" containsNumber="1" containsInteger="1" minValue="1" maxValue="1" count="3">
        <n v="1"/>
        <m/>
        <s v="c"/>
      </sharedItems>
    </cacheField>
    <cacheField name="Paso" numFmtId="0">
      <sharedItems containsBlank="1"/>
    </cacheField>
    <cacheField name="Key" numFmtId="0">
      <sharedItems/>
    </cacheField>
    <cacheField name="Issue Type" numFmtId="0">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5">
        <s v="Jacqueline Barradas"/>
        <s v="Irma Aguilar"/>
        <s v="Antonio Laija Olmedo"/>
        <s v="Ana hernandez"/>
        <s v="Gerardo Gomez"/>
        <s v="Ivan Torres"/>
        <s v="Edgar Richter"/>
        <s v="Cesar Guzmán"/>
        <s v="Arturo Saldivar"/>
        <s v="Juan Vargas"/>
        <s v="Isela Martínez"/>
        <s v="Gabriela Cedillo"/>
        <s v="Ximena Roldan"/>
        <s v="Ever Hernandez"/>
        <s v="Salvador García"/>
        <s v="Roberto de la Rosa"/>
        <s v="Margarita Arellano"/>
        <s v="Carmen Méndez"/>
        <s v="Martin Cruz"/>
        <s v="Agustin Gutierrez"/>
        <s v="German Gomez"/>
        <s v="Francisco Morales López"/>
        <s v="Sergio Rangel"/>
        <s v="Jocelyn Vazquez"/>
        <s v="Christian Ramirez"/>
        <s v="Erick Vázquez"/>
        <s v="Alejandra Ivonne González Venancio"/>
        <s v="Giordy Palacios"/>
        <s v="Ana Mayte Topete"/>
        <s v="Jesús Villaseñor"/>
        <s v="Jose Daniel Garces Quiroz"/>
        <s v="Juan Carlos Fernández"/>
        <s v="Gerardo Tenopala"/>
        <s v="Unassigned"/>
        <s v="Edgar Rangel"/>
      </sharedItems>
    </cacheField>
    <cacheField name="Fecha del día" numFmtId="14">
      <sharedItems containsSemiMixedTypes="0" containsNonDate="0" containsDate="1" containsString="0" minDate="2015-02-23T18:00:00" maxDate="2015-02-23T18:00:00"/>
    </cacheField>
    <cacheField name="Fecha de creación (Created)" numFmtId="14">
      <sharedItems containsSemiMixedTypes="0" containsNonDate="0" containsDate="1" containsString="0" minDate="2013-10-17T13:36:00" maxDate="2015-02-20T15:26:00"/>
    </cacheField>
    <cacheField name="Fecha de inicio" numFmtId="14">
      <sharedItems containsSemiMixedTypes="0" containsNonDate="0" containsDate="1" containsString="0" minDate="2015-01-30T00:00:00" maxDate="2015-02-23T18:50:00"/>
    </cacheField>
    <cacheField name="Días Transcurridos al día" numFmtId="1">
      <sharedItems containsSemiMixedTypes="0" containsString="0" containsNumber="1" minValue="-0.40347222222044365" maxValue="486.99930555556057"/>
    </cacheField>
    <cacheField name="Fecha prometida  vs NS" numFmtId="14">
      <sharedItems containsSemiMixedTypes="0" containsNonDate="0" containsDate="1" containsString="0" minDate="2015-02-04T00:00:00" maxDate="2015-02-28T18:50:00"/>
    </cacheField>
    <cacheField name="Fecha prometida   (Due Date)" numFmtId="14">
      <sharedItems containsNonDate="0" containsDate="1" containsString="0" containsBlank="1" minDate="2015-01-15T00:00:00" maxDate="2015-02-27T00:00:00"/>
    </cacheField>
    <cacheField name="Días retraso vs Fecha prometida NS" numFmtId="1">
      <sharedItems containsSemiMixedTypes="0" containsString="0" containsNumber="1" minValue="-18" maxValue="16" count="59">
        <n v="-1"/>
        <n v="0"/>
        <n v="2"/>
        <n v="5"/>
        <n v="6"/>
        <n v="9"/>
        <n v="-4"/>
        <n v="-3"/>
        <n v="1"/>
        <n v="-5"/>
        <n v="14"/>
        <n v="12"/>
        <n v="15"/>
        <n v="-2"/>
        <n v="8"/>
        <n v="3"/>
        <n v="16"/>
        <n v="11"/>
        <n v="13"/>
        <n v="4"/>
        <n v="7"/>
        <n v="10"/>
        <n v="-18"/>
        <n v="1.242361111108039" u="1"/>
        <n v="-6" u="1"/>
        <n v="5.2194444444467081" u="1"/>
        <n v="5.1791666666686069" u="1"/>
        <n v="7.0368055555591127" u="1"/>
        <n v="-4.8701388888875954" u="1"/>
        <n v="2.2631944444437977" u="1"/>
        <n v="6.1243055555532919" u="1"/>
        <n v="2.2784722222204437" u="1"/>
        <n v="-0.82569444444379769" u="1"/>
        <n v="8.3604166666700621" u="1"/>
        <n v="7.2520833333328483" u="1"/>
        <n v="4.9909722222218988" u="1"/>
        <n v="5.75" u="1"/>
        <n v="-3.9111111111124046" u="1"/>
        <n v="7.2506944444467081" u="1"/>
        <n v="-8" u="1"/>
        <n v="-6.8020833333357587" u="1"/>
        <n v="0.17430555555620231" u="1"/>
        <n v="-1.0881944444408873" u="1"/>
        <n v="4.0305555555532919" u="1"/>
        <n v="-5.7409722222218988" u="1"/>
        <n v="-5.8777777777795563" u="1"/>
        <n v="-3.8097222222204437" u="1"/>
        <n v="-4.8194444444452529" u="1"/>
        <n v="-6.7923611111109494" u="1"/>
        <n v="9.75" u="1"/>
        <n v="-6.9472222222248092" u="1"/>
        <n v="5.0041666666656965" u="1"/>
        <n v="-7" u="1"/>
        <n v="2.0250000000014552" u="1"/>
        <n v="-4.8006944444423425" u="1"/>
        <n v="2.2527777777795563" u="1"/>
        <n v="-2.929861111108039" u="1"/>
        <n v="4.9472222222248092" u="1"/>
        <n v="1.1104166666700621" u="1"/>
      </sharedItems>
    </cacheField>
    <cacheField name="Días retraso vs Fecha prometida (Due Date)" numFmtId="1">
      <sharedItems containsMixedTypes="1" containsNumber="1" containsInteger="1" minValue="-8" maxValue="29"/>
    </cacheField>
    <cacheField name="Días en Brecha" numFmtId="1">
      <sharedItems containsSemiMixedTypes="0" containsString="0" containsNumber="1" minValue="3.1069444444437977" maxValue="494.1833333333343"/>
    </cacheField>
    <cacheField name="Fecha de cierre (Resolved)" numFmtId="0">
      <sharedItems containsNonDate="0" containsDate="1" containsString="0" containsBlank="1" minDate="2015-01-28T18:05:00" maxDate="2015-02-27T00:00:00"/>
    </cacheField>
    <cacheField name="Cumplió NS" numFmtId="14">
      <sharedItems/>
    </cacheField>
    <cacheField name="Cumplió FP" numFmtId="14">
      <sharedItems/>
    </cacheField>
    <cacheField name="Días efectivos" numFmtId="1">
      <sharedItems containsSemiMixedTypes="0" containsString="0" containsNumber="1" minValue="-13.07986111111677" maxValue="494.1833333333343"/>
    </cacheField>
    <cacheField name="Labels" numFmtId="0">
      <sharedItems containsBlank="1"/>
    </cacheField>
    <cacheField name="Nivel de servicio" numFmtId="0">
      <sharedItems containsSemiMixedTypes="0" containsString="0" containsNumber="1" containsInteger="1" minValue="5" maxValue="5"/>
    </cacheField>
    <cacheField name="Fecha reincidencia 1" numFmtId="14">
      <sharedItems containsNonDate="0" containsDate="1" containsString="0" containsBlank="1" minDate="2015-01-31T00:00:00" maxDate="2015-02-23T18:50:00" count="11">
        <m/>
        <d v="2015-02-13T12:52:00"/>
        <d v="2015-01-31T00:00:00"/>
        <d v="2015-02-16T16:46:00"/>
        <d v="2015-02-20T18:34:00"/>
        <d v="2015-02-13T17:58:00"/>
        <d v="2015-02-12T14:37:00"/>
        <d v="2015-02-23T18:50:00"/>
        <d v="2015-02-03T00:00:00"/>
        <d v="2015-02-16T15:30:00"/>
        <d v="2015-02-16T18:32:00"/>
      </sharedItems>
    </cacheField>
    <cacheField name="Fecha reincidencia 2" numFmtId="0">
      <sharedItems containsNonDate="0" containsDate="1" containsString="0" containsBlank="1" minDate="2015-02-19T17:19:00" maxDate="2015-02-19T17:19:00"/>
    </cacheField>
    <cacheField name="Fecha reincidencia 3" numFmtId="0">
      <sharedItems containsNonDate="0" containsString="0" containsBlank="1"/>
    </cacheField>
    <cacheField name="Fecha reincidencia 4" numFmtId="0">
      <sharedItems containsNonDate="0" containsString="0" containsBlank="1"/>
    </cacheField>
    <cacheField name="Sow3" numFmtId="0">
      <sharedItems containsNonDate="0" containsString="0" containsBlank="1"/>
    </cacheField>
    <cacheField name="Fecha autorización" numFmtId="0">
      <sharedItems containsNonDate="0" containsString="0" containsBlank="1"/>
    </cacheField>
    <cacheField name="Días en Autoriz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Francisco Javier Hernández Valadez" refreshedDate="42059.616473726855" createdVersion="4" refreshedVersion="4" minRefreshableVersion="3" recordCount="446">
  <cacheSource type="worksheet">
    <worksheetSource ref="A1:AD447" sheet="Concentrado"/>
  </cacheSource>
  <cacheFields count="30">
    <cacheField name="C" numFmtId="0">
      <sharedItems containsBlank="1" containsMixedTypes="1" containsNumber="1" containsInteger="1" minValue="1" maxValue="1" count="3">
        <n v="1"/>
        <m/>
        <s v="c"/>
      </sharedItems>
    </cacheField>
    <cacheField name="Paso" numFmtId="0">
      <sharedItems containsBlank="1"/>
    </cacheField>
    <cacheField name="Key" numFmtId="0">
      <sharedItems/>
    </cacheField>
    <cacheField name="Issue Type" numFmtId="0">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47">
        <s v="Cesar Guzmán"/>
        <s v="German Gomez"/>
        <s v="Jacqueline Barradas"/>
        <s v="Martin Cruz"/>
        <s v="Agustin Gutierrez"/>
        <s v="Salvador García"/>
        <s v="Francisco Morales López"/>
        <s v="Ana hernandez"/>
        <s v="Antonio Laija Olmedo"/>
        <s v="Ivan Torres"/>
        <s v="Gabriela Cedillo"/>
        <s v="Mary Carmen Bonilla Limón"/>
        <s v="Beatriz Pérez"/>
        <s v="Edgar Rangel"/>
        <s v="Gerardo Gomez"/>
        <s v="Giordy Palacios"/>
        <s v="Sergio Rangel"/>
        <s v="Edgar Richter"/>
        <s v="Jocelyn Vazquez"/>
        <s v="Carmen Méndez"/>
        <s v="Arturo Saldivar"/>
        <s v="Francisco Morales"/>
        <s v="Jesús Villaseñor"/>
        <s v="Christian Ramirez"/>
        <s v="Erick Vázquez"/>
        <s v="Gerardo Tenopala"/>
        <s v="Ximena Roldan"/>
        <s v="Alejandra Ivonne González Venancio"/>
        <s v="Juan Carlos Fernández"/>
        <s v="Isela Martínez"/>
        <s v="Maricarmen Mendez Álvarez"/>
        <s v="Ever Hernandez"/>
        <s v="Jose Daniel Garces Quiroz"/>
        <s v="Martín Cruz"/>
        <s v="Gaby Ledesma"/>
        <s v="Roberto de la Rosa"/>
        <s v="Rafael Cedillo"/>
        <s v="Margarita Arellano"/>
        <s v="Christian González Flores"/>
        <s v="Jaqueline Morales"/>
        <s v="Irma Aguilar"/>
        <s v="German Gómez"/>
        <s v="Leonado Hernández"/>
        <s v="Tere Díaz"/>
        <s v="Juan Vargas"/>
        <s v="Ana Mayte Topete"/>
        <s v="Unassigned"/>
      </sharedItems>
    </cacheField>
    <cacheField name="Fecha del día" numFmtId="14">
      <sharedItems containsSemiMixedTypes="0" containsNonDate="0" containsDate="1" containsString="0" minDate="2015-02-23T18:00:00" maxDate="2015-02-23T18:00:00"/>
    </cacheField>
    <cacheField name="Fecha de creación (Created)" numFmtId="14">
      <sharedItems containsSemiMixedTypes="0" containsNonDate="0" containsDate="1" containsString="0" minDate="2013-10-17T13:36:00" maxDate="2015-02-20T18:01:00"/>
    </cacheField>
    <cacheField name="Fecha de inicio" numFmtId="14">
      <sharedItems containsSemiMixedTypes="0" containsNonDate="0" containsDate="1" containsString="0" minDate="2015-01-30T00:00:00" maxDate="2015-02-23T18:50:00"/>
    </cacheField>
    <cacheField name="Días Transcurridos al día" numFmtId="0">
      <sharedItems containsSemiMixedTypes="0" containsString="0" containsNumber="1" minValue="-2.9284722222218988" maxValue="486.99930555556057"/>
    </cacheField>
    <cacheField name="Fecha prometida  vs NS" numFmtId="14">
      <sharedItems containsSemiMixedTypes="0" containsNonDate="0" containsDate="1" containsString="0" minDate="2015-01-31T21:16:00" maxDate="2015-02-28T18:50:00"/>
    </cacheField>
    <cacheField name="Fecha prometida   (Due Date)" numFmtId="14">
      <sharedItems containsNonDate="0" containsDate="1" containsString="0" containsBlank="1" minDate="2014-12-30T00:00:00" maxDate="2015-02-28T00:00:00"/>
    </cacheField>
    <cacheField name="Días retraso vs Fecha prometida NS" numFmtId="1">
      <sharedItems containsSemiMixedTypes="0" containsString="0" containsNumber="1" containsInteger="1" minValue="-18" maxValue="42040" count="31">
        <n v="0"/>
        <n v="1"/>
        <n v="2"/>
        <n v="4"/>
        <n v="5"/>
        <n v="3"/>
        <n v="8"/>
        <n v="10"/>
        <n v="11"/>
        <n v="6"/>
        <n v="9"/>
        <n v="13"/>
        <n v="18"/>
        <n v="7"/>
        <n v="12"/>
        <n v="19"/>
        <n v="-1"/>
        <n v="15"/>
        <n v="-5"/>
        <n v="20"/>
        <n v="-3"/>
        <n v="14"/>
        <n v="-10"/>
        <n v="-4"/>
        <n v="16"/>
        <n v="-8"/>
        <n v="21"/>
        <n v="-7"/>
        <n v="-2"/>
        <n v="-18"/>
        <n v="42040" u="1"/>
      </sharedItems>
    </cacheField>
    <cacheField name="Días retraso vs Fecha prometida (Due Date)" numFmtId="1">
      <sharedItems containsMixedTypes="1" containsNumber="1" containsInteger="1" minValue="-8" maxValue="42"/>
    </cacheField>
    <cacheField name="Días en Diagnóstico" numFmtId="1">
      <sharedItems containsSemiMixedTypes="0" containsString="0" containsNumber="1" minValue="2.9993055555532919" maxValue="494.1833333333343"/>
    </cacheField>
    <cacheField name="Fecha de cierre (Resolved)" numFmtId="14">
      <sharedItems containsNonDate="0" containsDate="1" containsString="0" containsBlank="1" minDate="2015-01-28T18:05:00" maxDate="2015-02-27T00:00:00"/>
    </cacheField>
    <cacheField name="Cumplió NS" numFmtId="14">
      <sharedItems/>
    </cacheField>
    <cacheField name="Cumplió FP" numFmtId="14">
      <sharedItems/>
    </cacheField>
    <cacheField name="Días efectivos" numFmtId="1">
      <sharedItems containsSemiMixedTypes="0" containsString="0" containsNumber="1" minValue="-13.07986111111677" maxValue="494.1833333333343"/>
    </cacheField>
    <cacheField name="Labels" numFmtId="0">
      <sharedItems containsBlank="1"/>
    </cacheField>
    <cacheField name="Nivel de servicio" numFmtId="0">
      <sharedItems containsSemiMixedTypes="0" containsString="0" containsNumber="1" containsInteger="1" minValue="1" maxValue="5"/>
    </cacheField>
    <cacheField name="Empresa" numFmtId="0">
      <sharedItems count="3">
        <s v="BX+"/>
        <s v="TAS"/>
        <s v="CONSETI"/>
      </sharedItems>
    </cacheField>
    <cacheField name="Fecha reincidencia 1" numFmtId="0">
      <sharedItems containsNonDate="0" containsDate="1" containsString="0" containsBlank="1" minDate="2015-01-31T00:00:00" maxDate="2015-02-23T18:50:00"/>
    </cacheField>
    <cacheField name="Fecha reincidencia 2" numFmtId="0">
      <sharedItems containsNonDate="0" containsDate="1" containsString="0" containsBlank="1" minDate="2015-02-17T00:00:00" maxDate="2015-02-19T17:19:00"/>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1">
  <r>
    <x v="0"/>
    <s v="B2"/>
    <s v="BXMPRJ-1324"/>
    <x v="0"/>
    <s v="Open"/>
    <s v="Medium"/>
    <s v="LA PÓLIZA 3 Y 4 COMPRAS VENTAS DE LA PP DEL MÓDULO DE CAPITALES REGLA 6 ESTA REGISTRANDO EC Y SC POR LOS PRÉSTAMOS DE VALORES"/>
    <s v="La póliza 3 y 4 compras ventas de la posición propia del módulo de capitales regla 6, registra los movimientos de entradas y salidas de custodia por prétamo de valores como compra venta, se anexa evidencia de reportes, pólizas y query para su consideración."/>
    <s v="Arturo Saldivar"/>
    <x v="0"/>
    <d v="2015-02-20T18:00:00"/>
    <d v="2015-02-19T21:42:00"/>
    <d v="2015-02-19T21:42:00"/>
    <n v="0.84583333333284827"/>
    <d v="2015-02-20T21:42:00"/>
    <m/>
    <x v="0"/>
    <s v="Sin Fecha"/>
    <n v="0.84583333333284827"/>
    <m/>
    <s v="No Cumplió"/>
    <s v="Sin Fecha"/>
    <n v="0.84583333333284827"/>
    <m/>
    <n v="1"/>
    <x v="0"/>
    <m/>
    <m/>
    <m/>
  </r>
  <r>
    <x v="0"/>
    <s v="B3"/>
    <s v="BXMPRJ-1293"/>
    <x v="0"/>
    <s v="Delivered"/>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1"/>
    <d v="2015-02-20T18:00:00"/>
    <d v="2015-02-13T13:04:00"/>
    <d v="2015-02-17T00:00:00"/>
    <n v="3.75"/>
    <d v="2015-02-18T00:00:00"/>
    <m/>
    <x v="1"/>
    <s v="Sin Fecha"/>
    <n v="7.2055555555562023"/>
    <m/>
    <s v="No Cumplió"/>
    <s v="Sin Fecha"/>
    <n v="7.2055555555562023"/>
    <m/>
    <n v="1"/>
    <x v="0"/>
    <m/>
    <m/>
    <m/>
  </r>
  <r>
    <x v="1"/>
    <s v="B3"/>
    <s v="BXMPRJ-1293"/>
    <x v="0"/>
    <s v="In Progress"/>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2"/>
    <d v="2015-02-20T18:00:00"/>
    <d v="2015-02-13T13:04:00"/>
    <d v="2015-02-13T13:04:00"/>
    <n v="7.2055555555562023"/>
    <d v="2015-02-14T13:04:00"/>
    <m/>
    <x v="1"/>
    <s v="Sin Fecha"/>
    <n v="7.2055555555562023"/>
    <d v="2015-02-17T00:00:00"/>
    <s v="No Cumplió"/>
    <s v="Sin Fecha"/>
    <n v="3.4555555555562023"/>
    <m/>
    <n v="1"/>
    <x v="0"/>
    <m/>
    <m/>
    <m/>
  </r>
  <r>
    <x v="0"/>
    <s v="B2"/>
    <s v="BXMPRJ-1283"/>
    <x v="0"/>
    <s v="Delivered"/>
    <s v="Medium"/>
    <s v="Error en en la generación del reporte de derivados para la validación de contabilidad"/>
    <s v="Al ejecutar el día de hoy el el reporte de Derivados, para revisar el día 31.07.14, no se genera y el sistema envía el mensaje que se adjunta en el archivo"/>
    <s v="Irma Aguilar"/>
    <x v="3"/>
    <d v="2015-02-20T18:00:00"/>
    <d v="2015-02-12T11:44:00"/>
    <d v="2015-02-17T00:00:00"/>
    <n v="3.75"/>
    <d v="2015-02-18T00:00:00"/>
    <m/>
    <x v="1"/>
    <s v="Sin Fecha"/>
    <n v="8.2611111111109494"/>
    <m/>
    <s v="No Cumplió"/>
    <s v="Sin Fecha"/>
    <n v="8.2611111111109494"/>
    <s v="PruebasD3"/>
    <n v="1"/>
    <x v="0"/>
    <m/>
    <m/>
    <m/>
  </r>
  <r>
    <x v="1"/>
    <s v="B2"/>
    <s v="BXMPRJ-1283"/>
    <x v="0"/>
    <s v="Open"/>
    <s v="Medium"/>
    <s v="Error en en la generación del reporte de derivados para la validación de contabilidad"/>
    <s v="Al ejecutar el día de hoy el el reporte de Derivados, para revisar el día 31.07.14, no se genera y el sistema envía el mensaje que se adjunta en el archivo"/>
    <s v="Irma Aguilar"/>
    <x v="4"/>
    <d v="2015-02-20T18:00:00"/>
    <d v="2015-02-12T11:44:00"/>
    <d v="2015-02-12T11:44:00"/>
    <n v="8.2611111111109494"/>
    <d v="2015-02-13T11:44:00"/>
    <m/>
    <x v="2"/>
    <s v="Sin Fecha"/>
    <n v="8.2611111111109494"/>
    <d v="2015-02-17T00:00:00"/>
    <s v="No Cumplió"/>
    <s v="Sin Fecha"/>
    <n v="4.5111111111109494"/>
    <s v="PruebasD3"/>
    <n v="1"/>
    <x v="0"/>
    <m/>
    <m/>
    <m/>
  </r>
  <r>
    <x v="0"/>
    <s v="B3"/>
    <s v="BXMPRJ-1282"/>
    <x v="0"/>
    <s v="In Progress"/>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5"/>
    <d v="2015-02-20T18:00:00"/>
    <d v="2015-02-11T16:43:00"/>
    <d v="2015-02-11T16:43:00"/>
    <n v="9.0534722222218988"/>
    <d v="2015-02-12T16:43:00"/>
    <m/>
    <x v="3"/>
    <s v="Sin Fecha"/>
    <n v="9.0534722222218988"/>
    <m/>
    <s v="No Cumplió"/>
    <s v="Sin Fecha"/>
    <n v="9.0534722222218988"/>
    <s v="ciclo4"/>
    <n v="1"/>
    <x v="0"/>
    <m/>
    <m/>
    <m/>
  </r>
  <r>
    <x v="0"/>
    <s v="B3"/>
    <s v="BXMPRJ-1260"/>
    <x v="0"/>
    <s v="In Progress"/>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0"/>
    <d v="2015-02-20T18:00:00"/>
    <d v="2015-02-09T17:47:00"/>
    <d v="2015-02-09T17:47:00"/>
    <n v="11.009027777778101"/>
    <d v="2015-02-10T17:47:00"/>
    <d v="2015-02-23T00:00:00"/>
    <x v="4"/>
    <n v="-2"/>
    <n v="11.009027777778101"/>
    <m/>
    <s v="No Cumplió"/>
    <s v="No Cumplió"/>
    <n v="11.009027777778101"/>
    <m/>
    <n v="1"/>
    <x v="0"/>
    <m/>
    <m/>
    <m/>
  </r>
  <r>
    <x v="0"/>
    <s v="B3"/>
    <s v="BXMPRJ-1261"/>
    <x v="0"/>
    <s v="Delivered"/>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6"/>
    <d v="2015-02-20T18:00:00"/>
    <d v="2015-02-09T19:02:00"/>
    <d v="2015-02-16T17:02:00"/>
    <n v="4.0402777777781012"/>
    <d v="2015-02-17T17:02:00"/>
    <m/>
    <x v="2"/>
    <s v="Sin Fecha"/>
    <n v="10.956944444442343"/>
    <m/>
    <s v="No Cumplió"/>
    <s v="Sin Fecha"/>
    <n v="10.956944444442343"/>
    <s v="ciclo4"/>
    <n v="1"/>
    <x v="0"/>
    <m/>
    <m/>
    <m/>
  </r>
  <r>
    <x v="1"/>
    <s v="B3"/>
    <s v="BXMPRJ-1261"/>
    <x v="0"/>
    <s v="In Progress"/>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0"/>
    <d v="2015-02-20T18:00:00"/>
    <d v="2015-02-09T19:02:00"/>
    <d v="2015-02-10T20:00:00"/>
    <n v="9.9166666666642413"/>
    <d v="2015-02-11T20:00:00"/>
    <m/>
    <x v="5"/>
    <s v="Sin Fecha"/>
    <n v="10.956944444442343"/>
    <d v="2015-02-16T17:02:00"/>
    <s v="No Cumplió"/>
    <s v="Sin Fecha"/>
    <n v="6.9166666666642413"/>
    <s v="ciclo4"/>
    <n v="1"/>
    <x v="0"/>
    <m/>
    <m/>
    <m/>
  </r>
  <r>
    <x v="0"/>
    <s v="B3"/>
    <s v="BXMPRJ-1248"/>
    <x v="0"/>
    <s v="In Progress"/>
    <s v="Medium"/>
    <s v="Incidencia en el cierre de mercado de capitales"/>
    <s v="Al intentar correr el cierre de mercado de captiales envia un mensaje en el cual señala que existen ordenes por desglosar."/>
    <s v="Sergio Rangel"/>
    <x v="5"/>
    <d v="2015-02-20T18:00:00"/>
    <d v="2015-02-06T23:03:00"/>
    <d v="2015-02-10T20:00:00"/>
    <n v="9.9166666666642413"/>
    <d v="2015-02-11T20:00:00"/>
    <m/>
    <x v="3"/>
    <s v="Sin Fecha"/>
    <n v="13.789583333331393"/>
    <m/>
    <s v="No Cumplió"/>
    <s v="Sin Fecha"/>
    <n v="13.789583333331393"/>
    <m/>
    <n v="1"/>
    <x v="0"/>
    <m/>
    <m/>
    <m/>
  </r>
  <r>
    <x v="1"/>
    <s v="B3"/>
    <s v="BXMPRJ-1248"/>
    <x v="0"/>
    <s v="In Progress"/>
    <s v="Medium"/>
    <s v="Incidencia en el cierre de mercado de capitales"/>
    <s v="Al intentar correr el cierre de mercado de captiales envia un mensaje en el cual señala que existen ordenes por desglosar."/>
    <s v="Sergio Rangel"/>
    <x v="5"/>
    <d v="2015-02-20T18:00:00"/>
    <d v="2015-02-06T23:03:00"/>
    <d v="2015-02-10T20:00:00"/>
    <n v="9.9166666666642413"/>
    <d v="2015-02-11T20:00:00"/>
    <m/>
    <x v="3"/>
    <s v="Sin Fecha"/>
    <n v="13.789583333331393"/>
    <m/>
    <s v="No Cumplió"/>
    <s v="Sin Fecha"/>
    <n v="13.789583333331393"/>
    <m/>
    <n v="1"/>
    <x v="0"/>
    <m/>
    <m/>
    <m/>
  </r>
  <r>
    <x v="0"/>
    <s v="B3"/>
    <s v="BXMPRJ-1243"/>
    <x v="0"/>
    <s v="In Progress"/>
    <s v="High"/>
    <s v="Proceso Batch de Recálculo de Líneas de Crédito"/>
    <s v="El proceso batch de recálculo de líneas de crédito no está tomando en cuenta el parámetro de FGRAL para no crear líneas en automático y las crea para aquellas contrapartes que no tienen línea autorizada. _x000a__x000a_Además el proceso está calculando mal los consumos de las líneas, creando sobregiros incorrectos, mismos que se presentan como sobregiros negativos en la pantalla de Autorización de Sobregiros. _x000a_"/>
    <s v="German Gomez"/>
    <x v="7"/>
    <d v="2015-02-20T18:00:00"/>
    <d v="2015-02-06T14:16:00"/>
    <d v="2015-02-06T14:16:00"/>
    <n v="14.155555555553292"/>
    <d v="2015-02-07T14:16:00"/>
    <m/>
    <x v="6"/>
    <s v="Sin Fecha"/>
    <n v="14.155555555553292"/>
    <m/>
    <s v="No Cumplió"/>
    <s v="Sin Fecha"/>
    <n v="14.155555555553292"/>
    <m/>
    <n v="1"/>
    <x v="0"/>
    <m/>
    <m/>
    <m/>
  </r>
  <r>
    <x v="0"/>
    <s v="Q1"/>
    <s v="BXMPRJ-1239"/>
    <x v="0"/>
    <s v="Failed Test"/>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8"/>
    <d v="2015-02-20T18:00:00"/>
    <d v="2015-02-05T23:13:00"/>
    <d v="2015-02-16T17:20:00"/>
    <n v="4.0277777777810115"/>
    <d v="2015-02-17T17:20:00"/>
    <m/>
    <x v="2"/>
    <s v="Sin Fecha"/>
    <n v="14.78263888888614"/>
    <m/>
    <s v="No Cumplió"/>
    <s v="Sin Fecha"/>
    <n v="14.78263888888614"/>
    <s v="CICLO4, D3"/>
    <n v="1"/>
    <x v="0"/>
    <m/>
    <m/>
    <m/>
  </r>
  <r>
    <x v="1"/>
    <s v="Q1"/>
    <s v="BXMPRJ-1239"/>
    <x v="0"/>
    <s v="Delivered"/>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8"/>
    <d v="2015-02-20T18:00:00"/>
    <d v="2015-02-05T23:13:00"/>
    <d v="2015-02-16T17:20:00"/>
    <n v="4.0277777777810115"/>
    <d v="2015-02-17T17:20:00"/>
    <m/>
    <x v="2"/>
    <s v="Sin Fecha"/>
    <n v="14.78263888888614"/>
    <m/>
    <s v="No Cumplió"/>
    <s v="Sin Fecha"/>
    <n v="14.78263888888614"/>
    <s v="CICLO4, D3"/>
    <n v="1"/>
    <x v="0"/>
    <m/>
    <m/>
    <m/>
  </r>
  <r>
    <x v="2"/>
    <s v="B1"/>
    <s v="BXMPRJ-1234"/>
    <x v="0"/>
    <s v="Closed"/>
    <s v="Medium"/>
    <s v="No se excede tasa"/>
    <s v="solicitud de autorizacion cuando no excede parametros"/>
    <s v="Azucena Gudiño"/>
    <x v="0"/>
    <d v="2015-02-20T18:00:00"/>
    <d v="2015-02-05T16:05:00"/>
    <d v="2015-02-05T16:05:00"/>
    <n v="15.079861111109494"/>
    <d v="2015-02-06T16:05:00"/>
    <d v="2015-02-12T00:00:00"/>
    <x v="7"/>
    <n v="1"/>
    <n v="15.079861111109494"/>
    <d v="2015-02-13T15:15:00"/>
    <s v="No Cumplió"/>
    <s v="No Cumplió"/>
    <n v="7.9652777777737356"/>
    <s v="ciclo4"/>
    <n v="1"/>
    <x v="0"/>
    <m/>
    <m/>
    <m/>
  </r>
  <r>
    <x v="0"/>
    <s v="B4"/>
    <s v="BXMPRJ-1228"/>
    <x v="0"/>
    <s v="In Progress"/>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9"/>
    <d v="2015-02-20T18:00:00"/>
    <d v="2015-02-05T12:07:00"/>
    <d v="2015-02-17T19:33:00"/>
    <n v="2.9354166666671517"/>
    <d v="2015-02-18T19:33:00"/>
    <m/>
    <x v="8"/>
    <s v="Sin Fecha"/>
    <n v="15.245138888887595"/>
    <m/>
    <s v="No Cumplió"/>
    <s v="Sin Fecha"/>
    <n v="15.245138888887595"/>
    <m/>
    <n v="1"/>
    <x v="0"/>
    <m/>
    <m/>
    <m/>
  </r>
  <r>
    <x v="1"/>
    <s v="B4"/>
    <s v="BXMPRJ-1228"/>
    <x v="0"/>
    <s v="In Progress"/>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10"/>
    <d v="2015-02-20T18:00:00"/>
    <d v="2015-02-05T12:07:00"/>
    <d v="2015-02-05T12:07:00"/>
    <n v="15.245138888887595"/>
    <d v="2015-02-06T12:07:00"/>
    <m/>
    <x v="9"/>
    <s v="Sin Fecha"/>
    <n v="15.245138888887595"/>
    <d v="2015-02-17T19:33:00"/>
    <s v="No Cumplió"/>
    <s v="Sin Fecha"/>
    <n v="12.309722222220444"/>
    <m/>
    <n v="1"/>
    <x v="0"/>
    <m/>
    <m/>
    <m/>
  </r>
  <r>
    <x v="0"/>
    <s v="B3"/>
    <s v="BXMPRJ-1227"/>
    <x v="0"/>
    <s v="Failed Test"/>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11"/>
    <d v="2015-02-20T18:00:00"/>
    <d v="2015-02-04T19:38:00"/>
    <d v="2015-02-13T12:52:00"/>
    <n v="7.2138888888875954"/>
    <d v="2015-02-14T12:52:00"/>
    <d v="2015-02-16T00:00:00"/>
    <x v="7"/>
    <n v="4"/>
    <n v="15.931944444440887"/>
    <m/>
    <s v="No Cumplió"/>
    <s v="No Cumplió"/>
    <n v="15.931944444440887"/>
    <s v="ciclo4"/>
    <n v="1"/>
    <x v="1"/>
    <m/>
    <m/>
    <m/>
  </r>
  <r>
    <x v="1"/>
    <s v="B3"/>
    <s v="BXMPRJ-1227"/>
    <x v="0"/>
    <s v="In Progress"/>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7"/>
    <d v="2015-02-20T18:00:00"/>
    <d v="2015-02-04T19:38:00"/>
    <d v="2015-02-04T19:38:00"/>
    <n v="15.931944444440887"/>
    <d v="2015-02-05T19:38:00"/>
    <d v="2015-02-10T00:00:00"/>
    <x v="10"/>
    <n v="3"/>
    <n v="15.931944444440887"/>
    <d v="2015-02-13T12:52:00"/>
    <s v="No Cumplió"/>
    <s v="No Cumplió"/>
    <n v="8.7180555555532919"/>
    <s v="ciclo4"/>
    <n v="1"/>
    <x v="1"/>
    <m/>
    <m/>
    <m/>
  </r>
  <r>
    <x v="2"/>
    <s v="B3"/>
    <s v="BXMPRJ-1226"/>
    <x v="0"/>
    <s v="Closed"/>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2"/>
    <d v="2015-02-20T18:00:00"/>
    <d v="2015-02-04T19:32:00"/>
    <d v="2015-02-13T18:14:00"/>
    <n v="6.9902777777751908"/>
    <d v="2015-02-14T18:14:00"/>
    <d v="2015-02-06T13:52:00"/>
    <x v="5"/>
    <n v="12"/>
    <n v="15.93611111111386"/>
    <d v="2015-02-19T00:00:00"/>
    <s v="No Cumplió"/>
    <s v="No Cumplió"/>
    <n v="14.18611111111386"/>
    <s v="ciclo4"/>
    <n v="1"/>
    <x v="0"/>
    <m/>
    <m/>
    <m/>
  </r>
  <r>
    <x v="1"/>
    <s v="B3"/>
    <s v="BXMPRJ-1226"/>
    <x v="0"/>
    <s v="In Progress"/>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0"/>
    <d v="2015-02-20T18:00:00"/>
    <d v="2015-02-04T19:32:00"/>
    <d v="2015-02-04T19:32:00"/>
    <n v="15.93611111111386"/>
    <d v="2015-02-05T19:32:00"/>
    <d v="2015-02-06T13:52:00"/>
    <x v="10"/>
    <n v="7"/>
    <n v="15.93611111111386"/>
    <d v="2015-02-13T18:14:00"/>
    <s v="No Cumplió"/>
    <s v="No Cumplió"/>
    <n v="8.945833333338669"/>
    <s v="ciclo4"/>
    <n v="1"/>
    <x v="0"/>
    <m/>
    <m/>
    <m/>
  </r>
  <r>
    <x v="1"/>
    <s v="B3"/>
    <s v="BXMPRJ-1226"/>
    <x v="0"/>
    <s v="In Progress"/>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3"/>
    <d v="2015-02-20T18:00:00"/>
    <d v="2015-02-04T19:32:00"/>
    <d v="2015-02-04T19:32:00"/>
    <n v="15.93611111111386"/>
    <d v="2015-02-05T19:32:00"/>
    <d v="2015-02-06T13:52:00"/>
    <x v="0"/>
    <n v="0"/>
    <n v="15.93611111111386"/>
    <d v="2015-02-06T13:52:00"/>
    <s v="Cumplió"/>
    <s v="Cumplió"/>
    <n v="1.7638888888905058"/>
    <s v="ciclo4"/>
    <n v="1"/>
    <x v="0"/>
    <m/>
    <m/>
    <m/>
  </r>
  <r>
    <x v="2"/>
    <s v="B4"/>
    <s v="BXMPRJ-1217"/>
    <x v="0"/>
    <s v="Closed"/>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_x000a__x000a_Favor de validar la información que se está procesando y bajo que criterio se está incluyendo para que los reportos mencionados con anterioridad aparezcan en el reporte como soporte operativo y contable."/>
    <s v="German Gomez"/>
    <x v="14"/>
    <d v="2015-02-20T18:00:00"/>
    <d v="2015-02-04T10:20:00"/>
    <d v="2015-02-04T10:20:00"/>
    <n v="16.319444444445253"/>
    <d v="2015-02-05T10:20:00"/>
    <m/>
    <x v="0"/>
    <s v="Sin Fecha"/>
    <n v="16.319444444445253"/>
    <d v="2015-02-06T00:00:00"/>
    <s v="Cumplió"/>
    <s v="Sin Fecha"/>
    <n v="1.5694444444452529"/>
    <m/>
    <n v="1"/>
    <x v="0"/>
    <m/>
    <m/>
    <m/>
  </r>
  <r>
    <x v="2"/>
    <s v="B4"/>
    <s v="BXMPRJ-1215"/>
    <x v="0"/>
    <s v="Closed"/>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_x000a__x000a_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
    <s v="German Gomez"/>
    <x v="14"/>
    <d v="2015-02-20T18:00:00"/>
    <d v="2015-02-03T20:03:00"/>
    <d v="2015-02-03T20:03:00"/>
    <n v="16.914583333331393"/>
    <d v="2015-02-04T20:03:00"/>
    <m/>
    <x v="8"/>
    <s v="Sin Fecha"/>
    <n v="16.914583333331393"/>
    <d v="2015-02-06T00:00:00"/>
    <s v="No Cumplió"/>
    <s v="Sin Fecha"/>
    <n v="2.1645833333313931"/>
    <m/>
    <n v="1"/>
    <x v="0"/>
    <m/>
    <m/>
    <m/>
  </r>
  <r>
    <x v="2"/>
    <s v="B4"/>
    <s v="BXMPRJ-1213"/>
    <x v="0"/>
    <s v="Closed"/>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_x000a__x000a_Aparentemente el problema es el el programa Mccarmov.i, en donde se está buscando un inicio para una compra en directo. _x000a__x000a_Se requiere corregir el programa para que se puedan realizar las consultas correspondiente."/>
    <s v="German Gomez"/>
    <x v="12"/>
    <d v="2015-02-20T18:00:00"/>
    <d v="2015-02-03T18:48:00"/>
    <d v="2015-02-03T18:48:00"/>
    <n v="16.966666666667152"/>
    <d v="2015-02-04T18:48:00"/>
    <m/>
    <x v="11"/>
    <s v="Sin Fecha"/>
    <n v="16.966666666667152"/>
    <d v="2015-02-10T15:31:00"/>
    <s v="No Cumplió"/>
    <s v="Sin Fecha"/>
    <n v="6.8631944444423425"/>
    <m/>
    <n v="1"/>
    <x v="0"/>
    <m/>
    <m/>
    <m/>
  </r>
  <r>
    <x v="0"/>
    <s v="B2"/>
    <s v="BXMPRJ-1212"/>
    <x v="0"/>
    <s v="In Progress"/>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5"/>
    <d v="2015-02-20T18:00:00"/>
    <d v="2015-02-03T17:34:00"/>
    <d v="2015-02-16T14:32:00"/>
    <n v="4.1444444444423425"/>
    <d v="2015-02-17T14:32:00"/>
    <d v="2015-02-06T00:00:00"/>
    <x v="2"/>
    <n v="14"/>
    <n v="17.018055555556202"/>
    <m/>
    <s v="No Cumplió"/>
    <s v="No Cumplió"/>
    <n v="17.018055555556202"/>
    <m/>
    <n v="1"/>
    <x v="0"/>
    <m/>
    <m/>
    <m/>
  </r>
  <r>
    <x v="1"/>
    <s v="B2"/>
    <s v="BXMPRJ-1212"/>
    <x v="0"/>
    <s v="In Progress"/>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5"/>
    <d v="2015-02-20T18:00:00"/>
    <d v="2015-02-03T17:34:00"/>
    <d v="2015-02-03T18:48:00"/>
    <n v="16.966666666667152"/>
    <d v="2015-02-04T18:48:00"/>
    <d v="2015-02-06T00:00:00"/>
    <x v="9"/>
    <n v="10"/>
    <n v="17.018055555556202"/>
    <d v="2015-02-16T14:32:00"/>
    <s v="No Cumplió"/>
    <s v="No Cumplió"/>
    <n v="12.87361111111386"/>
    <m/>
    <n v="1"/>
    <x v="0"/>
    <m/>
    <m/>
    <m/>
  </r>
  <r>
    <x v="0"/>
    <s v="B2"/>
    <s v="BXMPRJ-1204"/>
    <x v="0"/>
    <s v="Delivered"/>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Jocelyn Vazquez"/>
    <x v="4"/>
    <d v="2015-02-20T18:00:00"/>
    <d v="2015-01-30T20:00:00"/>
    <d v="2015-02-02T00:00:00"/>
    <n v="18.75"/>
    <d v="2015-02-03T00:00:00"/>
    <d v="2015-02-20T00:00:00"/>
    <x v="12"/>
    <n v="0"/>
    <n v="20.916666666664241"/>
    <m/>
    <s v="No Cumplió"/>
    <s v="No Cumplió"/>
    <n v="20.916666666664241"/>
    <s v="ciclo4"/>
    <n v="1"/>
    <x v="0"/>
    <m/>
    <m/>
    <m/>
  </r>
  <r>
    <x v="2"/>
    <s v="B4"/>
    <s v="BXMPRJ-1177"/>
    <x v="0"/>
    <s v="Closed"/>
    <s v="High"/>
    <s v="Liquidaciones y Valores aviso en asignacion"/>
    <s v="Al momento de asignacion semi automatica presenta el siguiente mensaje"/>
    <s v="Agustin Gutierrez"/>
    <x v="14"/>
    <d v="2015-02-20T18:00:00"/>
    <d v="2015-01-27T19:42:00"/>
    <d v="2015-02-02T00:00:00"/>
    <n v="18.75"/>
    <d v="2015-02-03T00:00:00"/>
    <d v="2015-02-04T00:00:00"/>
    <x v="13"/>
    <n v="-4"/>
    <n v="23.929166666668607"/>
    <d v="2015-01-31T00:00:00"/>
    <s v="Cumplió"/>
    <s v="Cumplió"/>
    <n v="3.1791666666686069"/>
    <s v="PruebasD2, ciclo4"/>
    <n v="1"/>
    <x v="0"/>
    <m/>
    <m/>
    <m/>
  </r>
  <r>
    <x v="0"/>
    <s v="B4"/>
    <s v="BXMPRJ-1172"/>
    <x v="0"/>
    <s v="Delivered"/>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16"/>
    <d v="2015-02-20T18:00:00"/>
    <d v="2015-01-27T17:29:00"/>
    <d v="2015-02-02T00:00:00"/>
    <n v="18.75"/>
    <d v="2015-02-03T00:00:00"/>
    <m/>
    <x v="0"/>
    <s v="Sin Fecha"/>
    <n v="24.021527777775191"/>
    <d v="2015-02-03T09:23:00"/>
    <s v="Cumplió"/>
    <s v="Sin Fecha"/>
    <n v="6.6624999999985448"/>
    <s v="ciclo4"/>
    <n v="1"/>
    <x v="0"/>
    <m/>
    <m/>
    <m/>
  </r>
  <r>
    <x v="2"/>
    <s v="B4"/>
    <s v="BXMPRJ-1169"/>
    <x v="0"/>
    <s v="Closed"/>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16"/>
    <d v="2015-02-20T18:00:00"/>
    <d v="2015-01-27T12:03:00"/>
    <d v="2015-02-02T00:00:00"/>
    <n v="18.75"/>
    <d v="2015-02-03T00:00:00"/>
    <d v="2015-02-04T00:00:00"/>
    <x v="10"/>
    <n v="6"/>
    <n v="24.247916666667152"/>
    <d v="2015-02-10T18:54:00"/>
    <s v="No Cumplió"/>
    <s v="No Cumplió"/>
    <n v="14.285416666665697"/>
    <s v="CICLO4, PruebasD2"/>
    <n v="1"/>
    <x v="0"/>
    <m/>
    <m/>
    <m/>
  </r>
  <r>
    <x v="0"/>
    <s v="B2"/>
    <s v="BXMPRJ-1165"/>
    <x v="0"/>
    <s v="In Progress"/>
    <s v="High"/>
    <s v="Regla 19 de Garantías y Préstamos no esta generando contabilidad"/>
    <s v="Al correr contabilidad de la regla 19 GArantías y Préstamos no esta generando registros contables, en el ambiente de TAS Producción en BX+ para la Casa de Bolsa."/>
    <s v="Arturo Saldivar"/>
    <x v="0"/>
    <d v="2015-02-20T18:00:00"/>
    <d v="2015-01-23T21:21:00"/>
    <d v="2015-02-03T00:00:00"/>
    <n v="17.75"/>
    <d v="2015-02-04T00:00:00"/>
    <d v="2015-02-20T00:00:00"/>
    <x v="14"/>
    <n v="0"/>
    <n v="27.860416666670062"/>
    <m/>
    <s v="No Cumplió"/>
    <s v="No Cumplió"/>
    <n v="27.860416666670062"/>
    <s v="CICLO4_x000a_"/>
    <n v="1"/>
    <x v="0"/>
    <m/>
    <m/>
    <m/>
  </r>
  <r>
    <x v="2"/>
    <s v="B4"/>
    <s v="BXMPRJ-1157"/>
    <x v="0"/>
    <s v="Closed"/>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17"/>
    <d v="2015-02-20T18:00:00"/>
    <d v="2015-01-22T18:00:00"/>
    <d v="2015-02-02T00:00:00"/>
    <n v="18.75"/>
    <d v="2015-02-03T00:00:00"/>
    <d v="2015-02-05T00:00:00"/>
    <x v="1"/>
    <n v="0"/>
    <n v="29"/>
    <d v="2015-02-05T00:00:00"/>
    <s v="No Cumplió"/>
    <s v="Cumplió"/>
    <n v="13.25"/>
    <s v="PruebasD3, ciclo4"/>
    <n v="1"/>
    <x v="0"/>
    <m/>
    <m/>
    <m/>
  </r>
  <r>
    <x v="0"/>
    <s v="B4"/>
    <s v="BXMPRJ-1251"/>
    <x v="0"/>
    <s v="Delivered"/>
    <s v="High"/>
    <s v="Bloqueo en la tabla de ffolio en la apertura de día"/>
    <s v="Al momento de la apertura de día de mando mensajes de bloqueo. _x000a__x000a_"/>
    <s v="Antonio Laija Olmedo"/>
    <x v="18"/>
    <d v="2015-02-20T18:00:00"/>
    <d v="2015-02-07T01:28:00"/>
    <d v="2015-02-07T01:28:00"/>
    <n v="13.68888888888614"/>
    <d v="2015-02-08T01:28:00"/>
    <m/>
    <x v="15"/>
    <s v="Sin Fecha"/>
    <n v="13.68888888888614"/>
    <m/>
    <s v="No Cumplió"/>
    <s v="Sin Fecha"/>
    <n v="13.68888888888614"/>
    <m/>
    <n v="1"/>
    <x v="0"/>
    <m/>
    <m/>
    <m/>
  </r>
  <r>
    <x v="1"/>
    <s v="B3"/>
    <s v="BXMPRJ-1146"/>
    <x v="0"/>
    <s v="In Progress"/>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9"/>
    <d v="2015-02-20T18:00:00"/>
    <d v="2015-01-21T12:04:00"/>
    <d v="2015-02-02T00:00:00"/>
    <n v="18.75"/>
    <d v="2015-02-03T00:00:00"/>
    <m/>
    <x v="16"/>
    <s v="Sin Fecha"/>
    <n v="30.247222222220444"/>
    <d v="2015-02-17T00:00:00"/>
    <s v="No Cumplió"/>
    <s v="Sin Fecha"/>
    <n v="26.497222222220444"/>
    <s v="Broker, Detiene"/>
    <n v="1"/>
    <x v="0"/>
    <m/>
    <m/>
    <m/>
  </r>
  <r>
    <x v="2"/>
    <s v="B4"/>
    <s v="BXMPRJ-1145"/>
    <x v="0"/>
    <s v="Delivered"/>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7"/>
    <d v="2015-02-20T18:00:00"/>
    <d v="2015-01-21T11:59:00"/>
    <d v="2015-02-06T18:47:00"/>
    <n v="13.96736111111386"/>
    <d v="2015-02-07T18:47:00"/>
    <m/>
    <x v="1"/>
    <s v="Sin Fecha"/>
    <n v="30.250694444446708"/>
    <d v="2015-02-10T09:42:00"/>
    <s v="No Cumplió"/>
    <s v="Sin Fecha"/>
    <n v="19.90486111111386"/>
    <s v="ciclo4"/>
    <n v="1"/>
    <x v="0"/>
    <m/>
    <m/>
    <m/>
  </r>
  <r>
    <x v="1"/>
    <s v="B4"/>
    <s v="BXMPRJ-1145"/>
    <x v="0"/>
    <s v="Delivered"/>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9"/>
    <d v="2015-02-20T18:00:00"/>
    <d v="2015-01-21T11:59:00"/>
    <d v="2015-02-02T00:00:00"/>
    <n v="18.75"/>
    <d v="2015-02-03T00:00:00"/>
    <m/>
    <x v="2"/>
    <s v="Sin Fecha"/>
    <n v="30.250694444446708"/>
    <d v="2015-02-06T18:47:00"/>
    <s v="No Cumplió"/>
    <s v="Sin Fecha"/>
    <n v="16.283333333332848"/>
    <s v="ciclo4"/>
    <n v="1"/>
    <x v="0"/>
    <m/>
    <m/>
    <m/>
  </r>
  <r>
    <x v="2"/>
    <s v="B3"/>
    <s v="BXMPRJ-1136"/>
    <x v="0"/>
    <s v="Closed"/>
    <s v="Medium"/>
    <s v="No respeta la carga de operaciones de vigencia la fecha de la misma"/>
    <s v="Al momento de enviar las ordenes de vigencia de Capitales por interfaz TAS no respeta la fecha en que se registro la orden ni la vigencia de las mismas. _x000a__x000a_Se solicita que TAS tome el dato que Fiable le envía de la fecha de registro de la orden. _x000a__x000a_Saludos"/>
    <s v="Antonio Laija Olmedo"/>
    <x v="20"/>
    <d v="2015-02-20T18:00:00"/>
    <d v="2015-01-19T19:22:00"/>
    <d v="2015-02-02T00:00:00"/>
    <n v="18.75"/>
    <d v="2015-02-03T00:00:00"/>
    <m/>
    <x v="2"/>
    <s v="Sin Fecha"/>
    <n v="31.943055555559113"/>
    <d v="2015-02-06T19:22:00"/>
    <s v="No Cumplió"/>
    <s v="Sin Fecha"/>
    <n v="18"/>
    <s v="MIGRACION_4"/>
    <n v="1"/>
    <x v="0"/>
    <m/>
    <m/>
    <m/>
  </r>
  <r>
    <x v="2"/>
    <s v="B2"/>
    <s v="BXMPRJ-1135"/>
    <x v="0"/>
    <s v="Closed"/>
    <s v="Medium"/>
    <s v="Reporte Detallada llamadas de Margen DGARW007"/>
    <s v="El reporte tiene las siguinetes observaciones: _x000a__x000a_1. En mercado de Capitales tiene fecha de vencimiento lo cual es incorrecto, las acciones no tiene fecha de vencimiento, TAS nos comentó que es un dato necesario para TAS sin embrago se requere se oculte de los reportes. _x000a__x000a_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_x000a__x000a_3. El &quot;Precio Promdeio&quot; está pediente de explicación por parte de TAS. _x000a__x000a_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_x000a__x000a_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_x000a__x000a_6. Se identifica una columna con el nombre de &quot;Nivel de Mantenimiento&quot; que TAS tine pendiente de definir. _x000a__x000a_7. El reporte se requiere complementar con los campos: Tipo Valor, Calificación/Bursatilidad y Monto a Garantizar. _x000a__x000a_El reporte ya había sido revisado por Janet Dominguez y dio sus comentarios en el JIRA 758 el cual fue cerrado debido a que lo originó una observación distinta al reporte DGARW007. El presnte JIRA complemente dichas obsevaciones. _x000a__x000a_"/>
    <s v="Cesar Guzmán"/>
    <x v="16"/>
    <d v="2015-02-20T18:00:00"/>
    <d v="2015-01-19T14:28:00"/>
    <d v="2015-02-02T00:00:00"/>
    <n v="18.75"/>
    <d v="2015-02-03T00:00:00"/>
    <m/>
    <x v="0"/>
    <s v="Sin Fecha"/>
    <n v="32.147222222221899"/>
    <d v="2015-02-03T00:00:00"/>
    <s v="Cumplió"/>
    <s v="Sin Fecha"/>
    <n v="14.397222222221899"/>
    <s v="ciclo4"/>
    <n v="1"/>
    <x v="0"/>
    <m/>
    <m/>
    <m/>
  </r>
  <r>
    <x v="2"/>
    <s v="B4"/>
    <s v="BXMPRJ-1133"/>
    <x v="0"/>
    <s v="Closed"/>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3"/>
    <d v="2015-02-20T18:00:00"/>
    <d v="2015-01-18T14:41:00"/>
    <d v="2015-02-02T00:00:00"/>
    <n v="18.75"/>
    <d v="2015-02-03T00:00:00"/>
    <m/>
    <x v="4"/>
    <s v="Sin Fecha"/>
    <n v="33.138194444443798"/>
    <d v="2015-02-13T11:43:00"/>
    <s v="No Cumplió"/>
    <s v="Sin Fecha"/>
    <n v="25.87638888888614"/>
    <s v="CICLO4, PruebasD3"/>
    <n v="1"/>
    <x v="0"/>
    <m/>
    <m/>
    <m/>
  </r>
  <r>
    <x v="1"/>
    <s v="B4"/>
    <s v="BXMPRJ-1133"/>
    <x v="0"/>
    <s v="Delivered"/>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6"/>
    <d v="2015-02-20T18:00:00"/>
    <d v="2015-01-18T14:41:00"/>
    <d v="2015-02-13T11:43:00"/>
    <n v="7.2618055555576575"/>
    <d v="2015-02-14T11:43:00"/>
    <d v="2015-02-05T00:00:00"/>
    <x v="17"/>
    <n v="0"/>
    <n v="33.138194444443798"/>
    <d v="2015-02-04T11:06:00"/>
    <s v="Cumplió"/>
    <s v="Cumplió"/>
    <n v="16.850694444445253"/>
    <s v="CICLO4, PruebasD3"/>
    <n v="1"/>
    <x v="0"/>
    <m/>
    <m/>
    <m/>
  </r>
  <r>
    <x v="2"/>
    <s v="B2"/>
    <s v="BXMPRJ-1132"/>
    <x v="0"/>
    <s v="Delivered"/>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8"/>
    <d v="2015-02-20T18:00:00"/>
    <d v="2015-01-17T00:19:00"/>
    <d v="2015-02-16T16:49:00"/>
    <n v="4.0493055555562023"/>
    <d v="2015-02-17T16:49:00"/>
    <d v="2015-02-13T00:00:00"/>
    <x v="0"/>
    <n v="4"/>
    <n v="34.736805555556202"/>
    <d v="2015-02-17T00:00:00"/>
    <s v="Cumplió"/>
    <s v="No Cumplió"/>
    <n v="30.986805555556202"/>
    <s v="CICLO4, Detiene, Reincidencia1_x000a_"/>
    <n v="1"/>
    <x v="0"/>
    <m/>
    <m/>
    <m/>
  </r>
  <r>
    <x v="1"/>
    <s v="B2"/>
    <s v="BXMPRJ-1132"/>
    <x v="0"/>
    <s v="Open"/>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3"/>
    <d v="2015-02-20T18:00:00"/>
    <d v="2015-01-17T00:19:00"/>
    <d v="2015-02-06T00:00:00"/>
    <n v="14.75"/>
    <d v="2015-02-07T00:00:00"/>
    <d v="2015-02-13T00:00:00"/>
    <x v="18"/>
    <n v="3"/>
    <n v="34.736805555556202"/>
    <d v="2015-02-16T16:49:00"/>
    <s v="No Cumplió"/>
    <s v="No Cumplió"/>
    <n v="30.6875"/>
    <s v="CICLO4, Detiene, Reincidencia1_x000a_"/>
    <n v="1"/>
    <x v="0"/>
    <m/>
    <m/>
    <m/>
  </r>
  <r>
    <x v="1"/>
    <s v="B2"/>
    <s v="BXMPRJ-1132"/>
    <x v="0"/>
    <s v="Open"/>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9"/>
    <d v="2015-02-20T18:00:00"/>
    <d v="2015-01-17T00:19:00"/>
    <d v="2015-02-03T00:00:00"/>
    <n v="17.75"/>
    <d v="2015-02-04T00:00:00"/>
    <m/>
    <x v="1"/>
    <s v="Sin Fecha"/>
    <n v="34.736805555556202"/>
    <d v="2015-02-06T18:31:00"/>
    <s v="No Cumplió"/>
    <s v="Sin Fecha"/>
    <n v="20.758333333331393"/>
    <s v="CICLO4, Detiene, Reincidencia1_x000a_"/>
    <n v="1"/>
    <x v="0"/>
    <m/>
    <m/>
    <m/>
  </r>
  <r>
    <x v="2"/>
    <s v="B4"/>
    <s v="BXMPRJ-1130"/>
    <x v="0"/>
    <s v="Closed"/>
    <s v="High"/>
    <s v="SALIDAS SPEI BURSATIL"/>
    <s v="No genera correctamente las salidas para SPEI, no respetar la forma de liquidación por default y chequera asociada a esta forma de liquidación. _x000a__x000a_Las especificaciones del documento ERAS adjunto en el JIRA 934 no se cumplieron, se abre este ticket para separ la solicitud de Promoción y se adjunta evidencia de prueba y copia del docuento ERAS. _x000a__x000a_Si el cliente tiene cuenta clabe (18 posiciones) _x000a_ Buscar la forma de liquidación Salida Bursátil SPEI 001 _x000a_Si el cliente tiene cuenta de cheques (7 a 11 posiciones) _x000a_ Buscar la forma de liquidación que la Casa de Bolsa tenga registrada con el mismo Banco (Banca Electrónica) 002,003,004,005,006,007 _x000a_Si el cliente no tiene cuenta clabe y no tiene una cuenta de cheques con los bancos registrados en Casa de Bolsa (Banca Electrónica) _x000a_Buscar la forma de liquidación de expedición de cheques de Banco Ve por Más 008 _x000a__x000a_"/>
    <s v="Isela Martínez"/>
    <x v="1"/>
    <d v="2015-02-20T18:00:00"/>
    <d v="2015-01-16T20:15:00"/>
    <d v="2015-02-02T00:00:00"/>
    <n v="18.75"/>
    <d v="2015-02-03T00:00:00"/>
    <d v="2015-02-05T00:00:00"/>
    <x v="2"/>
    <n v="1"/>
    <n v="34.90625"/>
    <d v="2015-02-06T00:00:00"/>
    <s v="No Cumplió"/>
    <s v="No Cumplió"/>
    <n v="20.15625"/>
    <s v="CICLO4, Detiene, PruebasD3"/>
    <n v="1"/>
    <x v="0"/>
    <m/>
    <m/>
    <m/>
  </r>
  <r>
    <x v="2"/>
    <s v="B5"/>
    <s v="BXMPRJ-1126"/>
    <x v="0"/>
    <s v="Failed Test"/>
    <s v="Medium"/>
    <s v="Diferencias en horarios en órdenes de Capitales"/>
    <s v="Se revisó el reporte CORDR101 y osberva que las órdenes de capitales registradas en Fiable no coinciden con los de TAS ¿A que se debe la diferencia? _x000a_"/>
    <s v="Cesar Guzmán"/>
    <x v="12"/>
    <d v="2015-02-20T18:00:00"/>
    <d v="2015-01-16T17:12:00"/>
    <d v="2015-02-03T18:55:00"/>
    <n v="16.961805555554747"/>
    <d v="2015-02-04T18:55:00"/>
    <m/>
    <x v="11"/>
    <s v="Sin Fecha"/>
    <n v="35.033333333332848"/>
    <d v="2015-02-09T20:34:00"/>
    <s v="No Cumplió"/>
    <s v="Sin Fecha"/>
    <n v="24.140277777776646"/>
    <s v="CICLO4, PruebasD2"/>
    <n v="1"/>
    <x v="2"/>
    <m/>
    <m/>
    <m/>
  </r>
  <r>
    <x v="1"/>
    <s v="B5"/>
    <s v="BXMPRJ-1126"/>
    <x v="0"/>
    <s v="Failed Test"/>
    <s v="Medium"/>
    <s v="Diferencias en horarios en órdenes de Capitales"/>
    <s v="Se revisó el reporte CORDR101 y osberva que las órdenes de capitales registradas en Fiable no coinciden con los de TAS ¿A que se debe la diferencia? _x000a_"/>
    <s v="Cesar Guzmán"/>
    <x v="20"/>
    <d v="2015-02-20T18:00:00"/>
    <d v="2015-01-16T17:12:00"/>
    <d v="2015-02-03T00:00:00"/>
    <n v="17.75"/>
    <d v="2015-02-04T00:00:00"/>
    <m/>
    <x v="0"/>
    <s v="Sin Fecha"/>
    <n v="35.033333333332848"/>
    <d v="2015-02-03T18:55:00"/>
    <s v="Cumplió"/>
    <s v="Sin Fecha"/>
    <n v="18.071527777778101"/>
    <s v="CICLO4, PruebasD2"/>
    <n v="1"/>
    <x v="2"/>
    <m/>
    <m/>
    <m/>
  </r>
  <r>
    <x v="1"/>
    <s v="B5"/>
    <s v="BXMPRJ-1126"/>
    <x v="0"/>
    <s v="Failed Test"/>
    <s v="Medium"/>
    <s v="Diferencias en horarios en órdenes de Capitales"/>
    <s v="Se revisó el reporte CORDR101 y osberva que las órdenes de capitales registradas en Fiable no coinciden con los de TAS ¿A que se debe la diferencia? _x000a_"/>
    <s v="Cesar Guzmán"/>
    <x v="12"/>
    <d v="2015-02-20T18:00:00"/>
    <d v="2015-01-16T17:12:00"/>
    <d v="2015-02-02T00:00:00"/>
    <n v="18.75"/>
    <d v="2015-02-03T00:00:00"/>
    <d v="2015-02-04T00:00:00"/>
    <x v="0"/>
    <n v="-1"/>
    <n v="35.033333333332848"/>
    <d v="2015-02-03T00:00:00"/>
    <s v="Cumplió"/>
    <s v="Cumplió"/>
    <n v="17.283333333332848"/>
    <s v="CICLO4, PruebasD2"/>
    <n v="1"/>
    <x v="2"/>
    <m/>
    <m/>
    <m/>
  </r>
  <r>
    <x v="0"/>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20"/>
    <d v="2015-02-20T18:00:00"/>
    <d v="2015-01-15T21:22:00"/>
    <d v="2015-02-20T18:40:00"/>
    <n v="-2.7777777781011537E-2"/>
    <d v="2015-02-21T18:40:00"/>
    <d v="2015-02-13T00:00:00"/>
    <x v="19"/>
    <n v="7"/>
    <n v="35.859722222223354"/>
    <m/>
    <s v="No Cumplió"/>
    <s v="No Cumplió"/>
    <n v="35.859722222223354"/>
    <s v="CICLO4, PruebasD2"/>
    <n v="1"/>
    <x v="2"/>
    <m/>
    <m/>
    <m/>
  </r>
  <r>
    <x v="1"/>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14"/>
    <d v="2015-02-20T18:00:00"/>
    <d v="2015-01-15T21:22:00"/>
    <d v="2015-02-17T00:00:00"/>
    <n v="3.75"/>
    <d v="2015-02-18T00:00:00"/>
    <d v="2015-02-13T00:00:00"/>
    <x v="1"/>
    <n v="7"/>
    <n v="35.859722222223354"/>
    <d v="2015-02-20T18:40:00"/>
    <s v="No Cumplió"/>
    <s v="No Cumplió"/>
    <n v="35.887500000004366"/>
    <s v="CICLO4, PruebasD2"/>
    <n v="1"/>
    <x v="2"/>
    <m/>
    <m/>
    <m/>
  </r>
  <r>
    <x v="1"/>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5"/>
    <d v="2015-02-20T18:00:00"/>
    <d v="2015-01-15T21:22:00"/>
    <d v="2015-02-03T00:00:00"/>
    <n v="17.75"/>
    <d v="2015-02-04T00:00:00"/>
    <d v="2015-02-13T00:00:00"/>
    <x v="6"/>
    <n v="4"/>
    <n v="35.859722222223354"/>
    <d v="2015-02-17T00:00:00"/>
    <s v="No Cumplió"/>
    <s v="No Cumplió"/>
    <n v="32.109722222223354"/>
    <s v="CICLO4, PruebasD2"/>
    <n v="1"/>
    <x v="2"/>
    <m/>
    <m/>
    <m/>
  </r>
  <r>
    <x v="1"/>
    <s v="B5"/>
    <s v="BXMPRJ-1122"/>
    <x v="0"/>
    <s v="Failed Test"/>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4"/>
    <d v="2015-02-20T18:00:00"/>
    <d v="2015-01-15T21:15:00"/>
    <d v="2015-02-02T00:00:00"/>
    <n v="18.75"/>
    <d v="2015-02-03T00:00:00"/>
    <d v="2015-02-04T00:00:00"/>
    <x v="2"/>
    <n v="2"/>
    <n v="35.864583333335759"/>
    <d v="2015-02-06T11:42:00"/>
    <s v="No Cumplió"/>
    <s v="No Cumplió"/>
    <n v="21.602083333338669"/>
    <s v="CICLO4, PruebasD2"/>
    <n v="1"/>
    <x v="2"/>
    <m/>
    <m/>
    <m/>
  </r>
  <r>
    <x v="1"/>
    <s v="B5"/>
    <s v="BXMPRJ-1122"/>
    <x v="0"/>
    <s v="Failed Test"/>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2"/>
    <d v="2015-02-20T18:00:00"/>
    <d v="2015-01-15T21:15:00"/>
    <d v="2015-02-06T11:42:00"/>
    <n v="14.26249999999709"/>
    <d v="2015-02-07T11:42:00"/>
    <d v="2015-02-11T00:00:00"/>
    <x v="2"/>
    <n v="0"/>
    <n v="35.864583333335759"/>
    <d v="2015-02-10T13:06:00"/>
    <s v="No Cumplió"/>
    <s v="Cumplió"/>
    <n v="25.660416666665697"/>
    <s v="CICLO4, PruebasD2"/>
    <n v="1"/>
    <x v="2"/>
    <m/>
    <m/>
    <m/>
  </r>
  <r>
    <x v="0"/>
    <s v="B5"/>
    <s v="BXMPRJ-1122"/>
    <x v="0"/>
    <s v="Client Response Provided"/>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20"/>
    <d v="2015-02-20T18:00:00"/>
    <d v="2015-01-15T21:15:00"/>
    <d v="2015-02-10T13:06:00"/>
    <n v="10.204166666670062"/>
    <d v="2015-02-11T13:06:00"/>
    <d v="2015-02-11T00:00:00"/>
    <x v="18"/>
    <n v="9"/>
    <n v="35.864583333335759"/>
    <m/>
    <s v="No Cumplió"/>
    <s v="No Cumplió"/>
    <n v="35.864583333335759"/>
    <s v="CICLO4, PruebasD2"/>
    <n v="1"/>
    <x v="2"/>
    <m/>
    <m/>
    <m/>
  </r>
  <r>
    <x v="0"/>
    <s v="Q1"/>
    <s v="BXMPRJ-1086"/>
    <x v="0"/>
    <s v="Failed Test"/>
    <s v="Medium"/>
    <s v="Apertura de Mercado de Dinero, conexion host to host, como parte del ciclo 5 de cargas"/>
    <s v="En la apertura de mercado envia mensaje de error al intentar conectarse a Host to Host. _x000a_"/>
    <s v="Francisco Morales López"/>
    <x v="21"/>
    <d v="2015-02-20T18:00:00"/>
    <d v="2015-01-10T22:41:00"/>
    <d v="2015-02-16T13:53:00"/>
    <n v="4.171527777776646"/>
    <d v="2015-02-17T13:53:00"/>
    <d v="2015-02-09T00:00:00"/>
    <x v="2"/>
    <n v="11"/>
    <n v="40.804861111108039"/>
    <m/>
    <s v="No Cumplió"/>
    <s v="No Cumplió"/>
    <n v="40.804861111108039"/>
    <s v="ciclo_5"/>
    <n v="1"/>
    <x v="3"/>
    <m/>
    <m/>
    <m/>
  </r>
  <r>
    <x v="1"/>
    <s v="B3"/>
    <s v="BXMPRJ-1075"/>
    <x v="0"/>
    <s v="In Progress"/>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2"/>
    <d v="2015-02-20T18:00:00"/>
    <d v="2015-01-09T16:26:00"/>
    <d v="2015-02-03T00:00:00"/>
    <n v="17.75"/>
    <d v="2015-02-04T00:00:00"/>
    <d v="2015-02-05T00:00:00"/>
    <x v="20"/>
    <n v="-5"/>
    <n v="42.065277777779556"/>
    <d v="2015-01-31T00:00:00"/>
    <s v="Cumplió"/>
    <s v="Cumplió"/>
    <n v="21.315277777779556"/>
    <s v="CICLO4, PruebasD3"/>
    <n v="1"/>
    <x v="0"/>
    <m/>
    <m/>
    <m/>
  </r>
  <r>
    <x v="2"/>
    <s v="B3"/>
    <s v="BXMPRJ-1075"/>
    <x v="0"/>
    <s v="Closed"/>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1"/>
    <d v="2015-02-20T18:00:00"/>
    <d v="2015-01-09T16:26:00"/>
    <d v="2015-02-03T00:00:00"/>
    <n v="17.75"/>
    <d v="2015-02-04T00:00:00"/>
    <d v="2015-02-05T00:00:00"/>
    <x v="1"/>
    <n v="1"/>
    <n v="42.065277777779556"/>
    <d v="2015-02-06T00:00:00"/>
    <s v="No Cumplió"/>
    <s v="No Cumplió"/>
    <n v="27.315277777779556"/>
    <s v="CICLO4, PruebasD3"/>
    <n v="1"/>
    <x v="0"/>
    <m/>
    <m/>
    <m/>
  </r>
  <r>
    <x v="0"/>
    <s v="B3"/>
    <s v="BXMPRJ-1020"/>
    <x v="0"/>
    <s v="In Progress"/>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9"/>
    <d v="2015-02-20T18:00:00"/>
    <d v="2014-12-09T17:46:00"/>
    <d v="2015-02-13T19:27:00"/>
    <n v="6.9395833333328483"/>
    <d v="2015-02-14T19:27:00"/>
    <d v="2015-02-05T00:00:00"/>
    <x v="19"/>
    <n v="8"/>
    <n v="73.009722222224809"/>
    <d v="2015-02-13T19:27:00"/>
    <s v="Cumplió"/>
    <s v="No Cumplió"/>
    <n v="66.070138888891961"/>
    <s v="PruebasD3"/>
    <n v="1"/>
    <x v="0"/>
    <m/>
    <m/>
    <m/>
  </r>
  <r>
    <x v="0"/>
    <s v="B5"/>
    <s v="BXMPRJ-894"/>
    <x v="0"/>
    <s v="Delivered"/>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2"/>
    <d v="2015-02-20T18:00:00"/>
    <d v="2014-11-06T14:35:00"/>
    <d v="2015-02-17T13:49:00"/>
    <n v="3.1743055555562023"/>
    <d v="2015-02-18T13:49:00"/>
    <m/>
    <x v="1"/>
    <s v="Sin Fecha"/>
    <n v="106.14236111110949"/>
    <m/>
    <s v="No Cumplió"/>
    <s v="Sin Fecha"/>
    <n v="106.14236111110949"/>
    <s v="ciclo4"/>
    <n v="1"/>
    <x v="0"/>
    <m/>
    <m/>
    <m/>
  </r>
  <r>
    <x v="1"/>
    <s v="B5"/>
    <s v="BXMPRJ-894"/>
    <x v="0"/>
    <s v="Failed Test"/>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1"/>
    <d v="2015-02-20T18:00:00"/>
    <d v="2014-11-06T14:35:00"/>
    <d v="2015-02-16T18:15:00"/>
    <n v="3.9895833333357587"/>
    <d v="2015-02-17T18:15:00"/>
    <d v="2015-02-12T00:00:00"/>
    <x v="0"/>
    <n v="5"/>
    <n v="106.14236111110949"/>
    <d v="2015-02-17T13:49:00"/>
    <s v="Cumplió"/>
    <s v="No Cumplió"/>
    <n v="102.96805555555329"/>
    <s v="ciclo4"/>
    <n v="1"/>
    <x v="0"/>
    <m/>
    <m/>
    <m/>
  </r>
  <r>
    <x v="0"/>
    <s v="Q5"/>
    <s v="BXMPRJ-889"/>
    <x v="0"/>
    <s v="Delivered"/>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2"/>
    <d v="2015-02-20T18:00:00"/>
    <d v="2014-11-06T14:21:00"/>
    <d v="2015-02-17T13:50:00"/>
    <n v="3.1736111111094942"/>
    <d v="2015-02-18T13:50:00"/>
    <m/>
    <x v="1"/>
    <s v="Sin Fecha"/>
    <n v="106.1520833333343"/>
    <m/>
    <s v="No Cumplió"/>
    <s v="Sin Fecha"/>
    <n v="106.1520833333343"/>
    <s v="ciclo4"/>
    <n v="1"/>
    <x v="4"/>
    <m/>
    <m/>
    <m/>
  </r>
  <r>
    <x v="1"/>
    <s v="Q5"/>
    <s v="BXMPRJ-889"/>
    <x v="0"/>
    <s v="Failed Test"/>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1"/>
    <d v="2015-02-20T18:00:00"/>
    <d v="2014-11-06T14:21:00"/>
    <d v="2015-02-16T18:15:00"/>
    <n v="3.9895833333357587"/>
    <d v="2015-02-17T18:15:00"/>
    <m/>
    <x v="0"/>
    <s v="Sin Fecha"/>
    <n v="106.1520833333343"/>
    <d v="2015-02-17T13:50:00"/>
    <s v="Cumplió"/>
    <s v="Sin Fecha"/>
    <n v="102.97847222222481"/>
    <s v="ciclo4"/>
    <n v="1"/>
    <x v="4"/>
    <m/>
    <m/>
    <m/>
  </r>
  <r>
    <x v="2"/>
    <s v="B4"/>
    <s v="BXMPRJ-861"/>
    <x v="0"/>
    <s v="Closed"/>
    <s v="High"/>
    <s v="no se reconoce la liquidez para las operaciones de capitales"/>
    <s v="el contrato 523894 tiene liquidez suficiente (16 millones) para realizar una compra por un monto de 470M, sin embargo no permitio capturar una orden de capitales, no reconocio la liquidez para este mercado. _x000a_"/>
    <s v="Gaby Ledesma"/>
    <x v="23"/>
    <d v="2015-02-20T18:00:00"/>
    <d v="2014-11-05T11:44:00"/>
    <d v="2015-02-02T00:00:00"/>
    <n v="18.75"/>
    <d v="2015-02-03T00:00:00"/>
    <d v="2015-02-05T00:00:00"/>
    <x v="1"/>
    <n v="0"/>
    <n v="107.26111111111095"/>
    <d v="2015-02-05T00:00:00"/>
    <s v="No Cumplió"/>
    <s v="Cumplió"/>
    <n v="91.511111111110949"/>
    <s v="Detiene, PruebasD3"/>
    <n v="1"/>
    <x v="0"/>
    <m/>
    <m/>
    <m/>
  </r>
  <r>
    <x v="2"/>
    <s v="B3"/>
    <s v="BXMPRJ-769"/>
    <x v="0"/>
    <s v="Closed"/>
    <s v="Medium"/>
    <s v="DIFERENCIA DE POSICIÓN EN SOCIEDADES DE INVERSIÓN"/>
    <s v="Se observan dos diferencias en emisoras BX+CP B-F1 y BX+MP B-F1, Se adjunta detalle"/>
    <s v="Cesar Guzmán"/>
    <x v="24"/>
    <d v="2015-02-20T18:00:00"/>
    <d v="2014-10-17T16:56:00"/>
    <d v="2015-02-02T00:00:00"/>
    <n v="18.75"/>
    <d v="2015-02-03T00:00:00"/>
    <m/>
    <x v="7"/>
    <s v="Sin Fecha"/>
    <n v="126.0444444444438"/>
    <d v="2015-02-09T00:00:00"/>
    <s v="No Cumplió"/>
    <s v="Sin Fecha"/>
    <n v="114.2944444444438"/>
    <s v="MIGRACION_4"/>
    <n v="1"/>
    <x v="0"/>
    <m/>
    <m/>
    <m/>
  </r>
  <r>
    <x v="0"/>
    <s v="B4"/>
    <s v="BXMPRJ-744"/>
    <x v="0"/>
    <s v="In Progress"/>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19"/>
    <d v="2015-02-20T18:00:00"/>
    <d v="2014-10-08T10:37:00"/>
    <d v="2015-02-06T00:00:00"/>
    <n v="14.75"/>
    <d v="2015-02-07T00:00:00"/>
    <d v="2015-02-20T00:00:00"/>
    <x v="6"/>
    <n v="0"/>
    <n v="135.3076388888876"/>
    <m/>
    <s v="No Cumplió"/>
    <s v="No Cumplió"/>
    <n v="135.3076388888876"/>
    <m/>
    <n v="1"/>
    <x v="0"/>
    <m/>
    <m/>
    <m/>
  </r>
  <r>
    <x v="1"/>
    <s v="B4"/>
    <s v="BXMPRJ-744"/>
    <x v="0"/>
    <s v="Delivered"/>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9"/>
    <d v="2015-02-20T18:00:00"/>
    <d v="2014-10-08T10:37:00"/>
    <d v="2015-02-02T00:00:00"/>
    <n v="18.75"/>
    <d v="2015-02-03T00:00:00"/>
    <m/>
    <x v="2"/>
    <s v="Sin Fecha"/>
    <n v="135.3076388888876"/>
    <d v="2015-02-06T12:32:00"/>
    <s v="No Cumplió"/>
    <s v="Sin Fecha"/>
    <n v="121.07986111110949"/>
    <m/>
    <n v="1"/>
    <x v="0"/>
    <m/>
    <m/>
    <m/>
  </r>
  <r>
    <x v="1"/>
    <s v="B4"/>
    <s v="BXMPRJ-644"/>
    <x v="0"/>
    <s v="Delivered"/>
    <s v="Medium"/>
    <s v="Interface de monedas TAS - Fiable con opcion de alte y posteriormente de envio a Fiable."/>
    <s v="Interface de monedas TAS - Fiable con opcion de alte y posteriormente de envio a Fiable. _x000a_"/>
    <s v="Juan Martinez"/>
    <x v="16"/>
    <d v="2015-02-20T18:00:00"/>
    <d v="2014-09-29T16:58:00"/>
    <d v="2015-02-03T00:00:00"/>
    <n v="17.75"/>
    <d v="2015-02-04T00:00:00"/>
    <d v="2015-02-05T00:00:00"/>
    <x v="8"/>
    <n v="0"/>
    <n v="144.04305555555766"/>
    <d v="2015-02-05T14:07:00"/>
    <s v="No Cumplió"/>
    <s v="Cumplió"/>
    <n v="128.88124999999854"/>
    <s v="Broker, PruebasD3, ciclo3"/>
    <n v="1"/>
    <x v="0"/>
    <m/>
    <m/>
    <m/>
  </r>
  <r>
    <x v="1"/>
    <s v="B4"/>
    <s v="BXMPRJ-644"/>
    <x v="0"/>
    <s v="Delivered"/>
    <s v="Medium"/>
    <s v="Interface de monedas TAS - Fiable con opcion de alte y posteriormente de envio a Fiable."/>
    <s v="Interface de monedas TAS - Fiable con opcion de alte y posteriormente de envio a Fiable. _x000a_"/>
    <s v="Juan Martinez"/>
    <x v="25"/>
    <d v="2015-02-20T18:00:00"/>
    <d v="2014-09-29T16:58:00"/>
    <d v="2015-02-05T14:07:00"/>
    <n v="15.161805555559113"/>
    <d v="2015-02-06T14:07:00"/>
    <d v="2015-02-05T00:00:00"/>
    <x v="19"/>
    <n v="0"/>
    <n v="144.04305555555766"/>
    <d v="2015-02-05T14:07:00"/>
    <s v="Cumplió"/>
    <s v="Cumplió"/>
    <n v="128.88124999999854"/>
    <s v="Broker, PruebasD3, ciclo3"/>
    <n v="1"/>
    <x v="0"/>
    <m/>
    <m/>
    <m/>
  </r>
  <r>
    <x v="2"/>
    <s v="B4"/>
    <s v="BXMPRJ-644"/>
    <x v="0"/>
    <s v="Closed"/>
    <s v="Medium"/>
    <s v="Interface de monedas TAS - Fiable con opcion de alte y posteriormente de envio a Fiable."/>
    <s v="Interface de monedas TAS - Fiable con opcion de alte y posteriormente de envio a Fiable. _x000a_"/>
    <s v="Juan Martinez"/>
    <x v="26"/>
    <d v="2015-02-20T18:00:00"/>
    <d v="2014-09-29T16:58:00"/>
    <d v="2015-02-05T14:07:00"/>
    <n v="15.161805555559113"/>
    <d v="2015-02-06T14:07:00"/>
    <d v="2015-02-05T00:00:00"/>
    <x v="0"/>
    <n v="1"/>
    <n v="144.04305555555766"/>
    <d v="2015-02-06T00:00:00"/>
    <s v="Cumplió"/>
    <s v="No Cumplió"/>
    <n v="129.29305555555766"/>
    <s v="Broker, PruebasD3, ciclo3"/>
    <n v="1"/>
    <x v="0"/>
    <m/>
    <m/>
    <m/>
  </r>
  <r>
    <x v="0"/>
    <s v="B5"/>
    <s v="BXMPRJ-581"/>
    <x v="0"/>
    <s v="Delivered"/>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8"/>
    <d v="2015-02-20T18:00:00"/>
    <d v="2014-09-18T11:49:00"/>
    <d v="2015-02-17T00:00:00"/>
    <n v="3.75"/>
    <d v="2015-02-18T00:00:00"/>
    <d v="2015-02-18T00:00:00"/>
    <x v="1"/>
    <n v="2"/>
    <n v="155.25763888889196"/>
    <m/>
    <s v="No Cumplió"/>
    <s v="No Cumplió"/>
    <n v="155.25763888889196"/>
    <s v="PruebasD2, Reincidencia1, Reincidencia2"/>
    <n v="1"/>
    <x v="2"/>
    <d v="2015-02-17T00:00:00"/>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0"/>
    <d v="2015-02-20T18:00:00"/>
    <d v="2014-09-18T11:49:00"/>
    <d v="2015-02-16T16:37:00"/>
    <n v="4.0576388888875954"/>
    <d v="2015-02-17T16:37:00"/>
    <d v="2015-02-09T00:00:00"/>
    <x v="0"/>
    <n v="8"/>
    <n v="155.25763888889196"/>
    <d v="2015-02-17T00:00:00"/>
    <s v="Cumplió"/>
    <s v="No Cumplió"/>
    <n v="151.50763888889196"/>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8"/>
    <d v="2015-02-20T18:00:00"/>
    <d v="2014-09-18T11:49:00"/>
    <d v="2015-02-03T00:00:00"/>
    <n v="17.75"/>
    <d v="2015-02-04T00:00:00"/>
    <d v="2015-02-09T00:00:00"/>
    <x v="15"/>
    <n v="7"/>
    <n v="155.25763888889196"/>
    <d v="2015-02-16T16:37:00"/>
    <s v="No Cumplió"/>
    <s v="No Cumplió"/>
    <n v="151.20000000000437"/>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6"/>
    <d v="2015-02-20T18:00:00"/>
    <d v="2014-09-18T11:49:00"/>
    <d v="2015-02-10T19:22:00"/>
    <n v="9.9430555555591127"/>
    <d v="2015-02-11T19:22:00"/>
    <d v="2015-02-09T00:00:00"/>
    <x v="3"/>
    <n v="11"/>
    <n v="155.25763888889196"/>
    <m/>
    <s v="No Cumplió"/>
    <s v="No Cumplió"/>
    <n v="155.25763888889196"/>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3"/>
    <d v="2015-02-20T18:00:00"/>
    <d v="2014-09-18T11:49:00"/>
    <d v="2015-02-10T19:22:00"/>
    <n v="9.9430555555591127"/>
    <d v="2015-02-11T19:22:00"/>
    <d v="2015-02-04T00:00:00"/>
    <x v="21"/>
    <n v="0"/>
    <n v="155.25763888889196"/>
    <d v="2015-02-03T11:34:00"/>
    <s v="Cumplió"/>
    <s v="Cumplió"/>
    <n v="137.98958333333576"/>
    <s v="PruebasD2"/>
    <n v="1"/>
    <x v="0"/>
    <m/>
    <m/>
    <m/>
  </r>
  <r>
    <x v="1"/>
    <s v="B5"/>
    <s v="BXMPRJ-581"/>
    <x v="0"/>
    <s v="Delivered"/>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8"/>
    <d v="2015-02-20T18:00:00"/>
    <d v="2014-09-18T11:49:00"/>
    <d v="2015-02-10T19:22:00"/>
    <n v="9.9430555555591127"/>
    <d v="2015-02-11T19:22:00"/>
    <d v="2015-02-04T00:00:00"/>
    <x v="3"/>
    <n v="16"/>
    <n v="155.25763888889196"/>
    <m/>
    <s v="No Cumplió"/>
    <s v="No Cumplió"/>
    <n v="155.25763888889196"/>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6"/>
    <d v="2015-02-20T18:00:00"/>
    <d v="2014-09-18T11:49:00"/>
    <d v="2015-02-03T00:00:00"/>
    <n v="17.75"/>
    <d v="2015-02-04T00:00:00"/>
    <d v="2015-02-04T00:00:00"/>
    <x v="7"/>
    <n v="6"/>
    <n v="155.25763888889196"/>
    <d v="2015-02-10T19:22:00"/>
    <s v="No Cumplió"/>
    <s v="No Cumplió"/>
    <n v="145.31458333333285"/>
    <s v="PruebasD2"/>
    <n v="1"/>
    <x v="2"/>
    <m/>
    <m/>
    <m/>
  </r>
  <r>
    <x v="0"/>
    <s v="B4"/>
    <s v="BXMPRJ-568"/>
    <x v="0"/>
    <s v="In Progress"/>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10"/>
    <d v="2015-02-20T18:00:00"/>
    <d v="2014-09-11T10:17:00"/>
    <d v="2015-02-13T10:09:00"/>
    <n v="7.3270833333299379"/>
    <d v="2015-02-14T10:09:00"/>
    <m/>
    <x v="7"/>
    <s v="Sin Fecha"/>
    <n v="162.3215277777781"/>
    <m/>
    <s v="No Cumplió"/>
    <s v="Sin Fecha"/>
    <n v="162.3215277777781"/>
    <m/>
    <n v="1"/>
    <x v="0"/>
    <m/>
    <m/>
    <m/>
  </r>
  <r>
    <x v="1"/>
    <s v="B4"/>
    <s v="BXMPRJ-568"/>
    <x v="0"/>
    <s v="Delivered"/>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7"/>
    <d v="2015-02-20T18:00:00"/>
    <d v="2014-09-11T10:17:00"/>
    <d v="2015-02-02T00:00:00"/>
    <n v="18.75"/>
    <d v="2015-02-03T00:00:00"/>
    <m/>
    <x v="4"/>
    <s v="Sin Fecha"/>
    <n v="162.3215277777781"/>
    <d v="2015-02-13T10:09:00"/>
    <s v="No Cumplió"/>
    <s v="Sin Fecha"/>
    <n v="154.99444444444816"/>
    <m/>
    <n v="1"/>
    <x v="0"/>
    <m/>
    <m/>
    <m/>
  </r>
  <r>
    <x v="0"/>
    <s v="B2"/>
    <s v="BXMPRJ-488"/>
    <x v="0"/>
    <s v="In Progress"/>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4"/>
    <d v="2015-02-20T18:00:00"/>
    <d v="2014-08-20T10:02:00"/>
    <d v="2015-02-01T00:00:00"/>
    <n v="19.75"/>
    <d v="2015-02-02T00:00:00"/>
    <m/>
    <x v="22"/>
    <s v="Sin Fecha"/>
    <n v="184.33194444444234"/>
    <m/>
    <s v="No Cumplió"/>
    <s v="Sin Fecha"/>
    <n v="184.33194444444234"/>
    <m/>
    <n v="1"/>
    <x v="0"/>
    <m/>
    <m/>
    <m/>
  </r>
  <r>
    <x v="0"/>
    <s v="B4"/>
    <s v="BXMPRJ-411"/>
    <x v="0"/>
    <s v="Failed Test"/>
    <s v="High"/>
    <s v="En la liberación de garantías no se afecta correctamente la posición para instrumentos de MD y SI"/>
    <s v="En la liberación de garantías no se afecta correctamente la posición para instrumentos de MD y SI. _x000a__x000a_Se incluye evidencia."/>
    <s v="Sergio Rangel"/>
    <x v="20"/>
    <d v="2015-02-20T18:00:00"/>
    <d v="2014-08-12T11:34:00"/>
    <d v="2015-02-19T09:41:00"/>
    <n v="1.3465277777795563"/>
    <d v="2015-02-20T09:41:00"/>
    <m/>
    <x v="0"/>
    <s v="Sin Fecha"/>
    <n v="192.2680555555562"/>
    <m/>
    <s v="No Cumplió"/>
    <s v="Sin Fecha"/>
    <n v="192.2680555555562"/>
    <s v="Detiene, PruebasD4"/>
    <n v="1"/>
    <x v="5"/>
    <m/>
    <m/>
    <m/>
  </r>
  <r>
    <x v="1"/>
    <s v="B4"/>
    <s v="BXMPRJ-411"/>
    <x v="0"/>
    <s v="Failed Test"/>
    <s v="High"/>
    <s v="En la liberación de garantías no se afecta correctamente la posición para instrumentos de MD y SI"/>
    <s v="En la liberación de garantías no se afecta correctamente la posición para instrumentos de MD y SI. _x000a__x000a_Se incluye evidencia."/>
    <s v="Sergio Rangel"/>
    <x v="14"/>
    <d v="2015-02-20T18:00:00"/>
    <d v="2014-08-12T11:34:00"/>
    <d v="2015-02-16T19:59:00"/>
    <n v="3.9173611111109494"/>
    <d v="2015-02-17T19:59:00"/>
    <m/>
    <x v="8"/>
    <s v="Sin Fecha"/>
    <n v="192.2680555555562"/>
    <d v="2015-02-19T09:41:00"/>
    <s v="No Cumplió"/>
    <s v="Sin Fecha"/>
    <n v="190.92152777777665"/>
    <s v="Detiene, PruebasD4"/>
    <n v="1"/>
    <x v="5"/>
    <m/>
    <m/>
    <m/>
  </r>
  <r>
    <x v="1"/>
    <s v="B4"/>
    <s v="BXMPRJ-411"/>
    <x v="0"/>
    <s v="Failed Test"/>
    <s v="High"/>
    <s v="En la liberación de garantías no se afecta correctamente la posición para instrumentos de MD y SI"/>
    <s v="En la liberación de garantías no se afecta correctamente la posición para instrumentos de MD y SI. _x000a__x000a_Se incluye evidencia."/>
    <s v="Agustin Gutierrez"/>
    <x v="20"/>
    <d v="2015-02-20T18:00:00"/>
    <d v="2014-08-12T11:34:00"/>
    <d v="2015-02-16T15:26:00"/>
    <n v="4.1069444444437977"/>
    <d v="2015-02-17T15:26:00"/>
    <m/>
    <x v="0"/>
    <s v="Sin Fecha"/>
    <n v="192.2680555555562"/>
    <d v="2015-02-16T19:59:00"/>
    <s v="Cumplió"/>
    <s v="Sin Fecha"/>
    <n v="188.35069444444525"/>
    <s v="Detiene, PruebasD4"/>
    <n v="1"/>
    <x v="5"/>
    <m/>
    <m/>
    <m/>
  </r>
  <r>
    <x v="1"/>
    <s v="B4"/>
    <s v="BXMPRJ-411"/>
    <x v="0"/>
    <s v="Delivered"/>
    <s v="High"/>
    <s v="En la liberación de garantías no se afecta correctamente la posición para instrumentos de MD y SI"/>
    <s v="En la liberación de garantías no se afecta correctamente la posición para instrumentos de MD y SI. _x000a__x000a_Se incluye evidencia."/>
    <s v="Sergio Rangel"/>
    <x v="14"/>
    <d v="2015-02-20T18:00:00"/>
    <d v="2014-08-12T11:34:00"/>
    <d v="2015-02-02T00:00:00"/>
    <n v="18.75"/>
    <d v="2015-02-03T00:00:00"/>
    <m/>
    <x v="6"/>
    <s v="Sin Fecha"/>
    <n v="192.2680555555562"/>
    <d v="2015-02-16T15:26:00"/>
    <s v="No Cumplió"/>
    <s v="Sin Fecha"/>
    <n v="188.1611111111124"/>
    <s v="Detiene, PruebasD4"/>
    <n v="1"/>
    <x v="5"/>
    <m/>
    <m/>
    <m/>
  </r>
  <r>
    <x v="0"/>
    <s v="B4"/>
    <s v="BXMPRJ-386"/>
    <x v="0"/>
    <s v="Failed Test"/>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0"/>
    <d v="2015-02-20T18:00:00"/>
    <d v="2014-07-29T12:45:00"/>
    <d v="2015-02-16T17:48:00"/>
    <n v="4.0083333333313931"/>
    <d v="2015-02-17T17:48:00"/>
    <m/>
    <x v="2"/>
    <s v="Sin Fecha"/>
    <n v="206.21875"/>
    <m/>
    <s v="No Cumplió"/>
    <s v="Sin Fecha"/>
    <n v="206.21875"/>
    <m/>
    <n v="1"/>
    <x v="6"/>
    <m/>
    <m/>
    <m/>
  </r>
  <r>
    <x v="1"/>
    <s v="B4"/>
    <s v="BXMPRJ-386"/>
    <x v="0"/>
    <s v="Delivered"/>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8"/>
    <d v="2015-02-20T18:00:00"/>
    <d v="2014-07-29T12:45:00"/>
    <d v="2015-02-02T00:00:00"/>
    <n v="18.75"/>
    <d v="2015-02-03T00:00:00"/>
    <m/>
    <x v="6"/>
    <s v="Sin Fecha"/>
    <n v="206.21875"/>
    <d v="2015-02-16T17:48:00"/>
    <s v="No Cumplió"/>
    <s v="Sin Fecha"/>
    <n v="202.21041666666861"/>
    <m/>
    <n v="1"/>
    <x v="6"/>
    <m/>
    <m/>
    <m/>
  </r>
  <r>
    <x v="0"/>
    <s v="B4"/>
    <s v="BXMPRJ-384"/>
    <x v="0"/>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Agustin Gutierrez"/>
    <x v="20"/>
    <d v="2015-02-20T18:00:00"/>
    <d v="2014-07-28T13:34:00"/>
    <d v="2015-02-19T12:19:00"/>
    <n v="1.2368055555562023"/>
    <d v="2015-02-20T12:19:00"/>
    <m/>
    <x v="0"/>
    <s v="Sin Fecha"/>
    <n v="207.18472222222044"/>
    <m/>
    <s v="No Cumplió"/>
    <s v="Sin Fecha"/>
    <n v="207.18472222222044"/>
    <s v="Detiene, PruebasD4"/>
    <n v="1"/>
    <x v="0"/>
    <m/>
    <m/>
    <m/>
  </r>
  <r>
    <x v="1"/>
    <s v="B4"/>
    <s v="BXMPRJ-384"/>
    <x v="0"/>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Agustin Gutierrez"/>
    <x v="14"/>
    <d v="2015-02-20T18:00:00"/>
    <d v="2014-07-28T13:34:00"/>
    <d v="2015-02-17T15:06:00"/>
    <n v="3.1208333333343035"/>
    <d v="2015-02-18T15:06:00"/>
    <m/>
    <x v="0"/>
    <s v="Sin Fecha"/>
    <n v="207.18472222222044"/>
    <d v="2015-02-19T00:00:00"/>
    <s v="Cumplió"/>
    <s v="Sin Fecha"/>
    <n v="205.43472222222044"/>
    <s v="Detiene, PruebasD4"/>
    <n v="1"/>
    <x v="0"/>
    <m/>
    <m/>
    <m/>
  </r>
  <r>
    <x v="1"/>
    <s v="B4"/>
    <s v="BXMPRJ-384"/>
    <x v="0"/>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20"/>
    <d v="2015-02-20T18:00:00"/>
    <d v="2014-07-28T13:34:00"/>
    <d v="2015-02-16T17:42:00"/>
    <n v="4.0124999999970896"/>
    <d v="2015-02-17T17:42:00"/>
    <d v="2015-02-05T00:00:00"/>
    <x v="0"/>
    <n v="12"/>
    <n v="207.18472222222044"/>
    <d v="2015-02-17T15:06:00"/>
    <s v="Cumplió"/>
    <s v="No Cumplió"/>
    <n v="204.06388888888614"/>
    <s v="Detiene, PruebasD4"/>
    <n v="1"/>
    <x v="0"/>
    <m/>
    <m/>
    <m/>
  </r>
  <r>
    <x v="1"/>
    <s v="B4"/>
    <s v="BXMPRJ-384"/>
    <x v="0"/>
    <s v="Delivered"/>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4"/>
    <d v="2015-02-20T18:00:00"/>
    <d v="2014-07-28T13:34:00"/>
    <d v="2015-02-02T00:00:00"/>
    <n v="18.75"/>
    <d v="2015-02-03T00:00:00"/>
    <d v="2015-02-05T00:00:00"/>
    <x v="6"/>
    <n v="11"/>
    <n v="207.18472222222044"/>
    <d v="2015-02-16T17:42:00"/>
    <s v="No Cumplió"/>
    <s v="No Cumplió"/>
    <n v="203.17222222222335"/>
    <s v="Detiene, PruebasD4"/>
    <n v="1"/>
    <x v="7"/>
    <m/>
    <m/>
    <m/>
  </r>
  <r>
    <x v="0"/>
    <s v="B5"/>
    <s v="BXMPRJ-340"/>
    <x v="0"/>
    <s v="In Progress"/>
    <s v="Medium"/>
    <s v="Reporte Tenencia Fondos"/>
    <s v="El Reporte de Tenencias de Fondos presenta las siguientes inconsistencias: _x000a__x000a_1. Cuando se genera por Emisora, la columna Acciones Fondos no está tomando el total de títulos por emisora-serie. Cuando se genera por Promotor y Emisora, si toma el total de títulos para la mayoría de las emisoras serie. _x000a__x000a_2. Se están duplicando registros _x000a__x000a_3. Se están mostrando registros desfasados _x000a__x000a_Se anexa evidencia. _x000a__x000a_"/>
    <s v="Cintia Ochoa"/>
    <x v="21"/>
    <d v="2015-02-20T18:00:00"/>
    <d v="2014-07-10T16:31:00"/>
    <d v="2015-02-02T00:00:00"/>
    <n v="18.75"/>
    <d v="2015-02-03T00:00:00"/>
    <m/>
    <x v="12"/>
    <s v="Sin Fecha"/>
    <n v="225.06180555555329"/>
    <m/>
    <s v="No Cumplió"/>
    <s v="Sin Fecha"/>
    <n v="225.06180555555329"/>
    <m/>
    <n v="1"/>
    <x v="0"/>
    <m/>
    <m/>
    <m/>
  </r>
  <r>
    <x v="0"/>
    <s v="B4"/>
    <s v="BXMPRJ-103"/>
    <x v="0"/>
    <s v="Failed Test"/>
    <s v="Medium"/>
    <s v="Errores en Interfaz SIPREV (Archivos Prueba)"/>
    <s v="Evidencia de Archivos prueba generados por TAS para Interfaz SIPREV."/>
    <s v="Myrna Ocana"/>
    <x v="29"/>
    <d v="2015-02-20T18:00:00"/>
    <d v="2014-02-18T13:00:00"/>
    <d v="2015-02-13T12:14:00"/>
    <n v="7.2402777777751908"/>
    <d v="2015-02-14T12:14:00"/>
    <m/>
    <x v="7"/>
    <s v="Sin Fecha"/>
    <n v="367.20833333333576"/>
    <m/>
    <s v="No Cumplió"/>
    <s v="Sin Fecha"/>
    <n v="367.20833333333576"/>
    <m/>
    <n v="1"/>
    <x v="8"/>
    <m/>
    <m/>
    <m/>
  </r>
</pivotCacheRecords>
</file>

<file path=xl/pivotCache/pivotCacheRecords2.xml><?xml version="1.0" encoding="utf-8"?>
<pivotCacheRecords xmlns="http://schemas.openxmlformats.org/spreadsheetml/2006/main" xmlns:r="http://schemas.openxmlformats.org/officeDocument/2006/relationships" count="108">
  <r>
    <x v="0"/>
    <s v="Q2"/>
    <s v="BXMPRJ-1330"/>
    <x v="0"/>
    <x v="0"/>
    <s v="Medium"/>
    <s v="Variación en el límite operativo de Cinthya Martínez"/>
    <s v="Se ha monitoreado el límite operativo de Cinthya Martinez y se observa lo siguiente: _x000a_• El día de pruebas 30 de julio de 2014 el operador tenía en sistema una línea de 500, 000,000, para operar Derivados Mex Der. Cabe señalar que Mesa de Control no dio de alta esta cantidad. _x000a__x000a_• El día 16 de febrero, 1 de agosto en pruebas, Mesa de Control modificó el límite de Cinthya a 0.01 _x000a__x000a__x000a_• Al día 18 de febrero, 4 de agosto en pruebas, se revisó nuevamente el límite de Cinthya en el sistema, encontrando que tiene una línea autorizada de 100,000,000. Mesa de control no dio de alta esta línea. _x000a__x000a__x000a_Se solicita se nos proporcione el control de auditoría que nos ayude a verificar cómo es que esta línea constantemente ha cambiado sin que Mesa de Control intervenga . _x000a__x000a_------ _x000a_&lt;&lt;Creación del ticket hecha por Iván Torres a solicitud de Cesar Guzmán, con autorización de Irma Aguilar.&gt;&gt; _x000a_&lt;&lt;Se adjunta correo electrónico&gt;&gt; _x000a_"/>
    <s v="Cesar Guzmán"/>
    <x v="0"/>
    <d v="2015-02-23T18:00:00"/>
    <d v="2015-02-20T18:01:00"/>
    <d v="2015-02-23T13:59:00"/>
    <n v="0.16736111111094942"/>
    <d v="2015-02-24T13:59:00"/>
    <m/>
    <x v="0"/>
    <s v="Sin Fecha"/>
    <n v="2.9993055555532919"/>
    <m/>
    <s v="No Cumplió"/>
    <s v="Sin Fecha"/>
    <n v="2.9993055555532919"/>
    <m/>
    <n v="1"/>
    <x v="0"/>
    <m/>
    <m/>
    <m/>
  </r>
  <r>
    <x v="1"/>
    <s v="Q2"/>
    <s v="BXMPRJ-1330"/>
    <x v="0"/>
    <x v="0"/>
    <s v="Medium"/>
    <s v="Variación en el límite operativo de Cinthya Martínez"/>
    <s v="Se ha monitoreado el límite operativo de Cinthya Martinez y se observa lo siguiente: _x000a_• El día de pruebas 30 de julio de 2014 el operador tenía en sistema una línea de 500, 000,000, para operar Derivados Mex Der. Cabe señalar que Mesa de Control no dio de alta esta cantidad. _x000a__x000a_• El día 16 de febrero, 1 de agosto en pruebas, Mesa de Control modificó el límite de Cinthya a 0.01 _x000a__x000a__x000a_• Al día 18 de febrero, 4 de agosto en pruebas, se revisó nuevamente el límite de Cinthya en el sistema, encontrando que tiene una línea autorizada de 100,000,000. Mesa de control no dio de alta esta línea. _x000a__x000a__x000a_Se solicita se nos proporcione el control de auditoría que nos ayude a verificar cómo es que esta línea constantemente ha cambiado sin que Mesa de Control intervenga . _x000a__x000a_------ _x000a_&lt;&lt;Creación del ticket hecha por Iván Torres a solicitud de Cesar Guzmán, con autorización de Irma Aguilar.&gt;&gt; _x000a_&lt;&lt;Se adjunta correo electrónico&gt;&gt; _x000a_"/>
    <s v="Cesar Guzmán"/>
    <x v="1"/>
    <d v="2015-02-23T18:00:00"/>
    <d v="2015-02-20T18:01:00"/>
    <d v="2015-02-20T18:01:00"/>
    <n v="2.9993055555532919"/>
    <d v="2015-02-21T18:01:00"/>
    <m/>
    <x v="1"/>
    <s v="Sin Fecha"/>
    <n v="2.9993055555532919"/>
    <d v="2015-02-23T13:59:00"/>
    <s v="No Cumplió"/>
    <s v="Sin Fecha"/>
    <n v="2.8319444444423425"/>
    <m/>
    <n v="1"/>
    <x v="0"/>
    <m/>
    <m/>
    <m/>
  </r>
  <r>
    <x v="0"/>
    <s v="Q3"/>
    <s v="BXMPRJ-1328"/>
    <x v="0"/>
    <x v="1"/>
    <s v="High"/>
    <s v="Pólizas 10 Neteo de Operaciones Futuras Divisas realiza un registro en cero y 11 Utilidad por Neteo a liq sig día como se interpretan los registros contra el reporte"/>
    <s v="La póliza 10 Neteo de Operaciones Futuras Divisas esta realizando un registro en ceros los folios 49, 50 y 51 se necesita saber cual es la razón y como se debe interpretar contra el reporte de Liquidaciones (RLIQW100) se sube evidencia. _x000a__x000a_La póliza 11 Utilidad por neteo a liq sig dia como se interpretan los registros contra reporte de Liquidaciones (RLIQW100), se sube evidencia"/>
    <s v="Arturo Saldivar"/>
    <x v="2"/>
    <d v="2015-02-23T18:00:00"/>
    <d v="2015-02-20T14:45:00"/>
    <d v="2015-02-20T14:45:00"/>
    <n v="3.1354166666642413"/>
    <d v="2015-02-20T14:45:00"/>
    <d v="2015-02-23T00:00:00"/>
    <x v="2"/>
    <n v="0"/>
    <n v="3.1354166666642413"/>
    <m/>
    <s v="No Cumplió"/>
    <s v="No Cumplió"/>
    <n v="3.1354166666642413"/>
    <m/>
    <m/>
    <x v="0"/>
    <m/>
    <m/>
    <m/>
  </r>
  <r>
    <x v="0"/>
    <s v="Q4"/>
    <s v="BXMPRJ-1313"/>
    <x v="0"/>
    <x v="2"/>
    <s v="High"/>
    <s v="POSICION 11217 INCORRECTA ¿?"/>
    <s v="Se requiere una explicación del por que está cambiando la posición de la cuenta 11217, después de cada operación que realizan los portafolios 11332, 11255 y la 9060, así como también los títulos vendidos en directo a la cuenta 57571 para que de ahí se realicen las garantías a intermediarios (de ser necesario). _x000a_Se adjunta evidencia"/>
    <s v="Martin Cruz"/>
    <x v="3"/>
    <d v="2015-02-23T18:00:00"/>
    <d v="2015-02-17T18:07:00"/>
    <d v="2015-02-18T16:07:00"/>
    <n v="5.078472222223354"/>
    <d v="2015-02-19T16:07:00"/>
    <m/>
    <x v="3"/>
    <s v="Sin Fecha"/>
    <n v="5.9951388888875954"/>
    <m/>
    <s v="No Cumplió"/>
    <s v="Sin Fecha"/>
    <n v="5.9951388888875954"/>
    <m/>
    <n v="1"/>
    <x v="0"/>
    <m/>
    <m/>
    <m/>
  </r>
  <r>
    <x v="0"/>
    <s v="Q4"/>
    <s v="BXMPRJ-1309"/>
    <x v="0"/>
    <x v="2"/>
    <s v="High"/>
    <s v="Posiciones de mercado de dinero que no se presentan el 31 de julio"/>
    <s v="_x000a_Se identificaron 4 emisiones (DAIMLER 02714, EDCA 00414, FORD 03014 Y NRF 01414) que el día 30 de julio estaban en posición de terceros y el día 31 ya no están en posición de los clientes. No se identifican operaciones de venta ni traspasos. _x000a__x000a_Se anexa evidencia y el ejemplo de movimientos de la emisora DAIMLER 02714"/>
    <s v="Cesar Guzmán"/>
    <x v="4"/>
    <d v="2015-02-23T18:00:00"/>
    <d v="2015-02-16T19:37:00"/>
    <d v="2015-02-16T19:37:00"/>
    <n v="6.9326388888875954"/>
    <d v="2015-02-17T19:37:00"/>
    <m/>
    <x v="4"/>
    <s v="Sin Fecha"/>
    <n v="6.9326388888875954"/>
    <m/>
    <s v="No Cumplió"/>
    <s v="Sin Fecha"/>
    <n v="6.9326388888875954"/>
    <m/>
    <n v="1"/>
    <x v="0"/>
    <m/>
    <m/>
    <m/>
  </r>
  <r>
    <x v="0"/>
    <s v="Q3"/>
    <s v="BXMPRJ-1308"/>
    <x v="0"/>
    <x v="1"/>
    <s v="Medium"/>
    <s v="Aplicacion de traspasos entre mesas"/>
    <s v="No presenta las operaciones para aplicar entre mesas; Folios 100425, 100424, 100423"/>
    <s v="Agustin Gutierrez"/>
    <x v="5"/>
    <d v="2015-02-23T18:00:00"/>
    <d v="2015-02-16T19:02:00"/>
    <d v="2015-02-19T18:00:00"/>
    <n v="4"/>
    <d v="2015-02-20T18:00:00"/>
    <m/>
    <x v="2"/>
    <s v="Sin Fecha"/>
    <n v="6.9569444444423425"/>
    <m/>
    <s v="No Cumplió"/>
    <s v="Sin Fecha"/>
    <n v="6.9569444444423425"/>
    <m/>
    <n v="1"/>
    <x v="0"/>
    <m/>
    <m/>
    <m/>
  </r>
  <r>
    <x v="0"/>
    <s v="Q2"/>
    <s v="BXMPRJ-1299"/>
    <x v="0"/>
    <x v="0"/>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6"/>
    <d v="2015-02-23T18:00:00"/>
    <d v="2015-02-13T20:21:00"/>
    <d v="2015-02-23T17:41:00"/>
    <n v="1.3194444443797693E-2"/>
    <d v="2015-02-24T17:41:00"/>
    <m/>
    <x v="0"/>
    <s v="Sin Fecha"/>
    <n v="9.9020833333343035"/>
    <m/>
    <s v="No Cumplió"/>
    <s v="Sin Fecha"/>
    <n v="9.9020833333343035"/>
    <s v="CICLO4, D5"/>
    <n v="1"/>
    <x v="0"/>
    <m/>
    <m/>
    <m/>
  </r>
  <r>
    <x v="1"/>
    <s v="Q2"/>
    <s v="BXMPRJ-1299"/>
    <x v="0"/>
    <x v="0"/>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2"/>
    <d v="2015-02-23T18:00:00"/>
    <d v="2015-02-13T20:21:00"/>
    <d v="2015-02-13T20:21:00"/>
    <n v="9.9020833333343035"/>
    <d v="2015-02-14T20:21:00"/>
    <d v="2015-02-20T00:00:00"/>
    <x v="5"/>
    <n v="3"/>
    <n v="9.9020833333343035"/>
    <d v="2015-02-23T17:41:00"/>
    <s v="No Cumplió"/>
    <s v="No Cumplió"/>
    <n v="9.8888888888905058"/>
    <s v="CICLO4, D5"/>
    <n v="1"/>
    <x v="0"/>
    <m/>
    <m/>
    <m/>
  </r>
  <r>
    <x v="0"/>
    <s v="Q4"/>
    <s v="BXMPRJ-1296"/>
    <x v="0"/>
    <x v="2"/>
    <s v="Medium"/>
    <s v="Diferencia en Precio DOCUFOR 12"/>
    <s v="El precio no esta calculado correctamente conforme al valor nominal vigente"/>
    <s v="Agustin Gutierrez"/>
    <x v="1"/>
    <d v="2015-02-23T18:00:00"/>
    <d v="2015-02-13T15:00:00"/>
    <d v="2015-02-13T15:00:00"/>
    <n v="10.125"/>
    <d v="2015-02-14T15:00:00"/>
    <m/>
    <x v="6"/>
    <s v="Sin Fecha"/>
    <n v="10.125"/>
    <m/>
    <s v="No Cumplió"/>
    <s v="Sin Fecha"/>
    <n v="10.125"/>
    <s v="CICLO4"/>
    <n v="1"/>
    <x v="0"/>
    <m/>
    <m/>
    <m/>
  </r>
  <r>
    <x v="0"/>
    <s v="Q4"/>
    <s v="BXMPRJ-1279"/>
    <x v="0"/>
    <x v="2"/>
    <s v="Medium"/>
    <s v="Bloqueo al ingrear a TAS"/>
    <s v="El accesso al sistema TAS presenta bloqueo de registros al ingresar, esto ocurre generalmente despues de mantenimientos al usuario, por ejemplo permisos o reseteo de password. _x000a_"/>
    <s v="Francisco Morales López"/>
    <x v="6"/>
    <d v="2015-02-23T18:00:00"/>
    <d v="2015-02-11T10:04:00"/>
    <d v="2015-02-11T18:30:00"/>
    <n v="11.979166666664241"/>
    <d v="2015-02-12T18:30:00"/>
    <d v="2015-02-12T00:00:00"/>
    <x v="7"/>
    <n v="11"/>
    <n v="12.330555555556202"/>
    <m/>
    <s v="No Cumplió"/>
    <s v="No Cumplió"/>
    <n v="12.330555555556202"/>
    <m/>
    <n v="1"/>
    <x v="0"/>
    <m/>
    <m/>
    <m/>
  </r>
  <r>
    <x v="0"/>
    <s v="Q4"/>
    <s v="BXMPRJ-1278"/>
    <x v="0"/>
    <x v="2"/>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x v="7"/>
    <d v="2015-02-23T18:00:00"/>
    <d v="2015-02-10T21:41:00"/>
    <d v="2015-02-10T21:41:00"/>
    <n v="12.846527777779556"/>
    <d v="2015-02-11T21:41:00"/>
    <d v="2015-02-13T00:00:00"/>
    <x v="8"/>
    <n v="10"/>
    <n v="12.846527777779556"/>
    <m/>
    <s v="No Cumplió"/>
    <s v="No Cumplió"/>
    <n v="12.846527777779556"/>
    <m/>
    <n v="1"/>
    <x v="0"/>
    <m/>
    <m/>
    <m/>
  </r>
  <r>
    <x v="0"/>
    <s v="Q4"/>
    <s v="BXMPRJ-1277"/>
    <x v="0"/>
    <x v="3"/>
    <s v="Medium"/>
    <s v="reporte de operación moneda extranjera (UMS) para complementar ACLME"/>
    <s v="Requiero el archivo por la operación de instrumentos en moneda extranjera para complementar el formulario ACLME."/>
    <s v="Ana hernandez"/>
    <x v="8"/>
    <d v="2015-02-23T18:00:00"/>
    <d v="2015-02-10T21:37:00"/>
    <d v="2015-02-16T17:39:00"/>
    <n v="7.0145833333299379"/>
    <d v="2015-02-17T17:39:00"/>
    <d v="2015-02-23T00:00:00"/>
    <x v="9"/>
    <n v="0"/>
    <n v="12.849305555559113"/>
    <m/>
    <s v="No Cumplió"/>
    <s v="No Cumplió"/>
    <n v="12.849305555559113"/>
    <m/>
    <n v="1"/>
    <x v="0"/>
    <m/>
    <m/>
    <m/>
  </r>
  <r>
    <x v="1"/>
    <s v="Q4"/>
    <s v="BXMPRJ-1277"/>
    <x v="0"/>
    <x v="2"/>
    <s v="Medium"/>
    <s v="reporte de operación moneda extranjera (UMS) para complementar ACLME"/>
    <s v="Requiero el archivo por la operación de instrumentos en moneda extranjera para complementar el formulario ACLME."/>
    <s v="Ana hernandez"/>
    <x v="7"/>
    <d v="2015-02-23T18:00:00"/>
    <d v="2015-02-10T21:37:00"/>
    <d v="2015-02-10T21:37:00"/>
    <n v="12.849305555559113"/>
    <d v="2015-02-11T21:37:00"/>
    <m/>
    <x v="3"/>
    <s v="Sin Fecha"/>
    <n v="12.849305555559113"/>
    <d v="2015-02-16T17:39:00"/>
    <s v="No Cumplió"/>
    <s v="Sin Fecha"/>
    <n v="5.8347222222291748"/>
    <m/>
    <n v="1"/>
    <x v="0"/>
    <m/>
    <m/>
    <m/>
  </r>
  <r>
    <x v="0"/>
    <s v="Q4"/>
    <s v="BXMPRJ-1276"/>
    <x v="0"/>
    <x v="2"/>
    <s v="Medium"/>
    <s v="Generación de promotores"/>
    <s v="Requiero los reportes de generación de los promotores por mercado de capitales, mercado de dinero y sociedades de inversión para su revisión."/>
    <s v="Ana hernandez"/>
    <x v="7"/>
    <d v="2015-02-23T18:00:00"/>
    <d v="2015-02-10T21:35:00"/>
    <d v="2015-02-10T21:35:00"/>
    <n v="12.850694444445253"/>
    <d v="2015-02-11T21:35:00"/>
    <m/>
    <x v="8"/>
    <s v="Sin Fecha"/>
    <n v="12.850694444445253"/>
    <m/>
    <s v="No Cumplió"/>
    <s v="Sin Fecha"/>
    <n v="12.850694444445253"/>
    <s v="PruebasD6"/>
    <n v="1"/>
    <x v="0"/>
    <m/>
    <m/>
    <m/>
  </r>
  <r>
    <x v="0"/>
    <s v="Q2"/>
    <s v="BXMPRJ-1273"/>
    <x v="0"/>
    <x v="3"/>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x v="9"/>
    <d v="2015-02-23T18:00:00"/>
    <d v="2015-02-16T13:49:00"/>
    <d v="2015-02-16T19:32:00"/>
    <n v="6.9361111111138598"/>
    <d v="2015-02-17T19:32:00"/>
    <m/>
    <x v="4"/>
    <s v="Sin Fecha"/>
    <n v="7.1743055555562023"/>
    <m/>
    <s v="No Cumplió"/>
    <s v="Sin Fecha"/>
    <n v="7.1743055555562023"/>
    <m/>
    <n v="1"/>
    <x v="0"/>
    <m/>
    <m/>
    <m/>
  </r>
  <r>
    <x v="0"/>
    <s v="Q3"/>
    <s v="BXMPRJ-1271"/>
    <x v="0"/>
    <x v="1"/>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10"/>
    <d v="2015-02-23T18:00:00"/>
    <d v="2015-02-10T17:44:00"/>
    <d v="2015-02-16T11:19:00"/>
    <n v="7.2784722222204437"/>
    <d v="2015-02-17T11:19:00"/>
    <m/>
    <x v="9"/>
    <s v="Sin Fecha"/>
    <n v="13.011111111110949"/>
    <m/>
    <s v="No Cumplió"/>
    <s v="Sin Fecha"/>
    <n v="13.011111111110949"/>
    <s v="CICLO4, Pruebas, PruebasD5, Reincidencia 1"/>
    <n v="1"/>
    <x v="1"/>
    <m/>
    <m/>
    <m/>
  </r>
  <r>
    <x v="1"/>
    <s v="Q4"/>
    <s v="BXMPRJ-1271"/>
    <x v="0"/>
    <x v="2"/>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11"/>
    <d v="2015-02-23T18:00:00"/>
    <d v="2015-02-10T17:44:00"/>
    <d v="2015-02-10T17:44:00"/>
    <n v="13.011111111110949"/>
    <d v="2015-02-11T17:44:00"/>
    <m/>
    <x v="3"/>
    <s v="Sin Fecha"/>
    <n v="13.011111111110949"/>
    <d v="2015-02-16T11:19:00"/>
    <s v="No Cumplió"/>
    <s v="Sin Fecha"/>
    <n v="5.7326388888905058"/>
    <s v="CICLO4, Pruebas, PruebasD5"/>
    <n v="1"/>
    <x v="1"/>
    <m/>
    <m/>
    <m/>
  </r>
  <r>
    <x v="0"/>
    <s v="Q4"/>
    <s v="BXMPRJ-1270"/>
    <x v="0"/>
    <x v="2"/>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x v="11"/>
    <d v="2015-02-23T18:00:00"/>
    <d v="2015-02-10T16:43:00"/>
    <d v="2015-02-10T16:43:00"/>
    <n v="13.053472222221899"/>
    <d v="2015-02-11T16:43:00"/>
    <m/>
    <x v="10"/>
    <s v="Sin Fecha"/>
    <n v="13.053472222221899"/>
    <m/>
    <s v="No Cumplió"/>
    <s v="Sin Fecha"/>
    <n v="13.053472222221899"/>
    <s v="CICLO4, PruebasD5"/>
    <n v="1"/>
    <x v="0"/>
    <m/>
    <m/>
    <m/>
  </r>
  <r>
    <x v="0"/>
    <s v="Q4"/>
    <s v="BXMPRJ-1267"/>
    <x v="0"/>
    <x v="2"/>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0"/>
    <d v="2015-02-23T18:00:00"/>
    <d v="2015-02-09T21:28:00"/>
    <d v="2015-02-16T17:33:00"/>
    <n v="7.0187500000029104"/>
    <d v="2015-02-17T17:33:00"/>
    <m/>
    <x v="9"/>
    <s v="Sin Fecha"/>
    <n v="13.855555555557657"/>
    <m/>
    <s v="No Cumplió"/>
    <s v="Sin Fecha"/>
    <n v="13.855555555557657"/>
    <s v="CICLO4"/>
    <n v="1"/>
    <x v="0"/>
    <m/>
    <m/>
    <m/>
  </r>
  <r>
    <x v="1"/>
    <s v="Q4"/>
    <s v="BXMPRJ-1267"/>
    <x v="0"/>
    <x v="2"/>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1"/>
    <d v="2015-02-23T18:00:00"/>
    <d v="2015-02-09T21:28:00"/>
    <d v="2015-02-16T17:33:00"/>
    <n v="7.0187500000029104"/>
    <d v="2015-02-17T17:33:00"/>
    <m/>
    <x v="3"/>
    <s v="Sin Fecha"/>
    <n v="13.855555555557657"/>
    <d v="2015-02-22T00:00:00"/>
    <s v="No Cumplió"/>
    <s v="Sin Fecha"/>
    <n v="12.105555555557657"/>
    <s v="CICLO4"/>
    <n v="1"/>
    <x v="0"/>
    <m/>
    <m/>
    <m/>
  </r>
  <r>
    <x v="0"/>
    <s v="Q4"/>
    <s v="BXMPRJ-1265"/>
    <x v="0"/>
    <x v="2"/>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12"/>
    <d v="2015-02-23T18:00:00"/>
    <d v="2015-02-09T21:18:00"/>
    <d v="2015-02-12T19:22:00"/>
    <n v="10.943055555559113"/>
    <d v="2015-02-13T19:22:00"/>
    <m/>
    <x v="6"/>
    <s v="Sin Fecha"/>
    <n v="13.86250000000291"/>
    <m/>
    <s v="No Cumplió"/>
    <s v="Sin Fecha"/>
    <n v="13.86250000000291"/>
    <s v="CICLO4"/>
    <n v="1"/>
    <x v="0"/>
    <m/>
    <m/>
    <m/>
  </r>
  <r>
    <x v="1"/>
    <s v="Q4"/>
    <s v="BXMPRJ-1265"/>
    <x v="0"/>
    <x v="2"/>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0"/>
    <d v="2015-02-23T18:00:00"/>
    <d v="2015-02-09T21:18:00"/>
    <d v="2015-02-09T21:18:00"/>
    <n v="13.86250000000291"/>
    <d v="2015-02-10T21:18:00"/>
    <m/>
    <x v="1"/>
    <s v="Sin Fecha"/>
    <n v="13.86250000000291"/>
    <d v="2015-02-12T19:22:00"/>
    <s v="No Cumplió"/>
    <s v="Sin Fecha"/>
    <n v="2.9194444444437977"/>
    <s v="CICLO4"/>
    <n v="1"/>
    <x v="0"/>
    <m/>
    <m/>
    <m/>
  </r>
  <r>
    <x v="0"/>
    <s v="Q2"/>
    <s v="BXMPRJ-1260"/>
    <x v="0"/>
    <x v="1"/>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2"/>
    <d v="2015-02-23T18:00:00"/>
    <d v="2015-02-09T17:47:00"/>
    <d v="2015-02-09T17:47:00"/>
    <n v="14.009027777778101"/>
    <d v="2015-02-10T17:47:00"/>
    <m/>
    <x v="11"/>
    <s v="Sin Fecha"/>
    <n v="14.009027777778101"/>
    <m/>
    <s v="No Cumplió"/>
    <s v="Sin Fecha"/>
    <n v="14.009027777778101"/>
    <m/>
    <n v="1"/>
    <x v="0"/>
    <m/>
    <m/>
    <m/>
  </r>
  <r>
    <x v="0"/>
    <s v="Q1"/>
    <s v="BXMPRJ-1259"/>
    <x v="0"/>
    <x v="0"/>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13"/>
    <d v="2015-02-23T18:00:00"/>
    <d v="2015-02-09T17:24:00"/>
    <d v="2015-02-09T17:24:00"/>
    <n v="14.025000000001455"/>
    <d v="2015-02-10T17:24:00"/>
    <m/>
    <x v="11"/>
    <s v="Sin Fecha"/>
    <n v="14.025000000001455"/>
    <m/>
    <s v="No Cumplió"/>
    <s v="Sin Fecha"/>
    <n v="14.025000000001455"/>
    <s v="CICLO4"/>
    <n v="1"/>
    <x v="0"/>
    <m/>
    <m/>
    <m/>
  </r>
  <r>
    <x v="1"/>
    <s v="Q1"/>
    <s v="BXMPRJ-1254"/>
    <x v="0"/>
    <x v="0"/>
    <s v="Medium"/>
    <s v="Dividendo en Efectivo_Movimiento Fiable"/>
    <s v="Se aplico dividendo en efectivo para GPH y ALFA. A pesa de que Fiable refleja la salida - entrada de títulos para actualizar el precio, no se mostró el movimiento de efectivo"/>
    <s v="Agustin Gutierrez"/>
    <x v="4"/>
    <d v="2015-02-23T18:00:00"/>
    <d v="2015-02-09T10:07:00"/>
    <d v="2015-02-09T10:07:00"/>
    <n v="14.328472222223354"/>
    <d v="2015-02-10T10:07:00"/>
    <m/>
    <x v="1"/>
    <s v="Sin Fecha"/>
    <n v="14.328472222223354"/>
    <d v="2015-02-11T18:18:00"/>
    <s v="No Cumplió"/>
    <s v="Sin Fecha"/>
    <n v="2.3409722222204437"/>
    <s v="CICLO4"/>
    <n v="1"/>
    <x v="0"/>
    <m/>
    <m/>
    <m/>
  </r>
  <r>
    <x v="1"/>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13"/>
    <d v="2015-02-23T18:00:00"/>
    <d v="2015-02-09T09:47:00"/>
    <d v="2015-02-16T17:03:00"/>
    <n v="7.0395833333313931"/>
    <d v="2015-02-17T17:03:00"/>
    <m/>
    <x v="0"/>
    <s v="Sin Fecha"/>
    <n v="14.34236111111386"/>
    <d v="2015-02-17T00:00:00"/>
    <s v="Cumplió"/>
    <s v="Sin Fecha"/>
    <n v="7.5923611111138598"/>
    <s v="CICLO4"/>
    <n v="1"/>
    <x v="0"/>
    <m/>
    <m/>
    <m/>
  </r>
  <r>
    <x v="1"/>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8"/>
    <d v="2015-02-23T18:00:00"/>
    <d v="2015-02-09T09:47:00"/>
    <d v="2015-02-09T09:47:00"/>
    <n v="14.34236111111386"/>
    <d v="2015-02-10T09:47:00"/>
    <m/>
    <x v="9"/>
    <s v="Sin Fecha"/>
    <n v="14.34236111111386"/>
    <d v="2015-02-16T17:03:00"/>
    <s v="No Cumplió"/>
    <s v="Sin Fecha"/>
    <n v="7.3027777777824667"/>
    <s v="CICLO4"/>
    <n v="1"/>
    <x v="0"/>
    <m/>
    <m/>
    <m/>
  </r>
  <r>
    <x v="0"/>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4"/>
    <d v="2015-02-23T18:00:00"/>
    <d v="2015-02-09T09:29:00"/>
    <d v="2015-02-16T18:15:00"/>
    <n v="6.9895833333357587"/>
    <d v="2015-02-17T18:15:00"/>
    <m/>
    <x v="4"/>
    <s v="Sin Fecha"/>
    <n v="14.354861111110949"/>
    <m/>
    <s v="No Cumplió"/>
    <s v="Sin Fecha"/>
    <n v="14.354861111110949"/>
    <s v="CICLO4"/>
    <n v="1"/>
    <x v="0"/>
    <m/>
    <m/>
    <m/>
  </r>
  <r>
    <x v="1"/>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13"/>
    <d v="2015-02-23T18:00:00"/>
    <d v="2015-02-09T09:29:00"/>
    <d v="2015-02-09T09:29:00"/>
    <n v="14.354861111110949"/>
    <d v="2015-02-10T09:29:00"/>
    <m/>
    <x v="9"/>
    <s v="Sin Fecha"/>
    <n v="14.354861111110949"/>
    <d v="2015-02-16T18:15:00"/>
    <s v="No Cumplió"/>
    <s v="Sin Fecha"/>
    <n v="7.3652777777751908"/>
    <s v="CICLO4"/>
    <n v="1"/>
    <x v="0"/>
    <m/>
    <m/>
    <m/>
  </r>
  <r>
    <x v="2"/>
    <s v="Q1"/>
    <s v="BXMPRJ-1251"/>
    <x v="0"/>
    <x v="4"/>
    <s v="High"/>
    <s v="Bloqueo en la tabla de ffolio en la apertura de día"/>
    <s v="Al momento de la apertura de día de mando mensajes de bloqueo. _x000a__x000a_"/>
    <s v="Antonio Laija Olmedo"/>
    <x v="2"/>
    <d v="2015-02-23T18:00:00"/>
    <d v="2015-02-07T01:28:00"/>
    <d v="2015-02-07T01:28:00"/>
    <n v="16.68888888888614"/>
    <d v="2015-02-08T01:28:00"/>
    <m/>
    <x v="5"/>
    <s v="Sin Fecha"/>
    <n v="16.68888888888614"/>
    <d v="2015-02-16T09:06:00"/>
    <s v="No Cumplió"/>
    <s v="Sin Fecha"/>
    <n v="9.3180555555518367"/>
    <m/>
    <n v="1"/>
    <x v="0"/>
    <m/>
    <m/>
    <m/>
  </r>
  <r>
    <x v="1"/>
    <s v="Q1"/>
    <s v="BXMPRJ-1239"/>
    <x v="0"/>
    <x v="0"/>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3"/>
    <d v="2015-02-23T18:00:00"/>
    <d v="2015-02-05T23:13:00"/>
    <d v="2015-02-05T23:13:00"/>
    <n v="17.78263888888614"/>
    <d v="2015-02-06T23:13:00"/>
    <m/>
    <x v="6"/>
    <s v="Sin Fecha"/>
    <n v="17.78263888888614"/>
    <d v="2015-02-16T17:20:00"/>
    <s v="No Cumplió"/>
    <s v="Sin Fecha"/>
    <n v="10.754861111105129"/>
    <s v="CICLO4, D3"/>
    <n v="1"/>
    <x v="0"/>
    <m/>
    <m/>
    <m/>
  </r>
  <r>
    <x v="1"/>
    <s v="Q1"/>
    <s v="BXMPRJ-1234"/>
    <x v="1"/>
    <x v="1"/>
    <s v="Medium"/>
    <s v="No se excede tasa"/>
    <s v="solicitud de autorizacion cuando no excede parametros"/>
    <s v="Azucena Gudiño"/>
    <x v="13"/>
    <d v="2015-02-23T18:00:00"/>
    <d v="2015-02-05T16:05:00"/>
    <d v="2015-02-05T16:05:00"/>
    <n v="18.079861111109494"/>
    <d v="2015-02-06T16:05:00"/>
    <m/>
    <x v="12"/>
    <s v="Sin Fecha"/>
    <n v="18.079861111109494"/>
    <d v="2015-02-09T11:34:00"/>
    <s v="No Cumplió"/>
    <s v="Sin Fecha"/>
    <n v="3.8118055555532919"/>
    <s v="CICLO4"/>
    <n v="1"/>
    <x v="0"/>
    <m/>
    <m/>
    <m/>
  </r>
  <r>
    <x v="1"/>
    <s v="Q1"/>
    <s v="BXMPRJ-1233"/>
    <x v="0"/>
    <x v="0"/>
    <s v="Medium"/>
    <s v="clientes institucionales"/>
    <s v="Tas no reconoce los clientes que estan marcados como institucionales en fiable"/>
    <s v="Gaby Ledesma"/>
    <x v="8"/>
    <d v="2015-02-23T18:00:00"/>
    <d v="2015-02-05T16:02:00"/>
    <d v="2015-02-05T16:02:00"/>
    <n v="18.081944444442343"/>
    <d v="2015-02-06T16:02:00"/>
    <m/>
    <x v="12"/>
    <s v="Sin Fecha"/>
    <n v="18.081944444442343"/>
    <d v="2015-02-09T10:43:00"/>
    <s v="No Cumplió"/>
    <s v="Sin Fecha"/>
    <n v="3.7784722222204437"/>
    <m/>
    <n v="1"/>
    <x v="0"/>
    <m/>
    <m/>
    <m/>
  </r>
  <r>
    <x v="0"/>
    <s v="Q1"/>
    <s v="BXMPRJ-1233"/>
    <x v="0"/>
    <x v="0"/>
    <s v="Medium"/>
    <s v="clientes institucionales"/>
    <s v="Tas no reconoce los clientes que estan marcados como institucionales en fiable"/>
    <s v="Gaby Ledesma"/>
    <x v="8"/>
    <d v="2015-02-23T18:00:00"/>
    <d v="2015-02-05T16:02:00"/>
    <d v="2015-02-09T10:43:00"/>
    <n v="14.303472222221899"/>
    <d v="2015-02-10T10:43:00"/>
    <m/>
    <x v="11"/>
    <s v="Sin Fecha"/>
    <n v="18.081944444442343"/>
    <m/>
    <s v="No Cumplió"/>
    <s v="Sin Fecha"/>
    <n v="18.081944444442343"/>
    <m/>
    <n v="1"/>
    <x v="0"/>
    <m/>
    <m/>
    <m/>
  </r>
  <r>
    <x v="1"/>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0"/>
    <d v="2015-02-23T18:00:00"/>
    <d v="2015-02-05T15:36:00"/>
    <d v="2015-02-05T15:36:00"/>
    <n v="18.099999999998545"/>
    <d v="2015-02-06T15:36:00"/>
    <m/>
    <x v="12"/>
    <s v="Sin Fecha"/>
    <n v="18.099999999998545"/>
    <d v="2015-02-09T13:17:00"/>
    <s v="No Cumplió"/>
    <s v="Sin Fecha"/>
    <n v="3.9034722222204437"/>
    <s v="CICLO4"/>
    <n v="1"/>
    <x v="0"/>
    <m/>
    <m/>
    <m/>
  </r>
  <r>
    <x v="0"/>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9"/>
    <d v="2015-02-23T18:00:00"/>
    <d v="2015-02-05T15:36:00"/>
    <d v="2015-02-09T13:17:00"/>
    <n v="14.196527777778101"/>
    <d v="2015-02-10T13:17:00"/>
    <m/>
    <x v="11"/>
    <s v="Sin Fecha"/>
    <n v="18.099999999998545"/>
    <m/>
    <s v="No Cumplió"/>
    <s v="Sin Fecha"/>
    <n v="18.099999999998545"/>
    <s v="CICLO4"/>
    <n v="1"/>
    <x v="0"/>
    <m/>
    <m/>
    <m/>
  </r>
  <r>
    <x v="1"/>
    <s v="Q1"/>
    <s v="BXMPRJ-1231"/>
    <x v="0"/>
    <x v="0"/>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13"/>
    <d v="2015-02-23T18:00:00"/>
    <d v="2015-02-05T15:01:00"/>
    <d v="2015-02-05T15:01:00"/>
    <n v="18.124305555553292"/>
    <d v="2015-02-06T15:01:00"/>
    <m/>
    <x v="0"/>
    <s v="Sin Fecha"/>
    <n v="18.124305555553292"/>
    <d v="2015-02-06T19:08:00"/>
    <s v="Cumplió"/>
    <s v="Sin Fecha"/>
    <n v="1.171527777776646"/>
    <s v="CICLO4"/>
    <n v="1"/>
    <x v="0"/>
    <m/>
    <m/>
    <m/>
  </r>
  <r>
    <x v="0"/>
    <s v="B4"/>
    <s v="BXMPRJ-1228"/>
    <x v="0"/>
    <x v="1"/>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14"/>
    <d v="2015-02-23T18:00:00"/>
    <d v="2015-02-05T12:07:00"/>
    <d v="2015-02-23T09:43:00"/>
    <n v="0.34513888888614019"/>
    <d v="2015-02-24T09:43:00"/>
    <m/>
    <x v="0"/>
    <s v="Sin Fecha"/>
    <n v="18.245138888887595"/>
    <m/>
    <s v="No Cumplió"/>
    <s v="Sin Fecha"/>
    <n v="18.245138888887595"/>
    <m/>
    <n v="1"/>
    <x v="0"/>
    <m/>
    <m/>
    <m/>
  </r>
  <r>
    <x v="1"/>
    <s v="B4"/>
    <s v="BXMPRJ-1228"/>
    <x v="0"/>
    <x v="1"/>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8"/>
    <d v="2015-02-23T18:00:00"/>
    <d v="2015-02-05T12:07:00"/>
    <d v="2015-02-17T18:33:00"/>
    <n v="5.9770833333313931"/>
    <d v="2015-02-18T18:33:00"/>
    <m/>
    <x v="3"/>
    <s v="Sin Fecha"/>
    <n v="18.245138888887595"/>
    <d v="2015-02-23T09:43:00"/>
    <s v="No Cumplió"/>
    <s v="Sin Fecha"/>
    <n v="17.900000000001455"/>
    <m/>
    <n v="1"/>
    <x v="0"/>
    <m/>
    <m/>
    <m/>
  </r>
  <r>
    <x v="0"/>
    <s v="Q1"/>
    <s v="BXMPRJ-1223"/>
    <x v="0"/>
    <x v="0"/>
    <s v="High"/>
    <s v="Nuevo Formulario Derivados (Contrapartes)"/>
    <s v="Iván _x000a__x000a_Derivado de modificaciones por parte de BANXICO a los formularios de derivados ( contrapartes en este caso ) se requiere que realicen las gestiones pertinentes a fin de emitir el reporte de contrapartes de acuerdo a la estructura, definiciones y catálogo anexos. _x000a_"/>
    <s v="Erick Vázquez"/>
    <x v="9"/>
    <d v="2015-02-23T18:00:00"/>
    <d v="2015-02-04T17:30:00"/>
    <d v="2015-02-04T17:30:00"/>
    <n v="19.020833333335759"/>
    <d v="2015-02-05T17:30:00"/>
    <m/>
    <x v="13"/>
    <s v="Sin Fecha"/>
    <n v="19.020833333335759"/>
    <m/>
    <s v="No Cumplió"/>
    <s v="Sin Fecha"/>
    <n v="19.020833333335759"/>
    <m/>
    <n v="1"/>
    <x v="0"/>
    <m/>
    <m/>
    <m/>
  </r>
  <r>
    <x v="0"/>
    <s v="Q1"/>
    <s v="BXMPRJ-1222"/>
    <x v="0"/>
    <x v="0"/>
    <s v="High"/>
    <s v="Nuevo Formulario Derivados ( Garantías)"/>
    <s v="Iván _x000a__x000a_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9"/>
    <d v="2015-02-23T18:00:00"/>
    <d v="2015-02-04T17:27:00"/>
    <d v="2015-02-04T17:27:00"/>
    <n v="19.022916666668607"/>
    <d v="2015-02-05T17:27:00"/>
    <m/>
    <x v="13"/>
    <s v="Sin Fecha"/>
    <n v="19.022916666668607"/>
    <m/>
    <s v="No Cumplió"/>
    <s v="Sin Fecha"/>
    <n v="19.022916666668607"/>
    <m/>
    <n v="1"/>
    <x v="0"/>
    <m/>
    <m/>
    <m/>
  </r>
  <r>
    <x v="0"/>
    <s v="Q1"/>
    <s v="BXMPRJ-1221"/>
    <x v="0"/>
    <x v="0"/>
    <s v="High"/>
    <s v="Rediseño Formulario Derivados ( OFF)"/>
    <s v="Iván _x000a__x000a_Derivado de modificaciones por parte de BANXICO a los formularios de derivados ( futuros en este caso ) se requiere que se realicen los ajustes de acuerdo a la estructura, definiciones y catálogo que se mencionan en los archivos adjuntos."/>
    <s v="Erick Vázquez"/>
    <x v="9"/>
    <d v="2015-02-23T18:00:00"/>
    <d v="2015-02-04T17:23:00"/>
    <d v="2015-02-04T17:23:00"/>
    <n v="19.025694444440887"/>
    <d v="2015-02-05T17:23:00"/>
    <m/>
    <x v="13"/>
    <s v="Sin Fecha"/>
    <n v="19.025694444440887"/>
    <m/>
    <s v="No Cumplió"/>
    <s v="Sin Fecha"/>
    <n v="19.025694444440887"/>
    <m/>
    <n v="1"/>
    <x v="0"/>
    <m/>
    <m/>
    <m/>
  </r>
  <r>
    <x v="0"/>
    <s v="Q6"/>
    <s v="BXMPRJ-1214"/>
    <x v="0"/>
    <x v="5"/>
    <s v="High"/>
    <s v="Estado de cuenta"/>
    <s v="toda la informcion que presenta el estado de cuenta esta en ceros"/>
    <s v="Azucena Gudiño"/>
    <x v="13"/>
    <d v="2015-02-23T18:00:00"/>
    <d v="2015-02-03T19:10:00"/>
    <d v="2015-02-03T19:10:00"/>
    <n v="19.951388888890506"/>
    <d v="2015-02-04T19:10:00"/>
    <m/>
    <x v="13"/>
    <s v="Sin Fecha"/>
    <n v="19.951388888890506"/>
    <m/>
    <s v="No Cumplió"/>
    <s v="Sin Fecha"/>
    <n v="19.951388888890506"/>
    <s v="PruebasD4, ciclo4"/>
    <n v="1"/>
    <x v="0"/>
    <m/>
    <m/>
    <m/>
  </r>
  <r>
    <x v="0"/>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0"/>
    <d v="2015-02-23T18:00:00"/>
    <d v="2015-02-03T17:32:00"/>
    <d v="2015-02-03T00:00:00"/>
    <n v="20.75"/>
    <d v="2015-02-04T00:00:00"/>
    <m/>
    <x v="0"/>
    <s v="Sin Fecha"/>
    <n v="20.019444444442343"/>
    <d v="2015-02-04T00:00:00"/>
    <s v="Cumplió"/>
    <s v="Sin Fecha"/>
    <n v="0.2694444444423425"/>
    <s v="CICLO4"/>
    <n v="1"/>
    <x v="0"/>
    <m/>
    <m/>
    <m/>
  </r>
  <r>
    <x v="1"/>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15"/>
    <d v="2015-02-23T18:00:00"/>
    <d v="2015-02-03T17:32:00"/>
    <d v="2015-02-04T00:00:00"/>
    <n v="19.75"/>
    <d v="2015-02-05T00:00:00"/>
    <m/>
    <x v="13"/>
    <s v="Sin Fecha"/>
    <n v="20.019444444442343"/>
    <m/>
    <s v="No Cumplió"/>
    <s v="Sin Fecha"/>
    <n v="20.019444444442343"/>
    <s v="CICLO4"/>
    <n v="1"/>
    <x v="0"/>
    <m/>
    <m/>
    <m/>
  </r>
  <r>
    <x v="0"/>
    <s v="Q6"/>
    <s v="BXMPRJ-1210"/>
    <x v="0"/>
    <x v="5"/>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8"/>
    <d v="2015-02-23T18:00:00"/>
    <d v="2015-02-03T17:29:00"/>
    <d v="2015-02-03T17:29:00"/>
    <n v="20.021527777775191"/>
    <d v="2015-02-04T17:29:00"/>
    <m/>
    <x v="14"/>
    <s v="Sin Fecha"/>
    <n v="20.021527777775191"/>
    <m/>
    <s v="No Cumplió"/>
    <s v="Sin Fecha"/>
    <n v="20.021527777775191"/>
    <m/>
    <n v="1"/>
    <x v="0"/>
    <m/>
    <m/>
    <m/>
  </r>
  <r>
    <x v="2"/>
    <s v="Q1"/>
    <s v="BXMPRJ-1209"/>
    <x v="0"/>
    <x v="4"/>
    <s v="High"/>
    <s v="Se asignó un hecho en TAS sin la existencia de una orden"/>
    <s v="_x000a_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x v="15"/>
    <d v="2015-02-23T18:00:00"/>
    <d v="2015-02-03T17:24:00"/>
    <d v="2015-02-03T00:00:00"/>
    <n v="20.75"/>
    <d v="2015-02-04T00:00:00"/>
    <m/>
    <x v="10"/>
    <s v="Sin Fecha"/>
    <n v="20.025000000001455"/>
    <d v="2015-02-16T17:26:00"/>
    <s v="No Cumplió"/>
    <s v="Sin Fecha"/>
    <n v="13.001388888893416"/>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5"/>
    <d v="2015-02-23T18:00:00"/>
    <d v="2015-02-03T17:18:00"/>
    <d v="2015-02-03T00:00:00"/>
    <n v="20.75"/>
    <d v="2015-02-04T00:00:00"/>
    <m/>
    <x v="0"/>
    <s v="Sin Fecha"/>
    <n v="20.029166666667152"/>
    <d v="2015-02-04T15:02:00"/>
    <s v="Cumplió"/>
    <s v="Sin Fecha"/>
    <n v="0.90555555555329192"/>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6"/>
    <d v="2015-02-23T18:00:00"/>
    <d v="2015-02-03T17:18:00"/>
    <d v="2015-02-04T15:02:00"/>
    <n v="19.12361111111386"/>
    <d v="2015-02-05T15:02:00"/>
    <m/>
    <x v="0"/>
    <s v="Sin Fecha"/>
    <n v="20.029166666667152"/>
    <d v="2015-02-06T11:53:00"/>
    <s v="Cumplió"/>
    <s v="Sin Fecha"/>
    <n v="2.7743055555547471"/>
    <s v="CICLO4"/>
    <n v="1"/>
    <x v="0"/>
    <m/>
    <m/>
    <m/>
  </r>
  <r>
    <x v="1"/>
    <s v="Q1"/>
    <s v="BXMPRJ-1208"/>
    <x v="0"/>
    <x v="1"/>
    <s v="High"/>
    <s v="Ordenes de Capitales con vigencia se borraron"/>
    <s v="_x000a_Se observa que 291 órdenes de Capitales con vigencia mayor a un día no pasaron al día 28 de julio al día 29 de julio. _x000a__x000a_Favor de verificar"/>
    <s v="Cesar Guzmán"/>
    <x v="15"/>
    <d v="2015-02-23T18:00:00"/>
    <d v="2015-02-03T17:18:00"/>
    <d v="2015-02-04T15:02:00"/>
    <n v="19.12361111111386"/>
    <d v="2015-02-05T15:02:00"/>
    <d v="2015-02-05T00:00:00"/>
    <x v="3"/>
    <n v="4"/>
    <n v="20.029166666667152"/>
    <d v="2015-02-09T17:06:00"/>
    <s v="No Cumplió"/>
    <s v="No Cumplió"/>
    <n v="5.9916666666686069"/>
    <s v="CICLO4"/>
    <n v="1"/>
    <x v="0"/>
    <m/>
    <m/>
    <m/>
  </r>
  <r>
    <x v="0"/>
    <s v="Q1"/>
    <s v="BXMPRJ-1208"/>
    <x v="0"/>
    <x v="1"/>
    <s v="High"/>
    <s v="Ordenes de Capitales con vigencia se borraron"/>
    <s v="_x000a_Se observa que 291 órdenes de Capitales con vigencia mayor a un día no pasaron al día 28 de julio al día 29 de julio. _x000a__x000a_Favor de verificar"/>
    <s v="Cesar Guzmán"/>
    <x v="15"/>
    <d v="2015-02-23T18:00:00"/>
    <d v="2015-02-03T17:18:00"/>
    <d v="2015-02-09T17:06:00"/>
    <n v="14.037499999998545"/>
    <d v="2015-02-10T17:06:00"/>
    <d v="2015-02-05T00:00:00"/>
    <x v="11"/>
    <n v="18"/>
    <n v="20.029166666667152"/>
    <m/>
    <s v="No Cumplió"/>
    <s v="No Cumplió"/>
    <n v="20.029166666667152"/>
    <s v="CICLO4"/>
    <n v="1"/>
    <x v="0"/>
    <m/>
    <m/>
    <m/>
  </r>
  <r>
    <x v="1"/>
    <s v="Q1"/>
    <s v="BXMPRJ-1207"/>
    <x v="0"/>
    <x v="0"/>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9"/>
    <d v="2015-02-23T18:00:00"/>
    <d v="2015-02-03T15:12:00"/>
    <d v="2015-02-03T00:00:00"/>
    <n v="20.75"/>
    <d v="2015-02-04T00:00:00"/>
    <m/>
    <x v="12"/>
    <s v="Sin Fecha"/>
    <n v="20.116666666668607"/>
    <d v="2015-02-06T12:45:00"/>
    <s v="No Cumplió"/>
    <s v="Sin Fecha"/>
    <n v="2.8979166666686069"/>
    <s v="CICLO4"/>
    <n v="1"/>
    <x v="0"/>
    <m/>
    <m/>
    <m/>
  </r>
  <r>
    <x v="0"/>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2"/>
    <d v="2015-02-23T18:00:00"/>
    <d v="2015-02-03T09:21:00"/>
    <d v="2015-02-03T00:00:00"/>
    <n v="20.75"/>
    <d v="2015-02-04T00:00:00"/>
    <d v="2015-02-17T00:00:00"/>
    <x v="14"/>
    <n v="6"/>
    <n v="20.360416666670062"/>
    <m/>
    <s v="No Cumplió"/>
    <s v="No Cumplió"/>
    <n v="20.360416666670062"/>
    <m/>
    <n v="1"/>
    <x v="0"/>
    <m/>
    <m/>
    <m/>
  </r>
  <r>
    <x v="1"/>
    <s v="Q1"/>
    <s v="BXMPRJ-1203"/>
    <x v="0"/>
    <x v="0"/>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9"/>
    <d v="2015-02-23T18:00:00"/>
    <d v="2015-01-31T09:17:00"/>
    <d v="2015-02-03T00:00:00"/>
    <n v="20.75"/>
    <d v="2015-02-04T00:00:00"/>
    <m/>
    <x v="15"/>
    <s v="Sin Fecha"/>
    <n v="23.363194444442343"/>
    <d v="2015-02-03T00:00:00"/>
    <s v="Cumplió"/>
    <s v="Sin Fecha"/>
    <n v="2.6131944444423425"/>
    <s v="CICLO4"/>
    <n v="1"/>
    <x v="0"/>
    <m/>
    <m/>
    <m/>
  </r>
  <r>
    <x v="1"/>
    <s v="Q1"/>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3"/>
    <d v="2015-02-23T18:00:00"/>
    <d v="2015-01-30T20:00:00"/>
    <d v="2015-02-03T00:00:00"/>
    <n v="20.75"/>
    <d v="2015-02-04T00:00:00"/>
    <m/>
    <x v="12"/>
    <s v="Sin Fecha"/>
    <n v="23.916666666664241"/>
    <d v="2015-02-06T13:42:00"/>
    <s v="No Cumplió"/>
    <s v="Sin Fecha"/>
    <n v="6.7374999999956344"/>
    <s v="CICLO4"/>
    <n v="1"/>
    <x v="0"/>
    <m/>
    <m/>
    <m/>
  </r>
  <r>
    <x v="2"/>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9"/>
    <d v="2015-02-23T18:00:00"/>
    <d v="2015-01-30T18:23:00"/>
    <d v="2015-02-09T12:01:00"/>
    <n v="14.249305555553292"/>
    <d v="2015-02-10T12:01:00"/>
    <m/>
    <x v="11"/>
    <s v="Sin Fecha"/>
    <n v="23.984027777776646"/>
    <d v="2015-02-23T17:10:00"/>
    <s v="No Cumplió"/>
    <s v="Sin Fecha"/>
    <n v="23.949305555557657"/>
    <s v="CICLO4"/>
    <n v="1"/>
    <x v="0"/>
    <m/>
    <m/>
    <m/>
  </r>
  <r>
    <x v="1"/>
    <s v="Q2"/>
    <s v="BXMPRJ-1200"/>
    <x v="0"/>
    <x v="3"/>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7"/>
    <d v="2015-02-23T18:00:00"/>
    <d v="2015-01-30T18:23:00"/>
    <d v="2015-02-03T00:00:00"/>
    <n v="20.75"/>
    <d v="2015-02-04T00:00:00"/>
    <m/>
    <x v="4"/>
    <s v="Sin Fecha"/>
    <n v="23.984027777776646"/>
    <d v="2015-02-09T12:01:00"/>
    <s v="No Cumplió"/>
    <s v="Sin Fecha"/>
    <n v="9.734722222223354"/>
    <s v="CICLO4"/>
    <n v="1"/>
    <x v="0"/>
    <m/>
    <m/>
    <m/>
  </r>
  <r>
    <x v="0"/>
    <s v="Q2"/>
    <s v="BXMPRJ-1199"/>
    <x v="0"/>
    <x v="3"/>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_x000a_De lo contrario cada área estará realizando su actividad hasta 5 veces."/>
    <s v="Martin Cruz"/>
    <x v="14"/>
    <d v="2015-02-23T18:00:00"/>
    <d v="2015-01-30T18:20:00"/>
    <d v="2015-02-03T00:00:00"/>
    <n v="20.75"/>
    <d v="2015-02-04T00:00:00"/>
    <m/>
    <x v="14"/>
    <s v="Sin Fecha"/>
    <n v="23.986111111109494"/>
    <m/>
    <s v="No Cumplió"/>
    <s v="Sin Fecha"/>
    <n v="23.986111111109494"/>
    <s v="CICLO4, D2"/>
    <n v="1"/>
    <x v="0"/>
    <m/>
    <m/>
    <m/>
  </r>
  <r>
    <x v="0"/>
    <s v="Q1"/>
    <s v="BXMPRJ-1197"/>
    <x v="0"/>
    <x v="0"/>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13"/>
    <d v="2015-02-23T18:00:00"/>
    <d v="2015-01-30T16:40:00"/>
    <d v="2015-02-03T00:00:00"/>
    <n v="20.75"/>
    <d v="2015-02-04T00:00:00"/>
    <m/>
    <x v="14"/>
    <s v="Sin Fecha"/>
    <n v="24.055555555554747"/>
    <m/>
    <s v="No Cumplió"/>
    <s v="Sin Fecha"/>
    <n v="24.055555555554747"/>
    <m/>
    <n v="1"/>
    <x v="0"/>
    <m/>
    <m/>
    <m/>
  </r>
  <r>
    <x v="2"/>
    <s v="Q1"/>
    <s v="BXMPRJ-1196"/>
    <x v="0"/>
    <x v="4"/>
    <s v="High"/>
    <s v="REINCIDENCIA (ant.435) Bloqueado por otro usuario"/>
    <s v="REINCIDENCIA JIRA435, al estar capturando en el módulo de &quot;Mesa&quot; capturando una orden y me quedé bloqueado por otro usuario que se encontraba en el módulo de &quot;liquidaciones&quot; (Rosa Isela). _x000a_Ese otro JIRA que está referenciado con éste es el 435, pero en esa ocasión estaba ajustando canasta."/>
    <s v="Martin Cruz"/>
    <x v="2"/>
    <d v="2015-02-23T18:00:00"/>
    <d v="2015-01-30T16:35:00"/>
    <d v="2015-02-03T00:00:00"/>
    <n v="20.75"/>
    <d v="2015-02-04T00:00:00"/>
    <m/>
    <x v="6"/>
    <s v="Sin Fecha"/>
    <n v="24.059027777781012"/>
    <d v="2015-02-13T20:04:00"/>
    <s v="No Cumplió"/>
    <s v="Sin Fecha"/>
    <n v="14.145138888889051"/>
    <s v="CICLO4"/>
    <n v="1"/>
    <x v="0"/>
    <m/>
    <m/>
    <m/>
  </r>
  <r>
    <x v="0"/>
    <s v="Q1"/>
    <s v="BXMPRJ-1195"/>
    <x v="0"/>
    <x v="0"/>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13"/>
    <d v="2015-02-23T18:00:00"/>
    <d v="2015-01-30T16:23:00"/>
    <d v="2015-02-03T00:00:00"/>
    <n v="20.75"/>
    <d v="2015-02-04T00:00:00"/>
    <m/>
    <x v="14"/>
    <s v="Sin Fecha"/>
    <n v="24.067361111112405"/>
    <m/>
    <s v="No Cumplió"/>
    <s v="Sin Fecha"/>
    <n v="24.067361111112405"/>
    <m/>
    <n v="1"/>
    <x v="0"/>
    <m/>
    <m/>
    <m/>
  </r>
  <r>
    <x v="1"/>
    <s v="Q1"/>
    <s v="BXMPRJ-1193"/>
    <x v="0"/>
    <x v="0"/>
    <s v="High"/>
    <s v="Reporte de Cartera global de clientes"/>
    <s v="_x000a_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3"/>
    <d v="2015-02-23T18:00:00"/>
    <d v="2015-01-30T15:11:00"/>
    <d v="2015-02-03T00:00:00"/>
    <n v="20.75"/>
    <d v="2015-02-04T00:00:00"/>
    <m/>
    <x v="14"/>
    <s v="Sin Fecha"/>
    <n v="24.117361111108039"/>
    <m/>
    <s v="No Cumplió"/>
    <s v="Sin Fecha"/>
    <n v="24.117361111108039"/>
    <s v="CICLO4"/>
    <n v="1"/>
    <x v="0"/>
    <m/>
    <m/>
    <m/>
  </r>
  <r>
    <x v="2"/>
    <s v="Q1"/>
    <s v="BXMPRJ-1190"/>
    <x v="0"/>
    <x v="4"/>
    <s v="High"/>
    <s v="PROBLEMAS PARA CAPTURAR 91TIE28B CREAL11"/>
    <s v="Descripción de Escenario de Prueba: _x000a_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_x000a_Si cambiamos la manera de capturar la operación, es decir sí seleccionamos emisión (91Creal11) podemos continuar sin problema alguno. _x000a_En Ambos casos al intentar asignar, el precio es incorrecto... _x000a_Buscamos una tercera opción y consiste en llegar al plazo para capturarlo correctamente y cuando despliegue la emisión dejar el combo en blanco, es decir desplazarlo hacia arriba, a partir del paso 12 se muestra evidencia. _x000a_Se documenta a continuación la primera y la segunda opción. _x000a_"/>
    <s v="Martin Cruz"/>
    <x v="18"/>
    <d v="2015-02-23T18:00:00"/>
    <d v="2015-01-30T12:19:00"/>
    <d v="2015-02-03T00:00:00"/>
    <n v="20.75"/>
    <d v="2015-02-04T00:00:00"/>
    <d v="2015-02-09T00:00:00"/>
    <x v="10"/>
    <n v="7"/>
    <n v="24.236805555556202"/>
    <d v="2015-02-16T13:20:00"/>
    <s v="No Cumplió"/>
    <s v="No Cumplió"/>
    <n v="17.042361111110949"/>
    <s v="CICLO4"/>
    <n v="1"/>
    <x v="0"/>
    <m/>
    <m/>
    <m/>
  </r>
  <r>
    <x v="0"/>
    <s v="Q1"/>
    <s v="BXMPRJ-1165"/>
    <x v="0"/>
    <x v="2"/>
    <s v="High"/>
    <s v="Regla 19 de Garantías y Préstamos no esta generando contabilidad"/>
    <s v="Al correr contabilidad de la regla 19 GArantías y Préstamos no esta generando registros contables, en el ambiente de TAS Producción en BX+ para la Casa de Bolsa."/>
    <s v="Arturo Saldivar"/>
    <x v="19"/>
    <d v="2015-02-23T18:00:00"/>
    <d v="2015-01-23T21:21:00"/>
    <d v="2015-02-09T12:43:00"/>
    <n v="14.22013888888614"/>
    <d v="2015-02-10T12:43:00"/>
    <d v="2015-02-05T00:00:00"/>
    <x v="11"/>
    <n v="18"/>
    <n v="30.860416666670062"/>
    <m/>
    <s v="No Cumplió"/>
    <s v="No Cumplió"/>
    <n v="30.860416666670062"/>
    <s v="CICLO4"/>
    <n v="1"/>
    <x v="0"/>
    <m/>
    <m/>
    <m/>
  </r>
  <r>
    <x v="1"/>
    <s v="Q1"/>
    <s v="BXMPRJ-1165"/>
    <x v="0"/>
    <x v="2"/>
    <s v="High"/>
    <s v="Regla 19 de Garantías y Préstamos no esta generando contabilidad"/>
    <s v="Al correr contabilidad de la regla 19 GArantías y Préstamos no esta generando registros contables, en el ambiente de TAS Producción en BX+ para la Casa de Bolsa."/>
    <s v="Arturo Saldivar"/>
    <x v="20"/>
    <d v="2015-02-23T18:00:00"/>
    <d v="2015-01-23T21:21:00"/>
    <d v="2015-02-06T19:07:00"/>
    <n v="16.953472222223354"/>
    <d v="2015-02-07T19:07:00"/>
    <d v="2015-02-05T00:00:00"/>
    <x v="1"/>
    <n v="4"/>
    <n v="30.860416666670062"/>
    <d v="2015-02-09T12:43:00"/>
    <s v="No Cumplió"/>
    <s v="No Cumplió"/>
    <n v="16.640277777783922"/>
    <s v="CICLO4"/>
    <n v="1"/>
    <x v="0"/>
    <m/>
    <m/>
    <m/>
  </r>
  <r>
    <x v="1"/>
    <s v="Q1"/>
    <s v="BXMPRJ-1165"/>
    <x v="0"/>
    <x v="2"/>
    <s v="High"/>
    <s v="Regla 19 de Garantías y Préstamos no esta generando contabilidad"/>
    <s v="Al correr contabilidad de la regla 19 GArantías y Préstamos no esta generando registros contables, en el ambiente de TAS Producción en BX+ para la Casa de Bolsa."/>
    <s v="Arturo Saldivar"/>
    <x v="19"/>
    <d v="2015-02-23T18:00:00"/>
    <d v="2015-01-23T21:21:00"/>
    <d v="2015-02-03T00:00:00"/>
    <n v="20.75"/>
    <d v="2015-02-04T00:00:00"/>
    <d v="2015-02-05T00:00:00"/>
    <x v="12"/>
    <n v="1"/>
    <n v="30.860416666670062"/>
    <d v="2015-02-06T19:07:00"/>
    <s v="No Cumplió"/>
    <s v="No Cumplió"/>
    <n v="13.906944444446708"/>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8"/>
    <d v="2015-02-23T18:00:00"/>
    <d v="2015-01-23T21:21:00"/>
    <d v="2015-02-06T19:07:00"/>
    <n v="16.953472222223354"/>
    <d v="2015-02-07T19:07:00"/>
    <d v="2015-02-05T00:00:00"/>
    <x v="16"/>
    <n v="18"/>
    <n v="30.860416666670062"/>
    <m/>
    <s v="No Cumplió"/>
    <s v="No Cumplió"/>
    <n v="30.860416666670062"/>
    <s v="CICLO4"/>
    <n v="1"/>
    <x v="0"/>
    <m/>
    <m/>
    <m/>
  </r>
  <r>
    <x v="0"/>
    <s v="Q3"/>
    <s v="BXMPRJ-1163"/>
    <x v="0"/>
    <x v="1"/>
    <s v="High"/>
    <s v="Parametrizacion y validacion de cifras para revision de Edos de Cta."/>
    <s v="Se requiere definir la parametrización y posterior revisión de los campos para revisión de Edos. de Cta. TAS. contemplando la siguiente información: _x000a_- Capital promedio invertido _x000a_- Saldo al mes actual y anterior _x000a_- Cuadro de comisiones divididas de acuerdo a practicas de Venta _x000a_- Ganancia y pérdida _x000a_- Resumen Fiscal _x000a_- Dividendos en Efectivo _x000a_- SIC _x000a_- Retención ISR SIC _x000a_- Intereses y cupones cobrados x directos _x000a_- Premios reporto _x000a_- ISR Retenido Mensual _x000a_- IVA _x000a_- Enajenación de Acciones _x000a_- Resumen Fiscal y BMV _x000a_"/>
    <s v="Christian Ramirez"/>
    <x v="21"/>
    <d v="2015-02-23T18:00:00"/>
    <d v="2015-01-23T17:06:00"/>
    <d v="2015-02-03T00:00:00"/>
    <n v="20.75"/>
    <d v="2015-02-04T00:00:00"/>
    <m/>
    <x v="14"/>
    <s v="Sin Fecha"/>
    <n v="31.037499999998545"/>
    <m/>
    <s v="No Cumplió"/>
    <s v="Sin Fecha"/>
    <n v="31.037499999998545"/>
    <s v="MIGRACION_4"/>
    <n v="1"/>
    <x v="0"/>
    <m/>
    <m/>
    <m/>
  </r>
  <r>
    <x v="1"/>
    <s v="Q1"/>
    <s v="BXMPRJ-1158"/>
    <x v="0"/>
    <x v="2"/>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23T18:00:00"/>
    <d v="2015-01-22T22:19:00"/>
    <d v="2015-02-03T00:00:00"/>
    <n v="20.75"/>
    <d v="2015-02-04T00:00:00"/>
    <m/>
    <x v="0"/>
    <s v="Sin Fecha"/>
    <n v="31.820138888891961"/>
    <d v="2015-02-04T14:04:00"/>
    <s v="Cumplió"/>
    <s v="Sin Fecha"/>
    <n v="12.65625"/>
    <s v="CICLO4"/>
    <n v="1"/>
    <x v="0"/>
    <m/>
    <m/>
    <m/>
  </r>
  <r>
    <x v="1"/>
    <s v="Q1"/>
    <s v="BXMPRJ-1158"/>
    <x v="0"/>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20"/>
    <d v="2015-02-23T18:00:00"/>
    <d v="2015-01-22T22:19:00"/>
    <d v="2015-02-04T14:04:00"/>
    <n v="19.163888888891961"/>
    <d v="2015-02-05T14:04:00"/>
    <m/>
    <x v="0"/>
    <s v="Sin Fecha"/>
    <n v="31.820138888891961"/>
    <d v="2015-02-05T13:15:00"/>
    <s v="Cumplió"/>
    <s v="Sin Fecha"/>
    <n v="13.62222222222772"/>
    <s v="CICLO4"/>
    <n v="1"/>
    <x v="0"/>
    <m/>
    <m/>
    <m/>
  </r>
  <r>
    <x v="1"/>
    <s v="Q1"/>
    <s v="BXMPRJ-1158"/>
    <x v="0"/>
    <x v="2"/>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20"/>
    <d v="2015-02-23T18:00:00"/>
    <d v="2015-01-22T22:19:00"/>
    <d v="2015-02-05T13:15:00"/>
    <n v="18.197916666664241"/>
    <d v="2015-02-06T13:15:00"/>
    <m/>
    <x v="12"/>
    <s v="Sin Fecha"/>
    <n v="31.820138888891961"/>
    <d v="2015-02-09T13:02:00"/>
    <s v="No Cumplió"/>
    <s v="Sin Fecha"/>
    <n v="17.613194444449618"/>
    <s v="CICLO4"/>
    <n v="1"/>
    <x v="0"/>
    <m/>
    <m/>
    <m/>
  </r>
  <r>
    <x v="0"/>
    <s v="Q4"/>
    <s v="BXMPRJ-1143"/>
    <x v="0"/>
    <x v="2"/>
    <s v="Medium"/>
    <s v="No viajan las ordenes H2H de reportos con clientes"/>
    <s v="Conforme a las pruebas realizadas en H2H, No viajan las ordenes de reporto con intermediarios financieros."/>
    <s v="Agustin Gutierrez"/>
    <x v="8"/>
    <d v="2015-02-23T18:00:00"/>
    <d v="2015-01-21T10:31:00"/>
    <d v="2015-02-03T00:00:00"/>
    <n v="20.75"/>
    <d v="2015-02-04T00:00:00"/>
    <m/>
    <x v="14"/>
    <s v="Sin Fecha"/>
    <n v="33.311805555553292"/>
    <m/>
    <s v="No Cumplió"/>
    <s v="Sin Fecha"/>
    <n v="33.311805555553292"/>
    <s v="CICLO4"/>
    <n v="1"/>
    <x v="0"/>
    <m/>
    <m/>
    <m/>
  </r>
  <r>
    <x v="1"/>
    <s v="Q4"/>
    <s v="BXMPRJ-1123"/>
    <x v="0"/>
    <x v="2"/>
    <s v="Medium"/>
    <s v="Depósitos Físicos realizado en TAS no reflejados en FIABLE"/>
    <s v="Se observan 8 depósitos físicos realizados en TAS, que no se reflejaron en Fiable. _x000a__x000a_Favor de vaidar y explicar la razón de las diferencias"/>
    <s v="Cesar Guzmán"/>
    <x v="0"/>
    <d v="2015-02-23T18:00:00"/>
    <d v="2015-01-15T21:22:00"/>
    <d v="2015-02-03T00:00:00"/>
    <n v="20.75"/>
    <d v="2015-02-04T00:00:00"/>
    <m/>
    <x v="15"/>
    <s v="Sin Fecha"/>
    <n v="38.859722222223354"/>
    <d v="2015-02-03T00:00:00"/>
    <s v="Cumplió"/>
    <s v="Sin Fecha"/>
    <n v="18.109722222223354"/>
    <s v="CICLO4, PruebasD2"/>
    <n v="1"/>
    <x v="2"/>
    <m/>
    <m/>
    <m/>
  </r>
  <r>
    <x v="1"/>
    <s v="Q5"/>
    <s v="BXMPRJ-1123"/>
    <x v="0"/>
    <x v="6"/>
    <s v="Medium"/>
    <s v="Depósitos Físicos realizado en TAS no reflejados en FIABLE"/>
    <s v="Se observan 8 depósitos físicos realizados en TAS, que no se reflejaron en Fiable. _x000a__x000a_Favor de vaidar y explicar la razón de las diferencias"/>
    <s v="Cesar Guzmán"/>
    <x v="15"/>
    <d v="2015-02-23T18:00:00"/>
    <d v="2015-01-15T21:22:00"/>
    <d v="2015-02-03T00:00:00"/>
    <n v="20.75"/>
    <d v="2015-02-04T00:00:00"/>
    <m/>
    <x v="0"/>
    <s v="Sin Fecha"/>
    <n v="38.859722222223354"/>
    <d v="2015-02-04T17:23:00"/>
    <s v="Cumplió"/>
    <s v="Sin Fecha"/>
    <n v="19.834027777782467"/>
    <s v="CICLO4, PruebasD2"/>
    <n v="1"/>
    <x v="2"/>
    <m/>
    <m/>
    <m/>
  </r>
  <r>
    <x v="1"/>
    <s v="Q4"/>
    <s v="BXMPRJ-1121"/>
    <x v="0"/>
    <x v="1"/>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2"/>
    <d v="2015-02-23T18:00:00"/>
    <d v="2015-01-15T18:09:00"/>
    <d v="2015-02-03T00:00:00"/>
    <n v="20.75"/>
    <d v="2015-02-04T00:00:00"/>
    <m/>
    <x v="17"/>
    <s v="Sin Fecha"/>
    <n v="38.993750000001455"/>
    <d v="2015-02-11T18:17:00"/>
    <s v="No Cumplió"/>
    <s v="Sin Fecha"/>
    <n v="27.005555555559113"/>
    <s v="CICLO4"/>
    <n v="1"/>
    <x v="0"/>
    <m/>
    <m/>
    <m/>
  </r>
  <r>
    <x v="2"/>
    <s v="Q1"/>
    <s v="BXMPRJ-1120"/>
    <x v="0"/>
    <x v="4"/>
    <s v="Medium"/>
    <s v="Actualización de cuentas en Contratos"/>
    <s v="Actualizar la base de datos de las cuentas integradas en los contratos como: _x000a__x000a_a. Cuentas Clabe _x000a_b. Cuentas de cheques _x000a_c. RFC _x000a_d. bancos con estatus Baja. ejemplo IXE su equivalente es BANORTE _x000a__x000a__x000a_"/>
    <s v="Isela Martínez"/>
    <x v="22"/>
    <d v="2015-02-23T18:00:00"/>
    <d v="2015-01-15T17:12:00"/>
    <d v="2015-02-03T00:00:00"/>
    <n v="20.75"/>
    <d v="2015-02-04T00:00:00"/>
    <d v="2015-02-05T00:00:00"/>
    <x v="9"/>
    <n v="5"/>
    <n v="39.033333333332848"/>
    <d v="2015-02-10T18:54:00"/>
    <s v="No Cumplió"/>
    <s v="No Cumplió"/>
    <n v="26.070833333331393"/>
    <s v="CICLO4, PruebasD3"/>
    <n v="1"/>
    <x v="0"/>
    <m/>
    <m/>
    <m/>
  </r>
  <r>
    <x v="0"/>
    <s v="Q4"/>
    <s v="BXMPRJ-1115"/>
    <x v="0"/>
    <x v="0"/>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5"/>
    <d v="2015-02-23T18:00:00"/>
    <d v="2015-01-14T18:14:00"/>
    <d v="2015-02-19T19:10:00"/>
    <n v="3.9513888888905058"/>
    <d v="2015-02-20T19:10:00"/>
    <m/>
    <x v="12"/>
    <s v="Sin Fecha"/>
    <n v="39.990277777775191"/>
    <m/>
    <s v="No Cumplió"/>
    <s v="Sin Fecha"/>
    <n v="39.990277777775191"/>
    <m/>
    <n v="1"/>
    <x v="0"/>
    <m/>
    <m/>
    <m/>
  </r>
  <r>
    <x v="1"/>
    <s v="Q4"/>
    <s v="BXMPRJ-1115"/>
    <x v="0"/>
    <x v="4"/>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15"/>
    <d v="2015-02-23T18:00:00"/>
    <d v="2015-01-14T18:14:00"/>
    <d v="2015-02-03T00:00:00"/>
    <n v="20.75"/>
    <d v="2015-02-04T00:00:00"/>
    <m/>
    <x v="15"/>
    <s v="Sin Fecha"/>
    <n v="39.990277777775191"/>
    <d v="2015-02-03T00:00:00"/>
    <s v="Cumplió"/>
    <s v="Sin Fecha"/>
    <n v="19.240277777775191"/>
    <m/>
    <n v="1"/>
    <x v="0"/>
    <m/>
    <m/>
    <m/>
  </r>
  <r>
    <x v="1"/>
    <s v="Q2"/>
    <s v="BXMPRJ-1113"/>
    <x v="0"/>
    <x v="3"/>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3"/>
    <d v="2015-02-23T18:00:00"/>
    <d v="2015-01-14T17:09:00"/>
    <d v="2015-02-03T00:00:00"/>
    <n v="20.75"/>
    <d v="2015-02-04T00:00:00"/>
    <m/>
    <x v="14"/>
    <s v="Sin Fecha"/>
    <n v="40.035416666665697"/>
    <m/>
    <s v="No Cumplió"/>
    <s v="Sin Fecha"/>
    <n v="40.035416666665697"/>
    <s v="CICLO4"/>
    <n v="1"/>
    <x v="0"/>
    <m/>
    <m/>
    <m/>
  </r>
  <r>
    <x v="1"/>
    <s v="Q2"/>
    <s v="BXMPRJ-1112"/>
    <x v="0"/>
    <x v="3"/>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3T18:00:00"/>
    <d v="2015-01-14T17:08:00"/>
    <d v="2015-02-03T00:00:00"/>
    <n v="20.75"/>
    <d v="2015-02-04T00:00:00"/>
    <m/>
    <x v="14"/>
    <s v="Sin Fecha"/>
    <n v="40.036111111112405"/>
    <m/>
    <s v="No Cumplió"/>
    <s v="Sin Fecha"/>
    <n v="40.036111111112405"/>
    <s v="CICLO4"/>
    <n v="1"/>
    <x v="0"/>
    <m/>
    <m/>
    <m/>
  </r>
  <r>
    <x v="1"/>
    <s v="Q2"/>
    <s v="BXMPRJ-1111"/>
    <x v="0"/>
    <x v="3"/>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3T18:00:00"/>
    <d v="2015-01-14T17:05:00"/>
    <d v="2015-02-03T00:00:00"/>
    <n v="20.75"/>
    <d v="2015-02-04T00:00:00"/>
    <m/>
    <x v="15"/>
    <s v="Sin Fecha"/>
    <n v="40.038194444445253"/>
    <d v="2015-02-02T11:42:00"/>
    <s v="Cumplió"/>
    <s v="Sin Fecha"/>
    <n v="18.775694444448163"/>
    <s v="CICLO4"/>
    <n v="1"/>
    <x v="0"/>
    <m/>
    <m/>
    <m/>
  </r>
  <r>
    <x v="1"/>
    <s v="Q2"/>
    <s v="BXMPRJ-1110"/>
    <x v="0"/>
    <x v="3"/>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3T18:00:00"/>
    <d v="2015-01-14T17:04:00"/>
    <d v="2015-02-03T00:00:00"/>
    <n v="20.75"/>
    <d v="2015-02-04T00:00:00"/>
    <m/>
    <x v="18"/>
    <s v="Sin Fecha"/>
    <n v="40.038888888891961"/>
    <d v="2015-01-30T00:00:00"/>
    <s v="Cumplió"/>
    <s v="Sin Fecha"/>
    <n v="15.288888888891961"/>
    <s v="CICLO4"/>
    <n v="1"/>
    <x v="0"/>
    <m/>
    <m/>
    <m/>
  </r>
  <r>
    <x v="1"/>
    <s v="Q2"/>
    <s v="BXMPRJ-1109"/>
    <x v="0"/>
    <x v="3"/>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3T18:00:00"/>
    <d v="2015-01-14T17:03:00"/>
    <d v="2015-02-03T00:00:00"/>
    <n v="20.75"/>
    <d v="2015-02-04T00:00:00"/>
    <m/>
    <x v="0"/>
    <s v="Sin Fecha"/>
    <n v="40.039583333331393"/>
    <d v="2015-02-03T11:33:00"/>
    <s v="Cumplió"/>
    <s v="Sin Fecha"/>
    <n v="19.770833333328483"/>
    <s v="CICLO4"/>
    <n v="1"/>
    <x v="0"/>
    <m/>
    <m/>
    <m/>
  </r>
  <r>
    <x v="1"/>
    <s v="Q2"/>
    <s v="BXMPRJ-1108"/>
    <x v="0"/>
    <x v="3"/>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3T18:00:00"/>
    <d v="2015-01-14T17:01:00"/>
    <d v="2015-02-03T00:00:00"/>
    <n v="20.75"/>
    <d v="2015-02-04T00:00:00"/>
    <m/>
    <x v="0"/>
    <s v="Sin Fecha"/>
    <n v="40.040972222224809"/>
    <d v="2015-02-03T12:45:00"/>
    <s v="Cumplió"/>
    <s v="Sin Fecha"/>
    <n v="19.822222222224809"/>
    <s v="CICLO4"/>
    <n v="1"/>
    <x v="0"/>
    <m/>
    <m/>
    <m/>
  </r>
  <r>
    <x v="1"/>
    <s v="Q2"/>
    <s v="BXMPRJ-1107"/>
    <x v="0"/>
    <x v="3"/>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3"/>
    <d v="2015-02-23T18:00:00"/>
    <d v="2015-01-14T16:57:00"/>
    <d v="2015-02-03T00:00:00"/>
    <n v="20.75"/>
    <d v="2015-02-04T00:00:00"/>
    <m/>
    <x v="0"/>
    <s v="Sin Fecha"/>
    <n v="40.04374999999709"/>
    <d v="2015-02-03T13:33:00"/>
    <s v="Cumplió"/>
    <s v="Sin Fecha"/>
    <n v="19.858333333329938"/>
    <s v="CICLO4"/>
    <n v="1"/>
    <x v="0"/>
    <m/>
    <m/>
    <m/>
  </r>
  <r>
    <x v="0"/>
    <s v="Q3"/>
    <s v="BXMPRJ-1102"/>
    <x v="0"/>
    <x v="2"/>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9"/>
    <d v="2015-02-23T18:00:00"/>
    <d v="2015-01-13T16:16:00"/>
    <d v="2015-02-09T00:00:00"/>
    <n v="14.75"/>
    <d v="2015-02-10T00:00:00"/>
    <d v="2015-02-09T00:00:00"/>
    <x v="11"/>
    <n v="14"/>
    <n v="41.072222222224809"/>
    <m/>
    <s v="No Cumplió"/>
    <s v="No Cumplió"/>
    <n v="41.072222222224809"/>
    <s v="CICLO4"/>
    <n v="1"/>
    <x v="0"/>
    <m/>
    <m/>
    <m/>
  </r>
  <r>
    <x v="1"/>
    <s v="Q3"/>
    <s v="BXMPRJ-1102"/>
    <x v="0"/>
    <x v="1"/>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8"/>
    <d v="2015-02-23T18:00:00"/>
    <d v="2015-01-13T16:16:00"/>
    <d v="2015-02-03T00:00:00"/>
    <n v="20.75"/>
    <d v="2015-02-04T00:00:00"/>
    <d v="2015-02-09T00:00:00"/>
    <x v="4"/>
    <n v="0"/>
    <n v="41.072222222224809"/>
    <d v="2015-02-09T00:00:00"/>
    <s v="No Cumplió"/>
    <s v="Cumplió"/>
    <n v="26.322222222224809"/>
    <s v="CICLO4"/>
    <n v="1"/>
    <x v="0"/>
    <m/>
    <m/>
    <m/>
  </r>
  <r>
    <x v="0"/>
    <s v="Q3"/>
    <s v="BXMPRJ-1101"/>
    <x v="0"/>
    <x v="1"/>
    <s v="Medium"/>
    <s v="Incluir Corro en regulatorios CVT y REPORTOS"/>
    <s v="El reporte regulatorio de reportos no esta tomando en cuenta el corro mediante el cual se pactan las operaciones de reporto, le debe ser asignada una clave de acuerdo al catalogo anexo. _x000a_Cabe aclarar que segun la matríz y lista de ordenes de mercado en la cual se aprecia que dicha operacion se realizó mediante &quot;LINCE&quot; por lo cual debería incluir la clave 50 en el layout pero el campo aparece vacío."/>
    <s v="Erick Vázquez"/>
    <x v="8"/>
    <d v="2015-02-23T18:00:00"/>
    <d v="2015-01-13T16:08:00"/>
    <d v="2015-02-03T00:00:00"/>
    <n v="20.75"/>
    <d v="2015-02-04T00:00:00"/>
    <m/>
    <x v="14"/>
    <s v="Sin Fecha"/>
    <n v="41.077777777776646"/>
    <m/>
    <s v="No Cumplió"/>
    <s v="Sin Fecha"/>
    <n v="41.077777777776646"/>
    <s v="CICLO4"/>
    <n v="1"/>
    <x v="0"/>
    <m/>
    <m/>
    <m/>
  </r>
  <r>
    <x v="0"/>
    <s v="Q1"/>
    <s v="BXMPRJ-1095"/>
    <x v="0"/>
    <x v="2"/>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8"/>
    <d v="2015-02-23T18:00:00"/>
    <d v="2015-01-13T09:17:00"/>
    <d v="2015-02-09T11:45:00"/>
    <n v="14.260416666664241"/>
    <d v="2015-02-10T11:45:00"/>
    <m/>
    <x v="11"/>
    <s v="Sin Fecha"/>
    <n v="41.363194444442343"/>
    <m/>
    <s v="No Cumplió"/>
    <s v="Sin Fecha"/>
    <n v="41.363194444442343"/>
    <s v="MIGRACION_4"/>
    <n v="1"/>
    <x v="0"/>
    <m/>
    <m/>
    <m/>
  </r>
  <r>
    <x v="1"/>
    <s v="Q1"/>
    <s v="BXMPRJ-1095"/>
    <x v="0"/>
    <x v="0"/>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8"/>
    <d v="2015-02-23T18:00:00"/>
    <d v="2015-01-13T09:17:00"/>
    <d v="2015-02-03T00:00:00"/>
    <n v="20.75"/>
    <d v="2015-02-04T00:00:00"/>
    <m/>
    <x v="4"/>
    <s v="Sin Fecha"/>
    <n v="41.363194444442343"/>
    <d v="2015-02-09T11:45:00"/>
    <s v="No Cumplió"/>
    <s v="Sin Fecha"/>
    <n v="27.102777777778101"/>
    <s v="MIGRACION_4"/>
    <n v="1"/>
    <x v="0"/>
    <m/>
    <m/>
    <m/>
  </r>
  <r>
    <x v="1"/>
    <s v="Q1"/>
    <s v="BXMPRJ-1086"/>
    <x v="0"/>
    <x v="0"/>
    <s v="Medium"/>
    <s v="Apertura de Mercado de Dinero, conexion host to host, como parte del ciclo 5 de cargas"/>
    <s v="En la apertura de mercado envia mensaje de error al intentar conectarse a Host to Host. _x000a_"/>
    <s v="Francisco Morales López"/>
    <x v="23"/>
    <d v="2015-02-23T18:00:00"/>
    <d v="2015-01-10T22:41:00"/>
    <d v="2015-02-03T00:00:00"/>
    <n v="20.75"/>
    <d v="2015-02-04T00:00:00"/>
    <d v="2015-02-09T00:00:00"/>
    <x v="10"/>
    <n v="7"/>
    <n v="43.804861111108039"/>
    <d v="2015-02-16T13:53:00"/>
    <s v="No Cumplió"/>
    <s v="No Cumplió"/>
    <n v="36.633333333331393"/>
    <s v="ciclo_5"/>
    <n v="1"/>
    <x v="0"/>
    <m/>
    <m/>
    <m/>
  </r>
  <r>
    <x v="1"/>
    <s v="Q6"/>
    <s v="BXMPRJ-1020"/>
    <x v="0"/>
    <x v="5"/>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3"/>
    <d v="2015-02-23T18:00:00"/>
    <d v="2014-12-09T17:46:00"/>
    <d v="2015-02-03T00:00:00"/>
    <n v="20.75"/>
    <d v="2015-02-04T00:00:00"/>
    <d v="2015-02-05T00:00:00"/>
    <x v="6"/>
    <n v="8"/>
    <n v="76.009722222224809"/>
    <d v="2015-02-13T19:27:00"/>
    <s v="No Cumplió"/>
    <s v="No Cumplió"/>
    <n v="66.070138888891961"/>
    <s v="PruebasD3"/>
    <n v="1"/>
    <x v="0"/>
    <m/>
    <m/>
    <m/>
  </r>
  <r>
    <x v="0"/>
    <s v="Q1"/>
    <s v="BXMPRJ-1006"/>
    <x v="0"/>
    <x v="1"/>
    <s v="High"/>
    <s v="INCIDENCIA EN SOCIEDADES DE INVERSION"/>
    <s v="Se presentan modificaciones en el ambiente .31 en el modulo de Sociedades de Inversión. _x000a_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_x000a_2.- Se detectaron diferencia entre el reporte operativo vs polizas contables por $25,011.22 , los mismo que corresponden a operaciones Fecha Valor(Anexo Evidencia) _x000a_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x v="19"/>
    <d v="2015-02-23T18:00:00"/>
    <d v="2014-12-04T20:48:00"/>
    <d v="2015-02-03T00:00:00"/>
    <n v="20.75"/>
    <d v="2015-02-04T00:00:00"/>
    <m/>
    <x v="14"/>
    <s v="Sin Fecha"/>
    <n v="80.883333333331393"/>
    <m/>
    <s v="No Cumplió"/>
    <s v="Sin Fecha"/>
    <n v="80.883333333331393"/>
    <s v="PruebasD1"/>
    <n v="1"/>
    <x v="0"/>
    <m/>
    <m/>
    <m/>
  </r>
  <r>
    <x v="2"/>
    <s v="Q4"/>
    <s v="BXMPRJ-928"/>
    <x v="0"/>
    <x v="4"/>
    <s v="Medium"/>
    <s v="SEGURIDAD EN EL SISTEMA"/>
    <s v="ME PERMITE VER CLIENTES QUE NO PERTENECEN A MI DIVISION (EN AREA METROPOLITANA) Y CAPTURARLES OPERACIONES. _x000a_SE PROBO CON UN CLIENTE DE MONTERREY Y NO ME DEJA VERLO, LO CUAL ES CORRECTO. _x000a_SE PROBO CON UN CLIENTE DE PUEBLA Y SI ME DEJO CONSULTARLO Y OPERARLO."/>
    <s v="Ximena Roldan"/>
    <x v="24"/>
    <d v="2015-02-23T18:00:00"/>
    <d v="2014-11-13T14:42:00"/>
    <d v="2015-02-03T00:00:00"/>
    <n v="20.75"/>
    <d v="2015-02-04T00:00:00"/>
    <m/>
    <x v="12"/>
    <s v="Sin Fecha"/>
    <n v="102.13749999999709"/>
    <d v="2015-02-06T00:00:00"/>
    <s v="No Cumplió"/>
    <s v="Sin Fecha"/>
    <n v="84.38749999999709"/>
    <s v="CICLO4, PruebasD4"/>
    <n v="1"/>
    <x v="0"/>
    <m/>
    <m/>
    <m/>
  </r>
  <r>
    <x v="1"/>
    <s v="Q5"/>
    <s v="BXMPRJ-894"/>
    <x v="0"/>
    <x v="6"/>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3"/>
    <d v="2015-02-23T18:00:00"/>
    <d v="2014-11-06T14:35:00"/>
    <d v="2015-02-03T00:00:00"/>
    <n v="20.75"/>
    <d v="2015-02-04T00:00:00"/>
    <m/>
    <x v="10"/>
    <s v="Sin Fecha"/>
    <n v="109.14236111110949"/>
    <d v="2015-02-16T18:15:00"/>
    <s v="No Cumplió"/>
    <s v="Sin Fecha"/>
    <n v="102.15277777777374"/>
    <s v="CICLO4"/>
    <n v="1"/>
    <x v="0"/>
    <m/>
    <m/>
    <m/>
  </r>
  <r>
    <x v="1"/>
    <s v="Q5"/>
    <s v="BXMPRJ-889"/>
    <x v="0"/>
    <x v="6"/>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3"/>
    <d v="2015-02-23T18:00:00"/>
    <d v="2014-11-06T14:21:00"/>
    <d v="2015-02-03T00:00:00"/>
    <n v="20.75"/>
    <d v="2015-02-04T00:00:00"/>
    <m/>
    <x v="10"/>
    <s v="Sin Fecha"/>
    <n v="109.1520833333343"/>
    <d v="2015-02-16T18:15:00"/>
    <s v="No Cumplió"/>
    <s v="Sin Fecha"/>
    <n v="102.16249999999854"/>
    <s v="CICLO4"/>
    <n v="1"/>
    <x v="3"/>
    <m/>
    <m/>
    <m/>
  </r>
  <r>
    <x v="0"/>
    <s v="Q4"/>
    <s v="BXMPRJ-833"/>
    <x v="0"/>
    <x v="1"/>
    <s v="Medium"/>
    <s v="Layout Signar FECHAS VALOR"/>
    <s v="LAS COMPRAS Y VENTAS FECHA VALOR NO CUADRAN EN TAS CON RESPECTO A PRODUCCION"/>
    <s v="Javier Hernández"/>
    <x v="1"/>
    <d v="2015-02-23T18:00:00"/>
    <d v="2014-10-23T19:33:00"/>
    <d v="2015-02-16T00:00:00"/>
    <n v="7.75"/>
    <d v="2015-02-17T00:00:00"/>
    <m/>
    <x v="9"/>
    <s v="Sin Fecha"/>
    <n v="122.93541666666715"/>
    <m/>
    <s v="No Cumplió"/>
    <s v="Sin Fecha"/>
    <n v="122.93541666666715"/>
    <s v="PruebasD4, ciclo4"/>
    <n v="1"/>
    <x v="0"/>
    <m/>
    <m/>
    <m/>
  </r>
  <r>
    <x v="1"/>
    <s v="Q4"/>
    <s v="BXMPRJ-833"/>
    <x v="0"/>
    <x v="2"/>
    <s v="Medium"/>
    <s v="Layout Signar FECHAS VALOR"/>
    <s v="LAS COMPRAS Y VENTAS FECHA VALOR NO CUADRAN EN TAS CON RESPECTO A PRODUCCION"/>
    <s v="Javier Hernández"/>
    <x v="1"/>
    <d v="2015-02-23T18:00:00"/>
    <d v="2014-10-23T19:33:00"/>
    <d v="2015-02-13T10:44:00"/>
    <n v="10.302777777775191"/>
    <d v="2015-02-14T10:44:00"/>
    <d v="2015-02-11T00:00:00"/>
    <x v="1"/>
    <n v="5"/>
    <n v="122.93541666666715"/>
    <d v="2015-02-16T00:00:00"/>
    <s v="No Cumplió"/>
    <s v="No Cumplió"/>
    <n v="115.18541666666715"/>
    <s v="PruebasD4, ciclo4"/>
    <n v="1"/>
    <x v="0"/>
    <m/>
    <m/>
    <m/>
  </r>
  <r>
    <x v="1"/>
    <s v="Q4"/>
    <s v="BXMPRJ-833"/>
    <x v="0"/>
    <x v="1"/>
    <s v="Medium"/>
    <s v="Layout Signar FECHAS VALOR"/>
    <s v="LAS COMPRAS Y VENTAS FECHA VALOR NO CUADRAN EN TAS CON RESPECTO A PRODUCCION"/>
    <s v="Javier Hernández"/>
    <x v="25"/>
    <d v="2015-02-23T18:00:00"/>
    <d v="2014-10-23T19:33:00"/>
    <d v="2015-02-03T00:00:00"/>
    <n v="20.75"/>
    <d v="2015-02-04T00:00:00"/>
    <d v="2015-02-11T00:00:00"/>
    <x v="6"/>
    <n v="2"/>
    <n v="122.93541666666715"/>
    <d v="2015-02-13T10:44:00"/>
    <s v="No Cumplió"/>
    <s v="No Cumplió"/>
    <n v="112.63263888889196"/>
    <s v="PruebasD2, ciclo4"/>
    <n v="1"/>
    <x v="0"/>
    <m/>
    <m/>
    <m/>
  </r>
  <r>
    <x v="0"/>
    <s v="Q4"/>
    <s v="BXMPRJ-832"/>
    <x v="0"/>
    <x v="1"/>
    <s v="Medium"/>
    <s v="layout SIGNAR cambios"/>
    <s v="la posicion de las divisas que son mismo dia en el layout de Signar estan regsitradas como 24 horas."/>
    <s v="Javier Hernández"/>
    <x v="1"/>
    <d v="2015-02-23T18:00:00"/>
    <d v="2014-10-23T19:29:00"/>
    <d v="2015-02-16T19:31:00"/>
    <n v="6.9368055555532919"/>
    <d v="2015-02-17T19:31:00"/>
    <m/>
    <x v="4"/>
    <s v="Sin Fecha"/>
    <n v="122.93819444444671"/>
    <m/>
    <s v="No Cumplió"/>
    <s v="Sin Fecha"/>
    <n v="122.93819444444671"/>
    <s v="CICLO4, PruebasD2"/>
    <n v="1"/>
    <x v="0"/>
    <m/>
    <m/>
    <m/>
  </r>
  <r>
    <x v="1"/>
    <s v="Q4"/>
    <s v="BXMPRJ-832"/>
    <x v="0"/>
    <x v="2"/>
    <s v="Medium"/>
    <s v="layout SIGNAR cambios"/>
    <s v="la posicion de las divisas que son mismo dia en el layout de Signar estan regsitradas como 24 horas."/>
    <s v="Javier Hernández"/>
    <x v="1"/>
    <d v="2015-02-23T18:00:00"/>
    <d v="2014-10-23T19:29:00"/>
    <d v="2015-02-13T10:44:00"/>
    <n v="10.302777777775191"/>
    <d v="2015-02-14T10:44:00"/>
    <d v="2015-02-11T00:00:00"/>
    <x v="12"/>
    <n v="5"/>
    <n v="122.93819444444671"/>
    <d v="2015-02-16T19:31:00"/>
    <s v="No Cumplió"/>
    <s v="No Cumplió"/>
    <n v="116.00138888889342"/>
    <s v="CICLO4, PruebasD2"/>
    <n v="1"/>
    <x v="0"/>
    <m/>
    <m/>
    <m/>
  </r>
  <r>
    <x v="1"/>
    <s v="Q4"/>
    <s v="BXMPRJ-832"/>
    <x v="0"/>
    <x v="2"/>
    <s v="Medium"/>
    <s v="layout SIGNAR cambios"/>
    <s v="la posicion de las divisas que son mismo dia en el layout de Signar estan regsitradas como 24 horas."/>
    <s v="Javier Hernández"/>
    <x v="25"/>
    <d v="2015-02-23T18:00:00"/>
    <d v="2014-10-23T19:29:00"/>
    <d v="2015-02-03T00:00:00"/>
    <n v="20.75"/>
    <d v="2015-02-04T00:00:00"/>
    <d v="2015-02-11T00:00:00"/>
    <x v="6"/>
    <n v="2"/>
    <n v="122.93819444444671"/>
    <d v="2015-02-13T10:44:00"/>
    <s v="No Cumplió"/>
    <s v="No Cumplió"/>
    <n v="112.63541666667152"/>
    <s v="CICLO4, PruebasD2"/>
    <n v="1"/>
    <x v="0"/>
    <m/>
    <m/>
    <m/>
  </r>
  <r>
    <x v="0"/>
    <s v="Q4"/>
    <s v="BXMPRJ-793"/>
    <x v="0"/>
    <x v="2"/>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14"/>
    <d v="2015-02-23T18:00:00"/>
    <d v="2014-10-20T17:46:00"/>
    <d v="2015-02-17T20:03:00"/>
    <n v="5.9145833333313931"/>
    <d v="2015-02-18T20:03:00"/>
    <d v="2015-02-05T00:00:00"/>
    <x v="3"/>
    <n v="18"/>
    <n v="126.00972222222481"/>
    <m/>
    <s v="No Cumplió"/>
    <s v="No Cumplió"/>
    <n v="126.00972222222481"/>
    <s v="MIGRACION_4, PruebasD3"/>
    <n v="1"/>
    <x v="4"/>
    <m/>
    <m/>
    <m/>
  </r>
  <r>
    <x v="1"/>
    <s v="Q4"/>
    <s v="BXMPRJ-793"/>
    <x v="0"/>
    <x v="6"/>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13"/>
    <d v="2015-02-23T18:00:00"/>
    <d v="2014-10-20T17:46:00"/>
    <d v="2015-02-16T15:25:00"/>
    <n v="7.1076388888905058"/>
    <d v="2015-02-17T15:25:00"/>
    <d v="2015-02-05T00:00:00"/>
    <x v="0"/>
    <n v="12"/>
    <n v="126.00972222222481"/>
    <d v="2015-02-17T20:03:00"/>
    <s v="Cumplió"/>
    <s v="No Cumplió"/>
    <n v="120.09513888889342"/>
    <s v="MIGRACION_4, PruebasD3"/>
    <n v="1"/>
    <x v="4"/>
    <m/>
    <m/>
    <m/>
  </r>
  <r>
    <x v="1"/>
    <s v="Q4"/>
    <s v="BXMPRJ-793"/>
    <x v="0"/>
    <x v="2"/>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13"/>
    <d v="2015-02-23T18:00:00"/>
    <d v="2014-10-20T17:46:00"/>
    <d v="2015-02-03T00:00:00"/>
    <n v="20.75"/>
    <d v="2015-02-04T00:00:00"/>
    <d v="2015-02-05T00:00:00"/>
    <x v="10"/>
    <n v="11"/>
    <n v="126.00972222222481"/>
    <d v="2015-02-16T15:25:00"/>
    <s v="No Cumplió"/>
    <s v="No Cumplió"/>
    <n v="118.9020833333343"/>
    <s v="MIGRACION_4, PruebasD3"/>
    <n v="1"/>
    <x v="4"/>
    <m/>
    <m/>
    <m/>
  </r>
  <r>
    <x v="0"/>
    <s v="Q4"/>
    <s v="BXMPRJ-231"/>
    <x v="0"/>
    <x v="5"/>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6"/>
    <d v="2015-02-23T18:00:00"/>
    <d v="2014-06-04T00:43:00"/>
    <d v="2015-02-17T17:18:00"/>
    <n v="6.0291666666671517"/>
    <d v="2015-02-18T17:18:00"/>
    <m/>
    <x v="4"/>
    <s v="Sin Fecha"/>
    <n v="264.72013888888614"/>
    <m/>
    <s v="No Cumplió"/>
    <s v="Sin Fecha"/>
    <n v="264.72013888888614"/>
    <s v="Gap, PruebasD3"/>
    <n v="1"/>
    <x v="0"/>
    <m/>
    <m/>
    <m/>
  </r>
  <r>
    <x v="1"/>
    <s v="Q4"/>
    <s v="BXMPRJ-231"/>
    <x v="0"/>
    <x v="1"/>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6"/>
    <d v="2015-02-23T18:00:00"/>
    <d v="2014-06-04T00:43:00"/>
    <d v="2015-02-05T13:36:00"/>
    <n v="18.183333333334303"/>
    <d v="2015-02-06T13:36:00"/>
    <d v="2015-02-05T00:00:00"/>
    <x v="8"/>
    <n v="12"/>
    <n v="264.72013888888614"/>
    <d v="2015-02-17T17:18:00"/>
    <s v="No Cumplió"/>
    <s v="No Cumplió"/>
    <n v="258.69097222221899"/>
    <s v="Gap, PruebasD3"/>
    <n v="1"/>
    <x v="0"/>
    <m/>
    <m/>
    <m/>
  </r>
  <r>
    <x v="1"/>
    <s v="Q4"/>
    <s v="BXMPRJ-231"/>
    <x v="0"/>
    <x v="2"/>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6"/>
    <d v="2015-02-23T18:00:00"/>
    <d v="2014-06-04T00:43:00"/>
    <d v="2015-02-05T13:36:00"/>
    <n v="18.183333333334303"/>
    <d v="2015-02-06T13:36:00"/>
    <d v="2015-02-05T00:00:00"/>
    <x v="12"/>
    <n v="4"/>
    <n v="264.72013888888614"/>
    <d v="2015-02-09T11:57:00"/>
    <s v="No Cumplió"/>
    <s v="No Cumplió"/>
    <n v="250.46805555555329"/>
    <s v="Gap, PruebasD3"/>
    <n v="1"/>
    <x v="0"/>
    <m/>
    <m/>
    <m/>
  </r>
</pivotCacheRecords>
</file>

<file path=xl/pivotCache/pivotCacheRecords3.xml><?xml version="1.0" encoding="utf-8"?>
<pivotCacheRecords xmlns="http://schemas.openxmlformats.org/spreadsheetml/2006/main" xmlns:r="http://schemas.openxmlformats.org/officeDocument/2006/relationships" count="100">
  <r>
    <x v="0"/>
    <s v="B2"/>
    <s v="BXMPRJ-1325"/>
    <x v="0"/>
    <s v="Closed"/>
    <s v="High"/>
    <s v="Error en Captura de Ordenes de Mercado de Dinero (DORDE002)"/>
    <s v="Al abrir la pantalla de Captura de Ordenes de Mercado de Dinero sin tener abierta la Lista de Ordenes de Mercado de Dinero y querer capturar una orden con algún intermediario (ej. 99000090), la lista de Brokers presenta inconsistencias y no despliega los datos correspondientes. _x000a__x000a_Se adjunta evidencia de la pantalla DORDE002 en donde se ve como despliega los datos de Broker incorrectamente."/>
    <s v="German Gomez"/>
    <x v="0"/>
    <d v="2015-02-23T18:00:00"/>
    <d v="2015-02-20T12:31:00"/>
    <d v="2015-02-20T12:31:00"/>
    <n v="3.2284722222248092"/>
    <d v="2015-02-21T12:31:00"/>
    <m/>
    <x v="0"/>
    <s v="Sin Fecha"/>
    <n v="3.2284722222248092"/>
    <d v="2015-02-23T15:42:00"/>
    <s v="No Cumplió"/>
    <s v="Sin Fecha"/>
    <n v="3.132638888891961"/>
    <m/>
    <n v="1"/>
    <x v="0"/>
    <m/>
    <m/>
    <m/>
  </r>
  <r>
    <x v="0"/>
    <s v="B2"/>
    <s v="BXMPRJ-1324"/>
    <x v="0"/>
    <s v="Open"/>
    <s v="Medium"/>
    <s v="LA PÓLIZA 3 Y 4 COMPRAS VENTAS DE LA PP DEL MÓDULO DE CAPITALES REGLA 6 ESTA REGISTRANDO EC Y SC POR LOS PRÉSTAMOS DE VALORES"/>
    <s v="La póliza 3 y 4 compras ventas de la posición propia del módulo de capitales regla 6, registra los movimientos de entradas y salidas de custodia por prétamo de valores como compra venta, se anexa evidencia de reportes, pólizas y query para su consideración."/>
    <s v="Arturo Saldivar"/>
    <x v="1"/>
    <d v="2015-02-23T18:00:00"/>
    <d v="2015-02-19T21:42:00"/>
    <d v="2015-02-19T21:42:00"/>
    <n v="3.8458333333328483"/>
    <d v="2015-02-20T21:42:00"/>
    <m/>
    <x v="0"/>
    <s v="Sin Fecha"/>
    <n v="3.8458333333328483"/>
    <m/>
    <s v="No Cumplió"/>
    <s v="Sin Fecha"/>
    <n v="3.8458333333328483"/>
    <m/>
    <n v="1"/>
    <x v="0"/>
    <m/>
    <m/>
    <m/>
  </r>
  <r>
    <x v="0"/>
    <s v="B3"/>
    <s v="BXMPRJ-1293"/>
    <x v="0"/>
    <s v="Delivered"/>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2"/>
    <d v="2015-02-23T18:00:00"/>
    <d v="2015-02-13T13:04:00"/>
    <d v="2015-02-17T00:00:00"/>
    <n v="6.75"/>
    <d v="2015-02-18T00:00:00"/>
    <m/>
    <x v="1"/>
    <s v="Sin Fecha"/>
    <n v="10.205555555556202"/>
    <m/>
    <s v="No Cumplió"/>
    <s v="Sin Fecha"/>
    <n v="10.205555555556202"/>
    <m/>
    <n v="1"/>
    <x v="0"/>
    <m/>
    <m/>
    <m/>
  </r>
  <r>
    <x v="1"/>
    <s v="B3"/>
    <s v="BXMPRJ-1293"/>
    <x v="0"/>
    <s v="In Progress"/>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3"/>
    <d v="2015-02-23T18:00:00"/>
    <d v="2015-02-13T13:04:00"/>
    <d v="2015-02-13T13:04:00"/>
    <n v="10.205555555556202"/>
    <d v="2015-02-14T13:04:00"/>
    <m/>
    <x v="0"/>
    <s v="Sin Fecha"/>
    <n v="10.205555555556202"/>
    <d v="2015-02-17T00:00:00"/>
    <s v="No Cumplió"/>
    <s v="Sin Fecha"/>
    <n v="3.4555555555562023"/>
    <m/>
    <n v="1"/>
    <x v="0"/>
    <m/>
    <m/>
    <m/>
  </r>
  <r>
    <x v="0"/>
    <s v="B2"/>
    <s v="BXMPRJ-1283"/>
    <x v="0"/>
    <s v="Delivered"/>
    <s v="Medium"/>
    <s v="Error en en la generación del reporte de derivados para la validación de contabilidad"/>
    <s v="Al ejecutar el día de hoy el el reporte de Derivados, para revisar el día 31.07.14, no se genera y el sistema envía el mensaje que se adjunta en el archivo"/>
    <s v="Irma Aguilar"/>
    <x v="4"/>
    <d v="2015-02-23T18:00:00"/>
    <d v="2015-02-12T11:44:00"/>
    <d v="2015-02-17T00:00:00"/>
    <n v="6.75"/>
    <d v="2015-02-18T00:00:00"/>
    <m/>
    <x v="1"/>
    <s v="Sin Fecha"/>
    <n v="11.261111111110949"/>
    <m/>
    <s v="No Cumplió"/>
    <s v="Sin Fecha"/>
    <n v="11.261111111110949"/>
    <s v="PruebasD3"/>
    <n v="1"/>
    <x v="0"/>
    <m/>
    <m/>
    <m/>
  </r>
  <r>
    <x v="1"/>
    <s v="B2"/>
    <s v="BXMPRJ-1283"/>
    <x v="0"/>
    <s v="Open"/>
    <s v="Medium"/>
    <s v="Error en en la generación del reporte de derivados para la validación de contabilidad"/>
    <s v="Al ejecutar el día de hoy el el reporte de Derivados, para revisar el día 31.07.14, no se genera y el sistema envía el mensaje que se adjunta en el archivo"/>
    <s v="Irma Aguilar"/>
    <x v="5"/>
    <d v="2015-02-23T18:00:00"/>
    <d v="2015-02-12T11:44:00"/>
    <d v="2015-02-12T11:44:00"/>
    <n v="11.261111111110949"/>
    <d v="2015-02-13T11:44:00"/>
    <m/>
    <x v="2"/>
    <s v="Sin Fecha"/>
    <n v="11.261111111110949"/>
    <d v="2015-02-17T00:00:00"/>
    <s v="No Cumplió"/>
    <s v="Sin Fecha"/>
    <n v="4.5111111111109494"/>
    <s v="PruebasD3"/>
    <n v="1"/>
    <x v="0"/>
    <m/>
    <m/>
    <m/>
  </r>
  <r>
    <x v="0"/>
    <s v="B3"/>
    <s v="BXMPRJ-1282"/>
    <x v="0"/>
    <s v="In Progress"/>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6"/>
    <d v="2015-02-23T18:00:00"/>
    <d v="2015-02-11T16:43:00"/>
    <d v="2015-02-20T19:22:00"/>
    <n v="2.9430555555591127"/>
    <d v="2015-02-21T19:22:00"/>
    <m/>
    <x v="3"/>
    <s v="Sin Fecha"/>
    <n v="12.053472222221899"/>
    <m/>
    <s v="No Cumplió"/>
    <s v="Sin Fecha"/>
    <n v="12.053472222221899"/>
    <s v="ciclo4"/>
    <n v="1"/>
    <x v="0"/>
    <m/>
    <m/>
    <m/>
  </r>
  <r>
    <x v="1"/>
    <s v="B3"/>
    <s v="BXMPRJ-1282"/>
    <x v="0"/>
    <s v="In Progress"/>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7"/>
    <d v="2015-02-23T18:00:00"/>
    <d v="2015-02-11T16:43:00"/>
    <d v="2015-02-11T16:43:00"/>
    <n v="12.053472222221899"/>
    <d v="2015-02-12T16:43:00"/>
    <m/>
    <x v="4"/>
    <s v="Sin Fecha"/>
    <n v="12.053472222221899"/>
    <d v="2015-02-20T19:22:00"/>
    <s v="No Cumplió"/>
    <s v="Sin Fecha"/>
    <n v="9.1104166666627862"/>
    <s v="ciclo4"/>
    <n v="1"/>
    <x v="0"/>
    <m/>
    <m/>
    <m/>
  </r>
  <r>
    <x v="0"/>
    <s v="B3"/>
    <s v="BXMPRJ-1261"/>
    <x v="0"/>
    <s v="Delivered"/>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6"/>
    <d v="2015-02-23T18:00:00"/>
    <d v="2015-02-09T19:02:00"/>
    <d v="2015-02-20T19:21:00"/>
    <n v="2.9437499999985448"/>
    <d v="2015-02-21T19:21:00"/>
    <m/>
    <x v="3"/>
    <s v="Sin Fecha"/>
    <n v="13.956944444442343"/>
    <m/>
    <s v="No Cumplió"/>
    <s v="Sin Fecha"/>
    <n v="13.956944444442343"/>
    <s v="ciclo4"/>
    <n v="1"/>
    <x v="0"/>
    <m/>
    <m/>
    <m/>
  </r>
  <r>
    <x v="1"/>
    <s v="B3"/>
    <s v="BXMPRJ-1261"/>
    <x v="0"/>
    <s v="Delivered"/>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8"/>
    <d v="2015-02-23T18:00:00"/>
    <d v="2015-02-09T19:02:00"/>
    <d v="2015-02-20T18:45:00"/>
    <n v="2.96875"/>
    <d v="2015-02-21T18:45:00"/>
    <m/>
    <x v="5"/>
    <s v="Sin Fecha"/>
    <n v="13.956944444442343"/>
    <d v="2015-02-20T19:21:00"/>
    <s v="Cumplió"/>
    <s v="Sin Fecha"/>
    <n v="11.013194444443798"/>
    <s v="ciclo4"/>
    <n v="1"/>
    <x v="0"/>
    <m/>
    <m/>
    <m/>
  </r>
  <r>
    <x v="1"/>
    <s v="B3"/>
    <s v="BXMPRJ-1261"/>
    <x v="0"/>
    <s v="Delivered"/>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9"/>
    <d v="2015-02-23T18:00:00"/>
    <d v="2015-02-09T19:02:00"/>
    <d v="2015-02-16T17:02:00"/>
    <n v="7.0402777777781012"/>
    <d v="2015-02-17T17:02:00"/>
    <m/>
    <x v="2"/>
    <s v="Sin Fecha"/>
    <n v="13.956944444442343"/>
    <d v="2015-02-20T18:45:00"/>
    <s v="No Cumplió"/>
    <s v="Sin Fecha"/>
    <n v="10.988194444442343"/>
    <s v="ciclo4"/>
    <n v="1"/>
    <x v="0"/>
    <m/>
    <m/>
    <m/>
  </r>
  <r>
    <x v="1"/>
    <s v="B3"/>
    <s v="BXMPRJ-1261"/>
    <x v="0"/>
    <s v="In Progress"/>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1"/>
    <d v="2015-02-23T18:00:00"/>
    <d v="2015-02-09T19:02:00"/>
    <d v="2015-02-10T20:00:00"/>
    <n v="12.916666666664241"/>
    <d v="2015-02-11T20:00:00"/>
    <m/>
    <x v="6"/>
    <s v="Sin Fecha"/>
    <n v="13.956944444442343"/>
    <d v="2015-02-16T17:02:00"/>
    <s v="No Cumplió"/>
    <s v="Sin Fecha"/>
    <n v="6.9166666666642413"/>
    <s v="ciclo4"/>
    <n v="1"/>
    <x v="0"/>
    <m/>
    <m/>
    <m/>
  </r>
  <r>
    <x v="0"/>
    <s v="B3"/>
    <s v="BXMPRJ-1260"/>
    <x v="0"/>
    <s v="In Progress"/>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1"/>
    <d v="2015-02-23T18:00:00"/>
    <d v="2015-02-09T17:47:00"/>
    <d v="2015-02-09T17:47:00"/>
    <n v="14.009027777778101"/>
    <d v="2015-02-10T17:47:00"/>
    <d v="2015-02-23T00:00:00"/>
    <x v="7"/>
    <n v="0"/>
    <n v="14.009027777778101"/>
    <m/>
    <s v="No Cumplió"/>
    <s v="No Cumplió"/>
    <n v="14.009027777778101"/>
    <m/>
    <n v="1"/>
    <x v="0"/>
    <m/>
    <m/>
    <m/>
  </r>
  <r>
    <x v="0"/>
    <s v="B4"/>
    <s v="BXMPRJ-1251"/>
    <x v="0"/>
    <s v="Delivered"/>
    <s v="High"/>
    <s v="Bloqueo en la tabla de ffolio en la apertura de día"/>
    <s v="Al momento de la apertura de día de mando mensajes de bloqueo. _x000a__x000a_"/>
    <s v="Antonio Laija Olmedo"/>
    <x v="10"/>
    <d v="2015-02-23T18:00:00"/>
    <d v="2015-02-07T01:28:00"/>
    <d v="2015-02-07T01:28:00"/>
    <n v="16.68888888888614"/>
    <d v="2015-02-08T01:28:00"/>
    <m/>
    <x v="8"/>
    <s v="Sin Fecha"/>
    <n v="16.68888888888614"/>
    <m/>
    <s v="No Cumplió"/>
    <s v="Sin Fecha"/>
    <n v="16.68888888888614"/>
    <m/>
    <n v="1"/>
    <x v="0"/>
    <m/>
    <m/>
    <m/>
  </r>
  <r>
    <x v="0"/>
    <s v="B3"/>
    <s v="BXMPRJ-1248"/>
    <x v="0"/>
    <s v="In Progress"/>
    <s v="Medium"/>
    <s v="Incidencia en el cierre de mercado de capitales"/>
    <s v="Al intentar correr el cierre de mercado de captiales envia un mensaje en el cual señala que existen ordenes por desglosar."/>
    <s v="Sergio Rangel"/>
    <x v="7"/>
    <d v="2015-02-23T18:00:00"/>
    <d v="2015-02-06T23:03:00"/>
    <d v="2015-02-10T20:00:00"/>
    <n v="12.916666666664241"/>
    <d v="2015-02-11T20:00:00"/>
    <m/>
    <x v="9"/>
    <s v="Sin Fecha"/>
    <n v="16.789583333331393"/>
    <m/>
    <s v="No Cumplió"/>
    <s v="Sin Fecha"/>
    <n v="16.789583333331393"/>
    <m/>
    <n v="1"/>
    <x v="0"/>
    <m/>
    <m/>
    <m/>
  </r>
  <r>
    <x v="1"/>
    <s v="B3"/>
    <s v="BXMPRJ-1248"/>
    <x v="0"/>
    <s v="In Progress"/>
    <s v="Medium"/>
    <s v="Incidencia en el cierre de mercado de capitales"/>
    <s v="Al intentar correr el cierre de mercado de captiales envia un mensaje en el cual señala que existen ordenes por desglosar."/>
    <s v="Sergio Rangel"/>
    <x v="7"/>
    <d v="2015-02-23T18:00:00"/>
    <d v="2015-02-06T23:03:00"/>
    <d v="2015-02-10T20:00:00"/>
    <n v="12.916666666664241"/>
    <d v="2015-02-11T20:00:00"/>
    <m/>
    <x v="9"/>
    <s v="Sin Fecha"/>
    <n v="16.789583333331393"/>
    <m/>
    <s v="No Cumplió"/>
    <s v="Sin Fecha"/>
    <n v="16.789583333331393"/>
    <m/>
    <n v="1"/>
    <x v="0"/>
    <m/>
    <m/>
    <m/>
  </r>
  <r>
    <x v="0"/>
    <s v="B3"/>
    <s v="BXMPRJ-1243"/>
    <x v="0"/>
    <s v="In Progress"/>
    <s v="High"/>
    <s v="Proceso Batch de Recálculo de Líneas de Crédito"/>
    <s v="El proceso batch de recálculo de líneas de crédito no está tomando en cuenta el parámetro de FGRAL para no crear líneas en automático y las crea para aquellas contrapartes que no tienen línea autorizada. _x000a__x000a_Además el proceso está calculando mal los consumos de las líneas, creando sobregiros incorrectos, mismos que se presentan como sobregiros negativos en la pantalla de Autorización de Sobregiros. _x000a_"/>
    <s v="German Gomez"/>
    <x v="11"/>
    <d v="2015-02-23T18:00:00"/>
    <d v="2015-02-06T14:16:00"/>
    <d v="2015-02-06T14:16:00"/>
    <n v="17.155555555553292"/>
    <d v="2015-02-07T14:16:00"/>
    <m/>
    <x v="10"/>
    <s v="Sin Fecha"/>
    <n v="17.155555555553292"/>
    <m/>
    <s v="No Cumplió"/>
    <s v="Sin Fecha"/>
    <n v="17.155555555553292"/>
    <m/>
    <n v="1"/>
    <x v="0"/>
    <m/>
    <m/>
    <m/>
  </r>
  <r>
    <x v="0"/>
    <s v="Q1"/>
    <s v="BXMPRJ-1239"/>
    <x v="0"/>
    <s v="Failed Test"/>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12"/>
    <d v="2015-02-23T18:00:00"/>
    <d v="2015-02-05T23:13:00"/>
    <d v="2015-02-16T17:20:00"/>
    <n v="7.0277777777810115"/>
    <d v="2015-02-17T17:20:00"/>
    <m/>
    <x v="11"/>
    <s v="Sin Fecha"/>
    <n v="17.78263888888614"/>
    <m/>
    <s v="No Cumplió"/>
    <s v="Sin Fecha"/>
    <n v="17.78263888888614"/>
    <s v="CICLO4, D3"/>
    <n v="1"/>
    <x v="0"/>
    <m/>
    <m/>
    <m/>
  </r>
  <r>
    <x v="1"/>
    <s v="Q1"/>
    <s v="BXMPRJ-1239"/>
    <x v="0"/>
    <s v="Delivered"/>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12"/>
    <d v="2015-02-23T18:00:00"/>
    <d v="2015-02-05T23:13:00"/>
    <d v="2015-02-16T17:20:00"/>
    <n v="7.0277777777810115"/>
    <d v="2015-02-17T17:20:00"/>
    <m/>
    <x v="11"/>
    <s v="Sin Fecha"/>
    <n v="17.78263888888614"/>
    <m/>
    <s v="No Cumplió"/>
    <s v="Sin Fecha"/>
    <n v="17.78263888888614"/>
    <s v="CICLO4, D3"/>
    <n v="1"/>
    <x v="0"/>
    <m/>
    <m/>
    <m/>
  </r>
  <r>
    <x v="2"/>
    <s v="B1"/>
    <s v="BXMPRJ-1234"/>
    <x v="0"/>
    <s v="Closed"/>
    <s v="Medium"/>
    <s v="No se excede tasa"/>
    <s v="solicitud de autorizacion cuando no excede parametros"/>
    <s v="Azucena Gudiño"/>
    <x v="1"/>
    <d v="2015-02-23T18:00:00"/>
    <d v="2015-02-05T16:05:00"/>
    <d v="2015-02-05T16:05:00"/>
    <n v="18.079861111109494"/>
    <d v="2015-02-06T16:05:00"/>
    <d v="2015-02-12T00:00:00"/>
    <x v="11"/>
    <n v="1"/>
    <n v="18.079861111109494"/>
    <d v="2015-02-13T15:15:00"/>
    <s v="No Cumplió"/>
    <s v="No Cumplió"/>
    <n v="7.9652777777737356"/>
    <s v="ciclo4"/>
    <n v="1"/>
    <x v="0"/>
    <m/>
    <m/>
    <m/>
  </r>
  <r>
    <x v="1"/>
    <s v="B4"/>
    <s v="BXMPRJ-1228"/>
    <x v="0"/>
    <s v="In Progress"/>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0"/>
    <d v="2015-02-23T18:00:00"/>
    <d v="2015-02-05T12:07:00"/>
    <d v="2015-02-05T12:07:00"/>
    <n v="18.245138888887595"/>
    <d v="2015-02-06T12:07:00"/>
    <m/>
    <x v="9"/>
    <s v="Sin Fecha"/>
    <n v="18.245138888887595"/>
    <d v="2015-02-17T18:33:00"/>
    <s v="No Cumplió"/>
    <s v="Sin Fecha"/>
    <n v="12.268055555556202"/>
    <m/>
    <n v="1"/>
    <x v="0"/>
    <m/>
    <m/>
    <m/>
  </r>
  <r>
    <x v="0"/>
    <s v="B3"/>
    <s v="BXMPRJ-1227"/>
    <x v="0"/>
    <s v="Failed Test"/>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10"/>
    <d v="2015-02-23T18:00:00"/>
    <d v="2015-02-04T19:38:00"/>
    <d v="2015-02-13T12:52:00"/>
    <n v="10.213888888887595"/>
    <d v="2015-02-14T12:52:00"/>
    <d v="2015-02-16T00:00:00"/>
    <x v="12"/>
    <n v="7"/>
    <n v="18.931944444440887"/>
    <m/>
    <s v="No Cumplió"/>
    <s v="No Cumplió"/>
    <n v="18.931944444440887"/>
    <s v="ciclo4"/>
    <n v="1"/>
    <x v="1"/>
    <m/>
    <m/>
    <m/>
  </r>
  <r>
    <x v="1"/>
    <s v="B3"/>
    <s v="BXMPRJ-1227"/>
    <x v="0"/>
    <s v="In Progress"/>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11"/>
    <d v="2015-02-23T18:00:00"/>
    <d v="2015-02-04T19:38:00"/>
    <d v="2015-02-04T19:38:00"/>
    <n v="18.931944444440887"/>
    <d v="2015-02-05T19:38:00"/>
    <d v="2015-02-10T00:00:00"/>
    <x v="13"/>
    <n v="3"/>
    <n v="18.931944444440887"/>
    <d v="2015-02-13T12:52:00"/>
    <s v="No Cumplió"/>
    <s v="No Cumplió"/>
    <n v="8.7180555555532919"/>
    <s v="ciclo4"/>
    <n v="1"/>
    <x v="1"/>
    <m/>
    <m/>
    <m/>
  </r>
  <r>
    <x v="2"/>
    <s v="B3"/>
    <s v="BXMPRJ-1226"/>
    <x v="0"/>
    <s v="Closed"/>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3"/>
    <d v="2015-02-23T18:00:00"/>
    <d v="2015-02-04T19:32:00"/>
    <d v="2015-02-13T18:14:00"/>
    <n v="9.9902777777751908"/>
    <d v="2015-02-14T18:14:00"/>
    <d v="2015-02-06T13:52:00"/>
    <x v="6"/>
    <n v="12"/>
    <n v="18.93611111111386"/>
    <d v="2015-02-19T00:00:00"/>
    <s v="No Cumplió"/>
    <s v="No Cumplió"/>
    <n v="14.18611111111386"/>
    <s v="ciclo4"/>
    <n v="1"/>
    <x v="0"/>
    <m/>
    <m/>
    <m/>
  </r>
  <r>
    <x v="1"/>
    <s v="B3"/>
    <s v="BXMPRJ-1226"/>
    <x v="0"/>
    <s v="In Progress"/>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
    <d v="2015-02-23T18:00:00"/>
    <d v="2015-02-04T19:32:00"/>
    <d v="2015-02-04T19:32:00"/>
    <n v="18.93611111111386"/>
    <d v="2015-02-05T19:32:00"/>
    <d v="2015-02-06T13:52:00"/>
    <x v="13"/>
    <n v="7"/>
    <n v="18.93611111111386"/>
    <d v="2015-02-13T18:14:00"/>
    <s v="No Cumplió"/>
    <s v="No Cumplió"/>
    <n v="8.945833333338669"/>
    <s v="ciclo4"/>
    <n v="1"/>
    <x v="0"/>
    <m/>
    <m/>
    <m/>
  </r>
  <r>
    <x v="1"/>
    <s v="B3"/>
    <s v="BXMPRJ-1226"/>
    <x v="0"/>
    <s v="In Progress"/>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4"/>
    <d v="2015-02-23T18:00:00"/>
    <d v="2015-02-04T19:32:00"/>
    <d v="2015-02-04T19:32:00"/>
    <n v="18.93611111111386"/>
    <d v="2015-02-05T19:32:00"/>
    <d v="2015-02-06T13:52:00"/>
    <x v="5"/>
    <n v="0"/>
    <n v="18.93611111111386"/>
    <d v="2015-02-06T13:52:00"/>
    <s v="Cumplió"/>
    <s v="Cumplió"/>
    <n v="1.7638888888905058"/>
    <s v="ciclo4"/>
    <n v="1"/>
    <x v="0"/>
    <m/>
    <m/>
    <m/>
  </r>
  <r>
    <x v="2"/>
    <s v="B4"/>
    <s v="BXMPRJ-1217"/>
    <x v="0"/>
    <s v="Closed"/>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_x000a__x000a_Favor de validar la información que se está procesando y bajo que criterio se está incluyendo para que los reportos mencionados con anterioridad aparezcan en el reporte como soporte operativo y contable."/>
    <s v="German Gomez"/>
    <x v="6"/>
    <d v="2015-02-23T18:00:00"/>
    <d v="2015-02-04T10:20:00"/>
    <d v="2015-02-04T10:20:00"/>
    <n v="19.319444444445253"/>
    <d v="2015-02-05T10:20:00"/>
    <m/>
    <x v="5"/>
    <s v="Sin Fecha"/>
    <n v="19.319444444445253"/>
    <d v="2015-02-06T00:00:00"/>
    <s v="Cumplió"/>
    <s v="Sin Fecha"/>
    <n v="1.5694444444452529"/>
    <m/>
    <n v="1"/>
    <x v="0"/>
    <m/>
    <m/>
    <m/>
  </r>
  <r>
    <x v="2"/>
    <s v="B4"/>
    <s v="BXMPRJ-1215"/>
    <x v="0"/>
    <s v="Closed"/>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_x000a__x000a_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
    <s v="German Gomez"/>
    <x v="6"/>
    <d v="2015-02-23T18:00:00"/>
    <d v="2015-02-03T20:03:00"/>
    <d v="2015-02-03T20:03:00"/>
    <n v="19.914583333331393"/>
    <d v="2015-02-04T20:03:00"/>
    <m/>
    <x v="3"/>
    <s v="Sin Fecha"/>
    <n v="19.914583333331393"/>
    <d v="2015-02-06T00:00:00"/>
    <s v="No Cumplió"/>
    <s v="Sin Fecha"/>
    <n v="2.1645833333313931"/>
    <m/>
    <n v="1"/>
    <x v="0"/>
    <m/>
    <m/>
    <m/>
  </r>
  <r>
    <x v="2"/>
    <s v="B4"/>
    <s v="BXMPRJ-1213"/>
    <x v="0"/>
    <s v="Closed"/>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_x000a__x000a_Aparentemente el problema es el el programa Mccarmov.i, en donde se está buscando un inicio para una compra en directo. _x000a__x000a_Se requiere corregir el programa para que se puedan realizar las consultas correspondiente."/>
    <s v="German Gomez"/>
    <x v="13"/>
    <d v="2015-02-23T18:00:00"/>
    <d v="2015-02-03T18:48:00"/>
    <d v="2015-02-03T18:48:00"/>
    <n v="19.966666666667152"/>
    <d v="2015-02-04T18:48:00"/>
    <m/>
    <x v="1"/>
    <s v="Sin Fecha"/>
    <n v="19.966666666667152"/>
    <d v="2015-02-10T15:31:00"/>
    <s v="No Cumplió"/>
    <s v="Sin Fecha"/>
    <n v="6.8631944444423425"/>
    <m/>
    <n v="1"/>
    <x v="0"/>
    <m/>
    <m/>
    <m/>
  </r>
  <r>
    <x v="0"/>
    <s v="B2"/>
    <s v="BXMPRJ-1212"/>
    <x v="0"/>
    <s v="In Progress"/>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5"/>
    <d v="2015-02-23T18:00:00"/>
    <d v="2015-02-03T17:34:00"/>
    <d v="2015-02-16T14:32:00"/>
    <n v="7.1444444444423425"/>
    <d v="2015-02-17T14:32:00"/>
    <d v="2015-02-06T00:00:00"/>
    <x v="11"/>
    <n v="17"/>
    <n v="20.018055555556202"/>
    <m/>
    <s v="No Cumplió"/>
    <s v="No Cumplió"/>
    <n v="20.018055555556202"/>
    <m/>
    <n v="1"/>
    <x v="0"/>
    <m/>
    <m/>
    <m/>
  </r>
  <r>
    <x v="1"/>
    <s v="B2"/>
    <s v="BXMPRJ-1212"/>
    <x v="0"/>
    <s v="In Progress"/>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7"/>
    <d v="2015-02-23T18:00:00"/>
    <d v="2015-02-03T17:34:00"/>
    <d v="2015-02-03T18:48:00"/>
    <n v="19.966666666667152"/>
    <d v="2015-02-04T18:48:00"/>
    <d v="2015-02-06T00:00:00"/>
    <x v="9"/>
    <n v="10"/>
    <n v="20.018055555556202"/>
    <d v="2015-02-16T14:32:00"/>
    <s v="No Cumplió"/>
    <s v="No Cumplió"/>
    <n v="12.87361111111386"/>
    <m/>
    <n v="1"/>
    <x v="0"/>
    <m/>
    <m/>
    <m/>
  </r>
  <r>
    <x v="0"/>
    <s v="B2"/>
    <s v="BXMPRJ-1204"/>
    <x v="0"/>
    <s v="Delivered"/>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Jocelyn Vazquez"/>
    <x v="5"/>
    <d v="2015-02-23T18:00:00"/>
    <d v="2015-01-30T20:00:00"/>
    <d v="2015-02-02T00:00:00"/>
    <n v="21.75"/>
    <d v="2015-02-03T00:00:00"/>
    <d v="2015-02-20T00:00:00"/>
    <x v="14"/>
    <n v="3"/>
    <n v="23.916666666664241"/>
    <m/>
    <s v="No Cumplió"/>
    <s v="No Cumplió"/>
    <n v="23.916666666664241"/>
    <s v="ciclo4"/>
    <n v="1"/>
    <x v="0"/>
    <m/>
    <m/>
    <m/>
  </r>
  <r>
    <x v="2"/>
    <s v="B4"/>
    <s v="BXMPRJ-1177"/>
    <x v="0"/>
    <s v="Closed"/>
    <s v="High"/>
    <s v="Liquidaciones y Valores aviso en asignacion"/>
    <s v="Al momento de asignacion semi automatica presenta el siguiente mensaje"/>
    <s v="Agustin Gutierrez"/>
    <x v="6"/>
    <d v="2015-02-23T18:00:00"/>
    <d v="2015-01-27T19:42:00"/>
    <d v="2015-02-02T00:00:00"/>
    <n v="21.75"/>
    <d v="2015-02-03T00:00:00"/>
    <d v="2015-02-04T00:00:00"/>
    <x v="15"/>
    <n v="-4"/>
    <n v="26.929166666668607"/>
    <d v="2015-01-31T00:00:00"/>
    <s v="Cumplió"/>
    <s v="Cumplió"/>
    <n v="3.1791666666686069"/>
    <s v="PruebasD2, ciclo4"/>
    <n v="1"/>
    <x v="0"/>
    <m/>
    <m/>
    <m/>
  </r>
  <r>
    <x v="0"/>
    <s v="B4"/>
    <s v="BXMPRJ-1172"/>
    <x v="0"/>
    <s v="Delivered"/>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16"/>
    <d v="2015-02-23T18:00:00"/>
    <d v="2015-01-27T17:29:00"/>
    <d v="2015-02-02T00:00:00"/>
    <n v="21.75"/>
    <d v="2015-02-03T00:00:00"/>
    <m/>
    <x v="5"/>
    <s v="Sin Fecha"/>
    <n v="27.021527777775191"/>
    <d v="2015-02-03T09:23:00"/>
    <s v="Cumplió"/>
    <s v="Sin Fecha"/>
    <n v="6.6624999999985448"/>
    <s v="ciclo4"/>
    <n v="1"/>
    <x v="0"/>
    <m/>
    <m/>
    <m/>
  </r>
  <r>
    <x v="2"/>
    <s v="B4"/>
    <s v="BXMPRJ-1169"/>
    <x v="0"/>
    <s v="Closed"/>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16"/>
    <d v="2015-02-23T18:00:00"/>
    <d v="2015-01-27T12:03:00"/>
    <d v="2015-02-02T00:00:00"/>
    <n v="21.75"/>
    <d v="2015-02-03T00:00:00"/>
    <d v="2015-02-04T00:00:00"/>
    <x v="13"/>
    <n v="6"/>
    <n v="27.247916666667152"/>
    <d v="2015-02-10T18:54:00"/>
    <s v="No Cumplió"/>
    <s v="No Cumplió"/>
    <n v="14.285416666665697"/>
    <s v="CICLO4, PruebasD2"/>
    <n v="1"/>
    <x v="0"/>
    <m/>
    <m/>
    <m/>
  </r>
  <r>
    <x v="0"/>
    <s v="B2"/>
    <s v="BXMPRJ-1165"/>
    <x v="0"/>
    <s v="In Progress"/>
    <s v="High"/>
    <s v="Regla 19 de Garantías y Préstamos no esta generando contabilidad"/>
    <s v="Al correr contabilidad de la regla 19 GArantías y Préstamos no esta generando registros contables, en el ambiente de TAS Producción en BX+ para la Casa de Bolsa."/>
    <s v="Arturo Saldivar"/>
    <x v="5"/>
    <d v="2015-02-23T18:00:00"/>
    <d v="2015-01-23T21:21:00"/>
    <d v="2015-02-03T00:00:00"/>
    <n v="20.75"/>
    <d v="2015-02-04T00:00:00"/>
    <d v="2015-02-20T00:00:00"/>
    <x v="16"/>
    <n v="3"/>
    <n v="30.860416666670062"/>
    <m/>
    <s v="No Cumplió"/>
    <s v="No Cumplió"/>
    <n v="30.860416666670062"/>
    <s v="CICLO4_x000a_"/>
    <n v="1"/>
    <x v="0"/>
    <m/>
    <m/>
    <m/>
  </r>
  <r>
    <x v="2"/>
    <s v="B4"/>
    <s v="BXMPRJ-1157"/>
    <x v="0"/>
    <s v="Closed"/>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17"/>
    <d v="2015-02-23T18:00:00"/>
    <d v="2015-01-22T18:00:00"/>
    <d v="2015-02-02T00:00:00"/>
    <n v="21.75"/>
    <d v="2015-02-03T00:00:00"/>
    <d v="2015-02-05T00:00:00"/>
    <x v="0"/>
    <n v="0"/>
    <n v="32"/>
    <d v="2015-02-05T00:00:00"/>
    <s v="No Cumplió"/>
    <s v="Cumplió"/>
    <n v="13.25"/>
    <s v="PruebasD3, ciclo4"/>
    <n v="1"/>
    <x v="0"/>
    <m/>
    <m/>
    <m/>
  </r>
  <r>
    <x v="1"/>
    <s v="B3"/>
    <s v="BXMPRJ-1146"/>
    <x v="0"/>
    <s v="In Progress"/>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8"/>
    <d v="2015-02-23T18:00:00"/>
    <d v="2015-01-21T12:04:00"/>
    <d v="2015-02-02T00:00:00"/>
    <n v="21.75"/>
    <d v="2015-02-03T00:00:00"/>
    <m/>
    <x v="17"/>
    <s v="Sin Fecha"/>
    <n v="33.247222222220444"/>
    <d v="2015-02-17T00:00:00"/>
    <s v="No Cumplió"/>
    <s v="Sin Fecha"/>
    <n v="26.497222222220444"/>
    <s v="Broker, Detiene"/>
    <n v="1"/>
    <x v="0"/>
    <m/>
    <m/>
    <m/>
  </r>
  <r>
    <x v="2"/>
    <s v="B4"/>
    <s v="BXMPRJ-1145"/>
    <x v="0"/>
    <s v="Delivered"/>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7"/>
    <d v="2015-02-23T18:00:00"/>
    <d v="2015-01-21T11:59:00"/>
    <d v="2015-02-06T18:47:00"/>
    <n v="16.96736111111386"/>
    <d v="2015-02-07T18:47:00"/>
    <m/>
    <x v="0"/>
    <s v="Sin Fecha"/>
    <n v="33.250694444446708"/>
    <d v="2015-02-10T09:42:00"/>
    <s v="No Cumplió"/>
    <s v="Sin Fecha"/>
    <n v="19.90486111111386"/>
    <s v="ciclo4"/>
    <n v="1"/>
    <x v="0"/>
    <m/>
    <m/>
    <m/>
  </r>
  <r>
    <x v="1"/>
    <s v="B4"/>
    <s v="BXMPRJ-1145"/>
    <x v="0"/>
    <s v="Delivered"/>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8"/>
    <d v="2015-02-23T18:00:00"/>
    <d v="2015-01-21T11:59:00"/>
    <d v="2015-02-02T00:00:00"/>
    <n v="21.75"/>
    <d v="2015-02-03T00:00:00"/>
    <m/>
    <x v="2"/>
    <s v="Sin Fecha"/>
    <n v="33.250694444446708"/>
    <d v="2015-02-06T18:47:00"/>
    <s v="No Cumplió"/>
    <s v="Sin Fecha"/>
    <n v="16.283333333332848"/>
    <s v="ciclo4"/>
    <n v="1"/>
    <x v="0"/>
    <m/>
    <m/>
    <m/>
  </r>
  <r>
    <x v="2"/>
    <s v="B3"/>
    <s v="BXMPRJ-1136"/>
    <x v="0"/>
    <s v="Closed"/>
    <s v="Medium"/>
    <s v="No respeta la carga de operaciones de vigencia la fecha de la misma"/>
    <s v="Al momento de enviar las ordenes de vigencia de Capitales por interfaz TAS no respeta la fecha en que se registro la orden ni la vigencia de las mismas. _x000a__x000a_Se solicita que TAS tome el dato que Fiable le envía de la fecha de registro de la orden. _x000a__x000a_Saludos"/>
    <s v="Antonio Laija Olmedo"/>
    <x v="19"/>
    <d v="2015-02-23T18:00:00"/>
    <d v="2015-01-19T19:22:00"/>
    <d v="2015-02-02T00:00:00"/>
    <n v="21.75"/>
    <d v="2015-02-03T00:00:00"/>
    <m/>
    <x v="2"/>
    <s v="Sin Fecha"/>
    <n v="34.943055555559113"/>
    <d v="2015-02-06T19:22:00"/>
    <s v="No Cumplió"/>
    <s v="Sin Fecha"/>
    <n v="18"/>
    <s v="MIGRACION_4"/>
    <n v="1"/>
    <x v="0"/>
    <m/>
    <m/>
    <m/>
  </r>
  <r>
    <x v="2"/>
    <s v="B2"/>
    <s v="BXMPRJ-1135"/>
    <x v="0"/>
    <s v="Closed"/>
    <s v="Medium"/>
    <s v="Reporte Detallada llamadas de Margen DGARW007"/>
    <s v="El reporte tiene las siguinetes observaciones: _x000a__x000a_1. En mercado de Capitales tiene fecha de vencimiento lo cual es incorrecto, las acciones no tiene fecha de vencimiento, TAS nos comentó que es un dato necesario para TAS sin embrago se requere se oculte de los reportes. _x000a__x000a_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_x000a__x000a_3. El &quot;Precio Promdeio&quot; está pediente de explicación por parte de TAS. _x000a__x000a_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_x000a__x000a_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_x000a__x000a_6. Se identifica una columna con el nombre de &quot;Nivel de Mantenimiento&quot; que TAS tine pendiente de definir. _x000a__x000a_7. El reporte se requiere complementar con los campos: Tipo Valor, Calificación/Bursatilidad y Monto a Garantizar. _x000a__x000a_El reporte ya había sido revisado por Janet Dominguez y dio sus comentarios en el JIRA 758 el cual fue cerrado debido a que lo originó una observación distinta al reporte DGARW007. El presnte JIRA complemente dichas obsevaciones. _x000a__x000a_"/>
    <s v="Cesar Guzmán"/>
    <x v="16"/>
    <d v="2015-02-23T18:00:00"/>
    <d v="2015-01-19T14:28:00"/>
    <d v="2015-02-02T00:00:00"/>
    <n v="21.75"/>
    <d v="2015-02-03T00:00:00"/>
    <m/>
    <x v="5"/>
    <s v="Sin Fecha"/>
    <n v="35.147222222221899"/>
    <d v="2015-02-03T00:00:00"/>
    <s v="Cumplió"/>
    <s v="Sin Fecha"/>
    <n v="14.397222222221899"/>
    <s v="ciclo4"/>
    <n v="1"/>
    <x v="0"/>
    <m/>
    <m/>
    <m/>
  </r>
  <r>
    <x v="2"/>
    <s v="B4"/>
    <s v="BXMPRJ-1133"/>
    <x v="0"/>
    <s v="Closed"/>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4"/>
    <d v="2015-02-23T18:00:00"/>
    <d v="2015-01-18T14:41:00"/>
    <d v="2015-02-02T00:00:00"/>
    <n v="21.75"/>
    <d v="2015-02-03T00:00:00"/>
    <m/>
    <x v="18"/>
    <s v="Sin Fecha"/>
    <n v="36.138194444443798"/>
    <d v="2015-02-13T11:43:00"/>
    <s v="No Cumplió"/>
    <s v="Sin Fecha"/>
    <n v="25.87638888888614"/>
    <s v="CICLO4, PruebasD3"/>
    <n v="1"/>
    <x v="0"/>
    <m/>
    <m/>
    <m/>
  </r>
  <r>
    <x v="1"/>
    <s v="B4"/>
    <s v="BXMPRJ-1133"/>
    <x v="0"/>
    <s v="Delivered"/>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6"/>
    <d v="2015-02-23T18:00:00"/>
    <d v="2015-01-18T14:41:00"/>
    <d v="2015-02-13T11:43:00"/>
    <n v="10.261805555557657"/>
    <d v="2015-02-14T11:43:00"/>
    <d v="2015-02-05T00:00:00"/>
    <x v="19"/>
    <n v="0"/>
    <n v="36.138194444443798"/>
    <d v="2015-02-04T11:06:00"/>
    <s v="Cumplió"/>
    <s v="Cumplió"/>
    <n v="16.850694444445253"/>
    <s v="CICLO4, PruebasD3"/>
    <n v="1"/>
    <x v="0"/>
    <m/>
    <m/>
    <m/>
  </r>
  <r>
    <x v="2"/>
    <s v="B2"/>
    <s v="BXMPRJ-1132"/>
    <x v="0"/>
    <s v="Delivered"/>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2"/>
    <d v="2015-02-23T18:00:00"/>
    <d v="2015-01-17T00:19:00"/>
    <d v="2015-02-16T16:49:00"/>
    <n v="7.0493055555562023"/>
    <d v="2015-02-17T16:49:00"/>
    <d v="2015-02-13T00:00:00"/>
    <x v="5"/>
    <n v="4"/>
    <n v="37.736805555556202"/>
    <d v="2015-02-17T00:00:00"/>
    <s v="Cumplió"/>
    <s v="No Cumplió"/>
    <n v="30.986805555556202"/>
    <s v="CICLO4, Detiene, Reincidencia1_x000a_"/>
    <n v="1"/>
    <x v="0"/>
    <m/>
    <m/>
    <m/>
  </r>
  <r>
    <x v="1"/>
    <s v="B2"/>
    <s v="BXMPRJ-1132"/>
    <x v="0"/>
    <s v="Open"/>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4"/>
    <d v="2015-02-23T18:00:00"/>
    <d v="2015-01-17T00:19:00"/>
    <d v="2015-02-06T00:00:00"/>
    <n v="17.75"/>
    <d v="2015-02-07T00:00:00"/>
    <d v="2015-02-13T00:00:00"/>
    <x v="12"/>
    <n v="3"/>
    <n v="37.736805555556202"/>
    <d v="2015-02-16T16:49:00"/>
    <s v="No Cumplió"/>
    <s v="No Cumplió"/>
    <n v="30.6875"/>
    <s v="CICLO4, Detiene, Reincidencia1_x000a_"/>
    <n v="1"/>
    <x v="0"/>
    <m/>
    <m/>
    <m/>
  </r>
  <r>
    <x v="1"/>
    <s v="B2"/>
    <s v="BXMPRJ-1132"/>
    <x v="0"/>
    <s v="Open"/>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8"/>
    <d v="2015-02-23T18:00:00"/>
    <d v="2015-01-17T00:19:00"/>
    <d v="2015-02-03T00:00:00"/>
    <n v="20.75"/>
    <d v="2015-02-04T00:00:00"/>
    <m/>
    <x v="0"/>
    <s v="Sin Fecha"/>
    <n v="37.736805555556202"/>
    <d v="2015-02-06T18:31:00"/>
    <s v="No Cumplió"/>
    <s v="Sin Fecha"/>
    <n v="20.758333333331393"/>
    <s v="CICLO4, Detiene, Reincidencia1_x000a_"/>
    <n v="1"/>
    <x v="0"/>
    <m/>
    <m/>
    <m/>
  </r>
  <r>
    <x v="2"/>
    <s v="B4"/>
    <s v="BXMPRJ-1130"/>
    <x v="0"/>
    <s v="Closed"/>
    <s v="High"/>
    <s v="SALIDAS SPEI BURSATIL"/>
    <s v="No genera correctamente las salidas para SPEI, no respetar la forma de liquidación por default y chequera asociada a esta forma de liquidación. _x000a__x000a_Las especificaciones del documento ERAS adjunto en el JIRA 934 no se cumplieron, se abre este ticket para separ la solicitud de Promoción y se adjunta evidencia de prueba y copia del docuento ERAS. _x000a__x000a_Si el cliente tiene cuenta clabe (18 posiciones) _x000a_ Buscar la forma de liquidación Salida Bursátil SPEI 001 _x000a_Si el cliente tiene cuenta de cheques (7 a 11 posiciones) _x000a_ Buscar la forma de liquidación que la Casa de Bolsa tenga registrada con el mismo Banco (Banca Electrónica) 002,003,004,005,006,007 _x000a_Si el cliente no tiene cuenta clabe y no tiene una cuenta de cheques con los bancos registrados en Casa de Bolsa (Banca Electrónica) _x000a_Buscar la forma de liquidación de expedición de cheques de Banco Ve por Más 008 _x000a__x000a_"/>
    <s v="Isela Martínez"/>
    <x v="2"/>
    <d v="2015-02-23T18:00:00"/>
    <d v="2015-01-16T20:15:00"/>
    <d v="2015-02-02T00:00:00"/>
    <n v="21.75"/>
    <d v="2015-02-03T00:00:00"/>
    <d v="2015-02-05T00:00:00"/>
    <x v="2"/>
    <n v="1"/>
    <n v="37.90625"/>
    <d v="2015-02-06T00:00:00"/>
    <s v="No Cumplió"/>
    <s v="No Cumplió"/>
    <n v="20.15625"/>
    <s v="CICLO4, Detiene, PruebasD3"/>
    <n v="1"/>
    <x v="0"/>
    <m/>
    <m/>
    <m/>
  </r>
  <r>
    <x v="2"/>
    <s v="B5"/>
    <s v="BXMPRJ-1126"/>
    <x v="0"/>
    <s v="Failed Test"/>
    <s v="Medium"/>
    <s v="Diferencias en horarios en órdenes de Capitales"/>
    <s v="Se revisó el reporte CORDR101 y osberva que las órdenes de capitales registradas en Fiable no coinciden con los de TAS ¿A que se debe la diferencia? _x000a_"/>
    <s v="Cesar Guzmán"/>
    <x v="13"/>
    <d v="2015-02-23T18:00:00"/>
    <d v="2015-01-16T17:12:00"/>
    <d v="2015-02-03T18:55:00"/>
    <n v="19.961805555554747"/>
    <d v="2015-02-04T18:55:00"/>
    <m/>
    <x v="1"/>
    <s v="Sin Fecha"/>
    <n v="38.033333333332848"/>
    <d v="2015-02-09T20:34:00"/>
    <s v="No Cumplió"/>
    <s v="Sin Fecha"/>
    <n v="24.140277777776646"/>
    <s v="CICLO4, PruebasD2"/>
    <n v="1"/>
    <x v="2"/>
    <m/>
    <m/>
    <m/>
  </r>
  <r>
    <x v="1"/>
    <s v="B5"/>
    <s v="BXMPRJ-1126"/>
    <x v="0"/>
    <s v="Failed Test"/>
    <s v="Medium"/>
    <s v="Diferencias en horarios en órdenes de Capitales"/>
    <s v="Se revisó el reporte CORDR101 y osberva que las órdenes de capitales registradas en Fiable no coinciden con los de TAS ¿A que se debe la diferencia? _x000a_"/>
    <s v="Cesar Guzmán"/>
    <x v="19"/>
    <d v="2015-02-23T18:00:00"/>
    <d v="2015-01-16T17:12:00"/>
    <d v="2015-02-03T00:00:00"/>
    <n v="20.75"/>
    <d v="2015-02-04T00:00:00"/>
    <m/>
    <x v="5"/>
    <s v="Sin Fecha"/>
    <n v="38.033333333332848"/>
    <d v="2015-02-03T18:55:00"/>
    <s v="Cumplió"/>
    <s v="Sin Fecha"/>
    <n v="18.071527777778101"/>
    <s v="CICLO4, PruebasD2"/>
    <n v="1"/>
    <x v="2"/>
    <m/>
    <m/>
    <m/>
  </r>
  <r>
    <x v="1"/>
    <s v="B5"/>
    <s v="BXMPRJ-1126"/>
    <x v="0"/>
    <s v="Failed Test"/>
    <s v="Medium"/>
    <s v="Diferencias en horarios en órdenes de Capitales"/>
    <s v="Se revisó el reporte CORDR101 y osberva que las órdenes de capitales registradas en Fiable no coinciden con los de TAS ¿A que se debe la diferencia? _x000a_"/>
    <s v="Cesar Guzmán"/>
    <x v="13"/>
    <d v="2015-02-23T18:00:00"/>
    <d v="2015-01-16T17:12:00"/>
    <d v="2015-02-02T00:00:00"/>
    <n v="21.75"/>
    <d v="2015-02-03T00:00:00"/>
    <d v="2015-02-04T00:00:00"/>
    <x v="5"/>
    <n v="-1"/>
    <n v="38.033333333332848"/>
    <d v="2015-02-03T00:00:00"/>
    <s v="Cumplió"/>
    <s v="Cumplió"/>
    <n v="17.283333333332848"/>
    <s v="CICLO4, PruebasD2"/>
    <n v="1"/>
    <x v="2"/>
    <m/>
    <m/>
    <m/>
  </r>
  <r>
    <x v="0"/>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6"/>
    <d v="2015-02-23T18:00:00"/>
    <d v="2015-01-15T21:22:00"/>
    <d v="2015-02-23T13:13:00"/>
    <n v="0.1993055555576575"/>
    <d v="2015-02-24T13:13:00"/>
    <d v="2015-02-13T00:00:00"/>
    <x v="5"/>
    <n v="10"/>
    <n v="38.859722222223354"/>
    <m/>
    <s v="No Cumplió"/>
    <s v="No Cumplió"/>
    <n v="38.859722222223354"/>
    <s v="CICLO4, PruebasD2"/>
    <n v="1"/>
    <x v="2"/>
    <m/>
    <m/>
    <m/>
  </r>
  <r>
    <x v="1"/>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19"/>
    <d v="2015-02-23T18:00:00"/>
    <d v="2015-01-15T21:22:00"/>
    <d v="2015-02-20T18:40:00"/>
    <n v="2.9722222222189885"/>
    <d v="2015-02-21T18:40:00"/>
    <d v="2015-02-13T00:00:00"/>
    <x v="3"/>
    <n v="10"/>
    <n v="38.859722222223354"/>
    <d v="2015-02-23T13:13:00"/>
    <s v="No Cumplió"/>
    <s v="No Cumplió"/>
    <n v="38.660416666665697"/>
    <s v="CICLO4, PruebasD2"/>
    <n v="1"/>
    <x v="2"/>
    <m/>
    <m/>
    <m/>
  </r>
  <r>
    <x v="1"/>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6"/>
    <d v="2015-02-23T18:00:00"/>
    <d v="2015-01-15T21:22:00"/>
    <d v="2015-02-17T00:00:00"/>
    <n v="6.75"/>
    <d v="2015-02-18T00:00:00"/>
    <d v="2015-02-13T00:00:00"/>
    <x v="0"/>
    <n v="7"/>
    <n v="38.859722222223354"/>
    <d v="2015-02-20T18:40:00"/>
    <s v="No Cumplió"/>
    <s v="No Cumplió"/>
    <n v="35.887500000004366"/>
    <s v="CICLO4, PruebasD2"/>
    <n v="1"/>
    <x v="2"/>
    <m/>
    <m/>
    <m/>
  </r>
  <r>
    <x v="1"/>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7"/>
    <d v="2015-02-23T18:00:00"/>
    <d v="2015-01-15T21:22:00"/>
    <d v="2015-02-03T00:00:00"/>
    <n v="20.75"/>
    <d v="2015-02-04T00:00:00"/>
    <d v="2015-02-13T00:00:00"/>
    <x v="7"/>
    <n v="4"/>
    <n v="38.859722222223354"/>
    <d v="2015-02-17T00:00:00"/>
    <s v="No Cumplió"/>
    <s v="No Cumplió"/>
    <n v="32.109722222223354"/>
    <s v="CICLO4, PruebasD2"/>
    <n v="1"/>
    <x v="2"/>
    <m/>
    <m/>
    <m/>
  </r>
  <r>
    <x v="1"/>
    <s v="B5"/>
    <s v="BXMPRJ-1122"/>
    <x v="0"/>
    <s v="Failed Test"/>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5"/>
    <d v="2015-02-23T18:00:00"/>
    <d v="2015-01-15T21:15:00"/>
    <d v="2015-02-02T00:00:00"/>
    <n v="21.75"/>
    <d v="2015-02-03T00:00:00"/>
    <d v="2015-02-04T00:00:00"/>
    <x v="2"/>
    <n v="2"/>
    <n v="38.864583333335759"/>
    <d v="2015-02-06T11:42:00"/>
    <s v="No Cumplió"/>
    <s v="No Cumplió"/>
    <n v="21.602083333338669"/>
    <s v="CICLO4, PruebasD2"/>
    <n v="1"/>
    <x v="2"/>
    <m/>
    <m/>
    <m/>
  </r>
  <r>
    <x v="1"/>
    <s v="B5"/>
    <s v="BXMPRJ-1122"/>
    <x v="0"/>
    <s v="Failed Test"/>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3"/>
    <d v="2015-02-23T18:00:00"/>
    <d v="2015-01-15T21:15:00"/>
    <d v="2015-02-06T11:42:00"/>
    <n v="17.26249999999709"/>
    <d v="2015-02-07T11:42:00"/>
    <d v="2015-02-11T00:00:00"/>
    <x v="2"/>
    <n v="0"/>
    <n v="38.864583333335759"/>
    <d v="2015-02-10T13:06:00"/>
    <s v="No Cumplió"/>
    <s v="Cumplió"/>
    <n v="25.660416666665697"/>
    <s v="CICLO4, PruebasD2"/>
    <n v="1"/>
    <x v="2"/>
    <m/>
    <m/>
    <m/>
  </r>
  <r>
    <x v="0"/>
    <s v="B5"/>
    <s v="BXMPRJ-1122"/>
    <x v="0"/>
    <s v="Client Response Provided"/>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9"/>
    <d v="2015-02-23T18:00:00"/>
    <d v="2015-01-15T21:15:00"/>
    <d v="2015-02-10T13:06:00"/>
    <n v="13.204166666670062"/>
    <d v="2015-02-11T13:06:00"/>
    <d v="2015-02-11T00:00:00"/>
    <x v="20"/>
    <n v="12"/>
    <n v="38.864583333335759"/>
    <m/>
    <s v="No Cumplió"/>
    <s v="No Cumplió"/>
    <n v="38.864583333335759"/>
    <s v="CICLO4, PruebasD2"/>
    <n v="1"/>
    <x v="2"/>
    <m/>
    <m/>
    <m/>
  </r>
  <r>
    <x v="0"/>
    <s v="Q1"/>
    <s v="BXMPRJ-1086"/>
    <x v="0"/>
    <s v="Delivered"/>
    <s v="Medium"/>
    <s v="Apertura de Mercado de Dinero, conexion host to host, como parte del ciclo 5 de cargas"/>
    <s v="En la apertura de mercado envia mensaje de error al intentar conectarse a Host to Host. _x000a_"/>
    <s v="Francisco Morales López"/>
    <x v="20"/>
    <d v="2015-02-23T18:00:00"/>
    <d v="2015-01-10T22:41:00"/>
    <d v="2015-02-20T19:59:00"/>
    <n v="2.9173611111109494"/>
    <d v="2015-02-21T19:59:00"/>
    <d v="2015-02-09T00:00:00"/>
    <x v="3"/>
    <n v="14"/>
    <n v="43.804861111108039"/>
    <m/>
    <s v="No Cumplió"/>
    <s v="No Cumplió"/>
    <n v="43.804861111108039"/>
    <s v="ciclo_5"/>
    <n v="1"/>
    <x v="3"/>
    <m/>
    <m/>
    <m/>
  </r>
  <r>
    <x v="1"/>
    <s v="Q1"/>
    <s v="BXMPRJ-1086"/>
    <x v="0"/>
    <s v="Failed Test"/>
    <s v="Medium"/>
    <s v="Apertura de Mercado de Dinero, conexion host to host, como parte del ciclo 5 de cargas"/>
    <s v="En la apertura de mercado envia mensaje de error al intentar conectarse a Host to Host. _x000a_"/>
    <s v="Francisco Morales López"/>
    <x v="21"/>
    <d v="2015-02-23T18:00:00"/>
    <d v="2015-01-10T22:41:00"/>
    <d v="2015-02-16T13:53:00"/>
    <n v="7.171527777776646"/>
    <d v="2015-02-17T13:53:00"/>
    <d v="2015-02-09T00:00:00"/>
    <x v="2"/>
    <n v="11"/>
    <n v="43.804861111108039"/>
    <d v="2015-02-20T19:59:00"/>
    <s v="No Cumplió"/>
    <s v="No Cumplió"/>
    <n v="40.88749999999709"/>
    <s v="ciclo_5"/>
    <n v="1"/>
    <x v="3"/>
    <m/>
    <m/>
    <m/>
  </r>
  <r>
    <x v="1"/>
    <s v="B3"/>
    <s v="BXMPRJ-1075"/>
    <x v="0"/>
    <s v="In Progress"/>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3"/>
    <d v="2015-02-23T18:00:00"/>
    <d v="2015-01-09T16:26:00"/>
    <d v="2015-02-03T00:00:00"/>
    <n v="20.75"/>
    <d v="2015-02-04T00:00:00"/>
    <d v="2015-02-05T00:00:00"/>
    <x v="21"/>
    <n v="-5"/>
    <n v="45.065277777779556"/>
    <d v="2015-01-31T00:00:00"/>
    <s v="Cumplió"/>
    <s v="Cumplió"/>
    <n v="21.315277777779556"/>
    <s v="CICLO4, PruebasD3"/>
    <n v="1"/>
    <x v="0"/>
    <m/>
    <m/>
    <m/>
  </r>
  <r>
    <x v="2"/>
    <s v="B3"/>
    <s v="BXMPRJ-1075"/>
    <x v="0"/>
    <s v="Closed"/>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2"/>
    <d v="2015-02-23T18:00:00"/>
    <d v="2015-01-09T16:26:00"/>
    <d v="2015-02-03T00:00:00"/>
    <n v="20.75"/>
    <d v="2015-02-04T00:00:00"/>
    <d v="2015-02-05T00:00:00"/>
    <x v="0"/>
    <n v="1"/>
    <n v="45.065277777779556"/>
    <d v="2015-02-06T00:00:00"/>
    <s v="No Cumplió"/>
    <s v="No Cumplió"/>
    <n v="27.315277777779556"/>
    <s v="CICLO4, PruebasD3"/>
    <n v="1"/>
    <x v="0"/>
    <m/>
    <m/>
    <m/>
  </r>
  <r>
    <x v="0"/>
    <s v="B3"/>
    <s v="BXMPRJ-1020"/>
    <x v="0"/>
    <s v="In Progress"/>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8"/>
    <d v="2015-02-23T18:00:00"/>
    <d v="2014-12-09T17:46:00"/>
    <d v="2015-02-13T19:27:00"/>
    <n v="9.9395833333328483"/>
    <d v="2015-02-14T19:27:00"/>
    <d v="2015-02-05T00:00:00"/>
    <x v="22"/>
    <n v="8"/>
    <n v="76.009722222224809"/>
    <d v="2015-02-13T19:27:00"/>
    <s v="Cumplió"/>
    <s v="No Cumplió"/>
    <n v="66.070138888891961"/>
    <s v="PruebasD3"/>
    <n v="1"/>
    <x v="0"/>
    <m/>
    <m/>
    <m/>
  </r>
  <r>
    <x v="0"/>
    <s v="B5"/>
    <s v="BXMPRJ-894"/>
    <x v="0"/>
    <s v="Delivered"/>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2"/>
    <d v="2015-02-23T18:00:00"/>
    <d v="2014-11-06T14:35:00"/>
    <d v="2015-02-17T13:49:00"/>
    <n v="6.1743055555562023"/>
    <d v="2015-02-18T13:49:00"/>
    <m/>
    <x v="1"/>
    <s v="Sin Fecha"/>
    <n v="109.14236111110949"/>
    <m/>
    <s v="No Cumplió"/>
    <s v="Sin Fecha"/>
    <n v="109.14236111110949"/>
    <s v="ciclo4"/>
    <n v="1"/>
    <x v="0"/>
    <m/>
    <m/>
    <m/>
  </r>
  <r>
    <x v="1"/>
    <s v="B5"/>
    <s v="BXMPRJ-894"/>
    <x v="0"/>
    <s v="Failed Test"/>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1"/>
    <d v="2015-02-23T18:00:00"/>
    <d v="2014-11-06T14:35:00"/>
    <d v="2015-02-16T18:15:00"/>
    <n v="6.9895833333357587"/>
    <d v="2015-02-17T18:15:00"/>
    <d v="2015-02-12T00:00:00"/>
    <x v="5"/>
    <n v="5"/>
    <n v="109.14236111110949"/>
    <d v="2015-02-17T13:49:00"/>
    <s v="Cumplió"/>
    <s v="No Cumplió"/>
    <n v="102.96805555555329"/>
    <s v="ciclo4"/>
    <n v="1"/>
    <x v="0"/>
    <m/>
    <m/>
    <m/>
  </r>
  <r>
    <x v="0"/>
    <s v="Q5"/>
    <s v="BXMPRJ-889"/>
    <x v="0"/>
    <s v="Delivered"/>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2"/>
    <d v="2015-02-23T18:00:00"/>
    <d v="2014-11-06T14:21:00"/>
    <d v="2015-02-17T13:50:00"/>
    <n v="6.1736111111094942"/>
    <d v="2015-02-18T13:50:00"/>
    <m/>
    <x v="1"/>
    <s v="Sin Fecha"/>
    <n v="109.1520833333343"/>
    <m/>
    <s v="No Cumplió"/>
    <s v="Sin Fecha"/>
    <n v="109.1520833333343"/>
    <s v="ciclo4"/>
    <n v="1"/>
    <x v="4"/>
    <m/>
    <m/>
    <m/>
  </r>
  <r>
    <x v="1"/>
    <s v="Q5"/>
    <s v="BXMPRJ-889"/>
    <x v="0"/>
    <s v="Failed Test"/>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1"/>
    <d v="2015-02-23T18:00:00"/>
    <d v="2014-11-06T14:21:00"/>
    <d v="2015-02-16T18:15:00"/>
    <n v="6.9895833333357587"/>
    <d v="2015-02-17T18:15:00"/>
    <m/>
    <x v="5"/>
    <s v="Sin Fecha"/>
    <n v="109.1520833333343"/>
    <d v="2015-02-17T13:50:00"/>
    <s v="Cumplió"/>
    <s v="Sin Fecha"/>
    <n v="102.97847222222481"/>
    <s v="ciclo4"/>
    <n v="1"/>
    <x v="4"/>
    <m/>
    <m/>
    <m/>
  </r>
  <r>
    <x v="2"/>
    <s v="B4"/>
    <s v="BXMPRJ-861"/>
    <x v="0"/>
    <s v="Closed"/>
    <s v="High"/>
    <s v="no se reconoce la liquidez para las operaciones de capitales"/>
    <s v="el contrato 523894 tiene liquidez suficiente (16 millones) para realizar una compra por un monto de 470M, sin embargo no permitio capturar una orden de capitales, no reconocio la liquidez para este mercado. _x000a_"/>
    <s v="Gaby Ledesma"/>
    <x v="23"/>
    <d v="2015-02-23T18:00:00"/>
    <d v="2014-11-05T11:44:00"/>
    <d v="2015-02-02T00:00:00"/>
    <n v="21.75"/>
    <d v="2015-02-03T00:00:00"/>
    <d v="2015-02-05T00:00:00"/>
    <x v="0"/>
    <n v="0"/>
    <n v="110.26111111111095"/>
    <d v="2015-02-05T00:00:00"/>
    <s v="No Cumplió"/>
    <s v="Cumplió"/>
    <n v="91.511111111110949"/>
    <s v="Detiene, PruebasD3"/>
    <n v="1"/>
    <x v="0"/>
    <m/>
    <m/>
    <m/>
  </r>
  <r>
    <x v="2"/>
    <s v="B3"/>
    <s v="BXMPRJ-769"/>
    <x v="0"/>
    <s v="Closed"/>
    <s v="Medium"/>
    <s v="DIFERENCIA DE POSICIÓN EN SOCIEDADES DE INVERSIÓN"/>
    <s v="Se observan dos diferencias en emisoras BX+CP B-F1 y BX+MP B-F1, Se adjunta detalle"/>
    <s v="Cesar Guzmán"/>
    <x v="24"/>
    <d v="2015-02-23T18:00:00"/>
    <d v="2014-10-17T16:56:00"/>
    <d v="2015-02-02T00:00:00"/>
    <n v="21.75"/>
    <d v="2015-02-03T00:00:00"/>
    <m/>
    <x v="11"/>
    <s v="Sin Fecha"/>
    <n v="129.0444444444438"/>
    <d v="2015-02-09T00:00:00"/>
    <s v="No Cumplió"/>
    <s v="Sin Fecha"/>
    <n v="114.2944444444438"/>
    <s v="MIGRACION_4"/>
    <n v="1"/>
    <x v="0"/>
    <m/>
    <m/>
    <m/>
  </r>
  <r>
    <x v="0"/>
    <s v="B4"/>
    <s v="BXMPRJ-744"/>
    <x v="0"/>
    <s v="In Progress"/>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18"/>
    <d v="2015-02-23T18:00:00"/>
    <d v="2014-10-08T10:37:00"/>
    <d v="2015-02-06T00:00:00"/>
    <n v="17.75"/>
    <d v="2015-02-07T00:00:00"/>
    <d v="2015-02-20T00:00:00"/>
    <x v="10"/>
    <n v="3"/>
    <n v="138.3076388888876"/>
    <m/>
    <s v="No Cumplió"/>
    <s v="No Cumplió"/>
    <n v="138.3076388888876"/>
    <m/>
    <n v="1"/>
    <x v="0"/>
    <m/>
    <m/>
    <m/>
  </r>
  <r>
    <x v="1"/>
    <s v="B4"/>
    <s v="BXMPRJ-744"/>
    <x v="0"/>
    <s v="Delivered"/>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8"/>
    <d v="2015-02-23T18:00:00"/>
    <d v="2014-10-08T10:37:00"/>
    <d v="2015-02-02T00:00:00"/>
    <n v="21.75"/>
    <d v="2015-02-03T00:00:00"/>
    <m/>
    <x v="2"/>
    <s v="Sin Fecha"/>
    <n v="138.3076388888876"/>
    <d v="2015-02-06T12:32:00"/>
    <s v="No Cumplió"/>
    <s v="Sin Fecha"/>
    <n v="121.07986111110949"/>
    <m/>
    <n v="1"/>
    <x v="0"/>
    <m/>
    <m/>
    <m/>
  </r>
  <r>
    <x v="1"/>
    <s v="B4"/>
    <s v="BXMPRJ-644"/>
    <x v="0"/>
    <s v="Delivered"/>
    <s v="Medium"/>
    <s v="Interface de monedas TAS - Fiable con opcion de alte y posteriormente de envio a Fiable."/>
    <s v="Interface de monedas TAS - Fiable con opcion de alte y posteriormente de envio a Fiable. _x000a_"/>
    <s v="Juan Martinez"/>
    <x v="16"/>
    <d v="2015-02-23T18:00:00"/>
    <d v="2014-09-29T16:58:00"/>
    <d v="2015-02-03T00:00:00"/>
    <n v="20.75"/>
    <d v="2015-02-04T00:00:00"/>
    <d v="2015-02-05T00:00:00"/>
    <x v="3"/>
    <n v="0"/>
    <n v="147.04305555555766"/>
    <d v="2015-02-05T14:07:00"/>
    <s v="No Cumplió"/>
    <s v="Cumplió"/>
    <n v="128.88124999999854"/>
    <s v="Broker, PruebasD3, ciclo3"/>
    <n v="1"/>
    <x v="0"/>
    <m/>
    <m/>
    <m/>
  </r>
  <r>
    <x v="1"/>
    <s v="B4"/>
    <s v="BXMPRJ-644"/>
    <x v="0"/>
    <s v="Delivered"/>
    <s v="Medium"/>
    <s v="Interface de monedas TAS - Fiable con opcion de alte y posteriormente de envio a Fiable."/>
    <s v="Interface de monedas TAS - Fiable con opcion de alte y posteriormente de envio a Fiable. _x000a_"/>
    <s v="Juan Martinez"/>
    <x v="25"/>
    <d v="2015-02-23T18:00:00"/>
    <d v="2014-09-29T16:58:00"/>
    <d v="2015-02-05T14:07:00"/>
    <n v="18.161805555559113"/>
    <d v="2015-02-06T14:07:00"/>
    <d v="2015-02-05T00:00:00"/>
    <x v="22"/>
    <n v="0"/>
    <n v="147.04305555555766"/>
    <d v="2015-02-05T14:07:00"/>
    <s v="Cumplió"/>
    <s v="Cumplió"/>
    <n v="128.88124999999854"/>
    <s v="Broker, PruebasD3, ciclo3"/>
    <n v="1"/>
    <x v="0"/>
    <m/>
    <m/>
    <m/>
  </r>
  <r>
    <x v="2"/>
    <s v="B4"/>
    <s v="BXMPRJ-644"/>
    <x v="0"/>
    <s v="Closed"/>
    <s v="Medium"/>
    <s v="Interface de monedas TAS - Fiable con opcion de alte y posteriormente de envio a Fiable."/>
    <s v="Interface de monedas TAS - Fiable con opcion de alte y posteriormente de envio a Fiable. _x000a_"/>
    <s v="Juan Martinez"/>
    <x v="26"/>
    <d v="2015-02-23T18:00:00"/>
    <d v="2014-09-29T16:58:00"/>
    <d v="2015-02-05T14:07:00"/>
    <n v="18.161805555559113"/>
    <d v="2015-02-06T14:07:00"/>
    <d v="2015-02-05T00:00:00"/>
    <x v="5"/>
    <n v="1"/>
    <n v="147.04305555555766"/>
    <d v="2015-02-06T00:00:00"/>
    <s v="Cumplió"/>
    <s v="No Cumplió"/>
    <n v="129.29305555555766"/>
    <s v="Broker, PruebasD3, ciclo3"/>
    <n v="1"/>
    <x v="0"/>
    <m/>
    <m/>
    <m/>
  </r>
  <r>
    <x v="0"/>
    <s v="B5"/>
    <s v="BXMPRJ-581"/>
    <x v="0"/>
    <s v="Delivered"/>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2"/>
    <d v="2015-02-23T18:00:00"/>
    <d v="2014-09-18T11:49:00"/>
    <d v="2015-02-17T00:00:00"/>
    <n v="6.75"/>
    <d v="2015-02-18T00:00:00"/>
    <d v="2015-02-18T00:00:00"/>
    <x v="1"/>
    <n v="5"/>
    <n v="158.25763888889196"/>
    <m/>
    <s v="No Cumplió"/>
    <s v="No Cumplió"/>
    <n v="158.25763888889196"/>
    <s v="PruebasD2, Reincidencia1, Reincidencia2"/>
    <n v="1"/>
    <x v="2"/>
    <d v="2015-02-17T00:00:00"/>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
    <d v="2015-02-23T18:00:00"/>
    <d v="2014-09-18T11:49:00"/>
    <d v="2015-02-16T16:37:00"/>
    <n v="7.0576388888875954"/>
    <d v="2015-02-17T16:37:00"/>
    <d v="2015-02-09T00:00:00"/>
    <x v="5"/>
    <n v="8"/>
    <n v="158.25763888889196"/>
    <d v="2015-02-17T00:00:00"/>
    <s v="Cumplió"/>
    <s v="No Cumplió"/>
    <n v="151.50763888889196"/>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2"/>
    <d v="2015-02-23T18:00:00"/>
    <d v="2014-09-18T11:49:00"/>
    <d v="2015-02-03T00:00:00"/>
    <n v="20.75"/>
    <d v="2015-02-04T00:00:00"/>
    <d v="2015-02-09T00:00:00"/>
    <x v="20"/>
    <n v="7"/>
    <n v="158.25763888889196"/>
    <d v="2015-02-16T16:37:00"/>
    <s v="No Cumplió"/>
    <s v="No Cumplió"/>
    <n v="151.20000000000437"/>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6"/>
    <d v="2015-02-23T18:00:00"/>
    <d v="2014-09-18T11:49:00"/>
    <d v="2015-02-10T19:22:00"/>
    <n v="12.943055555559113"/>
    <d v="2015-02-11T19:22:00"/>
    <d v="2015-02-09T00:00:00"/>
    <x v="9"/>
    <n v="14"/>
    <n v="158.25763888889196"/>
    <m/>
    <s v="No Cumplió"/>
    <s v="No Cumplió"/>
    <n v="158.25763888889196"/>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4"/>
    <d v="2015-02-23T18:00:00"/>
    <d v="2014-09-18T11:49:00"/>
    <d v="2015-02-10T19:22:00"/>
    <n v="12.943055555559113"/>
    <d v="2015-02-11T19:22:00"/>
    <d v="2015-02-04T00:00:00"/>
    <x v="23"/>
    <n v="0"/>
    <n v="158.25763888889196"/>
    <d v="2015-02-03T11:34:00"/>
    <s v="Cumplió"/>
    <s v="Cumplió"/>
    <n v="137.98958333333576"/>
    <s v="PruebasD2"/>
    <n v="1"/>
    <x v="0"/>
    <m/>
    <m/>
    <m/>
  </r>
  <r>
    <x v="1"/>
    <s v="B5"/>
    <s v="BXMPRJ-581"/>
    <x v="0"/>
    <s v="Delivered"/>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2"/>
    <d v="2015-02-23T18:00:00"/>
    <d v="2014-09-18T11:49:00"/>
    <d v="2015-02-10T19:22:00"/>
    <n v="12.943055555559113"/>
    <d v="2015-02-11T19:22:00"/>
    <d v="2015-02-04T00:00:00"/>
    <x v="9"/>
    <n v="19"/>
    <n v="158.25763888889196"/>
    <m/>
    <s v="No Cumplió"/>
    <s v="No Cumplió"/>
    <n v="158.25763888889196"/>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6"/>
    <d v="2015-02-23T18:00:00"/>
    <d v="2014-09-18T11:49:00"/>
    <d v="2015-02-03T00:00:00"/>
    <n v="20.75"/>
    <d v="2015-02-04T00:00:00"/>
    <d v="2015-02-04T00:00:00"/>
    <x v="11"/>
    <n v="6"/>
    <n v="158.25763888889196"/>
    <d v="2015-02-10T19:22:00"/>
    <s v="No Cumplió"/>
    <s v="No Cumplió"/>
    <n v="145.31458333333285"/>
    <s v="PruebasD2"/>
    <n v="1"/>
    <x v="2"/>
    <m/>
    <m/>
    <m/>
  </r>
  <r>
    <x v="0"/>
    <s v="B4"/>
    <s v="BXMPRJ-568"/>
    <x v="0"/>
    <s v="In Progress"/>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0"/>
    <d v="2015-02-23T18:00:00"/>
    <d v="2014-09-11T10:17:00"/>
    <d v="2015-02-23T18:12:00"/>
    <n v="-8.333333331393078E-3"/>
    <d v="2015-02-24T18:12:00"/>
    <d v="2015-02-27T00:00:00"/>
    <x v="22"/>
    <n v="-3"/>
    <n v="165.3215277777781"/>
    <m/>
    <s v="No Cumplió"/>
    <s v="No Cumplió"/>
    <n v="165.3215277777781"/>
    <m/>
    <n v="1"/>
    <x v="0"/>
    <m/>
    <m/>
    <m/>
  </r>
  <r>
    <x v="1"/>
    <s v="B4"/>
    <s v="BXMPRJ-568"/>
    <x v="0"/>
    <s v="In Progress"/>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0"/>
    <d v="2015-02-23T18:00:00"/>
    <d v="2014-09-11T10:17:00"/>
    <d v="2015-02-13T10:09:00"/>
    <n v="10.327083333329938"/>
    <d v="2015-02-14T10:09:00"/>
    <m/>
    <x v="12"/>
    <s v="Sin Fecha"/>
    <n v="165.3215277777781"/>
    <d v="2015-02-23T18:12:00"/>
    <s v="No Cumplió"/>
    <s v="Sin Fecha"/>
    <n v="165.32986111110949"/>
    <m/>
    <n v="1"/>
    <x v="0"/>
    <m/>
    <m/>
    <m/>
  </r>
  <r>
    <x v="1"/>
    <s v="B4"/>
    <s v="BXMPRJ-568"/>
    <x v="0"/>
    <s v="Delivered"/>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7"/>
    <d v="2015-02-23T18:00:00"/>
    <d v="2014-09-11T10:17:00"/>
    <d v="2015-02-02T00:00:00"/>
    <n v="21.75"/>
    <d v="2015-02-03T00:00:00"/>
    <m/>
    <x v="18"/>
    <s v="Sin Fecha"/>
    <n v="165.3215277777781"/>
    <d v="2015-02-13T10:09:00"/>
    <s v="No Cumplió"/>
    <s v="Sin Fecha"/>
    <n v="154.99444444444816"/>
    <m/>
    <n v="1"/>
    <x v="0"/>
    <m/>
    <m/>
    <m/>
  </r>
  <r>
    <x v="0"/>
    <s v="B2"/>
    <s v="BXMPRJ-488"/>
    <x v="0"/>
    <s v="In Progress"/>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5"/>
    <d v="2015-02-23T18:00:00"/>
    <d v="2014-08-20T10:02:00"/>
    <d v="2015-02-01T00:00:00"/>
    <n v="22.75"/>
    <d v="2015-02-02T00:00:00"/>
    <m/>
    <x v="24"/>
    <s v="Sin Fecha"/>
    <n v="187.33194444444234"/>
    <m/>
    <s v="No Cumplió"/>
    <s v="Sin Fecha"/>
    <n v="187.33194444444234"/>
    <m/>
    <n v="1"/>
    <x v="0"/>
    <m/>
    <m/>
    <m/>
  </r>
  <r>
    <x v="0"/>
    <s v="B4"/>
    <s v="BXMPRJ-411"/>
    <x v="0"/>
    <s v="Delivered"/>
    <s v="High"/>
    <s v="En la liberación de garantías no se afecta correctamente la posición para instrumentos de MD y SI"/>
    <s v="En la liberación de garantías no se afecta correctamente la posición para instrumentos de MD y SI. _x000a__x000a_Se incluye evidencia."/>
    <s v="Sergio Rangel"/>
    <x v="6"/>
    <d v="2015-02-23T18:00:00"/>
    <d v="2014-08-12T11:34:00"/>
    <d v="2015-02-23T12:26:00"/>
    <n v="0.23194444444379769"/>
    <d v="2015-02-24T12:26:00"/>
    <m/>
    <x v="5"/>
    <s v="Sin Fecha"/>
    <n v="195.2680555555562"/>
    <m/>
    <s v="No Cumplió"/>
    <s v="Sin Fecha"/>
    <n v="195.2680555555562"/>
    <s v="Detiene, PruebasD4"/>
    <n v="1"/>
    <x v="5"/>
    <m/>
    <m/>
    <m/>
  </r>
  <r>
    <x v="1"/>
    <s v="B4"/>
    <s v="BXMPRJ-411"/>
    <x v="0"/>
    <s v="Failed Test"/>
    <s v="High"/>
    <s v="En la liberación de garantías no se afecta correctamente la posición para instrumentos de MD y SI"/>
    <s v="En la liberación de garantías no se afecta correctamente la posición para instrumentos de MD y SI. _x000a__x000a_Se incluye evidencia."/>
    <s v="Sergio Rangel"/>
    <x v="19"/>
    <d v="2015-02-23T18:00:00"/>
    <d v="2014-08-12T11:34:00"/>
    <d v="2015-02-19T09:41:00"/>
    <n v="4.3465277777795563"/>
    <d v="2015-02-20T09:41:00"/>
    <m/>
    <x v="2"/>
    <s v="Sin Fecha"/>
    <n v="195.2680555555562"/>
    <d v="2015-02-23T12:26:00"/>
    <s v="No Cumplió"/>
    <s v="Sin Fecha"/>
    <n v="195.0361111111124"/>
    <s v="Detiene, PruebasD4"/>
    <n v="1"/>
    <x v="5"/>
    <m/>
    <m/>
    <m/>
  </r>
  <r>
    <x v="1"/>
    <s v="B4"/>
    <s v="BXMPRJ-411"/>
    <x v="0"/>
    <s v="Failed Test"/>
    <s v="High"/>
    <s v="En la liberación de garantías no se afecta correctamente la posición para instrumentos de MD y SI"/>
    <s v="En la liberación de garantías no se afecta correctamente la posición para instrumentos de MD y SI. _x000a__x000a_Se incluye evidencia."/>
    <s v="Sergio Rangel"/>
    <x v="6"/>
    <d v="2015-02-23T18:00:00"/>
    <d v="2014-08-12T11:34:00"/>
    <d v="2015-02-16T19:59:00"/>
    <n v="6.9173611111109494"/>
    <d v="2015-02-17T19:59:00"/>
    <m/>
    <x v="3"/>
    <s v="Sin Fecha"/>
    <n v="195.2680555555562"/>
    <d v="2015-02-19T09:41:00"/>
    <s v="No Cumplió"/>
    <s v="Sin Fecha"/>
    <n v="190.92152777777665"/>
    <s v="Detiene, PruebasD4"/>
    <n v="1"/>
    <x v="5"/>
    <m/>
    <m/>
    <m/>
  </r>
  <r>
    <x v="1"/>
    <s v="B4"/>
    <s v="BXMPRJ-411"/>
    <x v="0"/>
    <s v="Failed Test"/>
    <s v="High"/>
    <s v="En la liberación de garantías no se afecta correctamente la posición para instrumentos de MD y SI"/>
    <s v="En la liberación de garantías no se afecta correctamente la posición para instrumentos de MD y SI. _x000a__x000a_Se incluye evidencia."/>
    <s v="Agustin Gutierrez"/>
    <x v="19"/>
    <d v="2015-02-23T18:00:00"/>
    <d v="2014-08-12T11:34:00"/>
    <d v="2015-02-16T15:26:00"/>
    <n v="7.1069444444437977"/>
    <d v="2015-02-17T15:26:00"/>
    <m/>
    <x v="5"/>
    <s v="Sin Fecha"/>
    <n v="195.2680555555562"/>
    <d v="2015-02-16T19:59:00"/>
    <s v="Cumplió"/>
    <s v="Sin Fecha"/>
    <n v="188.35069444444525"/>
    <s v="Detiene, PruebasD4"/>
    <n v="1"/>
    <x v="5"/>
    <m/>
    <m/>
    <m/>
  </r>
  <r>
    <x v="1"/>
    <s v="B4"/>
    <s v="BXMPRJ-411"/>
    <x v="0"/>
    <s v="Delivered"/>
    <s v="High"/>
    <s v="En la liberación de garantías no se afecta correctamente la posición para instrumentos de MD y SI"/>
    <s v="En la liberación de garantías no se afecta correctamente la posición para instrumentos de MD y SI. _x000a__x000a_Se incluye evidencia."/>
    <s v="Sergio Rangel"/>
    <x v="6"/>
    <d v="2015-02-23T18:00:00"/>
    <d v="2014-08-12T11:34:00"/>
    <d v="2015-02-02T00:00:00"/>
    <n v="21.75"/>
    <d v="2015-02-03T00:00:00"/>
    <m/>
    <x v="7"/>
    <s v="Sin Fecha"/>
    <n v="195.2680555555562"/>
    <d v="2015-02-16T15:26:00"/>
    <s v="No Cumplió"/>
    <s v="Sin Fecha"/>
    <n v="188.1611111111124"/>
    <s v="Detiene, PruebasD4"/>
    <n v="1"/>
    <x v="5"/>
    <m/>
    <m/>
    <m/>
  </r>
  <r>
    <x v="0"/>
    <s v="B4"/>
    <s v="BXMPRJ-386"/>
    <x v="0"/>
    <s v="Failed Test"/>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19"/>
    <d v="2015-02-23T18:00:00"/>
    <d v="2014-07-29T12:45:00"/>
    <d v="2015-02-16T17:48:00"/>
    <n v="7.0083333333313931"/>
    <d v="2015-02-17T17:48:00"/>
    <m/>
    <x v="11"/>
    <s v="Sin Fecha"/>
    <n v="209.21875"/>
    <m/>
    <s v="No Cumplió"/>
    <s v="Sin Fecha"/>
    <n v="209.21875"/>
    <m/>
    <n v="1"/>
    <x v="6"/>
    <m/>
    <m/>
    <m/>
  </r>
  <r>
    <x v="1"/>
    <s v="B4"/>
    <s v="BXMPRJ-386"/>
    <x v="0"/>
    <s v="Delivered"/>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8"/>
    <d v="2015-02-23T18:00:00"/>
    <d v="2014-07-29T12:45:00"/>
    <d v="2015-02-02T00:00:00"/>
    <n v="21.75"/>
    <d v="2015-02-03T00:00:00"/>
    <m/>
    <x v="7"/>
    <s v="Sin Fecha"/>
    <n v="209.21875"/>
    <d v="2015-02-16T17:48:00"/>
    <s v="No Cumplió"/>
    <s v="Sin Fecha"/>
    <n v="202.21041666666861"/>
    <m/>
    <n v="1"/>
    <x v="6"/>
    <m/>
    <m/>
    <m/>
  </r>
  <r>
    <x v="0"/>
    <s v="B4"/>
    <s v="BXMPRJ-384"/>
    <x v="0"/>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Agustin Gutierrez"/>
    <x v="19"/>
    <d v="2015-02-23T18:00:00"/>
    <d v="2014-07-28T13:34:00"/>
    <d v="2015-02-19T12:19:00"/>
    <n v="4.2368055555562023"/>
    <d v="2015-02-20T12:19:00"/>
    <m/>
    <x v="2"/>
    <s v="Sin Fecha"/>
    <n v="210.18472222222044"/>
    <m/>
    <s v="No Cumplió"/>
    <s v="Sin Fecha"/>
    <n v="210.18472222222044"/>
    <s v="Detiene, PruebasD4"/>
    <n v="1"/>
    <x v="0"/>
    <m/>
    <m/>
    <m/>
  </r>
  <r>
    <x v="1"/>
    <s v="B4"/>
    <s v="BXMPRJ-384"/>
    <x v="0"/>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Agustin Gutierrez"/>
    <x v="6"/>
    <d v="2015-02-23T18:00:00"/>
    <d v="2014-07-28T13:34:00"/>
    <d v="2015-02-17T15:06:00"/>
    <n v="6.1208333333343035"/>
    <d v="2015-02-18T15:06:00"/>
    <m/>
    <x v="5"/>
    <s v="Sin Fecha"/>
    <n v="210.18472222222044"/>
    <d v="2015-02-19T00:00:00"/>
    <s v="Cumplió"/>
    <s v="Sin Fecha"/>
    <n v="205.43472222222044"/>
    <s v="Detiene, PruebasD4"/>
    <n v="1"/>
    <x v="0"/>
    <m/>
    <m/>
    <m/>
  </r>
  <r>
    <x v="1"/>
    <s v="B4"/>
    <s v="BXMPRJ-384"/>
    <x v="0"/>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9"/>
    <d v="2015-02-23T18:00:00"/>
    <d v="2014-07-28T13:34:00"/>
    <d v="2015-02-16T17:42:00"/>
    <n v="7.0124999999970896"/>
    <d v="2015-02-17T17:42:00"/>
    <d v="2015-02-05T00:00:00"/>
    <x v="5"/>
    <n v="12"/>
    <n v="210.18472222222044"/>
    <d v="2015-02-17T15:06:00"/>
    <s v="Cumplió"/>
    <s v="No Cumplió"/>
    <n v="204.06388888888614"/>
    <s v="Detiene, PruebasD4"/>
    <n v="1"/>
    <x v="0"/>
    <m/>
    <m/>
    <m/>
  </r>
  <r>
    <x v="1"/>
    <s v="B4"/>
    <s v="BXMPRJ-384"/>
    <x v="0"/>
    <s v="Delivered"/>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6"/>
    <d v="2015-02-23T18:00:00"/>
    <d v="2014-07-28T13:34:00"/>
    <d v="2015-02-02T00:00:00"/>
    <n v="21.75"/>
    <d v="2015-02-03T00:00:00"/>
    <d v="2015-02-05T00:00:00"/>
    <x v="7"/>
    <n v="11"/>
    <n v="210.18472222222044"/>
    <d v="2015-02-16T17:42:00"/>
    <s v="No Cumplió"/>
    <s v="No Cumplió"/>
    <n v="203.17222222222335"/>
    <s v="Detiene, PruebasD4"/>
    <n v="1"/>
    <x v="7"/>
    <m/>
    <m/>
    <m/>
  </r>
  <r>
    <x v="0"/>
    <s v="B5"/>
    <s v="BXMPRJ-340"/>
    <x v="0"/>
    <s v="In Progress"/>
    <s v="Medium"/>
    <s v="Reporte Tenencia Fondos"/>
    <s v="El Reporte de Tenencias de Fondos presenta las siguientes inconsistencias: _x000a__x000a_1. Cuando se genera por Emisora, la columna Acciones Fondos no está tomando el total de títulos por emisora-serie. Cuando se genera por Promotor y Emisora, si toma el total de títulos para la mayoría de las emisoras serie. _x000a__x000a_2. Se están duplicando registros _x000a__x000a_3. Se están mostrando registros desfasados _x000a__x000a_Se anexa evidencia. _x000a__x000a_"/>
    <s v="Cintia Ochoa"/>
    <x v="21"/>
    <d v="2015-02-23T18:00:00"/>
    <d v="2014-07-10T16:31:00"/>
    <d v="2015-02-02T00:00:00"/>
    <n v="21.75"/>
    <d v="2015-02-03T00:00:00"/>
    <d v="2015-02-25T00:00:00"/>
    <x v="14"/>
    <n v="-1"/>
    <n v="228.06180555555329"/>
    <m/>
    <s v="No Cumplió"/>
    <s v="No Cumplió"/>
    <n v="228.06180555555329"/>
    <m/>
    <n v="1"/>
    <x v="0"/>
    <m/>
    <m/>
    <m/>
  </r>
  <r>
    <x v="0"/>
    <s v="B4"/>
    <s v="BXMPRJ-103"/>
    <x v="0"/>
    <s v="Failed Test"/>
    <s v="Medium"/>
    <s v="Errores en Interfaz SIPREV (Archivos Prueba)"/>
    <s v="Evidencia de Archivos prueba generados por TAS para Interfaz SIPREV."/>
    <s v="Myrna Ocana"/>
    <x v="29"/>
    <d v="2015-02-23T18:00:00"/>
    <d v="2014-02-18T13:00:00"/>
    <d v="2015-02-13T12:14:00"/>
    <n v="10.240277777775191"/>
    <d v="2015-02-14T12:14:00"/>
    <m/>
    <x v="12"/>
    <s v="Sin Fecha"/>
    <n v="370.20833333333576"/>
    <m/>
    <s v="No Cumplió"/>
    <s v="Sin Fecha"/>
    <n v="370.20833333333576"/>
    <m/>
    <n v="1"/>
    <x v="8"/>
    <m/>
    <m/>
    <m/>
  </r>
  <r>
    <x v="1"/>
    <s v="B4"/>
    <s v="BXMPRJ-103"/>
    <x v="0"/>
    <s v="Failed Test"/>
    <s v="Medium"/>
    <s v="Errores en Interfaz SIPREV (Archivos Prueba)"/>
    <s v="Evidencia de Archivos prueba generados por TAS para Interfaz SIPREV."/>
    <s v="Myrna Ocana"/>
    <x v="14"/>
    <d v="2015-02-23T18:00:00"/>
    <d v="2014-02-18T13:00:00"/>
    <d v="2015-02-04T18:25:00"/>
    <n v="18.982638888890506"/>
    <d v="2015-02-05T18:25:00"/>
    <m/>
    <x v="13"/>
    <s v="Sin Fecha"/>
    <n v="370.20833333333576"/>
    <d v="2015-02-13T12:14:00"/>
    <s v="No Cumplió"/>
    <s v="Sin Fecha"/>
    <n v="359.96805555556057"/>
    <m/>
    <n v="1"/>
    <x v="8"/>
    <m/>
    <m/>
    <m/>
  </r>
  <r>
    <x v="1"/>
    <s v="B4"/>
    <s v="BXMPRJ-103"/>
    <x v="0"/>
    <s v="Delivered"/>
    <s v="Medium"/>
    <s v="Errores en Interfaz SIPREV (Archivos Prueba)"/>
    <s v="Evidencia de Archivos prueba generados por TAS para Interfaz SIPREV."/>
    <s v="Myrna Ocana"/>
    <x v="30"/>
    <d v="2015-02-23T18:00:00"/>
    <d v="2014-02-18T13:00:00"/>
    <d v="2015-02-03T00:00:00"/>
    <n v="20.75"/>
    <d v="2015-02-04T00:00:00"/>
    <m/>
    <x v="5"/>
    <s v="Sin Fecha"/>
    <n v="370.20833333333576"/>
    <d v="2015-02-04T18:25:00"/>
    <s v="Cumplió"/>
    <s v="Sin Fecha"/>
    <n v="351.22569444444525"/>
    <m/>
    <n v="1"/>
    <x v="0"/>
    <m/>
    <m/>
    <m/>
  </r>
</pivotCacheRecords>
</file>

<file path=xl/pivotCache/pivotCacheRecords4.xml><?xml version="1.0" encoding="utf-8"?>
<pivotCacheRecords xmlns="http://schemas.openxmlformats.org/spreadsheetml/2006/main" xmlns:r="http://schemas.openxmlformats.org/officeDocument/2006/relationships" count="31">
  <r>
    <x v="0"/>
    <m/>
    <s v="BXMPRJ-1321"/>
    <x v="0"/>
    <s v="Delivered"/>
    <s v="High"/>
    <s v="Las Póliza 23 Operaciones Fecha Valor y 24 Cancelación Operaciones Fecha Valor no esta registrando la CR y VR para Mercado de Dinero"/>
    <s v="Se necesita que las pólizas 23 y 24 de fecha valor incluya las operaciones fecha valor de reporto (CR y VR), actualmente estás pólizas nada más registran las operaciones de directo (CD y VD) y el reporte muestra directos y reportos."/>
    <s v="Arturo Saldivar"/>
    <x v="0"/>
    <d v="2015-02-23T18:00:00"/>
    <d v="2015-02-18T19:53:00"/>
    <d v="2015-02-18T19:53:00"/>
    <n v="4.921527777776646"/>
    <d v="2015-02-19T19:53:00"/>
    <d v="2015-02-20T00:00:00"/>
    <x v="0"/>
    <n v="3"/>
    <n v="4.921527777776646"/>
    <m/>
    <s v="No Cumplió"/>
    <s v="No Cumplió"/>
    <n v="4.921527777776646"/>
    <m/>
    <n v="1"/>
    <x v="0"/>
    <m/>
    <m/>
    <m/>
    <m/>
  </r>
  <r>
    <x v="0"/>
    <m/>
    <s v="BXMPRJ-1319"/>
    <x v="0"/>
    <s v="Open"/>
    <s v="Medium"/>
    <s v="La función &quot;Rep. Polizas Contables (KFPOW110)&quot; al seleccionar la Regla no existe Dinero Casa de Bolsa Regla 5"/>
    <s v="Se necesita que la función &quot;Rep. Pólizas Contables (KFPOW110)&quot; en el campo &quot;Regla Contable:&quot; contenga Dinero Casa de Bolsa y en automático asocie en el campo &quot;Regla&quot; el número 5 que le corresponde a MD para CB, ya que actualmente el Usuario selecciona &quot;Dinero Banco&quot; y modifica en el campo Regla el número 1 que despliega la función por el 5 que corresponde a MD CB"/>
    <s v="Arturo Saldivar"/>
    <x v="1"/>
    <d v="2015-02-23T18:00:00"/>
    <d v="2015-02-18T19:29:00"/>
    <d v="2015-02-19T11:53:00"/>
    <n v="4.2548611111124046"/>
    <d v="2015-02-20T11:53:00"/>
    <m/>
    <x v="0"/>
    <s v="Sin Fecha"/>
    <n v="4.9381944444467081"/>
    <m/>
    <s v="No Cumplió"/>
    <s v="Sin Fecha"/>
    <n v="4.9381944444467081"/>
    <m/>
    <n v="1"/>
    <x v="0"/>
    <m/>
    <m/>
    <m/>
    <m/>
  </r>
  <r>
    <x v="0"/>
    <m/>
    <s v="BXMPRJ-1286"/>
    <x v="0"/>
    <s v="Delivered"/>
    <s v="Medium"/>
    <s v="Diferencia en Saldos de consultaglobal vs movimientos del cliente"/>
    <s v="1.- se capturo operación de fondo BX+CAP BE-3 el día 28 con liquidación 1 de agosto y no presento la asignación, generando la diferencia de saldos y posición. _x000a_2.- Los saldos que presentan los dos reportes coinciden solo en liquidación mismo día la cual esta incorrecta por la liquidación del fondo _x000a_3.- Los saldo fecha valor no coinciden en ningún listado."/>
    <s v="Irma Aguilar"/>
    <x v="2"/>
    <d v="2015-02-23T18:00:00"/>
    <d v="2015-02-12T12:15:00"/>
    <d v="2015-02-18T17:32:00"/>
    <n v="5.0194444444423425"/>
    <d v="2015-02-19T17:32:00"/>
    <m/>
    <x v="1"/>
    <s v="Sin Fecha"/>
    <n v="11.239583333335759"/>
    <m/>
    <s v="No Cumplió"/>
    <s v="Sin Fecha"/>
    <n v="11.239583333335759"/>
    <m/>
    <n v="1"/>
    <x v="0"/>
    <m/>
    <m/>
    <m/>
    <m/>
  </r>
  <r>
    <x v="0"/>
    <m/>
    <s v="BXMPRJ-1271"/>
    <x v="0"/>
    <s v="Delivered"/>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3"/>
    <d v="2015-02-23T18:00:00"/>
    <d v="2015-02-10T17:44:00"/>
    <d v="2015-02-10T17:44:00"/>
    <n v="13.011111111110949"/>
    <d v="2015-02-10T17:44:00"/>
    <m/>
    <x v="2"/>
    <s v="Sin Fecha"/>
    <n v="13.011111111110949"/>
    <m/>
    <s v="No Cumplió"/>
    <s v="Sin Fecha"/>
    <n v="13.011111111110949"/>
    <m/>
    <m/>
    <x v="0"/>
    <m/>
    <m/>
    <m/>
    <m/>
  </r>
  <r>
    <x v="0"/>
    <m/>
    <s v="BXMPRJ-1268"/>
    <x v="0"/>
    <s v="In Progress"/>
    <s v="High"/>
    <s v="Parametrizacion 15 Emisoras"/>
    <s v="El día 29 de Enero se solicitó la revisión de 15 emisoras (se proporcionaron calendarios a TAS) que aún no han quedado correctamente parametrizadas. Anexo correo con la información proporcionada. _x000a__x000a_Seguimos en espera de respuesta."/>
    <s v="Agustin Gutierrez"/>
    <x v="4"/>
    <d v="2015-02-23T18:00:00"/>
    <d v="2015-02-10T13:25:00"/>
    <d v="2015-02-18T10:41:00"/>
    <n v="5.304861111108039"/>
    <d v="2015-02-19T10:41:00"/>
    <m/>
    <x v="1"/>
    <s v="Sin Fecha"/>
    <n v="13.190972222218988"/>
    <m/>
    <s v="No Cumplió"/>
    <s v="Sin Fecha"/>
    <n v="13.190972222218988"/>
    <s v="Detiene, PruebasDX, ciclo4"/>
    <n v="1"/>
    <x v="0"/>
    <m/>
    <m/>
    <m/>
    <m/>
  </r>
  <r>
    <x v="0"/>
    <s v="Q1"/>
    <s v="BXMPRJ-1253"/>
    <x v="0"/>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5"/>
    <d v="2015-02-23T18:00:00"/>
    <d v="2015-02-09T09:47:00"/>
    <d v="2015-02-19T15:52:00"/>
    <n v="4.0888888888875954"/>
    <d v="2015-02-20T15:52:00"/>
    <m/>
    <x v="0"/>
    <s v="Sin Fecha"/>
    <n v="14.34236111111386"/>
    <m/>
    <s v="No Cumplió"/>
    <s v="Sin Fecha"/>
    <n v="14.34236111111386"/>
    <s v="ciclo4"/>
    <n v="1"/>
    <x v="0"/>
    <m/>
    <m/>
    <m/>
    <m/>
  </r>
  <r>
    <x v="1"/>
    <s v="Q1"/>
    <s v="BXMPRJ-1253"/>
    <x v="0"/>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6"/>
    <d v="2015-02-23T18:00:00"/>
    <d v="2015-02-09T09:47:00"/>
    <d v="2015-02-17T11:10:00"/>
    <n v="6.2847222222189885"/>
    <d v="2015-02-18T11:10:00"/>
    <m/>
    <x v="3"/>
    <s v="Sin Fecha"/>
    <n v="14.34236111111386"/>
    <d v="2015-02-19T15:52:00"/>
    <s v="No Cumplió"/>
    <s v="Sin Fecha"/>
    <n v="10.253472222226264"/>
    <s v="ciclo4"/>
    <n v="1"/>
    <x v="0"/>
    <m/>
    <m/>
    <m/>
    <m/>
  </r>
  <r>
    <x v="0"/>
    <s v="Br1"/>
    <s v="BXMPRJ-1247"/>
    <x v="0"/>
    <s v="Delivered"/>
    <s v="Medium"/>
    <s v="Se requiere carga de ordenes con vigencia pendientes de vencer"/>
    <s v="Se requiere carga de ordenes con vigencia pendientes de vencer, ya que estas no habían sido consideradas, este JIRA sustituye al JIRA BXMPRJ-1136."/>
    <s v="Antonio Laija Olmedo"/>
    <x v="7"/>
    <d v="2015-02-23T18:00:00"/>
    <d v="2015-02-06T19:16:00"/>
    <d v="2015-02-19T17:06:00"/>
    <n v="4.0374999999985448"/>
    <d v="2015-02-20T17:06:00"/>
    <m/>
    <x v="0"/>
    <s v="Sin Fecha"/>
    <n v="16.947222222224809"/>
    <m/>
    <s v="No Cumplió"/>
    <s v="Sin Fecha"/>
    <n v="16.947222222224809"/>
    <m/>
    <n v="1"/>
    <x v="0"/>
    <m/>
    <m/>
    <m/>
    <m/>
  </r>
  <r>
    <x v="1"/>
    <s v="M1"/>
    <s v="BXMPRJ-1212"/>
    <x v="0"/>
    <s v="Open"/>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8"/>
    <d v="2015-02-23T18:00:00"/>
    <d v="2015-02-03T17:34:00"/>
    <d v="2015-02-03T17:34:00"/>
    <n v="20.018055555556202"/>
    <d v="2015-02-04T17:34:00"/>
    <m/>
    <x v="4"/>
    <s v="Sin Fecha"/>
    <n v="20.018055555556202"/>
    <d v="2015-02-04T00:00:00"/>
    <s v="Cumplió"/>
    <s v="Sin Fecha"/>
    <n v="0.26805555555620231"/>
    <m/>
    <n v="1"/>
    <x v="0"/>
    <m/>
    <m/>
    <m/>
    <m/>
  </r>
  <r>
    <x v="1"/>
    <s v="M1"/>
    <s v="BXMPRJ-1210"/>
    <x v="0"/>
    <s v="Open"/>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8"/>
    <d v="2015-02-23T18:00:00"/>
    <d v="2015-02-03T17:29:00"/>
    <d v="2015-02-03T17:34:00"/>
    <n v="20.018055555556202"/>
    <d v="2015-02-04T17:34:00"/>
    <m/>
    <x v="4"/>
    <s v="Sin Fecha"/>
    <n v="20.021527777775191"/>
    <d v="2015-02-04T09:21:00"/>
    <s v="Cumplió"/>
    <s v="Sin Fecha"/>
    <n v="0.66111111110512866"/>
    <m/>
    <n v="1"/>
    <x v="0"/>
    <m/>
    <m/>
    <m/>
    <m/>
  </r>
  <r>
    <x v="1"/>
    <s v="M1"/>
    <s v="BXMPRJ-1210"/>
    <x v="0"/>
    <s v="Open"/>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9"/>
    <d v="2015-02-23T18:00:00"/>
    <d v="2015-02-03T17:29:00"/>
    <d v="2015-02-04T09:21:00"/>
    <n v="19.360416666670062"/>
    <d v="2015-02-05T09:21:00"/>
    <m/>
    <x v="5"/>
    <s v="Sin Fecha"/>
    <n v="20.021527777775191"/>
    <d v="2015-02-04T00:00:00"/>
    <s v="Cumplió"/>
    <s v="Sin Fecha"/>
    <n v="0.27152777777519077"/>
    <m/>
    <n v="1"/>
    <x v="0"/>
    <m/>
    <m/>
    <m/>
    <m/>
  </r>
  <r>
    <x v="0"/>
    <s v="Q1"/>
    <s v="BXMPRJ-1197"/>
    <x v="0"/>
    <s v="Delivered"/>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7"/>
    <d v="2015-02-23T18:00:00"/>
    <d v="2015-01-30T16:40:00"/>
    <d v="2015-02-19T10:28:00"/>
    <n v="4.3138888888861402"/>
    <d v="2015-02-20T10:28:00"/>
    <m/>
    <x v="0"/>
    <s v="Sin Fecha"/>
    <n v="24.055555555554747"/>
    <m/>
    <s v="No Cumplió"/>
    <s v="Sin Fecha"/>
    <n v="24.055555555554747"/>
    <m/>
    <n v="1"/>
    <x v="0"/>
    <m/>
    <m/>
    <m/>
    <m/>
  </r>
  <r>
    <x v="0"/>
    <s v="Q1"/>
    <s v="BXMPRJ-1195"/>
    <x v="0"/>
    <s v="Delivered"/>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10"/>
    <d v="2015-02-23T18:00:00"/>
    <d v="2015-01-30T16:23:00"/>
    <d v="2015-02-17T17:32:00"/>
    <n v="6.0194444444423425"/>
    <d v="2015-02-18T17:32:00"/>
    <m/>
    <x v="6"/>
    <s v="Sin Fecha"/>
    <n v="24.067361111112405"/>
    <m/>
    <s v="No Cumplió"/>
    <s v="Sin Fecha"/>
    <n v="24.067361111112405"/>
    <m/>
    <n v="1"/>
    <x v="0"/>
    <m/>
    <m/>
    <m/>
    <m/>
  </r>
  <r>
    <x v="0"/>
    <s v="B3"/>
    <s v="BXMPRJ-1146"/>
    <x v="0"/>
    <s v="Delivered"/>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0"/>
    <d v="2015-02-23T18:00:00"/>
    <d v="2015-01-21T12:04:00"/>
    <d v="2015-02-17T17:31:00"/>
    <n v="6.0201388888890506"/>
    <d v="2015-02-18T17:31:00"/>
    <m/>
    <x v="6"/>
    <s v="Sin Fecha"/>
    <n v="33.247222222220444"/>
    <m/>
    <s v="No Cumplió"/>
    <s v="Sin Fecha"/>
    <n v="33.247222222220444"/>
    <s v="Broker, Detiene"/>
    <n v="1"/>
    <x v="0"/>
    <m/>
    <m/>
    <m/>
    <m/>
  </r>
  <r>
    <x v="1"/>
    <s v="M2"/>
    <s v="BXMPRJ-1089"/>
    <x v="0"/>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8"/>
    <d v="2015-02-23T18:00:00"/>
    <d v="2015-01-12T19:00:00"/>
    <d v="2015-02-02T00:00:00"/>
    <n v="21.75"/>
    <d v="2015-02-03T00:00:00"/>
    <m/>
    <x v="0"/>
    <s v="Sin Fecha"/>
    <n v="41.958333333335759"/>
    <d v="2015-02-06T00:00:00"/>
    <s v="No Cumplió"/>
    <s v="Sin Fecha"/>
    <n v="24.208333333335759"/>
    <m/>
    <n v="1"/>
    <x v="0"/>
    <m/>
    <m/>
    <m/>
    <m/>
  </r>
  <r>
    <x v="2"/>
    <s v="M3"/>
    <s v="BXMPRJ-1078"/>
    <x v="0"/>
    <s v="Delivered"/>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6"/>
    <d v="2015-02-23T18:00:00"/>
    <d v="2015-01-09T17:17:00"/>
    <d v="2015-02-13T17:57:00"/>
    <n v="10.002083333332848"/>
    <d v="2015-02-14T17:57:00"/>
    <m/>
    <x v="7"/>
    <s v="Sin Fecha"/>
    <n v="45.02986111111386"/>
    <d v="2015-02-20T18:33:00"/>
    <s v="No Cumplió"/>
    <s v="Sin Fecha"/>
    <n v="42.052777777782467"/>
    <s v="PruebasD4, ciclo4"/>
    <n v="1"/>
    <x v="0"/>
    <m/>
    <m/>
    <m/>
    <m/>
  </r>
  <r>
    <x v="1"/>
    <s v="M3"/>
    <s v="BXMPRJ-1078"/>
    <x v="0"/>
    <s v="In Progress"/>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6"/>
    <d v="2015-02-23T18:00:00"/>
    <d v="2015-01-09T17:17:00"/>
    <d v="2015-02-02T00:00:00"/>
    <n v="21.75"/>
    <d v="2015-02-03T00:00:00"/>
    <m/>
    <x v="8"/>
    <s v="Sin Fecha"/>
    <n v="45.02986111111386"/>
    <d v="2015-02-13T17:57:00"/>
    <s v="No Cumplió"/>
    <s v="Sin Fecha"/>
    <n v="35.027777777781012"/>
    <s v="PruebasD4, ciclo4"/>
    <n v="1"/>
    <x v="0"/>
    <m/>
    <m/>
    <m/>
    <m/>
  </r>
  <r>
    <x v="1"/>
    <s v="M2"/>
    <s v="BXMPRJ-959"/>
    <x v="0"/>
    <s v="In Progress"/>
    <s v="Medium"/>
    <s v="ORDEN PENDIENTE NO APARECE"/>
    <s v="Orden con estatus de &quot;pendiente&quot; no aparece en el módulo de &quot;autorización&quot; de ordenes."/>
    <s v="Martin Cruz"/>
    <x v="11"/>
    <d v="2015-02-23T18:00:00"/>
    <d v="2014-11-19T14:18:00"/>
    <d v="2015-01-30T21:16:00"/>
    <n v="23.863888888889051"/>
    <d v="2015-01-31T21:16:00"/>
    <m/>
    <x v="9"/>
    <s v="Sin Fecha"/>
    <n v="96.154166666667152"/>
    <d v="2015-02-03T11:49:00"/>
    <s v="No Cumplió"/>
    <s v="Sin Fecha"/>
    <n v="75.896527777775191"/>
    <s v="ciclo4"/>
    <n v="1"/>
    <x v="0"/>
    <m/>
    <m/>
    <m/>
    <m/>
  </r>
  <r>
    <x v="1"/>
    <s v="M2"/>
    <s v="BXMPRJ-959"/>
    <x v="0"/>
    <s v="In Progress"/>
    <s v="Medium"/>
    <s v="ORDEN PENDIENTE NO APARECE"/>
    <s v="Orden con estatus de &quot;pendiente&quot; no aparece en el módulo de &quot;autorización&quot; de ordenes."/>
    <s v="Martin Cruz"/>
    <x v="12"/>
    <d v="2015-02-23T18:00:00"/>
    <d v="2014-11-19T14:18:00"/>
    <d v="2015-02-03T11:49:00"/>
    <n v="20.257638888891961"/>
    <d v="2015-02-04T11:49:00"/>
    <m/>
    <x v="4"/>
    <s v="Sin Fecha"/>
    <n v="96.154166666667152"/>
    <d v="2015-02-04T10:55:00"/>
    <s v="Cumplió"/>
    <s v="Sin Fecha"/>
    <n v="76.859027777776646"/>
    <s v="ciclo4"/>
    <n v="1"/>
    <x v="0"/>
    <m/>
    <m/>
    <m/>
    <m/>
  </r>
  <r>
    <x v="0"/>
    <s v="M2"/>
    <s v="BXMPRJ-959"/>
    <x v="0"/>
    <s v="In Progress"/>
    <s v="Medium"/>
    <s v="ORDEN PENDIENTE NO APARECE"/>
    <s v="Orden con estatus de &quot;pendiente&quot; no aparece en el módulo de &quot;autorización&quot; de ordenes."/>
    <s v="Martin Cruz"/>
    <x v="13"/>
    <d v="2015-02-23T18:00:00"/>
    <d v="2014-11-19T14:18:00"/>
    <d v="2015-02-04T10:55:00"/>
    <n v="19.295138888890506"/>
    <d v="2015-02-05T10:55:00"/>
    <m/>
    <x v="10"/>
    <s v="Sin Fecha"/>
    <n v="96.154166666667152"/>
    <m/>
    <s v="No Cumplió"/>
    <s v="Sin Fecha"/>
    <n v="96.154166666667152"/>
    <s v="ciclo4"/>
    <n v="1"/>
    <x v="0"/>
    <m/>
    <m/>
    <m/>
    <m/>
  </r>
  <r>
    <x v="0"/>
    <s v="M2"/>
    <s v="BXMPRJ-896"/>
    <x v="0"/>
    <s v="Open"/>
    <s v="Medium"/>
    <s v="Discrepancias en calendarios con respecto al detalle de emisoras MD"/>
    <s v="A pesar de que las emisoras se encuentran bien capturadas, los calendarios no son acordes."/>
    <s v="Maricarmen Mendez Álvarez"/>
    <x v="8"/>
    <d v="2015-02-23T18:00:00"/>
    <d v="2014-11-06T16:57:00"/>
    <d v="2015-02-03T00:00:00"/>
    <n v="20.75"/>
    <d v="2015-02-04T00:00:00"/>
    <d v="2014-12-30T00:00:00"/>
    <x v="11"/>
    <n v="55"/>
    <n v="109.04374999999709"/>
    <m/>
    <s v="No Cumplió"/>
    <s v="No Cumplió"/>
    <n v="109.04374999999709"/>
    <s v="parametrosiniciales"/>
    <n v="1"/>
    <x v="0"/>
    <m/>
    <m/>
    <m/>
    <m/>
  </r>
  <r>
    <x v="2"/>
    <s v="M4"/>
    <s v="BXMPRJ-884"/>
    <x v="0"/>
    <s v="Closed"/>
    <s v="High"/>
    <s v="Permitir modificar detalle de emisoras"/>
    <s v="Se requiere abrir la funcionalidad de Detalle de Emisoras (DEMIE001) para que esta permita modificar datos aún cuando se tengan posiciones vigentes y/o transacciones asignadas."/>
    <s v="German Gomez"/>
    <x v="6"/>
    <d v="2015-02-23T18:00:00"/>
    <d v="2014-11-05T19:07:00"/>
    <d v="2015-02-02T00:00:00"/>
    <n v="21.75"/>
    <d v="2015-02-03T00:00:00"/>
    <m/>
    <x v="7"/>
    <s v="Sin Fecha"/>
    <n v="109.95347222222335"/>
    <d v="2015-02-09T00:00:00"/>
    <s v="No Cumplió"/>
    <s v="Sin Fecha"/>
    <n v="95.203472222223354"/>
    <s v="PruebasD4"/>
    <n v="1"/>
    <x v="0"/>
    <m/>
    <m/>
    <m/>
    <m/>
  </r>
  <r>
    <x v="0"/>
    <s v="M4"/>
    <s v="BXMPRJ-756"/>
    <x v="0"/>
    <s v="Delivered"/>
    <s v="Medium"/>
    <s v="Carga Inicial Ciclo 5"/>
    <s v="Se abre este JIRA para seguimiento a la carga del ciclo 5."/>
    <s v="Francisco Morales López"/>
    <x v="7"/>
    <d v="2015-02-23T18:00:00"/>
    <d v="2014-10-17T11:53:00"/>
    <d v="2015-02-16T12:06:00"/>
    <n v="7.2458333333343035"/>
    <d v="2015-02-17T12:06:00"/>
    <d v="2015-02-23T00:00:00"/>
    <x v="7"/>
    <n v="0"/>
    <n v="129.2548611111124"/>
    <m/>
    <s v="No Cumplió"/>
    <s v="No Cumplió"/>
    <n v="129.2548611111124"/>
    <s v="Ciclo_5"/>
    <n v="1"/>
    <x v="0"/>
    <m/>
    <m/>
    <m/>
    <m/>
  </r>
  <r>
    <x v="1"/>
    <s v="M4"/>
    <s v="BXMPRJ-756"/>
    <x v="0"/>
    <s v="Delivered"/>
    <s v="Medium"/>
    <s v="Carga Inicial Ciclo 5"/>
    <s v="Se abre este JIRA para seguimiento a la carga del ciclo 5."/>
    <s v="Francisco Morales López"/>
    <x v="14"/>
    <d v="2015-02-23T18:00:00"/>
    <d v="2014-10-17T11:53:00"/>
    <d v="2015-02-03T00:00:00"/>
    <n v="20.75"/>
    <d v="2015-02-04T00:00:00"/>
    <m/>
    <x v="12"/>
    <s v="Sin Fecha"/>
    <n v="129.2548611111124"/>
    <d v="2015-02-16T12:06:00"/>
    <s v="No Cumplió"/>
    <s v="Sin Fecha"/>
    <n v="122.0090277777781"/>
    <s v="Ciclo_5"/>
    <n v="1"/>
    <x v="0"/>
    <m/>
    <m/>
    <m/>
    <m/>
  </r>
  <r>
    <x v="0"/>
    <s v="M3"/>
    <s v="BXMPRJ-552"/>
    <x v="0"/>
    <s v="In Progress"/>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15"/>
    <d v="2015-02-23T18:00:00"/>
    <d v="2014-09-05T13:23:00"/>
    <d v="2015-02-13T12:42:00"/>
    <n v="10.220833333332848"/>
    <d v="2015-02-14T12:42:00"/>
    <m/>
    <x v="13"/>
    <s v="Sin Fecha"/>
    <n v="171.1923611111124"/>
    <m/>
    <s v="No Cumplió"/>
    <s v="Sin Fecha"/>
    <n v="171.1923611111124"/>
    <m/>
    <n v="1"/>
    <x v="0"/>
    <m/>
    <m/>
    <m/>
    <m/>
  </r>
  <r>
    <x v="1"/>
    <s v="M3"/>
    <s v="BXMPRJ-552"/>
    <x v="0"/>
    <s v="In Progress"/>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16"/>
    <d v="2015-02-23T18:00:00"/>
    <d v="2014-09-05T13:23:00"/>
    <d v="2015-02-02T00:00:00"/>
    <n v="21.75"/>
    <d v="2015-02-03T00:00:00"/>
    <m/>
    <x v="8"/>
    <s v="Sin Fecha"/>
    <n v="171.1923611111124"/>
    <d v="2015-02-13T12:42:00"/>
    <s v="No Cumplió"/>
    <s v="Sin Fecha"/>
    <n v="160.97152777777956"/>
    <m/>
    <n v="1"/>
    <x v="0"/>
    <m/>
    <m/>
    <m/>
    <m/>
  </r>
  <r>
    <x v="2"/>
    <s v="M4"/>
    <s v="BXMPRJ-495"/>
    <x v="0"/>
    <s v="Closed"/>
    <s v="Medium"/>
    <s v="Errores en Reporte de Valuación de Ordenes por asignar (DORDW230)"/>
    <s v="Descripción de Escenario de Prueba: valuación ordenes por asignar (DORDW230) _x000a__x000a__x000a_Descripción de Incidencia / Evidencia: 1.- el reporte tiene la posición desfasada al siguiente día, es decir si consultas el 27 trae la posición únicamente del 24 sin considerar la del día. _x000a_2.- No distingue entre las mesas 9060 y 9065. _x000a_3.- No coincide la posición con la matriz: _x000a_Bimbo 09 en matriz dice; compra 800,000 titulos en portafolio disponible para la venta y viene en negociar. _x000a_Bimbo 09 en matriz dice; venta 1,000,000 titulos en portafolio negociar, en reporte es compra 998,185. _x000a_CFECB10-2 en matriz dice compra 1,000,000 titulos en portafolio negociar, en reporte 1,769,079. _x000a_BI141016 en matriz dice compra 5,000,000 titulos en portafolio negociar y no viene en reporte. _x000a_LD BONDESD 190627 en matriz dice compra 1,000,000 titulos en portafolio negociar y no viene en reporte. _x000a_M 270603 en matriz dice compra 250,000 titulos en portafolio negociar y reporte trae 211,501. _x000a_"/>
    <s v="Ivan Torres"/>
    <x v="17"/>
    <d v="2015-02-23T18:00:00"/>
    <d v="2014-08-20T20:27:00"/>
    <d v="2015-02-02T00:00:00"/>
    <n v="21.75"/>
    <d v="2015-02-03T00:00:00"/>
    <d v="2015-02-04T00:00:00"/>
    <x v="8"/>
    <n v="9"/>
    <n v="186.89791666666861"/>
    <d v="2015-02-13T17:20:00"/>
    <s v="No Cumplió"/>
    <s v="No Cumplió"/>
    <n v="176.8701388888876"/>
    <s v="PruebasD2"/>
    <n v="1"/>
    <x v="0"/>
    <m/>
    <m/>
    <m/>
    <m/>
  </r>
  <r>
    <x v="0"/>
    <s v="M4"/>
    <s v="BXMPRJ-482"/>
    <x v="0"/>
    <s v="Delivered"/>
    <s v="Medium"/>
    <s v="Revisar Configuración de CVT, Reportos y Transferencias"/>
    <s v="Revisar configuración de: _x000a__x000a_- CVT _x000a_- Reportos _x000a_- Transferencias _x000a__x000a_Validar contra ambiente QA Conta"/>
    <s v="Ivan Torres"/>
    <x v="18"/>
    <d v="2015-02-23T18:00:00"/>
    <d v="2014-08-19T21:08:00"/>
    <d v="2015-02-02T00:00:00"/>
    <n v="21.75"/>
    <d v="2015-02-03T00:00:00"/>
    <d v="2015-02-04T00:00:00"/>
    <x v="14"/>
    <n v="19"/>
    <n v="187.86944444444089"/>
    <m/>
    <s v="No Cumplió"/>
    <s v="No Cumplió"/>
    <n v="187.86944444444089"/>
    <s v="PruebasD2"/>
    <n v="1"/>
    <x v="0"/>
    <m/>
    <m/>
    <m/>
    <m/>
  </r>
  <r>
    <x v="0"/>
    <m/>
    <s v="BXMPRJ-434"/>
    <x v="0"/>
    <s v="Delivered"/>
    <s v="High"/>
    <s v="No. 53 - Modificación de CIB"/>
    <s v="Modificaciones en CIB desde FIABLE que no se reflejan en TAS _x000a__x000a_Se realizan modificaciones varias en CIB desde FIABLE, las cuales no se reflejan en TAS _x000a__x000a_"/>
    <s v="Victor Arellanes"/>
    <x v="19"/>
    <d v="2015-02-23T18:00:00"/>
    <d v="2014-08-19T12:49:00"/>
    <d v="2015-02-23T10:00:00"/>
    <n v="0.33333333333575865"/>
    <d v="2015-02-24T10:00:00"/>
    <m/>
    <x v="4"/>
    <s v="Sin Fecha"/>
    <n v="188.21597222222044"/>
    <m/>
    <s v="No Cumplió"/>
    <s v="Sin Fecha"/>
    <n v="188.21597222222044"/>
    <m/>
    <n v="1"/>
    <x v="0"/>
    <m/>
    <m/>
    <m/>
    <m/>
  </r>
  <r>
    <x v="1"/>
    <m/>
    <s v="BXMPRJ-434"/>
    <x v="0"/>
    <s v="Delivered"/>
    <s v="High"/>
    <s v="No. 53 - Modificación de CIB"/>
    <s v="Modificaciones en CIB desde FIABLE que no se reflejan en TAS _x000a__x000a_Se realizan modificaciones varias en CIB desde FIABLE, las cuales no se reflejan en TAS _x000a__x000a_"/>
    <s v="Victor Arellanes"/>
    <x v="20"/>
    <d v="2015-02-23T18:00:00"/>
    <d v="2014-08-19T12:49:00"/>
    <d v="2015-02-03T00:00:00"/>
    <n v="20.75"/>
    <d v="2015-02-04T00:00:00"/>
    <m/>
    <x v="11"/>
    <s v="Sin Fecha"/>
    <n v="188.21597222222044"/>
    <d v="2015-02-23T10:00:00"/>
    <s v="No Cumplió"/>
    <s v="Sin Fecha"/>
    <n v="187.88263888888469"/>
    <m/>
    <n v="1"/>
    <x v="0"/>
    <m/>
    <m/>
    <m/>
    <m/>
  </r>
  <r>
    <x v="0"/>
    <s v="M2"/>
    <s v="BXMPRJ-426"/>
    <x v="0"/>
    <s v="Investigating"/>
    <s v="High"/>
    <s v="Pruebas WebService Rompimiento de Perfil"/>
    <s v="Descripción de lista de seguimiento: _x000a_&quot;para consumir un WEB Service cuando haya un rompimiento de perfil consumir un WEB Service cuando haya un rompimiento de perfil de inversión en el cual nos estará enviando información para que el módulo que estoy haciendo le dé seguimiento a este evento.&quot; _x000a__x000a_Se debería consumir el webService proporcionado por BX+ a través de proveedor Juan Vargas. Se adjunta correo de definición de WebService."/>
    <s v="Ivan Torres"/>
    <x v="21"/>
    <d v="2015-02-23T18:00:00"/>
    <d v="2014-08-18T13:55:00"/>
    <d v="2015-02-02T00:00:00"/>
    <n v="21.75"/>
    <d v="2015-02-03T00:00:00"/>
    <m/>
    <x v="14"/>
    <s v="Sin Fecha"/>
    <n v="189.17013888889051"/>
    <m/>
    <s v="No Cumplió"/>
    <s v="Sin Fecha"/>
    <n v="189.17013888889051"/>
    <m/>
    <n v="1"/>
    <x v="0"/>
    <m/>
    <m/>
    <m/>
    <m/>
  </r>
</pivotCacheRecords>
</file>

<file path=xl/pivotCache/pivotCacheRecords5.xml><?xml version="1.0" encoding="utf-8"?>
<pivotCacheRecords xmlns="http://schemas.openxmlformats.org/spreadsheetml/2006/main" xmlns:r="http://schemas.openxmlformats.org/officeDocument/2006/relationships" count="24">
  <r>
    <x v="0"/>
    <s v="M4"/>
    <s v="BXMPRJ-1198"/>
    <s v="Document"/>
    <s v="Failed Test"/>
    <s v="High"/>
    <s v="LINEAS CONTRAPARTE EN DINERO"/>
    <s v="Al capturar varias operaciones, empezó a enviar alertamientos por sobregiro en las líneas, por lo que se documenta el dato estimado y el dato que envía TAS."/>
    <s v="Martin Cruz"/>
    <x v="0"/>
    <d v="2015-02-23T18:00:00"/>
    <d v="2015-01-30T16:54:00"/>
    <d v="2015-02-13T19:48:00"/>
    <n v="9.9250000000029104"/>
    <d v="2015-02-14T19:48:00"/>
    <m/>
    <x v="0"/>
    <s v="Sin Fecha"/>
    <n v="24.045833333329938"/>
    <d v="2015-02-17T13:44:00"/>
    <s v="No Cumplió"/>
    <s v="Sin Fecha"/>
    <n v="17.868055555554747"/>
    <s v="CICLO4, PruebasD2"/>
    <n v="1"/>
    <x v="0"/>
    <m/>
    <m/>
    <m/>
  </r>
  <r>
    <x v="1"/>
    <s v="M4"/>
    <s v="BXMPRJ-1198"/>
    <s v="Document"/>
    <s v="Failed Test"/>
    <s v="High"/>
    <s v="LINEAS CONTRAPARTE EN DINERO"/>
    <s v="Al capturar varias operaciones, empezó a enviar alertamientos por sobregiro en las líneas, por lo que se documenta el dato estimado y el dato que envía TAS."/>
    <s v="Martin Cruz"/>
    <x v="1"/>
    <d v="2015-02-23T18:00:00"/>
    <d v="2015-01-30T16:54:00"/>
    <d v="2015-02-13T10:28:00"/>
    <n v="10.31388888888614"/>
    <d v="2015-02-14T10:28:00"/>
    <m/>
    <x v="1"/>
    <s v="Sin Fecha"/>
    <n v="24.045833333329938"/>
    <d v="2015-02-13T19:48:00"/>
    <s v="Cumplió"/>
    <s v="Sin Fecha"/>
    <n v="14.120833333327028"/>
    <s v="CICLO4, PruebasD2"/>
    <n v="1"/>
    <x v="0"/>
    <m/>
    <m/>
    <m/>
  </r>
  <r>
    <x v="1"/>
    <s v="M4"/>
    <s v="BXMPRJ-1198"/>
    <s v="Document"/>
    <s v="Delivered"/>
    <s v="High"/>
    <s v="LINEAS CONTRAPARTE EN DINERO"/>
    <s v="Al capturar varias operaciones, empezó a enviar alertamientos por sobregiro en las líneas, por lo que se documenta el dato estimado y el dato que envía TAS."/>
    <s v="Martin Cruz"/>
    <x v="2"/>
    <d v="2015-02-23T18:00:00"/>
    <d v="2015-01-30T16:54:00"/>
    <d v="2015-02-12T19:40:00"/>
    <n v="10.930555555554747"/>
    <d v="2015-02-13T19:40:00"/>
    <m/>
    <x v="1"/>
    <s v="Sin Fecha"/>
    <n v="24.045833333329938"/>
    <d v="2015-02-13T10:28:00"/>
    <s v="Cumplió"/>
    <s v="Sin Fecha"/>
    <n v="13.731944444443798"/>
    <s v="CICLO4, PruebasD2"/>
    <n v="1"/>
    <x v="1"/>
    <m/>
    <m/>
    <m/>
  </r>
  <r>
    <x v="1"/>
    <s v="M4"/>
    <s v="BXMPRJ-1198"/>
    <s v="Document"/>
    <s v="Delivered"/>
    <s v="High"/>
    <s v="LINEAS CONTRAPARTE EN DINERO"/>
    <s v="Al capturar varias operaciones, empezó a enviar alertamientos por sobregiro en las líneas, por lo que se documenta el dato estimado y el dato que envía TAS."/>
    <s v="Martin Cruz"/>
    <x v="3"/>
    <d v="2015-02-23T18:00:00"/>
    <d v="2015-01-30T16:54:00"/>
    <d v="2015-02-10T19:25:00"/>
    <n v="12.940972222218988"/>
    <d v="2015-02-11T19:25:00"/>
    <m/>
    <x v="2"/>
    <s v="Sin Fecha"/>
    <n v="24.045833333329938"/>
    <d v="2015-02-12T19:40:00"/>
    <s v="No Cumplió"/>
    <s v="Sin Fecha"/>
    <n v="13.115277777775191"/>
    <s v="CICLO4, PruebasD2"/>
    <n v="1"/>
    <x v="1"/>
    <m/>
    <m/>
    <m/>
  </r>
  <r>
    <x v="1"/>
    <s v="M4"/>
    <s v="BXMPRJ-1198"/>
    <s v="Document"/>
    <s v="Delivered"/>
    <s v="High"/>
    <s v="LINEAS CONTRAPARTE EN DINERO"/>
    <s v="Al capturar varias operaciones, empezó a enviar alertamientos por sobregiro en las líneas, por lo que se documenta el dato estimado y el dato que envía TAS."/>
    <s v="Martin Cruz"/>
    <x v="4"/>
    <d v="2015-02-23T18:00:00"/>
    <d v="2015-01-30T16:54:00"/>
    <d v="2015-02-03T23:15:00"/>
    <n v="19.78125"/>
    <d v="2015-02-04T23:15:00"/>
    <m/>
    <x v="3"/>
    <s v="Sin Fecha"/>
    <n v="24.045833333329938"/>
    <d v="2015-02-10T19:25:00"/>
    <s v="No Cumplió"/>
    <s v="Sin Fecha"/>
    <n v="11.104861111110949"/>
    <s v="CICLO4, PruebasD2"/>
    <n v="1"/>
    <x v="1"/>
    <m/>
    <m/>
    <m/>
  </r>
  <r>
    <x v="1"/>
    <s v="M4"/>
    <s v="BXMPRJ-1198"/>
    <s v="Document"/>
    <s v="Delivered"/>
    <s v="High"/>
    <s v="LINEAS CONTRAPARTE EN DINERO"/>
    <s v="Al capturar varias operaciones, empezó a enviar alertamientos por sobregiro en las líneas, por lo que se documenta el dato estimado y el dato que envía TAS."/>
    <s v="Martin Cruz"/>
    <x v="1"/>
    <d v="2015-02-23T18:00:00"/>
    <d v="2015-01-30T16:54:00"/>
    <d v="2015-02-02T00:00:00"/>
    <n v="21.75"/>
    <d v="2015-02-03T00:00:00"/>
    <m/>
    <x v="1"/>
    <s v="Sin Fecha"/>
    <n v="24.045833333329938"/>
    <d v="2015-02-03T23:15:00"/>
    <s v="Cumplió"/>
    <s v="Sin Fecha"/>
    <n v="4.2645833333299379"/>
    <s v="CICLO4, PruebasD2"/>
    <n v="1"/>
    <x v="1"/>
    <m/>
    <m/>
    <m/>
  </r>
  <r>
    <x v="0"/>
    <s v="M4"/>
    <s v="BXMPRJ-1121"/>
    <s v="Document"/>
    <s v="In Progress"/>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5"/>
    <d v="2015-02-23T18:00:00"/>
    <d v="2015-01-15T18:09:00"/>
    <d v="2015-02-11T18:17:00"/>
    <n v="11.988194444442343"/>
    <d v="2015-02-12T18:17:00"/>
    <d v="2015-02-25T00:00:00"/>
    <x v="4"/>
    <n v="-1"/>
    <n v="38.993750000001455"/>
    <m/>
    <s v="No Cumplió"/>
    <s v="No Cumplió"/>
    <n v="38.993750000001455"/>
    <s v="CICLO4"/>
    <n v="1"/>
    <x v="1"/>
    <m/>
    <m/>
    <m/>
  </r>
  <r>
    <x v="0"/>
    <s v="M5"/>
    <s v="BXMPRJ-1114"/>
    <s v="Document"/>
    <s v="Delivered"/>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3"/>
    <d v="2015-02-23T18:00:00"/>
    <d v="2015-01-14T18:07:00"/>
    <d v="2015-02-19T16:17:00"/>
    <n v="-2.9284722222218988"/>
    <d v="2015-02-20T16:17:00"/>
    <m/>
    <x v="5"/>
    <s v="Sin Fecha"/>
    <n v="39.995138888887595"/>
    <m/>
    <s v="No Cumplió"/>
    <s v="Sin Fecha"/>
    <n v="32.995138888887595"/>
    <s v="CICLO4, PruebasD2"/>
    <n v="1"/>
    <x v="1"/>
    <m/>
    <m/>
    <m/>
  </r>
  <r>
    <x v="1"/>
    <s v="M4"/>
    <s v="BXMPRJ-1114"/>
    <s v="Document"/>
    <s v="Delivered"/>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4"/>
    <d v="2015-02-23T18:00:00"/>
    <d v="2015-01-14T18:07:00"/>
    <d v="2015-02-03T00:00:00"/>
    <n v="20.75"/>
    <d v="2015-02-04T00:00:00"/>
    <m/>
    <x v="6"/>
    <s v="Sin Fecha"/>
    <n v="39.995138888887595"/>
    <d v="2015-02-19T16:17:00"/>
    <s v="No Cumplió"/>
    <s v="Sin Fecha"/>
    <n v="35.923611111109494"/>
    <s v="CICLO4, PruebasD2"/>
    <n v="1"/>
    <x v="2"/>
    <m/>
    <m/>
    <m/>
  </r>
  <r>
    <x v="1"/>
    <s v="M5"/>
    <s v="BXMPRJ-1114"/>
    <s v="Document"/>
    <s v="Failed Test"/>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0"/>
    <d v="2015-02-23T18:00:00"/>
    <d v="2015-01-14T18:07:00"/>
    <d v="2015-02-02T00:00:00"/>
    <n v="21.75"/>
    <d v="2015-02-03T00:00:00"/>
    <m/>
    <x v="1"/>
    <s v="Sin Fecha"/>
    <n v="39.995138888887595"/>
    <d v="2015-02-03T00:00:00"/>
    <s v="Cumplió"/>
    <s v="Sin Fecha"/>
    <n v="19.245138888887595"/>
    <s v="CICLO4, PruebasD2"/>
    <n v="1"/>
    <x v="1"/>
    <m/>
    <m/>
    <m/>
  </r>
  <r>
    <x v="1"/>
    <s v="M5"/>
    <s v="BXMPRJ-1114"/>
    <s v="Document"/>
    <s v="Failed Test"/>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2"/>
    <d v="2015-02-23T18:00:00"/>
    <d v="2015-01-14T18:07:00"/>
    <d v="2015-02-03T00:00:00"/>
    <n v="20.75"/>
    <d v="2015-02-04T00:00:00"/>
    <m/>
    <x v="7"/>
    <s v="Sin Fecha"/>
    <n v="39.995138888887595"/>
    <d v="2015-02-03T00:00:00"/>
    <s v="Cumplió"/>
    <s v="Sin Fecha"/>
    <n v="19.245138888887595"/>
    <s v="CICLO4, PruebasD2"/>
    <n v="1"/>
    <x v="1"/>
    <m/>
    <m/>
    <m/>
  </r>
  <r>
    <x v="1"/>
    <s v="M5"/>
    <s v="BXMPRJ-1114"/>
    <s v="Document"/>
    <s v="Delivered"/>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4"/>
    <d v="2015-02-23T18:00:00"/>
    <d v="2015-01-14T18:07:00"/>
    <d v="2015-02-03T00:00:00"/>
    <n v="20.75"/>
    <d v="2015-02-04T00:00:00"/>
    <m/>
    <x v="0"/>
    <s v="Sin Fecha"/>
    <n v="39.995138888887595"/>
    <d v="2015-02-06T11:14:00"/>
    <s v="No Cumplió"/>
    <s v="Sin Fecha"/>
    <n v="22.713194444440887"/>
    <s v="CICLO4, PruebasD2"/>
    <n v="1"/>
    <x v="1"/>
    <m/>
    <m/>
    <m/>
  </r>
  <r>
    <x v="0"/>
    <s v="M4"/>
    <s v="BXMPRJ-1072"/>
    <s v="Document"/>
    <s v="Delivered"/>
    <s v="High"/>
    <s v="Requiero me sea asignado la consulta para obtener el reporte de dividendos en efectivo"/>
    <s v="Requiero esta consulta para poder validar los cálculos que realiza el sistema cuando paga dividendos en efectivo"/>
    <s v="Rafael Cedillo"/>
    <x v="6"/>
    <d v="2015-02-23T18:00:00"/>
    <d v="2015-01-09T13:18:00"/>
    <d v="2015-02-16T19:15:00"/>
    <n v="-5.2083333335758653E-2"/>
    <d v="2015-02-17T19:15:00"/>
    <m/>
    <x v="3"/>
    <s v="Sin Fecha"/>
    <n v="45.195833333331393"/>
    <m/>
    <s v="No Cumplió"/>
    <s v="Sin Fecha"/>
    <n v="38.195833333331393"/>
    <m/>
    <n v="1"/>
    <x v="1"/>
    <m/>
    <m/>
    <m/>
  </r>
  <r>
    <x v="1"/>
    <s v="M4"/>
    <s v="BXMPRJ-1072"/>
    <s v="Document"/>
    <s v="Delivered"/>
    <s v="High"/>
    <s v="Requiero me sea asignado la consulta para obtener el reporte de dividendos en efectivo"/>
    <s v="Requiero esta consulta para poder validar los cálculos que realiza el sistema cuando paga dividendos en efectivo"/>
    <s v="Rafael Cedillo"/>
    <x v="0"/>
    <d v="2015-02-23T18:00:00"/>
    <d v="2015-01-09T13:18:00"/>
    <d v="2015-02-16T17:36:00"/>
    <n v="7.0166666666700621"/>
    <d v="2015-02-17T17:36:00"/>
    <m/>
    <x v="1"/>
    <s v="Sin Fecha"/>
    <n v="45.195833333331393"/>
    <d v="2015-02-16T19:15:00"/>
    <s v="Cumplió"/>
    <s v="Sin Fecha"/>
    <n v="38.247916666667152"/>
    <m/>
    <n v="1"/>
    <x v="1"/>
    <m/>
    <m/>
    <m/>
  </r>
  <r>
    <x v="1"/>
    <s v="M4"/>
    <s v="BXMPRJ-1072"/>
    <s v="Document"/>
    <s v="Delivered"/>
    <s v="High"/>
    <s v="Requiero me sea asignado la consulta para obtener el reporte de dividendos en efectivo"/>
    <s v="Requiero esta consulta para poder validar los cálculos que realiza el sistema cuando paga dividendos en efectivo"/>
    <s v="Rafael Cedillo"/>
    <x v="6"/>
    <d v="2015-02-23T18:00:00"/>
    <d v="2015-01-09T13:18:00"/>
    <d v="2015-02-02T00:00:00"/>
    <n v="21.75"/>
    <d v="2015-02-03T00:00:00"/>
    <m/>
    <x v="8"/>
    <s v="Sin Fecha"/>
    <n v="45.195833333331393"/>
    <d v="2015-02-16T17:36:00"/>
    <s v="No Cumplió"/>
    <s v="Sin Fecha"/>
    <n v="38.179166666661331"/>
    <m/>
    <n v="1"/>
    <x v="1"/>
    <m/>
    <m/>
    <m/>
  </r>
  <r>
    <x v="0"/>
    <s v="M4"/>
    <s v="BXMPRJ-1061"/>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7"/>
    <d v="2015-02-23T18:00:00"/>
    <d v="2015-01-07T14:43:00"/>
    <d v="2015-02-02T00:00:00"/>
    <n v="21.75"/>
    <d v="2015-02-03T00:00:00"/>
    <m/>
    <x v="9"/>
    <s v="Sin Fecha"/>
    <n v="47.136805555557657"/>
    <m/>
    <s v="No Cumplió"/>
    <s v="Sin Fecha"/>
    <n v="47.136805555557657"/>
    <s v="Ciclo_5"/>
    <n v="1"/>
    <x v="1"/>
    <m/>
    <m/>
    <m/>
  </r>
  <r>
    <x v="1"/>
    <s v="M4"/>
    <s v="BXMPRJ-1061"/>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8"/>
    <d v="2015-02-23T18:00:00"/>
    <d v="2015-01-07T14:43:00"/>
    <d v="2015-02-02T00:00:00"/>
    <n v="21.75"/>
    <d v="2015-02-03T00:00:00"/>
    <m/>
    <x v="10"/>
    <s v="Sin Fecha"/>
    <n v="47.136805555557657"/>
    <d v="2015-02-09T13:41:00"/>
    <s v="No Cumplió"/>
    <s v="Sin Fecha"/>
    <n v="32.956944444449618"/>
    <s v="Ciclo_5"/>
    <n v="1"/>
    <x v="1"/>
    <m/>
    <m/>
    <m/>
  </r>
  <r>
    <x v="1"/>
    <s v="M4"/>
    <s v="BXMPRJ-1061"/>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7"/>
    <d v="2015-02-23T18:00:00"/>
    <d v="2015-01-07T14:43:00"/>
    <d v="2015-02-09T13:41:00"/>
    <n v="14.179861111108039"/>
    <d v="2015-02-10T13:41:00"/>
    <m/>
    <x v="11"/>
    <s v="Sin Fecha"/>
    <n v="47.136805555557657"/>
    <d v="2015-02-03T11:41:00"/>
    <s v="Cumplió"/>
    <s v="Sin Fecha"/>
    <n v="26.87361111111386"/>
    <s v="Ciclo_5"/>
    <n v="1"/>
    <x v="1"/>
    <m/>
    <m/>
    <m/>
  </r>
  <r>
    <x v="2"/>
    <s v="M3"/>
    <s v="BXMPRJ-980"/>
    <s v="Document"/>
    <s v="Closed"/>
    <s v="Medium"/>
    <s v="NO TENEMOS UNA OPCION PARA PODER CONSULTAR LAS ORDENES CANCELADAS, AUTORIZADAS O DENEGADAS"/>
    <s v="No existe una consulta donde podamos ver si las operaciones estan dadas de baja, autorizadas o denegadas."/>
    <s v="Ximena Roldan"/>
    <x v="9"/>
    <d v="2015-02-23T18:00:00"/>
    <d v="2014-11-27T14:06:00"/>
    <d v="2015-02-02T00:00:00"/>
    <n v="21.75"/>
    <d v="2015-02-03T00:00:00"/>
    <m/>
    <x v="5"/>
    <s v="Sin Fecha"/>
    <n v="88.162499999998545"/>
    <d v="2015-02-06T10:02:00"/>
    <s v="No Cumplió"/>
    <s v="Sin Fecha"/>
    <n v="70.830555555556202"/>
    <s v="PruebasD2, ciclo4"/>
    <n v="1"/>
    <x v="1"/>
    <m/>
    <m/>
    <m/>
  </r>
  <r>
    <x v="0"/>
    <s v="M4"/>
    <s v="BXMPRJ-875"/>
    <s v="Document"/>
    <s v="In Progress"/>
    <s v="Medium"/>
    <s v="DEPOSITOS PROMOCION"/>
    <s v="Los depositos a contatos solicitados por promotores, no se pueden capturar, por que los contratos no tienen formas de liquidación"/>
    <s v="Isela Martínez"/>
    <x v="10"/>
    <d v="2015-02-23T18:00:00"/>
    <d v="2014-11-05T15:09:00"/>
    <d v="2015-02-02T00:00:00"/>
    <n v="21.75"/>
    <d v="2015-02-03T00:00:00"/>
    <m/>
    <x v="1"/>
    <s v="Sin Fecha"/>
    <n v="110.11875000000146"/>
    <d v="2015-02-03T11:43:00"/>
    <s v="Cumplió"/>
    <s v="Sin Fecha"/>
    <n v="89.856944444443798"/>
    <s v="Ciclo_5"/>
    <n v="1"/>
    <x v="1"/>
    <m/>
    <m/>
    <m/>
  </r>
  <r>
    <x v="1"/>
    <s v="M4"/>
    <s v="BXMPRJ-875"/>
    <s v="Document"/>
    <s v="Delivered"/>
    <s v="Medium"/>
    <s v="DEPOSITOS PROMOCION"/>
    <s v="Los depositos a contatos solicitados por promotores, no se pueden capturar, por que los contratos no tienen formas de liquidación"/>
    <s v="Isela Martínez"/>
    <x v="11"/>
    <d v="2015-02-23T18:00:00"/>
    <d v="2014-11-05T15:09:00"/>
    <d v="2015-02-03T11:43:00"/>
    <n v="20.261805555557657"/>
    <d v="2015-02-04T11:43:00"/>
    <m/>
    <x v="12"/>
    <s v="Sin Fecha"/>
    <n v="110.11875000000146"/>
    <m/>
    <s v="No Cumplió"/>
    <s v="Sin Fecha"/>
    <n v="110.11875000000146"/>
    <s v="Ciclo_5"/>
    <n v="1"/>
    <x v="1"/>
    <m/>
    <m/>
    <m/>
  </r>
  <r>
    <x v="2"/>
    <s v="M4"/>
    <s v="BXMPRJ-865"/>
    <s v="Document"/>
    <s v="Closed"/>
    <s v="Medium"/>
    <s v="PERMITE CAPTURAS DE REPORTOS SIN VALIDAR SALDOS EN CLIENTES QUE NO SON INSTITUCIONALES NI ESPECIALES"/>
    <s v="ME PERMITIO CAPTURAR DOS REPORTOS DEL CONTRATO 366026, EL CLIENTE NO TENIA SALDO DISPONIBLE Y NO ES UN CLIENTE ESPECIAL NI INSTITUCIONAL."/>
    <s v="Ximena Roldan"/>
    <x v="9"/>
    <d v="2015-02-23T18:00:00"/>
    <d v="2014-11-05T13:00:00"/>
    <d v="2015-02-02T00:00:00"/>
    <n v="21.75"/>
    <d v="2015-02-03T00:00:00"/>
    <m/>
    <x v="5"/>
    <s v="Sin Fecha"/>
    <n v="110.20833333333576"/>
    <d v="2015-02-06T10:02:00"/>
    <s v="No Cumplió"/>
    <s v="Sin Fecha"/>
    <n v="92.876388888893416"/>
    <s v="CICLO4, PruebasD3"/>
    <n v="1"/>
    <x v="1"/>
    <m/>
    <m/>
    <m/>
  </r>
  <r>
    <x v="2"/>
    <s v="M4"/>
    <s v="BXMPRJ-838"/>
    <s v="Document"/>
    <s v="Closed"/>
    <s v="Medium"/>
    <s v="Arbitraje Internacional"/>
    <s v="Antecedentes _x000a_1. La operacion internacional en Fiable se registra en el contrato 11231 (posición propia) _x000a_2. La operacion de arbitraje en Fiable se registra en el contrato 11314 (posición propia) _x000a_3. La liquidación de las operaciones internacionales o de arbitraje se liquidan en el contrato 99000058 Bulltick en mxn _x000a_a) El contrato esta dado de alta como cliente _x000a_4. La operación de cambios se liquida en el contrato 90003891 _x000a_a) El contrato esta dado de alta como cliente _x000a_Operativa _x000a_1. Las operaciones de compra-venta (entrada-salida para TAS) se registran en el contrato 11231 con liquidación en el contrato 99000058 Bulltick (subconceptos)en mxn) _x000a_a) El registro contempla la compra - venta y comisiones _x000a_2. Se aplica un fondeo desde la 11217 para liquidar las operaciones de compra _x000a_3. El flujo recibido para el contrato 11231 generar un flujo en el contrato 90003891 _x000a_a) El flujo para el contrato 90003891 cubre la operación de compra - venta de usd para su liquidación _x000a_4. El flujo recibido de la operacion de venta usd, en el contrato 90003891 se ingresa en el contrato 99000058 Bulltick _x000a_5. El contrato 99000058 Bulltick con el diferencial genera la utilidad - perdida de la operación _x000a_6. Se fondea la 11217 del diferencial descrito anteriormente _x000a_Peticion _x000a_TAS no puede hacer este flujo, se solicta propuesta operativa _x000a_Por lo anterior de iniciar las pruebas el proximo lunes, este evento NO será contemplado _x000a_"/>
    <s v="Agustin Gutierrez"/>
    <x v="12"/>
    <d v="2015-02-23T18:00:00"/>
    <d v="2014-10-24T19:19:00"/>
    <d v="2015-02-02T00:00:00"/>
    <n v="21.75"/>
    <d v="2015-02-03T00:00:00"/>
    <m/>
    <x v="10"/>
    <s v="Sin Fecha"/>
    <n v="121.94513888889196"/>
    <d v="2015-02-09T14:49:00"/>
    <s v="No Cumplió"/>
    <s v="Sin Fecha"/>
    <n v="107.8125"/>
    <s v="PruebasD2, ciclo4"/>
    <n v="1"/>
    <x v="1"/>
    <m/>
    <m/>
    <m/>
  </r>
  <r>
    <x v="0"/>
    <s v="M4"/>
    <s v="BXMPRJ-375"/>
    <s v="Document"/>
    <s v="Delivered"/>
    <s v="Medium"/>
    <s v="Reoprte de posición en corto de los mercados bursátiles &lt;MCRPOSCO&gt;"/>
    <s v="MCRPOSCO ( posición en corto de los mercados bursátiles) _x000a__x000a_Se solicita la creación de un reporte de posición en corto para todos los mercados bursátiles."/>
    <s v="Ivan Torres"/>
    <x v="4"/>
    <d v="2015-02-23T18:00:00"/>
    <d v="2014-07-21T20:01:00"/>
    <d v="2015-02-02T00:00:00"/>
    <n v="21.75"/>
    <d v="2015-02-03T00:00:00"/>
    <m/>
    <x v="9"/>
    <s v="Sin Fecha"/>
    <n v="216.91597222222481"/>
    <m/>
    <s v="No Cumplió"/>
    <s v="Sin Fecha"/>
    <n v="216.91597222222481"/>
    <s v="Broker, Gap, InFSD, Pool, PruebasD3"/>
    <n v="1"/>
    <x v="1"/>
    <m/>
    <m/>
    <m/>
  </r>
</pivotCacheRecords>
</file>

<file path=xl/pivotCache/pivotCacheRecords6.xml><?xml version="1.0" encoding="utf-8"?>
<pivotCacheRecords xmlns="http://schemas.openxmlformats.org/spreadsheetml/2006/main" xmlns:r="http://schemas.openxmlformats.org/officeDocument/2006/relationships" count="178">
  <r>
    <x v="0"/>
    <m/>
    <s v="BXMPRJ-1329"/>
    <s v="Enhancement"/>
    <s v="Investigating"/>
    <s v="Medium"/>
    <s v="Realizar cambios a reporte CVT por colocaciones"/>
    <s v="Realizar adecuaciones a los reportes regularios CVT por inclusion de colocaciones. Se anexa documento con el detalle de los cambios."/>
    <s v="Gerardo Gomez"/>
    <x v="0"/>
    <d v="2015-02-23T18:00:00"/>
    <d v="2015-02-20T15:26:00"/>
    <d v="2015-02-20T15:26:00"/>
    <n v="0"/>
    <d v="2015-02-25T15:26:00"/>
    <m/>
    <x v="0"/>
    <s v="Sin Fecha"/>
    <n v="3.1069444444437977"/>
    <m/>
    <s v="No Cumplió"/>
    <s v="Sin Fecha"/>
    <n v="3.1069444444437977"/>
    <m/>
    <n v="5"/>
    <x v="0"/>
    <m/>
    <m/>
    <m/>
    <m/>
    <m/>
    <m/>
  </r>
  <r>
    <x v="0"/>
    <s v="Br2"/>
    <s v="BXMPRJ-1323"/>
    <s v="Enhancement"/>
    <s v="Open"/>
    <s v="Medium"/>
    <s v="Tomar datos de vector de precios de tipo de cambios y precios de monedas para derivados"/>
    <s v="Se debe de crear un proceso en derivados, el cual tome del vector de precios los tipos de cambio y precios para las monedas y se guarden como datos de precios al cierre. _x000a_"/>
    <s v="Gerardo Gomez"/>
    <x v="1"/>
    <d v="2015-02-23T18:00:00"/>
    <d v="2015-02-19T16:18:00"/>
    <d v="2015-02-19T16:19:00"/>
    <n v="6.9444443943211809E-4"/>
    <d v="2015-02-24T16:19:00"/>
    <m/>
    <x v="1"/>
    <s v="Sin Fecha"/>
    <n v="4.0708333333313931"/>
    <m/>
    <s v="No Cumplió"/>
    <s v="Sin Fecha"/>
    <n v="4.0708333333313931"/>
    <m/>
    <n v="5"/>
    <x v="0"/>
    <m/>
    <m/>
    <m/>
    <m/>
    <m/>
    <m/>
  </r>
  <r>
    <x v="0"/>
    <s v="Br2"/>
    <s v="BXMPRJ-1304"/>
    <s v="Enhancement"/>
    <s v="In Progress"/>
    <s v="High"/>
    <s v="Realizar interfaz de colocaciones primarias de capitales"/>
    <s v="Se requiere que en la interfaz de capitales se indentifique colocacion primaria"/>
    <s v="Gerardo Gomez"/>
    <x v="0"/>
    <d v="2015-02-23T18:00:00"/>
    <d v="2015-02-16T13:40:00"/>
    <d v="2015-02-16T13:40:00"/>
    <n v="0"/>
    <d v="2015-02-21T13:40:00"/>
    <m/>
    <x v="2"/>
    <s v="Sin Fecha"/>
    <n v="7.1805555555547471"/>
    <m/>
    <s v="No Cumplió"/>
    <s v="Sin Fecha"/>
    <n v="7.1805555555547471"/>
    <m/>
    <n v="5"/>
    <x v="0"/>
    <m/>
    <m/>
    <m/>
    <m/>
    <m/>
    <m/>
  </r>
  <r>
    <x v="1"/>
    <s v="Br2"/>
    <s v="BXMPRJ-1304"/>
    <s v="Enhancement"/>
    <s v="Investigating"/>
    <s v="High"/>
    <s v="Realizar interfaz de colocaciones primarias de capitales"/>
    <s v="Se requiere que en la interfaz de capitales se indentifique colocacion primaria"/>
    <s v="Gerardo Gomez"/>
    <x v="2"/>
    <d v="2015-02-23T18:00:00"/>
    <d v="2015-02-16T13:40:00"/>
    <d v="2015-02-16T13:40:00"/>
    <n v="0"/>
    <d v="2015-02-21T13:40:00"/>
    <m/>
    <x v="2"/>
    <s v="Sin Fecha"/>
    <n v="7.1805555555547471"/>
    <m/>
    <s v="No Cumplió"/>
    <s v="Sin Fecha"/>
    <n v="7.1805555555547471"/>
    <m/>
    <n v="5"/>
    <x v="0"/>
    <m/>
    <m/>
    <m/>
    <m/>
    <m/>
    <m/>
  </r>
  <r>
    <x v="0"/>
    <s v="Br2"/>
    <s v="BXMPRJ-1291"/>
    <s v="Enhancement"/>
    <s v="Open"/>
    <s v="Medium"/>
    <s v="Consulta de movimientos por cliente"/>
    <s v="La pantalla de movimientos del cliente debe presentar los movimientos realizados en el día y no a fecha liquidación a efecto de que promoción pueda validar sus operaciones de forma ágil y segura"/>
    <s v="Irma Aguilar"/>
    <x v="1"/>
    <d v="2015-02-23T18:00:00"/>
    <d v="2015-02-12T20:07:00"/>
    <d v="2015-02-12T20:07:00"/>
    <n v="0"/>
    <d v="2015-02-17T20:07:00"/>
    <m/>
    <x v="3"/>
    <s v="Sin Fecha"/>
    <n v="10.911805555559113"/>
    <m/>
    <s v="No Cumplió"/>
    <s v="Sin Fecha"/>
    <n v="10.911805555559113"/>
    <m/>
    <n v="5"/>
    <x v="0"/>
    <m/>
    <m/>
    <m/>
    <m/>
    <m/>
    <m/>
  </r>
  <r>
    <x v="0"/>
    <s v="Br2"/>
    <s v="BXMPRJ-1289"/>
    <s v="Enhancement"/>
    <s v="Open"/>
    <s v="Medium"/>
    <s v="ALTA DE CUENTAS SUSPENSO, PARA CUANDO SE ENCUENTRE MNEMÓNICO NO CODIFICADO"/>
    <s v="La cuenta suspenso se deberá afectar cuando al generar la contabilidad encuentre un mnemónico que no está codificado. _x000a_La creación es por mercado, porque la contabilidad se genera por mercado. _x000a_TAS debe proporcionar un listado que contenga los movimientos que afectaron la cuenta suspenso para hacer la corrección y codificación al siguiente día. _x000a_Para cuentas de orden afectar la cuenta 741994010000 vs 841994010000 _x000a_Para Balance 140194010000 y 240194010000. _x000a_"/>
    <s v="Irma Aguilar"/>
    <x v="3"/>
    <d v="2015-02-23T18:00:00"/>
    <d v="2015-02-12T17:16:00"/>
    <d v="2015-02-12T17:16:00"/>
    <n v="0"/>
    <d v="2015-02-17T17:16:00"/>
    <m/>
    <x v="4"/>
    <s v="Sin Fecha"/>
    <n v="11.030555555553292"/>
    <m/>
    <s v="No Cumplió"/>
    <s v="Sin Fecha"/>
    <n v="11.030555555553292"/>
    <m/>
    <n v="5"/>
    <x v="0"/>
    <m/>
    <m/>
    <m/>
    <m/>
    <m/>
    <m/>
  </r>
  <r>
    <x v="2"/>
    <s v="Br7"/>
    <s v="BXMPRJ-1288"/>
    <s v="Enhancement"/>
    <s v="Closed"/>
    <s v="High"/>
    <s v="Realizar restriccion x tipo de instrumento"/>
    <s v="Actualmente el sistema cuenta con las restricciones x tipo de inversionista y por contrato. En el alta de restricciones se puede dar de alta desde instrumento. Se solicita se pueda realizar la restricción a nivel tipo de instrumento."/>
    <s v="Gerardo Gomez"/>
    <x v="4"/>
    <d v="2015-02-23T18:00:00"/>
    <d v="2015-02-12T13:49:00"/>
    <d v="2015-02-12T13:49:00"/>
    <n v="0"/>
    <d v="2015-02-17T13:49:00"/>
    <m/>
    <x v="0"/>
    <s v="Sin Fecha"/>
    <n v="11.174305555556202"/>
    <d v="2015-02-16T13:08:00"/>
    <s v="Cumplió"/>
    <s v="Sin Fecha"/>
    <n v="3.9715277777795563"/>
    <s v="SCPC"/>
    <n v="5"/>
    <x v="0"/>
    <m/>
    <m/>
    <m/>
    <m/>
    <m/>
    <m/>
  </r>
  <r>
    <x v="0"/>
    <s v="Br2"/>
    <s v="BXMPRJ-1273"/>
    <s v="Enhancement"/>
    <s v="Investigating"/>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x v="5"/>
    <d v="2015-02-23T18:00:00"/>
    <d v="2015-02-16T13:49:00"/>
    <d v="2015-02-16T13:49:00"/>
    <n v="0"/>
    <d v="2015-02-21T13:49:00"/>
    <m/>
    <x v="2"/>
    <s v="Sin Fecha"/>
    <n v="7.1743055555562023"/>
    <m/>
    <s v="No Cumplió"/>
    <s v="Sin Fecha"/>
    <n v="7.1743055555562023"/>
    <m/>
    <n v="5"/>
    <x v="0"/>
    <m/>
    <m/>
    <m/>
    <m/>
    <m/>
    <m/>
  </r>
  <r>
    <x v="0"/>
    <s v="Br2"/>
    <s v="BXMPRJ-1266"/>
    <s v="Enhancement"/>
    <s v="Open"/>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6"/>
    <d v="2015-02-23T18:00:00"/>
    <d v="2015-02-09T21:22:00"/>
    <d v="2015-02-09T11:41:00"/>
    <n v="-0.40347222222044365"/>
    <d v="2015-02-14T11:41:00"/>
    <d v="2015-02-26T00:00:00"/>
    <x v="5"/>
    <n v="-2"/>
    <n v="13.859722222223354"/>
    <m/>
    <s v="No Cumplió"/>
    <s v="No Cumplió"/>
    <n v="13.859722222223354"/>
    <s v="CICLO4, PruebasDX, SCPC_x000a_"/>
    <n v="5"/>
    <x v="0"/>
    <m/>
    <m/>
    <m/>
    <m/>
    <m/>
    <m/>
  </r>
  <r>
    <x v="1"/>
    <s v="Br2"/>
    <s v="BXMPRJ-1266"/>
    <s v="Enhancement"/>
    <s v="Investigating"/>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2"/>
    <d v="2015-02-23T18:00:00"/>
    <d v="2015-02-09T21:22:00"/>
    <d v="2015-02-09T11:41:00"/>
    <n v="-0.40347222222044365"/>
    <d v="2015-02-14T11:41:00"/>
    <m/>
    <x v="2"/>
    <s v="Sin Fecha"/>
    <n v="13.859722222223354"/>
    <d v="2015-02-16T15:46:00"/>
    <s v="No Cumplió"/>
    <s v="Sin Fecha"/>
    <n v="6.7666666666700621"/>
    <s v="CICLO4, PruebasDX, SCPC_x000a_"/>
    <n v="5"/>
    <x v="0"/>
    <m/>
    <m/>
    <m/>
    <m/>
    <m/>
    <m/>
  </r>
  <r>
    <x v="0"/>
    <s v="Br4"/>
    <s v="BXMPRJ-1259"/>
    <s v="Enhancement"/>
    <s v="Delivered"/>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7"/>
    <d v="2015-02-23T18:00:00"/>
    <d v="2015-02-09T17:24:00"/>
    <d v="2015-02-23T17:25:00"/>
    <n v="14.000694444446708"/>
    <d v="2015-02-28T17:25:00"/>
    <m/>
    <x v="6"/>
    <s v="Sin Fecha"/>
    <n v="14.025000000001455"/>
    <m/>
    <s v="No Cumplió"/>
    <s v="Sin Fecha"/>
    <n v="14.025000000001455"/>
    <m/>
    <n v="5"/>
    <x v="0"/>
    <m/>
    <m/>
    <m/>
    <m/>
    <m/>
    <m/>
  </r>
  <r>
    <x v="1"/>
    <s v="Br4"/>
    <s v="BXMPRJ-1259"/>
    <s v="Enhancement"/>
    <s v="In Progress"/>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8"/>
    <d v="2015-02-23T18:00:00"/>
    <d v="2015-02-09T17:24:00"/>
    <d v="2015-02-09T17:24:00"/>
    <n v="0"/>
    <d v="2015-02-14T17:24:00"/>
    <m/>
    <x v="5"/>
    <s v="Sin Fecha"/>
    <n v="14.025000000001455"/>
    <d v="2015-02-23T17:25:00"/>
    <s v="No Cumplió"/>
    <s v="Sin Fecha"/>
    <n v="14.000694444446708"/>
    <m/>
    <n v="5"/>
    <x v="0"/>
    <m/>
    <m/>
    <m/>
    <m/>
    <m/>
    <m/>
  </r>
  <r>
    <x v="0"/>
    <s v="Br1"/>
    <s v="BXMPRJ-1256"/>
    <s v="Enhancement"/>
    <s v="Investigating"/>
    <s v="Medium"/>
    <s v="Realizar interfaz de posiciones con sistema de alertamineto"/>
    <s v="Actualmente Fiable genera un archivo de posición por tipo de servicio que alimenta al sistema de alertamientos. Se requiere que sistemas proporcione el requerimiento."/>
    <s v="Gerardo Gomez"/>
    <x v="2"/>
    <d v="2015-02-23T18:00:00"/>
    <d v="2015-02-09T11:41:00"/>
    <d v="2015-02-18T13:15:00"/>
    <n v="9.0652777777795563"/>
    <d v="2015-02-23T13:15:00"/>
    <m/>
    <x v="1"/>
    <s v="Sin Fecha"/>
    <n v="14.263194444443798"/>
    <m/>
    <s v="No Cumplió"/>
    <s v="Sin Fecha"/>
    <n v="14.263194444443798"/>
    <s v="PruebasDX_x000a_"/>
    <n v="5"/>
    <x v="0"/>
    <m/>
    <m/>
    <m/>
    <m/>
    <m/>
    <m/>
  </r>
  <r>
    <x v="1"/>
    <s v="Br1"/>
    <s v="BXMPRJ-1256"/>
    <s v="Enhancement"/>
    <s v="In Progress"/>
    <s v="Medium"/>
    <s v="Realizar interfaz de posiciones con sistema de alertamineto"/>
    <s v="Actualmente Fiable genera un archivo de posición por tipo de servicio que alimenta al sistema de alertamientos. Se requiere que sistemas proporcione el requerimiento."/>
    <s v="Gerardo Gomez"/>
    <x v="4"/>
    <d v="2015-02-23T18:00:00"/>
    <d v="2015-02-09T11:41:00"/>
    <d v="2015-02-16T14:53:00"/>
    <n v="7.1333333333313931"/>
    <d v="2015-02-21T14:53:00"/>
    <m/>
    <x v="7"/>
    <s v="Sin Fecha"/>
    <n v="14.263194444443798"/>
    <d v="2015-02-18T13:15:00"/>
    <s v="Cumplió"/>
    <s v="Sin Fecha"/>
    <n v="9.0652777777795563"/>
    <s v="PruebasDX_x000a_"/>
    <n v="5"/>
    <x v="0"/>
    <m/>
    <m/>
    <m/>
    <m/>
    <m/>
    <m/>
  </r>
  <r>
    <x v="1"/>
    <s v="Br1"/>
    <s v="BXMPRJ-1256"/>
    <s v="Enhancement"/>
    <s v="Open"/>
    <s v="Medium"/>
    <s v="Realizar interfaz de posiciones con sistema de alertamineto"/>
    <s v="Actualmente Fiable genera un archivo de posición por tipo de servicio que alimenta al sistema de alertamientos. Se requiere que sistemas proporcione el requerimiento."/>
    <s v="Gerardo Gomez"/>
    <x v="2"/>
    <d v="2015-02-23T18:00:00"/>
    <d v="2015-02-09T11:41:00"/>
    <d v="2015-02-09T11:41:00"/>
    <n v="0"/>
    <d v="2015-02-14T11:41:00"/>
    <d v="2015-02-20T00:00:00"/>
    <x v="2"/>
    <n v="-3"/>
    <n v="14.263194444443798"/>
    <d v="2015-02-16T14:53:00"/>
    <s v="No Cumplió"/>
    <s v="Cumplió"/>
    <n v="7.1333333333313931"/>
    <s v="PruebasDX_x000a_"/>
    <n v="5"/>
    <x v="0"/>
    <m/>
    <m/>
    <m/>
    <m/>
    <m/>
    <m/>
  </r>
  <r>
    <x v="0"/>
    <s v="Br2"/>
    <s v="BXMPRJ-1255"/>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0"/>
    <d v="2015-02-23T18:00:00"/>
    <d v="2015-02-09T11:19:00"/>
    <d v="2015-02-17T16:05:00"/>
    <n v="8.1986111111109494"/>
    <d v="2015-02-22T16:05:00"/>
    <m/>
    <x v="8"/>
    <s v="Sin Fecha"/>
    <n v="14.278472222220444"/>
    <m/>
    <s v="No Cumplió"/>
    <s v="Sin Fecha"/>
    <n v="14.278472222220444"/>
    <m/>
    <n v="5"/>
    <x v="0"/>
    <m/>
    <m/>
    <m/>
    <m/>
    <m/>
    <m/>
  </r>
  <r>
    <x v="1"/>
    <s v="Br2"/>
    <s v="BXMPRJ-1255"/>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9"/>
    <d v="2015-02-23T18:00:00"/>
    <d v="2015-02-09T11:19:00"/>
    <d v="2015-02-10T12:11:00"/>
    <n v="1.0361111111124046"/>
    <d v="2015-02-15T12:11:00"/>
    <m/>
    <x v="2"/>
    <s v="Sin Fecha"/>
    <n v="14.278472222220444"/>
    <d v="2015-02-17T16:05:00"/>
    <s v="No Cumplió"/>
    <s v="Sin Fecha"/>
    <n v="8.1986111111109494"/>
    <m/>
    <n v="5"/>
    <x v="0"/>
    <m/>
    <m/>
    <m/>
    <m/>
    <m/>
    <m/>
  </r>
  <r>
    <x v="1"/>
    <s v="Br2"/>
    <s v="BXMPRJ-1255"/>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0"/>
    <d v="2015-02-23T18:00:00"/>
    <d v="2015-02-09T11:19:00"/>
    <d v="2015-02-09T11:19:00"/>
    <n v="0"/>
    <d v="2015-02-14T11:19:00"/>
    <m/>
    <x v="7"/>
    <s v="Sin Fecha"/>
    <n v="14.278472222220444"/>
    <d v="2015-02-10T12:11:00"/>
    <s v="Cumplió"/>
    <s v="Sin Fecha"/>
    <n v="1.0361111111124046"/>
    <m/>
    <n v="5"/>
    <x v="0"/>
    <m/>
    <m/>
    <m/>
    <m/>
    <m/>
    <m/>
  </r>
  <r>
    <x v="0"/>
    <s v="Br1"/>
    <s v="BXMPRJ-1254"/>
    <s v="Enhancement"/>
    <s v="Open"/>
    <s v="Medium"/>
    <s v="Dividendo en Efectivo_Movimiento Fiable"/>
    <s v="Se aplico dividendo en efectivo para GPH y ALFA. A pesa de que Fiable refleja la salida - entrada de títulos para actualizar el precio, no se mostró el movimiento de efectivo"/>
    <s v="Agustin Gutierrez"/>
    <x v="6"/>
    <d v="2015-02-23T18:00:00"/>
    <d v="2015-02-09T10:07:00"/>
    <d v="2015-02-18T13:01:00"/>
    <n v="9.1208333333343035"/>
    <d v="2015-02-23T13:01:00"/>
    <m/>
    <x v="2"/>
    <s v="Sin Fecha"/>
    <n v="14.328472222223354"/>
    <d v="2015-02-26T00:00:00"/>
    <s v="No Cumplió"/>
    <s v="Sin Fecha"/>
    <n v="16.578472222223354"/>
    <m/>
    <n v="5"/>
    <x v="0"/>
    <m/>
    <m/>
    <m/>
    <m/>
    <m/>
    <m/>
  </r>
  <r>
    <x v="0"/>
    <s v="Q1"/>
    <s v="BXMPRJ-1253"/>
    <s v="Enhancement"/>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0"/>
    <d v="2015-02-23T18:00:00"/>
    <d v="2015-02-09T09:47:00"/>
    <d v="2015-02-19T15:52:00"/>
    <n v="10.253472222226264"/>
    <d v="2015-02-24T15:52:00"/>
    <m/>
    <x v="1"/>
    <s v="Sin Fecha"/>
    <n v="14.34236111111386"/>
    <m/>
    <s v="No Cumplió"/>
    <s v="Sin Fecha"/>
    <n v="14.34236111111386"/>
    <s v="ciclo4"/>
    <n v="5"/>
    <x v="0"/>
    <m/>
    <m/>
    <m/>
    <m/>
    <m/>
    <m/>
  </r>
  <r>
    <x v="0"/>
    <s v="Br2"/>
    <s v="BXMPRJ-1250"/>
    <s v="Enhancement"/>
    <s v="Open"/>
    <s v="Medium"/>
    <s v="Cierre de fondos cuando caja este cerrada"/>
    <s v="Se requiere que se permita hacer el cierre de fondos cuando la caja se encuentre cerrada"/>
    <s v="Javier Hernández"/>
    <x v="0"/>
    <d v="2015-02-23T18:00:00"/>
    <d v="2015-02-09T18:35:00"/>
    <d v="2015-02-09T11:19:00"/>
    <n v="-0.30277777777519077"/>
    <d v="2015-02-14T11:19:00"/>
    <m/>
    <x v="5"/>
    <s v="Sin Fecha"/>
    <n v="13.975694444445253"/>
    <m/>
    <s v="No Cumplió"/>
    <s v="Sin Fecha"/>
    <n v="13.975694444445253"/>
    <m/>
    <n v="5"/>
    <x v="0"/>
    <m/>
    <m/>
    <m/>
    <m/>
    <m/>
    <m/>
  </r>
  <r>
    <x v="0"/>
    <s v="Br1"/>
    <s v="BXMPRJ-1247"/>
    <s v="Enhancement"/>
    <s v="Open"/>
    <s v="Medium"/>
    <s v="Se requiere carga de ordenes con vigencia pendientes de vencer"/>
    <s v="Se requiere carga de ordenes con vigencia pendientes de vencer, ya que estas no habían sido consideradas, este JIRA sustituye al JIRA BXMPRJ-1136."/>
    <s v="Sergio Rangel"/>
    <x v="2"/>
    <d v="2015-02-23T18:00:00"/>
    <d v="2015-02-06T19:16:00"/>
    <d v="2015-02-17T11:47:00"/>
    <n v="10.688194444446708"/>
    <d v="2015-02-22T11:47:00"/>
    <m/>
    <x v="8"/>
    <s v="Sin Fecha"/>
    <n v="16.947222222224809"/>
    <m/>
    <s v="No Cumplió"/>
    <s v="Sin Fecha"/>
    <n v="16.947222222224809"/>
    <m/>
    <n v="5"/>
    <x v="0"/>
    <m/>
    <m/>
    <m/>
    <m/>
    <m/>
    <m/>
  </r>
  <r>
    <x v="1"/>
    <s v="Br1"/>
    <s v="BXMPRJ-1247"/>
    <s v="Enhancement"/>
    <s v="Open"/>
    <s v="Medium"/>
    <s v="Se requiere carga de ordenes con vigencia pendientes de vencer"/>
    <s v="Se requiere carga de ordenes con vigencia pendientes de vencer, ya que estas no habían sido consideradas, este JIRA sustituye al JIRA BXMPRJ-1136."/>
    <s v="Sergio Rangel"/>
    <x v="4"/>
    <d v="2015-02-23T18:00:00"/>
    <d v="2015-02-06T19:16:00"/>
    <d v="2015-02-06T19:16:00"/>
    <n v="0"/>
    <d v="2015-02-11T19:16:00"/>
    <m/>
    <x v="3"/>
    <s v="Sin Fecha"/>
    <n v="16.947222222224809"/>
    <d v="2015-02-17T11:47:00"/>
    <s v="No Cumplió"/>
    <s v="Sin Fecha"/>
    <n v="10.688194444446708"/>
    <m/>
    <n v="5"/>
    <x v="0"/>
    <m/>
    <m/>
    <m/>
    <m/>
    <m/>
    <m/>
  </r>
  <r>
    <x v="0"/>
    <s v="Br2"/>
    <s v="BXMPRJ-1242"/>
    <s v="Enhancement"/>
    <s v="In Progress"/>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10"/>
    <d v="2015-02-23T18:00:00"/>
    <d v="2015-02-06T12:44:00"/>
    <d v="2015-02-20T14:55:00"/>
    <n v="14.09097222222772"/>
    <d v="2015-02-25T14:55:00"/>
    <m/>
    <x v="0"/>
    <s v="Sin Fecha"/>
    <n v="17.219444444446708"/>
    <m/>
    <s v="No Cumplió"/>
    <s v="Sin Fecha"/>
    <n v="17.219444444446708"/>
    <m/>
    <n v="5"/>
    <x v="0"/>
    <m/>
    <m/>
    <m/>
    <m/>
    <m/>
    <m/>
  </r>
  <r>
    <x v="1"/>
    <s v="Br2"/>
    <s v="BXMPRJ-1242"/>
    <s v="Enhancement"/>
    <s v="In Progress"/>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11"/>
    <d v="2015-02-23T18:00:00"/>
    <d v="2015-02-06T12:44:00"/>
    <d v="2015-02-06T12:44:00"/>
    <n v="0"/>
    <d v="2015-02-11T12:44:00"/>
    <m/>
    <x v="5"/>
    <s v="Sin Fecha"/>
    <n v="17.219444444446708"/>
    <d v="2015-02-20T14:55:00"/>
    <s v="No Cumplió"/>
    <s v="Sin Fecha"/>
    <n v="14.09097222222772"/>
    <m/>
    <n v="5"/>
    <x v="0"/>
    <m/>
    <m/>
    <m/>
    <m/>
    <m/>
    <m/>
  </r>
  <r>
    <x v="0"/>
    <s v="Br2"/>
    <s v="BXMPRJ-1231"/>
    <s v="Enhancement"/>
    <s v="In Progress"/>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12"/>
    <d v="2015-02-23T18:00:00"/>
    <d v="2015-02-05T15:01:00"/>
    <d v="2015-02-16T13:13:00"/>
    <n v="10.924999999995634"/>
    <d v="2015-02-21T13:13:00"/>
    <m/>
    <x v="2"/>
    <s v="Sin Fecha"/>
    <n v="18.124305555553292"/>
    <m/>
    <s v="No Cumplió"/>
    <s v="Sin Fecha"/>
    <n v="18.124305555553292"/>
    <m/>
    <n v="5"/>
    <x v="0"/>
    <m/>
    <m/>
    <m/>
    <m/>
    <m/>
    <m/>
  </r>
  <r>
    <x v="1"/>
    <s v="Br2"/>
    <s v="BXMPRJ-1231"/>
    <s v="Enhancement"/>
    <s v="In Progress"/>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13"/>
    <d v="2015-02-23T18:00:00"/>
    <d v="2015-02-05T15:01:00"/>
    <d v="2015-02-05T15:01:00"/>
    <n v="0"/>
    <d v="2015-02-10T15:01:00"/>
    <d v="2015-02-10T00:00:00"/>
    <x v="3"/>
    <n v="6"/>
    <n v="18.124305555553292"/>
    <d v="2015-02-16T13:13:00"/>
    <s v="No Cumplió"/>
    <s v="No Cumplió"/>
    <n v="10.924999999995634"/>
    <m/>
    <n v="5"/>
    <x v="0"/>
    <m/>
    <m/>
    <m/>
    <m/>
    <m/>
    <m/>
  </r>
  <r>
    <x v="2"/>
    <s v="B3"/>
    <s v="BXMPRJ-1227"/>
    <s v="Enhancement"/>
    <s v="Closed"/>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7"/>
    <d v="2015-02-23T18:00:00"/>
    <d v="2015-02-04T19:38:00"/>
    <d v="2015-02-19T13:26:00"/>
    <n v="14.741666666661331"/>
    <d v="2015-02-24T13:26:00"/>
    <m/>
    <x v="9"/>
    <s v="Sin Fecha"/>
    <n v="18.931944444440887"/>
    <d v="2015-02-19T13:26:00"/>
    <s v="Cumplió"/>
    <s v="Sin Fecha"/>
    <n v="14.741666666661331"/>
    <s v="ciclo4"/>
    <n v="5"/>
    <x v="1"/>
    <m/>
    <m/>
    <m/>
    <m/>
    <m/>
    <m/>
  </r>
  <r>
    <x v="0"/>
    <s v="Br2"/>
    <s v="BXMPRJ-1219"/>
    <s v="Enhancement"/>
    <s v="In Progress"/>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_x000a__x000a_Para mercado de capitales, hay que solicitarle la modificación a la interface actual, para que en algún campo nos indique que la operación recibida es de colocación primaria. El objetivo al igual que en MD es que se identifiquen como colocación primaria."/>
    <s v="Gerardo Gomez"/>
    <x v="0"/>
    <d v="2015-02-23T18:00:00"/>
    <d v="2015-02-04T11:57:00"/>
    <d v="2015-02-04T11:57:00"/>
    <n v="0"/>
    <d v="2015-02-09T11:57:00"/>
    <m/>
    <x v="10"/>
    <s v="Sin Fecha"/>
    <n v="19.252083333332848"/>
    <m/>
    <s v="No Cumplió"/>
    <s v="Sin Fecha"/>
    <n v="19.252083333332848"/>
    <m/>
    <n v="5"/>
    <x v="0"/>
    <m/>
    <m/>
    <m/>
    <m/>
    <m/>
    <m/>
  </r>
  <r>
    <x v="0"/>
    <s v="Br1"/>
    <s v="BXMPRJ-1207"/>
    <s v="Enhancement"/>
    <s v="Open"/>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0"/>
    <d v="2015-02-23T18:00:00"/>
    <d v="2015-02-03T15:12:00"/>
    <d v="2015-02-06T00:00:00"/>
    <n v="2.3666666666686069"/>
    <d v="2015-02-11T00:00:00"/>
    <d v="2015-02-25T00:00:00"/>
    <x v="11"/>
    <n v="-1"/>
    <n v="20.116666666668607"/>
    <m/>
    <s v="No Cumplió"/>
    <s v="No Cumplió"/>
    <n v="20.116666666668607"/>
    <s v="ciclo4"/>
    <n v="5"/>
    <x v="0"/>
    <m/>
    <m/>
    <m/>
    <m/>
    <m/>
    <m/>
  </r>
  <r>
    <x v="0"/>
    <s v="Br1"/>
    <s v="BXMPRJ-1205"/>
    <s v="Enhancement"/>
    <s v="In Progress"/>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6"/>
    <d v="2015-02-23T18:00:00"/>
    <d v="2015-02-03T09:21:00"/>
    <d v="2015-02-03T09:21:00"/>
    <n v="0"/>
    <d v="2015-02-08T09:21:00"/>
    <m/>
    <x v="12"/>
    <s v="Sin Fecha"/>
    <n v="20.360416666670062"/>
    <m/>
    <s v="No Cumplió"/>
    <s v="Sin Fecha"/>
    <n v="20.360416666670062"/>
    <m/>
    <n v="5"/>
    <x v="0"/>
    <m/>
    <m/>
    <m/>
    <m/>
    <m/>
    <m/>
  </r>
  <r>
    <x v="1"/>
    <s v="Br1"/>
    <s v="BXMPRJ-1203"/>
    <s v="Enhancement"/>
    <s v="Open"/>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14"/>
    <d v="2015-02-23T18:00:00"/>
    <d v="2015-01-31T09:17:00"/>
    <d v="2015-02-02T00:00:00"/>
    <n v="1.6131944444423425"/>
    <d v="2015-02-07T00:00:00"/>
    <m/>
    <x v="1"/>
    <s v="Sin Fecha"/>
    <n v="23.363194444442343"/>
    <d v="2015-02-06T17:54:00"/>
    <s v="Cumplió"/>
    <s v="Sin Fecha"/>
    <n v="6.359027777776646"/>
    <s v="ciclo4"/>
    <n v="5"/>
    <x v="0"/>
    <m/>
    <m/>
    <m/>
    <m/>
    <m/>
    <m/>
  </r>
  <r>
    <x v="2"/>
    <s v="Br1"/>
    <s v="BXMPRJ-1203"/>
    <s v="Enhancement"/>
    <s v="Closed"/>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14"/>
    <d v="2015-02-23T18:00:00"/>
    <d v="2015-01-31T09:17:00"/>
    <d v="2015-02-06T17:54:00"/>
    <n v="6.359027777776646"/>
    <d v="2015-02-11T17:54:00"/>
    <d v="2015-02-11T00:00:00"/>
    <x v="3"/>
    <n v="5"/>
    <n v="23.363194444442343"/>
    <d v="2015-02-16T18:09:00"/>
    <s v="No Cumplió"/>
    <s v="No Cumplió"/>
    <n v="16.369444444440887"/>
    <s v="ciclo4"/>
    <n v="5"/>
    <x v="0"/>
    <m/>
    <m/>
    <m/>
    <m/>
    <m/>
    <m/>
  </r>
  <r>
    <x v="0"/>
    <s v="Br2"/>
    <s v="BXMPRJ-1202"/>
    <s v="Enhancement"/>
    <s v="In Progress"/>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0"/>
    <d v="2015-02-23T18:00:00"/>
    <d v="2015-01-30T20:00:00"/>
    <d v="2015-02-09T11:56:00"/>
    <n v="9.663888888884685"/>
    <d v="2015-02-14T11:56:00"/>
    <d v="2015-02-24T00:00:00"/>
    <x v="5"/>
    <n v="0"/>
    <n v="23.916666666664241"/>
    <m/>
    <s v="No Cumplió"/>
    <s v="No Cumplió"/>
    <n v="23.916666666664241"/>
    <s v="ciclo4"/>
    <n v="5"/>
    <x v="0"/>
    <m/>
    <m/>
    <m/>
    <m/>
    <m/>
    <m/>
  </r>
  <r>
    <x v="1"/>
    <s v="Br2"/>
    <s v="BXMPRJ-1202"/>
    <s v="Enhancement"/>
    <s v="Investigating"/>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0"/>
    <d v="2015-02-23T18:00:00"/>
    <d v="2015-01-30T20:00:00"/>
    <d v="2015-02-06T13:42:00"/>
    <n v="6.7374999999956344"/>
    <d v="2015-02-11T13:42:00"/>
    <m/>
    <x v="13"/>
    <s v="Sin Fecha"/>
    <n v="23.916666666664241"/>
    <d v="2015-02-09T11:56:00"/>
    <s v="Cumplió"/>
    <s v="Sin Fecha"/>
    <n v="9.663888888884685"/>
    <s v="ciclo4"/>
    <n v="5"/>
    <x v="0"/>
    <m/>
    <m/>
    <m/>
    <m/>
    <m/>
    <m/>
  </r>
  <r>
    <x v="1"/>
    <s v="Br3"/>
    <s v="BXMPRJ-1201"/>
    <s v="Enhancement"/>
    <s v="Investigating"/>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5"/>
    <d v="2015-02-23T18:00:00"/>
    <d v="2015-01-30T18:36:00"/>
    <d v="2015-02-02T00:00:00"/>
    <n v="2.2249999999985448"/>
    <d v="2015-02-07T00:00:00"/>
    <m/>
    <x v="13"/>
    <s v="Sin Fecha"/>
    <n v="23.974999999998545"/>
    <d v="2015-02-04T17:07:00"/>
    <s v="Cumplió"/>
    <s v="Sin Fecha"/>
    <n v="4.9381944444394321"/>
    <m/>
    <n v="5"/>
    <x v="2"/>
    <m/>
    <m/>
    <m/>
    <m/>
    <m/>
    <m/>
  </r>
  <r>
    <x v="1"/>
    <s v="Br3"/>
    <s v="BXMPRJ-1201"/>
    <s v="Enhancement"/>
    <s v="In Progress"/>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15"/>
    <d v="2015-02-23T18:00:00"/>
    <d v="2015-01-30T18:36:00"/>
    <d v="2015-02-04T17:07:00"/>
    <n v="4.9381944444394321"/>
    <d v="2015-02-09T17:07:00"/>
    <m/>
    <x v="13"/>
    <s v="Sin Fecha"/>
    <n v="23.974999999998545"/>
    <d v="2015-02-06T18:13:00"/>
    <s v="Cumplió"/>
    <s v="Sin Fecha"/>
    <n v="6.984027777776646"/>
    <s v="SCPC"/>
    <n v="5"/>
    <x v="2"/>
    <m/>
    <m/>
    <m/>
    <m/>
    <m/>
    <m/>
  </r>
  <r>
    <x v="1"/>
    <s v="Br3"/>
    <s v="BXMPRJ-1201"/>
    <s v="Enhancement"/>
    <s v="In Progress"/>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2"/>
    <d v="2015-02-23T18:00:00"/>
    <d v="2015-01-30T18:36:00"/>
    <d v="2015-02-06T18:13:00"/>
    <n v="6.984027777776646"/>
    <d v="2015-02-11T18:13:00"/>
    <m/>
    <x v="4"/>
    <s v="Sin Fecha"/>
    <n v="23.974999999998545"/>
    <d v="2015-02-18T16:44:00"/>
    <s v="No Cumplió"/>
    <s v="Sin Fecha"/>
    <n v="18.922222222223354"/>
    <s v="SCPC"/>
    <n v="5"/>
    <x v="2"/>
    <m/>
    <m/>
    <m/>
    <m/>
    <m/>
    <m/>
  </r>
  <r>
    <x v="0"/>
    <s v="Br3"/>
    <s v="BXMPRJ-1201"/>
    <s v="Enhancement"/>
    <s v="Delivered"/>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15"/>
    <d v="2015-02-23T18:00:00"/>
    <d v="2015-01-30T18:36:00"/>
    <d v="2015-02-18T16:44:00"/>
    <n v="18.922222222223354"/>
    <d v="2015-02-23T16:44:00"/>
    <m/>
    <x v="1"/>
    <s v="Sin Fecha"/>
    <n v="23.974999999998545"/>
    <m/>
    <s v="No Cumplió"/>
    <s v="Sin Fecha"/>
    <n v="23.974999999998545"/>
    <s v="SCPC"/>
    <n v="5"/>
    <x v="2"/>
    <m/>
    <m/>
    <m/>
    <m/>
    <m/>
    <m/>
  </r>
  <r>
    <x v="0"/>
    <s v="Br1"/>
    <s v="BXMPRJ-1193"/>
    <s v="Enhancement"/>
    <s v="Open"/>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9"/>
    <d v="2015-02-23T18:00:00"/>
    <d v="2015-01-30T15:11:00"/>
    <d v="2015-02-10T15:21:00"/>
    <n v="11.006944444437977"/>
    <d v="2015-02-15T15:21:00"/>
    <m/>
    <x v="14"/>
    <s v="Sin Fecha"/>
    <n v="24.117361111108039"/>
    <m/>
    <s v="No Cumplió"/>
    <s v="Sin Fecha"/>
    <n v="24.117361111108039"/>
    <s v="ciclo4"/>
    <n v="5"/>
    <x v="0"/>
    <m/>
    <m/>
    <m/>
    <m/>
    <m/>
    <m/>
  </r>
  <r>
    <x v="1"/>
    <s v="Br1"/>
    <s v="BXMPRJ-1193"/>
    <s v="Enhancement"/>
    <s v="Open"/>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0"/>
    <d v="2015-02-23T18:00:00"/>
    <d v="2015-01-30T15:11:00"/>
    <d v="2015-02-02T00:00:00"/>
    <n v="2.367361111108039"/>
    <d v="2015-02-07T00:00:00"/>
    <m/>
    <x v="15"/>
    <s v="Sin Fecha"/>
    <n v="24.117361111108039"/>
    <d v="2015-02-10T15:21:00"/>
    <s v="No Cumplió"/>
    <s v="Sin Fecha"/>
    <n v="11.006944444437977"/>
    <s v="ciclo4"/>
    <n v="5"/>
    <x v="0"/>
    <m/>
    <m/>
    <m/>
    <m/>
    <m/>
    <m/>
  </r>
  <r>
    <x v="1"/>
    <s v="Br1"/>
    <s v="BXMPRJ-1187"/>
    <s v="Enhancement"/>
    <s v="Open"/>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6"/>
    <d v="2015-02-23T18:00:00"/>
    <d v="2015-01-29T19:06:00"/>
    <d v="2015-02-02T00:00:00"/>
    <n v="3.2041666666700621"/>
    <d v="2015-02-07T00:00:00"/>
    <m/>
    <x v="13"/>
    <s v="Sin Fecha"/>
    <n v="24.954166666670062"/>
    <d v="2015-02-04T11:59:00"/>
    <s v="Cumplió"/>
    <s v="Sin Fecha"/>
    <n v="5.703472222223354"/>
    <s v="SCPC"/>
    <n v="5"/>
    <x v="0"/>
    <m/>
    <m/>
    <m/>
    <m/>
    <m/>
    <m/>
  </r>
  <r>
    <x v="2"/>
    <s v="Br1"/>
    <s v="BXMPRJ-1187"/>
    <s v="Enhancement"/>
    <s v="Closed"/>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4"/>
    <d v="2015-02-23T18:00:00"/>
    <d v="2015-01-29T19:06:00"/>
    <d v="2015-02-04T11:59:00"/>
    <n v="5.703472222223354"/>
    <d v="2015-02-09T11:59:00"/>
    <m/>
    <x v="13"/>
    <s v="Sin Fecha"/>
    <n v="24.954166666670062"/>
    <d v="2015-02-06T13:46:00"/>
    <s v="Cumplió"/>
    <s v="Sin Fecha"/>
    <n v="7.7777777777810115"/>
    <s v="SCPC"/>
    <n v="5"/>
    <x v="0"/>
    <m/>
    <m/>
    <m/>
    <m/>
    <m/>
    <m/>
  </r>
  <r>
    <x v="0"/>
    <s v="Br1"/>
    <s v="BXMPRJ-1160"/>
    <s v="Enhancement"/>
    <s v="Investigating"/>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6"/>
    <d v="2015-02-23T18:00:00"/>
    <d v="2015-01-23T13:20:00"/>
    <d v="2015-02-10T14:25:00"/>
    <n v="18.045138888890506"/>
    <d v="2015-02-15T14:25:00"/>
    <d v="2015-02-19T00:00:00"/>
    <x v="14"/>
    <n v="4"/>
    <n v="31.194444444445253"/>
    <m/>
    <s v="No Cumplió"/>
    <s v="No Cumplió"/>
    <n v="31.194444444445253"/>
    <m/>
    <n v="5"/>
    <x v="0"/>
    <m/>
    <m/>
    <m/>
    <m/>
    <m/>
    <m/>
  </r>
  <r>
    <x v="1"/>
    <s v="Br1"/>
    <s v="BXMPRJ-1160"/>
    <s v="Enhancement"/>
    <s v="Open"/>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1"/>
    <d v="2015-02-23T18:00:00"/>
    <d v="2015-01-23T13:20:00"/>
    <d v="2015-02-02T00:00:00"/>
    <n v="9.4444444444452529"/>
    <d v="2015-02-07T00:00:00"/>
    <d v="2015-02-19T00:00:00"/>
    <x v="15"/>
    <n v="-8"/>
    <n v="31.194444444445253"/>
    <d v="2015-02-10T14:25:00"/>
    <s v="No Cumplió"/>
    <s v="Cumplió"/>
    <n v="18.045138888890506"/>
    <m/>
    <n v="5"/>
    <x v="0"/>
    <m/>
    <m/>
    <m/>
    <m/>
    <m/>
    <m/>
  </r>
  <r>
    <x v="0"/>
    <s v="Br1"/>
    <s v="BXMPRJ-1159"/>
    <s v="Enhancement"/>
    <s v="Open"/>
    <s v="In Progress"/>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7"/>
    <d v="2015-02-23T18:00:00"/>
    <d v="2015-01-23T11:07:00"/>
    <d v="2015-02-02T00:00:00"/>
    <n v="9.5368055555591127"/>
    <d v="2015-02-07T00:00:00"/>
    <m/>
    <x v="16"/>
    <s v="Sin Fecha"/>
    <n v="31.286805555559113"/>
    <m/>
    <s v="No Cumplió"/>
    <s v="Sin Fecha"/>
    <n v="31.286805555559113"/>
    <s v="SCPC"/>
    <n v="5"/>
    <x v="0"/>
    <m/>
    <m/>
    <m/>
    <m/>
    <m/>
    <m/>
  </r>
  <r>
    <x v="0"/>
    <s v="Br4"/>
    <s v="BXMPRJ-1158"/>
    <s v="Enhancement"/>
    <s v="Failed Test"/>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7"/>
    <d v="2015-02-23T18:00:00"/>
    <d v="2015-01-22T22:19:00"/>
    <d v="2015-02-16T16:46:00"/>
    <n v="24.76875000000291"/>
    <d v="2015-02-21T16:46:00"/>
    <m/>
    <x v="2"/>
    <s v="Sin Fecha"/>
    <n v="31.820138888891961"/>
    <m/>
    <s v="No Cumplió"/>
    <s v="Sin Fecha"/>
    <n v="31.820138888891961"/>
    <s v="ciclo4"/>
    <n v="5"/>
    <x v="3"/>
    <m/>
    <m/>
    <m/>
    <m/>
    <m/>
    <m/>
  </r>
  <r>
    <x v="1"/>
    <s v="Br4"/>
    <s v="BXMPRJ-1158"/>
    <s v="Enhancement"/>
    <s v="Delivered"/>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23T18:00:00"/>
    <d v="2015-01-22T22:19:00"/>
    <d v="2015-02-06T13:59:00"/>
    <n v="14.652777777781012"/>
    <d v="2015-02-11T13:59:00"/>
    <m/>
    <x v="3"/>
    <s v="Sin Fecha"/>
    <n v="31.820138888891961"/>
    <d v="2015-02-16T16:46:00"/>
    <s v="No Cumplió"/>
    <s v="Sin Fecha"/>
    <n v="24.76875000000291"/>
    <s v="ciclo4"/>
    <n v="5"/>
    <x v="0"/>
    <m/>
    <m/>
    <m/>
    <m/>
    <m/>
    <m/>
  </r>
  <r>
    <x v="2"/>
    <s v="Br3"/>
    <s v="BXMPRJ-1148"/>
    <s v="Enhancement"/>
    <s v="In Progress"/>
    <s v="Medium"/>
    <s v="HEREDAR TASAS NORMATIVAS DE UN DIA AL SIGUIENTE"/>
    <s v="Se requiere que las tasas normativas (cotización a promoción)se trasladen de un día a otro o se hereden, tanto de la 9060, 9065, 11332, 11322 y 11255. _x000a__x000a_Se adjunta documento."/>
    <s v="Martin Cruz"/>
    <x v="18"/>
    <d v="2015-02-23T18:00:00"/>
    <d v="2015-01-21T12:22:00"/>
    <d v="2015-02-06T13:58:00"/>
    <n v="16.066666666665697"/>
    <d v="2015-02-11T13:58:00"/>
    <m/>
    <x v="8"/>
    <s v="Sin Fecha"/>
    <n v="33.234722222223354"/>
    <d v="2015-02-12T19:35:00"/>
    <s v="No Cumplió"/>
    <s v="Sin Fecha"/>
    <n v="22.300694444442343"/>
    <s v="CICLO4, SCPC"/>
    <n v="5"/>
    <x v="0"/>
    <m/>
    <m/>
    <m/>
    <m/>
    <m/>
    <m/>
  </r>
  <r>
    <x v="1"/>
    <s v="Br3"/>
    <s v="BXMPRJ-1148"/>
    <s v="Enhancement"/>
    <s v="In Progress"/>
    <s v="Medium"/>
    <s v="HEREDAR TASAS NORMATIVAS DE UN DIA AL SIGUIENTE"/>
    <s v="Se requiere que las tasas normativas (cotización a promoción)se trasladen de un día a otro o se hereden, tanto de la 9060, 9065, 11332, 11322 y 11255. _x000a__x000a_Se adjunta documento."/>
    <s v="Martin Cruz"/>
    <x v="11"/>
    <d v="2015-02-23T18:00:00"/>
    <d v="2015-01-21T12:22:00"/>
    <d v="2015-02-02T00:00:00"/>
    <n v="11.484722222223354"/>
    <d v="2015-02-07T00:00:00"/>
    <m/>
    <x v="1"/>
    <s v="Sin Fecha"/>
    <n v="33.234722222223354"/>
    <d v="2015-02-06T13:58:00"/>
    <s v="Cumplió"/>
    <s v="Sin Fecha"/>
    <n v="16.066666666665697"/>
    <s v="CICLO4, SCPC"/>
    <n v="5"/>
    <x v="0"/>
    <m/>
    <m/>
    <m/>
    <m/>
    <m/>
    <m/>
  </r>
  <r>
    <x v="2"/>
    <s v="Br4"/>
    <s v="BXMPRJ-1142"/>
    <s v="Enhancement"/>
    <s v="Closed"/>
    <s v="Medium"/>
    <s v="Ajuste de Ordenes en funcion de la Asignacion de la misma"/>
    <s v="Petición _x000a_El sistema TAS debe ajustar el monto de la orden en función a la asignación en todos loa casos (para clientes e intermediarios). _x000a_Las ordenes deben tener un pico de asignación de 100 pesos _x000a__x000a_Con lo anterior se cubre la liquidación en H2H y en la chequera respectiva _x000a__x000a__x000a_"/>
    <s v="Agustin Gutierrez"/>
    <x v="19"/>
    <d v="2015-02-23T18:00:00"/>
    <d v="2015-01-21T10:27:00"/>
    <d v="2015-02-02T00:00:00"/>
    <n v="11.564583333332848"/>
    <d v="2015-02-07T00:00:00"/>
    <m/>
    <x v="2"/>
    <s v="Sin Fecha"/>
    <n v="33.314583333332848"/>
    <d v="2015-02-09T00:00:00"/>
    <s v="No Cumplió"/>
    <s v="Sin Fecha"/>
    <n v="18.564583333332848"/>
    <s v="PruebasD4, ciclo4"/>
    <n v="5"/>
    <x v="0"/>
    <m/>
    <m/>
    <m/>
    <m/>
    <m/>
    <m/>
  </r>
  <r>
    <x v="0"/>
    <s v="Br3"/>
    <s v="BXMPRJ-1137"/>
    <s v="Enhancement"/>
    <s v="Delivered"/>
    <s v="Medium"/>
    <s v="Error al tratar cargar el vector aforado"/>
    <s v="Al tratar de ejecutar la carga del vector promedio aforado dfevw400 el sistema marca que el programa no existe se anexa evidencia"/>
    <s v="Antonio Laija Olmedo"/>
    <x v="20"/>
    <d v="2015-02-23T18:00:00"/>
    <d v="2015-01-20T09:53:00"/>
    <d v="2015-02-20T18:34:00"/>
    <n v="31.361805555548926"/>
    <d v="2015-02-25T18:34:00"/>
    <m/>
    <x v="13"/>
    <s v="Sin Fecha"/>
    <n v="34.338194444440887"/>
    <m/>
    <s v="No Cumplió"/>
    <s v="Sin Fecha"/>
    <n v="34.338194444440887"/>
    <m/>
    <n v="5"/>
    <x v="4"/>
    <m/>
    <m/>
    <m/>
    <m/>
    <m/>
    <m/>
  </r>
  <r>
    <x v="1"/>
    <s v="Br3"/>
    <s v="BXMPRJ-1137"/>
    <s v="Enhancement"/>
    <s v="Delivered"/>
    <s v="Medium"/>
    <s v="Error al tratar cargar el vector aforado"/>
    <s v="Al tratar de ejecutar la carga del vector promedio aforado dfevw400 el sistema marca que el programa no existe se anexa evidencia"/>
    <s v="Antonio Laija Olmedo"/>
    <x v="2"/>
    <d v="2015-02-23T18:00:00"/>
    <d v="2015-01-20T09:53:00"/>
    <d v="2015-02-18T17:38:00"/>
    <n v="29.322916666664241"/>
    <d v="2015-02-23T17:38:00"/>
    <m/>
    <x v="13"/>
    <s v="Sin Fecha"/>
    <n v="34.338194444440887"/>
    <d v="2015-02-20T18:34:00"/>
    <s v="Cumplió"/>
    <s v="Sin Fecha"/>
    <n v="31.361805555548926"/>
    <m/>
    <n v="5"/>
    <x v="0"/>
    <m/>
    <m/>
    <m/>
    <m/>
    <m/>
    <m/>
  </r>
  <r>
    <x v="1"/>
    <s v="Br3"/>
    <s v="BXMPRJ-1137"/>
    <s v="Enhancement"/>
    <s v="In Progress"/>
    <s v="Medium"/>
    <s v="Error al tratar cargar el vector aforado"/>
    <s v="Al tratar de ejecutar la carga del vector promedio aforado dfevw400 el sistema marca que el programa no existe se anexa evidencia"/>
    <s v="Antonio Laija Olmedo"/>
    <x v="11"/>
    <d v="2015-02-23T18:00:00"/>
    <d v="2015-01-20T09:53:00"/>
    <d v="2015-02-02T00:00:00"/>
    <n v="12.588194444440887"/>
    <d v="2015-02-07T00:00:00"/>
    <m/>
    <x v="17"/>
    <s v="Sin Fecha"/>
    <n v="34.338194444440887"/>
    <d v="2015-02-18T17:38:00"/>
    <s v="No Cumplió"/>
    <s v="Sin Fecha"/>
    <n v="29.322916666664241"/>
    <m/>
    <n v="5"/>
    <x v="0"/>
    <m/>
    <m/>
    <m/>
    <m/>
    <m/>
    <m/>
  </r>
  <r>
    <x v="2"/>
    <s v="Br3"/>
    <s v="BXMPRJ-1127"/>
    <s v="Enhancement"/>
    <s v="Closed"/>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7"/>
    <d v="2015-02-23T18:00:00"/>
    <d v="2015-01-16T17:47:00"/>
    <d v="2015-02-06T11:05:00"/>
    <n v="20.720833333332848"/>
    <d v="2015-02-11T11:05:00"/>
    <m/>
    <x v="1"/>
    <s v="Sin Fecha"/>
    <n v="38.009027777778101"/>
    <d v="2015-02-10T13:49:00"/>
    <s v="Cumplió"/>
    <s v="Sin Fecha"/>
    <n v="24.834722222221899"/>
    <s v="ciclo4"/>
    <n v="5"/>
    <x v="0"/>
    <m/>
    <m/>
    <m/>
    <m/>
    <m/>
    <m/>
  </r>
  <r>
    <x v="1"/>
    <s v="Br3"/>
    <s v="BXMPRJ-1127"/>
    <s v="Enhancement"/>
    <s v="In Progress"/>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6"/>
    <d v="2015-02-23T18:00:00"/>
    <d v="2015-01-16T17:47:00"/>
    <d v="2015-02-02T00:00:00"/>
    <n v="16.259027777778101"/>
    <d v="2015-02-07T00:00:00"/>
    <m/>
    <x v="1"/>
    <s v="Sin Fecha"/>
    <n v="38.009027777778101"/>
    <d v="2015-02-06T11:05:00"/>
    <s v="Cumplió"/>
    <s v="Sin Fecha"/>
    <n v="20.720833333332848"/>
    <s v="ciclo4"/>
    <n v="5"/>
    <x v="0"/>
    <m/>
    <m/>
    <m/>
    <m/>
    <m/>
    <m/>
  </r>
  <r>
    <x v="0"/>
    <s v="Br3"/>
    <s v="BXMPRJ-1117"/>
    <s v="Enhancement"/>
    <s v="Delivered"/>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21"/>
    <d v="2015-02-23T18:00:00"/>
    <d v="2015-01-14T18:32:00"/>
    <d v="2015-02-20T18:04:00"/>
    <n v="36.980555555557657"/>
    <d v="2015-02-25T18:04:00"/>
    <m/>
    <x v="13"/>
    <s v="Sin Fecha"/>
    <n v="39.977777777778101"/>
    <m/>
    <s v="No Cumplió"/>
    <s v="Sin Fecha"/>
    <n v="39.977777777778101"/>
    <s v="ciclo4"/>
    <n v="5"/>
    <x v="0"/>
    <m/>
    <m/>
    <m/>
    <m/>
    <m/>
    <m/>
  </r>
  <r>
    <x v="1"/>
    <s v="Br3"/>
    <s v="BXMPRJ-1117"/>
    <s v="Enhancement"/>
    <s v="In Progress"/>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5"/>
    <d v="2015-02-23T18:00:00"/>
    <d v="2015-01-14T18:32:00"/>
    <d v="2015-02-02T00:00:00"/>
    <n v="18.227777777778101"/>
    <d v="2015-02-07T00:00:00"/>
    <m/>
    <x v="18"/>
    <s v="Sin Fecha"/>
    <n v="39.977777777778101"/>
    <d v="2015-02-20T18:04:00"/>
    <s v="No Cumplió"/>
    <s v="Sin Fecha"/>
    <n v="36.980555555557657"/>
    <s v="ciclo4"/>
    <n v="5"/>
    <x v="0"/>
    <m/>
    <m/>
    <m/>
    <m/>
    <m/>
    <m/>
  </r>
  <r>
    <x v="0"/>
    <s v="Br2"/>
    <s v="BXMPRJ-1113"/>
    <s v="Enhancement"/>
    <s v="In Progress"/>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22"/>
    <d v="2015-02-23T18:00:00"/>
    <d v="2015-01-14T17:09:00"/>
    <d v="2015-02-16T15:47:00"/>
    <n v="32.943055555551837"/>
    <d v="2015-02-21T15:47:00"/>
    <m/>
    <x v="2"/>
    <s v="Sin Fecha"/>
    <n v="40.035416666665697"/>
    <m/>
    <s v="No Cumplió"/>
    <s v="Sin Fecha"/>
    <n v="40.035416666665697"/>
    <s v="ciclo4"/>
    <n v="5"/>
    <x v="0"/>
    <m/>
    <m/>
    <m/>
    <m/>
    <m/>
    <m/>
  </r>
  <r>
    <x v="1"/>
    <s v="Br2"/>
    <s v="BXMPRJ-1113"/>
    <s v="Enhancement"/>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0"/>
    <d v="2015-02-23T18:00:00"/>
    <d v="2015-01-14T17:09:00"/>
    <d v="2015-02-10T14:25:00"/>
    <n v="26.886111111110949"/>
    <d v="2015-02-15T14:25:00"/>
    <m/>
    <x v="8"/>
    <s v="Sin Fecha"/>
    <n v="40.035416666665697"/>
    <d v="2015-02-16T15:47:00"/>
    <s v="No Cumplió"/>
    <s v="Sin Fecha"/>
    <n v="32.943055555551837"/>
    <s v="ciclo4"/>
    <n v="5"/>
    <x v="0"/>
    <m/>
    <m/>
    <m/>
    <m/>
    <m/>
    <m/>
  </r>
  <r>
    <x v="1"/>
    <s v="Br2"/>
    <s v="BXMPRJ-1113"/>
    <s v="Enhancement"/>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7"/>
    <d v="2015-02-23T18:00:00"/>
    <d v="2015-01-14T17:09:00"/>
    <d v="2015-02-05T11:29:00"/>
    <n v="21.763888888890506"/>
    <d v="2015-02-10T11:29:00"/>
    <m/>
    <x v="1"/>
    <s v="Sin Fecha"/>
    <n v="40.035416666665697"/>
    <d v="2015-02-10T14:25:00"/>
    <s v="Cumplió"/>
    <s v="Sin Fecha"/>
    <n v="26.886111111110949"/>
    <s v="ciclo4"/>
    <n v="5"/>
    <x v="0"/>
    <m/>
    <m/>
    <m/>
    <m/>
    <m/>
    <m/>
  </r>
  <r>
    <x v="1"/>
    <s v="Br2"/>
    <s v="BXMPRJ-1113"/>
    <s v="Enhancement"/>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4"/>
    <d v="2015-02-23T18:00:00"/>
    <d v="2015-01-14T17:09:00"/>
    <d v="2015-02-02T00:00:00"/>
    <n v="18.285416666665697"/>
    <d v="2015-02-07T00:00:00"/>
    <m/>
    <x v="0"/>
    <s v="Sin Fecha"/>
    <n v="40.035416666665697"/>
    <d v="2015-02-05T11:29:00"/>
    <s v="Cumplió"/>
    <s v="Sin Fecha"/>
    <n v="21.763888888890506"/>
    <s v="ciclo4"/>
    <n v="5"/>
    <x v="0"/>
    <m/>
    <m/>
    <m/>
    <m/>
    <m/>
    <m/>
  </r>
  <r>
    <x v="2"/>
    <s v="Br2"/>
    <s v="BXMPRJ-1112"/>
    <s v="Enhancement"/>
    <s v="Closed"/>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8:00"/>
    <d v="2015-02-13T16:51:00"/>
    <n v="29.988194444442343"/>
    <d v="2015-02-18T16:51:00"/>
    <d v="2015-02-05T00:00:00"/>
    <x v="0"/>
    <n v="12"/>
    <n v="40.036111111112405"/>
    <d v="2015-02-17T00:00:00"/>
    <s v="Cumplió"/>
    <s v="No Cumplió"/>
    <n v="33.286111111112405"/>
    <s v="ciclo4"/>
    <n v="5"/>
    <x v="0"/>
    <m/>
    <m/>
    <m/>
    <m/>
    <m/>
    <m/>
  </r>
  <r>
    <x v="1"/>
    <s v="Br2"/>
    <s v="BXMPRJ-1112"/>
    <s v="Enhancement"/>
    <s v="In Progress"/>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7"/>
    <d v="2015-02-23T18:00:00"/>
    <d v="2015-01-14T17:08:00"/>
    <d v="2015-02-04T12:35:00"/>
    <n v="20.810416666667152"/>
    <d v="2015-02-09T12:35:00"/>
    <d v="2015-02-05T00:00:00"/>
    <x v="19"/>
    <n v="8"/>
    <n v="40.036111111112405"/>
    <d v="2015-02-13T16:51:00"/>
    <s v="No Cumplió"/>
    <s v="No Cumplió"/>
    <n v="29.988194444442343"/>
    <s v="ciclo4"/>
    <n v="5"/>
    <x v="0"/>
    <m/>
    <m/>
    <m/>
    <m/>
    <m/>
    <m/>
  </r>
  <r>
    <x v="1"/>
    <s v="Br2"/>
    <s v="BXMPRJ-1112"/>
    <s v="Enhancement"/>
    <s v="Investigating"/>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8:00"/>
    <d v="2015-02-02T00:00:00"/>
    <n v="18.286111111112405"/>
    <d v="2015-02-07T00:00:00"/>
    <d v="2015-02-05T00:00:00"/>
    <x v="15"/>
    <n v="5"/>
    <n v="40.036111111112405"/>
    <d v="2015-02-10T13:35:00"/>
    <s v="No Cumplió"/>
    <s v="No Cumplió"/>
    <n v="26.852083333331393"/>
    <s v="ciclo4"/>
    <n v="5"/>
    <x v="0"/>
    <m/>
    <m/>
    <m/>
    <m/>
    <m/>
    <m/>
  </r>
  <r>
    <x v="1"/>
    <s v="B3"/>
    <s v="BXMPRJ-1111"/>
    <s v="Enhancement"/>
    <s v="In Progress"/>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4"/>
    <d v="2015-02-23T18:00:00"/>
    <d v="2015-01-14T17:05:00"/>
    <d v="2015-02-03T00:00:00"/>
    <n v="19.288194444445253"/>
    <d v="2015-02-08T00:00:00"/>
    <m/>
    <x v="7"/>
    <s v="Sin Fecha"/>
    <n v="40.038194444445253"/>
    <d v="2015-02-04T12:35:00"/>
    <s v="Cumplió"/>
    <s v="Sin Fecha"/>
    <n v="20.8125"/>
    <s v="ciclo4"/>
    <n v="5"/>
    <x v="0"/>
    <m/>
    <m/>
    <m/>
    <m/>
    <m/>
    <m/>
  </r>
  <r>
    <x v="2"/>
    <s v="B3"/>
    <s v="BXMPRJ-1111"/>
    <s v="Enhancement"/>
    <s v="Closed"/>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5:00"/>
    <d v="2015-02-04T12:35:00"/>
    <n v="20.8125"/>
    <d v="2015-02-09T12:35:00"/>
    <m/>
    <x v="15"/>
    <s v="Sin Fecha"/>
    <n v="40.038194444445253"/>
    <d v="2015-02-13T10:59:00"/>
    <s v="No Cumplió"/>
    <s v="Sin Fecha"/>
    <n v="29.745833333334303"/>
    <s v="ciclo4"/>
    <n v="5"/>
    <x v="0"/>
    <m/>
    <m/>
    <m/>
    <m/>
    <m/>
    <m/>
  </r>
  <r>
    <x v="0"/>
    <s v="Br2"/>
    <s v="BXMPRJ-1110"/>
    <s v="Enhancement"/>
    <s v="Investigating"/>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3T18:00:00"/>
    <d v="2015-01-14T17:04:00"/>
    <d v="2015-02-19T11:46:00"/>
    <n v="35.779166666667152"/>
    <d v="2015-02-24T11:46:00"/>
    <m/>
    <x v="9"/>
    <s v="Sin Fecha"/>
    <n v="40.038888888891961"/>
    <d v="2015-02-19T11:46:00"/>
    <s v="Cumplió"/>
    <s v="Sin Fecha"/>
    <n v="35.779166666667152"/>
    <s v="CICLO4, PruebasD4"/>
    <n v="5"/>
    <x v="5"/>
    <m/>
    <m/>
    <m/>
    <m/>
    <m/>
    <m/>
  </r>
  <r>
    <x v="1"/>
    <s v="Br2"/>
    <s v="BXMPRJ-1110"/>
    <s v="Enhancement"/>
    <s v="Delivered"/>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7"/>
    <d v="2015-02-23T18:00:00"/>
    <d v="2015-01-14T17:04:00"/>
    <d v="2015-02-17T19:51:00"/>
    <n v="34.115972222221899"/>
    <d v="2015-02-22T19:51:00"/>
    <m/>
    <x v="7"/>
    <s v="Sin Fecha"/>
    <n v="40.038888888891961"/>
    <d v="2015-02-19T11:46:00"/>
    <s v="Cumplió"/>
    <s v="Sin Fecha"/>
    <n v="35.779166666667152"/>
    <s v="CICLO4, PruebasD4"/>
    <n v="5"/>
    <x v="5"/>
    <m/>
    <m/>
    <m/>
    <m/>
    <m/>
    <m/>
  </r>
  <r>
    <x v="1"/>
    <s v="Br2"/>
    <s v="BXMPRJ-1110"/>
    <s v="Enhancement"/>
    <s v="Failed Test"/>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3T18:00:00"/>
    <d v="2015-01-14T17:04:00"/>
    <d v="2015-02-13T17:58:00"/>
    <n v="30.037500000005821"/>
    <d v="2015-02-18T17:58:00"/>
    <m/>
    <x v="1"/>
    <s v="Sin Fecha"/>
    <n v="40.038888888891961"/>
    <d v="2015-02-17T19:51:00"/>
    <s v="Cumplió"/>
    <s v="Sin Fecha"/>
    <n v="34.115972222221899"/>
    <s v="CICLO4, PruebasD4"/>
    <n v="5"/>
    <x v="5"/>
    <m/>
    <m/>
    <m/>
    <m/>
    <m/>
    <m/>
  </r>
  <r>
    <x v="1"/>
    <s v="Br2"/>
    <s v="BXMPRJ-1110"/>
    <s v="Enhancement"/>
    <s v="Delivered"/>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7"/>
    <d v="2015-02-23T18:00:00"/>
    <d v="2015-01-14T17:04:00"/>
    <d v="2015-02-06T13:56:00"/>
    <n v="22.869444444448163"/>
    <d v="2015-02-11T13:56:00"/>
    <m/>
    <x v="2"/>
    <s v="Sin Fecha"/>
    <n v="40.038888888891961"/>
    <d v="2015-02-13T17:58:00"/>
    <s v="No Cumplió"/>
    <s v="Sin Fecha"/>
    <n v="30.037500000005821"/>
    <s v="CICLO4, PruebasD4"/>
    <n v="5"/>
    <x v="0"/>
    <m/>
    <m/>
    <m/>
    <m/>
    <m/>
    <m/>
  </r>
  <r>
    <x v="1"/>
    <s v="Br2"/>
    <s v="BXMPRJ-1110"/>
    <s v="Enhancement"/>
    <s v="Investigating"/>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4:00"/>
    <d v="2015-01-30T00:00:00"/>
    <n v="15.288888888891961"/>
    <d v="2015-02-04T00:00:00"/>
    <m/>
    <x v="2"/>
    <s v="Sin Fecha"/>
    <n v="40.038888888891961"/>
    <d v="2015-02-06T13:56:00"/>
    <s v="No Cumplió"/>
    <s v="Sin Fecha"/>
    <n v="22.869444444448163"/>
    <s v="ciclo4"/>
    <n v="5"/>
    <x v="0"/>
    <m/>
    <m/>
    <m/>
    <m/>
    <m/>
    <m/>
  </r>
  <r>
    <x v="2"/>
    <s v="Br2"/>
    <s v="BXMPRJ-1109"/>
    <s v="Enhancement"/>
    <s v="Closed"/>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7"/>
    <d v="2015-02-23T18:00:00"/>
    <d v="2015-01-14T17:03:00"/>
    <d v="2015-02-09T12:44:00"/>
    <n v="25.820138888884685"/>
    <d v="2015-02-14T12:44:00"/>
    <d v="2015-02-06T00:00:00"/>
    <x v="1"/>
    <n v="7"/>
    <n v="40.039583333331393"/>
    <d v="2015-02-13T18:09:00"/>
    <s v="Cumplió"/>
    <s v="No Cumplió"/>
    <n v="30.045833333329938"/>
    <s v="ciclo4"/>
    <n v="5"/>
    <x v="0"/>
    <m/>
    <m/>
    <m/>
    <m/>
    <m/>
    <m/>
  </r>
  <r>
    <x v="1"/>
    <s v="Br2"/>
    <s v="BXMPRJ-1109"/>
    <s v="Enhancement"/>
    <s v="Investigating"/>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4"/>
    <d v="2015-02-23T18:00:00"/>
    <d v="2015-01-14T17:03:00"/>
    <d v="2015-02-03T11:33:00"/>
    <n v="19.770833333328483"/>
    <d v="2015-02-08T11:33:00"/>
    <d v="2015-02-09T12:44:00"/>
    <x v="12"/>
    <n v="14"/>
    <n v="40.039583333331393"/>
    <m/>
    <s v="No Cumplió"/>
    <s v="No Cumplió"/>
    <n v="40.039583333331393"/>
    <s v="ciclo4"/>
    <n v="5"/>
    <x v="0"/>
    <m/>
    <m/>
    <m/>
    <m/>
    <m/>
    <m/>
  </r>
  <r>
    <x v="2"/>
    <s v="Q2"/>
    <s v="BXMPRJ-1108"/>
    <s v="Enhancement"/>
    <s v="Closed"/>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7"/>
    <d v="2015-02-23T18:00:00"/>
    <d v="2015-01-14T17:01:00"/>
    <d v="2015-02-03T12:45:00"/>
    <n v="19.822222222224809"/>
    <d v="2015-02-08T12:45:00"/>
    <m/>
    <x v="14"/>
    <s v="Sin Fecha"/>
    <n v="40.040972222224809"/>
    <d v="2015-02-16T18:59:00"/>
    <s v="No Cumplió"/>
    <s v="Sin Fecha"/>
    <n v="33.081944444449618"/>
    <s v="ciclo4"/>
    <n v="5"/>
    <x v="0"/>
    <m/>
    <m/>
    <m/>
    <m/>
    <m/>
    <m/>
  </r>
  <r>
    <x v="1"/>
    <s v="Br2"/>
    <s v="BXMPRJ-1108"/>
    <s v="Enhancement"/>
    <s v="In Progress"/>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7"/>
    <d v="2015-02-23T18:00:00"/>
    <d v="2015-01-14T17:01:00"/>
    <d v="2015-02-16T17:04:00"/>
    <n v="33.002083333332848"/>
    <d v="2015-02-21T17:04:00"/>
    <m/>
    <x v="2"/>
    <s v="Sin Fecha"/>
    <n v="40.040972222224809"/>
    <m/>
    <s v="No Cumplió"/>
    <s v="Sin Fecha"/>
    <n v="40.040972222224809"/>
    <s v="ciclo4"/>
    <n v="5"/>
    <x v="0"/>
    <m/>
    <m/>
    <m/>
    <m/>
    <m/>
    <m/>
  </r>
  <r>
    <x v="1"/>
    <s v="Br2"/>
    <s v="BXMPRJ-1108"/>
    <s v="Enhancement"/>
    <s v="In Progress"/>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1:00"/>
    <d v="2015-02-09T12:49:00"/>
    <n v="25.825000000004366"/>
    <d v="2015-02-14T12:49:00"/>
    <m/>
    <x v="2"/>
    <s v="Sin Fecha"/>
    <n v="40.040972222224809"/>
    <d v="2015-02-16T17:04:00"/>
    <s v="No Cumplió"/>
    <s v="Sin Fecha"/>
    <n v="33.002083333332848"/>
    <s v="ciclo4"/>
    <n v="5"/>
    <x v="0"/>
    <m/>
    <m/>
    <m/>
    <m/>
    <m/>
    <m/>
  </r>
  <r>
    <x v="1"/>
    <s v="Br2"/>
    <s v="BXMPRJ-1108"/>
    <s v="Enhancement"/>
    <s v="Investigating"/>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1:00"/>
    <d v="2015-02-03T12:45:00"/>
    <n v="19.822222222224809"/>
    <d v="2015-02-08T12:45:00"/>
    <m/>
    <x v="8"/>
    <s v="Sin Fecha"/>
    <n v="40.040972222224809"/>
    <d v="2015-02-09T12:49:00"/>
    <s v="No Cumplió"/>
    <s v="Sin Fecha"/>
    <n v="25.825000000004366"/>
    <s v="ciclo4"/>
    <n v="5"/>
    <x v="0"/>
    <m/>
    <m/>
    <m/>
    <m/>
    <m/>
    <m/>
  </r>
  <r>
    <x v="0"/>
    <s v="Br2"/>
    <s v="BXMPRJ-1107"/>
    <s v="Enhancement"/>
    <s v="Failed Test"/>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20"/>
    <d v="2015-02-23T18:00:00"/>
    <d v="2015-01-14T16:57:00"/>
    <d v="2015-02-19T17:19:00"/>
    <n v="36.015277777776646"/>
    <d v="2015-02-24T17:19:00"/>
    <m/>
    <x v="1"/>
    <s v="Sin Fecha"/>
    <n v="40.04374999999709"/>
    <m/>
    <s v="No Cumplió"/>
    <s v="Sin Fecha"/>
    <n v="40.04374999999709"/>
    <s v="ciclo4"/>
    <n v="5"/>
    <x v="6"/>
    <d v="2015-02-19T17:19:00"/>
    <m/>
    <m/>
    <m/>
    <m/>
    <m/>
  </r>
  <r>
    <x v="1"/>
    <s v="Br2"/>
    <s v="BXMPRJ-1107"/>
    <s v="Enhancement"/>
    <s v="Delivered"/>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7"/>
    <d v="2015-02-23T18:00:00"/>
    <d v="2015-01-14T16:57:00"/>
    <d v="2015-02-19T12:19:00"/>
    <n v="35.806944444440887"/>
    <d v="2015-02-24T12:19:00"/>
    <m/>
    <x v="6"/>
    <s v="Sin Fecha"/>
    <n v="40.04374999999709"/>
    <d v="2015-02-19T17:19:00"/>
    <s v="Cumplió"/>
    <s v="Sin Fecha"/>
    <n v="36.015277777776646"/>
    <s v="ciclo4"/>
    <n v="5"/>
    <x v="6"/>
    <d v="2015-02-19T17:19:00"/>
    <m/>
    <m/>
    <m/>
    <m/>
    <m/>
  </r>
  <r>
    <x v="1"/>
    <s v="Br2"/>
    <s v="BXMPRJ-1107"/>
    <s v="Enhancement"/>
    <s v="Failed Test"/>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0"/>
    <d v="2015-02-23T18:00:00"/>
    <d v="2015-01-14T16:57:00"/>
    <d v="2015-02-12T14:13:00"/>
    <n v="28.886111111110949"/>
    <d v="2015-02-17T14:13:00"/>
    <m/>
    <x v="8"/>
    <s v="Sin Fecha"/>
    <n v="40.04374999999709"/>
    <d v="2015-02-19T12:19:00"/>
    <s v="No Cumplió"/>
    <s v="Sin Fecha"/>
    <n v="35.806944444440887"/>
    <s v="ciclo4"/>
    <n v="5"/>
    <x v="6"/>
    <m/>
    <m/>
    <m/>
    <m/>
    <m/>
    <m/>
  </r>
  <r>
    <x v="1"/>
    <s v="Br2"/>
    <s v="BXMPRJ-1107"/>
    <s v="Enhancement"/>
    <s v="Delivered"/>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7"/>
    <d v="2015-02-23T18:00:00"/>
    <d v="2015-01-14T16:57:00"/>
    <d v="2015-02-10T12:11:00"/>
    <n v="26.801388888889051"/>
    <d v="2015-02-15T12:11:00"/>
    <d v="2015-02-09T00:00:00"/>
    <x v="13"/>
    <n v="3"/>
    <n v="40.04374999999709"/>
    <d v="2015-02-12T14:13:00"/>
    <s v="Cumplió"/>
    <s v="No Cumplió"/>
    <n v="28.886111111110949"/>
    <s v="ciclo4"/>
    <n v="5"/>
    <x v="6"/>
    <m/>
    <m/>
    <m/>
    <m/>
    <m/>
    <m/>
  </r>
  <r>
    <x v="1"/>
    <s v="Br2"/>
    <s v="BXMPRJ-1107"/>
    <s v="Enhancement"/>
    <s v="Investigating"/>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4"/>
    <d v="2015-02-23T18:00:00"/>
    <d v="2015-01-14T16:57:00"/>
    <d v="2015-02-03T13:33:00"/>
    <n v="19.858333333329938"/>
    <d v="2015-02-08T13:33:00"/>
    <m/>
    <x v="8"/>
    <s v="Sin Fecha"/>
    <n v="40.04374999999709"/>
    <d v="2015-02-10T12:11:00"/>
    <s v="No Cumplió"/>
    <s v="Sin Fecha"/>
    <n v="26.801388888889051"/>
    <s v="ciclo4"/>
    <n v="5"/>
    <x v="0"/>
    <m/>
    <m/>
    <m/>
    <m/>
    <m/>
    <m/>
  </r>
  <r>
    <x v="2"/>
    <s v="Br3"/>
    <s v="BXMPRJ-1098"/>
    <s v="Enhancement"/>
    <s v="Closed"/>
    <s v="Medium"/>
    <s v="Se requiere cambiar el orden para el cierre de mercados"/>
    <s v="Se solicito modificar el orden para los cierres de mercados de acuerdo definición hecha en la junta. _x000a__x000a_Administrativos _x000a_1.- MD _x000a_2.- MC _x000a_3:- Dr y Cambios _x000a_4.- Caja _x000a__x000a_Operativos _x000a_5.- Si _x000a_6.- MD _x000a_7.- Dr_y Cambios _x000a_8.- Caja _x000a__x000a_Aperturas _x000a__x000a_9.- Caja _x000a_10.- MD _x000a_11.- MC _x000a_12.- SI _x000a_13.- DR y Cambios"/>
    <s v="Antonio Laija Olmedo"/>
    <x v="2"/>
    <d v="2015-02-23T18:00:00"/>
    <d v="2015-01-13T12:21:00"/>
    <d v="2015-02-02T00:00:00"/>
    <n v="19.485416666670062"/>
    <d v="2015-02-07T00:00:00"/>
    <m/>
    <x v="13"/>
    <s v="Sin Fecha"/>
    <n v="41.235416666670062"/>
    <d v="2015-02-04T09:25:00"/>
    <s v="Cumplió"/>
    <s v="Sin Fecha"/>
    <n v="21.877777777779556"/>
    <s v="ciclo4"/>
    <n v="5"/>
    <x v="0"/>
    <m/>
    <m/>
    <m/>
    <m/>
    <m/>
    <m/>
  </r>
  <r>
    <x v="0"/>
    <s v="Br2"/>
    <s v="BXMPRJ-1089"/>
    <s v="Enhancement"/>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23"/>
    <d v="2015-02-23T18:00:00"/>
    <d v="2015-01-12T19:00:00"/>
    <d v="2015-02-23T13:00:00"/>
    <n v="41.75"/>
    <d v="2015-02-28T13:00:00"/>
    <m/>
    <x v="6"/>
    <s v="Sin Fecha"/>
    <n v="41.958333333335759"/>
    <m/>
    <s v="No Cumplió"/>
    <s v="Sin Fecha"/>
    <n v="41.958333333335759"/>
    <s v="ciclo4"/>
    <n v="5"/>
    <x v="0"/>
    <m/>
    <m/>
    <m/>
    <m/>
    <m/>
    <m/>
  </r>
  <r>
    <x v="1"/>
    <s v="Br2"/>
    <s v="BXMPRJ-1089"/>
    <s v="Enhancement"/>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4"/>
    <d v="2015-02-23T18:00:00"/>
    <d v="2015-01-12T19:00:00"/>
    <d v="2015-02-10T20:13:00"/>
    <n v="29.050694444449618"/>
    <d v="2015-02-15T20:13:00"/>
    <m/>
    <x v="20"/>
    <s v="Sin Fecha"/>
    <n v="41.958333333335759"/>
    <d v="2015-02-23T13:00:00"/>
    <s v="No Cumplió"/>
    <s v="Sin Fecha"/>
    <n v="41.75"/>
    <s v="ciclo4"/>
    <n v="5"/>
    <x v="0"/>
    <m/>
    <m/>
    <m/>
    <m/>
    <m/>
    <m/>
  </r>
  <r>
    <x v="1"/>
    <s v="Br2"/>
    <s v="BXMPRJ-1089"/>
    <s v="Enhancement"/>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23"/>
    <d v="2015-02-23T18:00:00"/>
    <d v="2015-01-12T19:00:00"/>
    <d v="2015-02-02T00:00:00"/>
    <n v="20.208333333335759"/>
    <d v="2015-02-07T00:00:00"/>
    <m/>
    <x v="15"/>
    <s v="Sin Fecha"/>
    <n v="41.958333333335759"/>
    <d v="2015-02-10T20:13:00"/>
    <s v="No Cumplió"/>
    <s v="Sin Fecha"/>
    <n v="29.050694444449618"/>
    <s v="ciclo4"/>
    <n v="5"/>
    <x v="0"/>
    <m/>
    <m/>
    <m/>
    <m/>
    <m/>
    <m/>
  </r>
  <r>
    <x v="2"/>
    <s v="Br4"/>
    <s v="BXMPRJ-1065"/>
    <s v="Enhancement"/>
    <s v="Closed"/>
    <s v="High"/>
    <s v="ADMON.DE CUSTODIA EXTERNA"/>
    <s v="En la Regla 6 (Mercado de Capitales), Póliza 72 se detectó que por la Admón. de Custodia Externas, solo presenta la parte de efectivo y no la parte de custodias. _x000a_¿Hay alguna razón de que se presente de esta manera?, independientemente de quien tenga las custodias se debe de realizar como una compra/ venta y a su vez realizar un traspaso físico de títulos a quien este custodiando estas posiciones _x000a_Actualmente la operación de compra/venta ya está parame trizado en la Póliza 1,2. _x000a_Se anexa información"/>
    <s v="Jocelyn Vazquez"/>
    <x v="4"/>
    <d v="2015-02-23T18:00:00"/>
    <d v="2015-01-08T17:55:00"/>
    <d v="2015-02-02T00:00:00"/>
    <n v="24.253472222218988"/>
    <d v="2015-02-07T00:00:00"/>
    <d v="2015-01-15T00:00:00"/>
    <x v="4"/>
    <n v="29"/>
    <n v="46.003472222218988"/>
    <d v="2015-02-13T11:43:00"/>
    <s v="No Cumplió"/>
    <s v="No Cumplió"/>
    <n v="35.741666666661331"/>
    <s v="PruebasD1"/>
    <n v="5"/>
    <x v="0"/>
    <m/>
    <m/>
    <m/>
    <m/>
    <m/>
    <m/>
  </r>
  <r>
    <x v="1"/>
    <s v="Br4"/>
    <s v="BXMPRJ-1064"/>
    <s v="Enhancement"/>
    <s v="Delivered"/>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5"/>
    <d v="2015-02-23T18:00:00"/>
    <d v="2015-01-08T17:21:00"/>
    <d v="2015-02-02T00:00:00"/>
    <n v="24.277083333334303"/>
    <d v="2015-02-07T00:00:00"/>
    <d v="2015-02-05T00:00:00"/>
    <x v="7"/>
    <n v="-1"/>
    <n v="46.027083333334303"/>
    <d v="2015-02-03T11:22:00"/>
    <s v="Cumplió"/>
    <s v="Cumplió"/>
    <n v="25.750694444446708"/>
    <s v="CICLO4, PruebasD3"/>
    <n v="5"/>
    <x v="0"/>
    <m/>
    <m/>
    <m/>
    <m/>
    <m/>
    <m/>
  </r>
  <r>
    <x v="2"/>
    <s v="Br4"/>
    <s v="BXMPRJ-1064"/>
    <s v="Enhancement"/>
    <s v="Closed"/>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10"/>
    <d v="2015-02-23T18:00:00"/>
    <d v="2015-01-08T17:21:00"/>
    <d v="2015-02-02T00:00:00"/>
    <n v="24.277083333334303"/>
    <d v="2015-02-07T00:00:00"/>
    <d v="2015-02-05T00:00:00"/>
    <x v="0"/>
    <n v="1"/>
    <n v="46.027083333334303"/>
    <d v="2015-02-06T00:00:00"/>
    <s v="Cumplió"/>
    <s v="No Cumplió"/>
    <n v="28.277083333334303"/>
    <s v="CICLO4, PruebasD3"/>
    <n v="5"/>
    <x v="0"/>
    <m/>
    <m/>
    <m/>
    <m/>
    <m/>
    <m/>
  </r>
  <r>
    <x v="2"/>
    <s v="Br4"/>
    <s v="BXMPRJ-1021"/>
    <s v="Enhancement"/>
    <s v="Closed"/>
    <s v="Medium"/>
    <s v="POLITICA DE LIQUIDEZ RETIROS"/>
    <s v="El cliente 473984 tiene un saldo de 23,617,210.18 y se captura un retiro para emitir cheque por $ 80,000.00 y el sistema regresa el error que el cliente no cuenta con saldo suficiente lo cual es incorrrecto. _x000a_por otro lado debería permitir al usuario Tesorero sobregirar el contrato y no lo permitio _x000a_quedo pendiente de sus comentarios"/>
    <s v="Isela Martínez"/>
    <x v="10"/>
    <d v="2015-02-23T18:00:00"/>
    <d v="2014-12-09T18:24:00"/>
    <d v="2015-02-03T11:22:00"/>
    <n v="55.706944444442343"/>
    <d v="2015-02-08T11:22:00"/>
    <m/>
    <x v="12"/>
    <s v="Sin Fecha"/>
    <n v="75.983333333329938"/>
    <m/>
    <s v="No Cumplió"/>
    <s v="Sin Fecha"/>
    <n v="75.983333333329938"/>
    <s v="SCPC"/>
    <n v="5"/>
    <x v="0"/>
    <m/>
    <m/>
    <m/>
    <m/>
    <m/>
    <m/>
  </r>
  <r>
    <x v="0"/>
    <s v="Br3"/>
    <s v="BXMPRJ-1004"/>
    <s v="Enhancement"/>
    <s v="In Progress"/>
    <s v="Medium"/>
    <s v="Venta sin Posicion Fecha Valor"/>
    <s v="Antecedentes _x000a_Casa de Bolsa opera por cuenta propia ventas fecha valor sin posición, mismas que son cubiertas con operaciones de compra antes de la fecha de liquidación e incluso hasta la fecha de liquidación. _x000a__x000a_INCIDENCIA _x000a_TAS no permite hacer este tipo de operaciones. _x000a__x000a_"/>
    <s v="Agustin Gutierrez"/>
    <x v="13"/>
    <d v="2015-02-23T18:00:00"/>
    <d v="2014-12-04T17:18:00"/>
    <d v="2015-02-06T00:00:00"/>
    <n v="63.279166666667152"/>
    <d v="2015-02-11T00:00:00"/>
    <m/>
    <x v="11"/>
    <s v="Sin Fecha"/>
    <n v="81.029166666667152"/>
    <m/>
    <s v="No Cumplió"/>
    <s v="Sin Fecha"/>
    <n v="81.029166666667152"/>
    <s v="ciclo4"/>
    <n v="5"/>
    <x v="0"/>
    <m/>
    <m/>
    <m/>
    <m/>
    <m/>
    <m/>
  </r>
  <r>
    <x v="0"/>
    <s v="Br4"/>
    <s v="BXMPRJ-983"/>
    <s v="Enhancement"/>
    <s v="Delivered"/>
    <s v="Medium"/>
    <s v="Carga de posición por tipo de servicio (Layout) PV"/>
    <s v="Layout para cargar la posición de mercado de dinero, capitales y sociedades de inversión por tipo de servicio para prácticas de venta."/>
    <s v="Mercedes Malfavon"/>
    <x v="21"/>
    <d v="2015-02-23T18:00:00"/>
    <d v="2014-11-27T18:15:00"/>
    <d v="2015-02-02T00:00:00"/>
    <n v="66.239583333335759"/>
    <d v="2015-02-07T00:00:00"/>
    <m/>
    <x v="16"/>
    <s v="Sin Fecha"/>
    <n v="87.989583333335759"/>
    <m/>
    <s v="No Cumplió"/>
    <s v="Sin Fecha"/>
    <n v="87.989583333335759"/>
    <s v="SCPC"/>
    <n v="5"/>
    <x v="0"/>
    <m/>
    <m/>
    <m/>
    <m/>
    <m/>
    <m/>
  </r>
  <r>
    <x v="0"/>
    <s v="Br4"/>
    <s v="BXMPRJ-950"/>
    <s v="Enhancement"/>
    <s v="Failed Test"/>
    <s v="Medium"/>
    <s v="cliente conservador por comercializacion reporto privado"/>
    <s v="permite compra cliente conservador por comercializacion en reporto privado"/>
    <s v="Azucena Gudiño"/>
    <x v="4"/>
    <d v="2015-02-23T18:00:00"/>
    <d v="2014-11-18T18:37:00"/>
    <d v="2015-02-23T18:50:00"/>
    <n v="97.009027777778101"/>
    <d v="2015-02-28T18:50:00"/>
    <m/>
    <x v="9"/>
    <s v="Sin Fecha"/>
    <n v="96.974305555559113"/>
    <m/>
    <s v="No Cumplió"/>
    <s v="Sin Fecha"/>
    <n v="96.974305555559113"/>
    <s v="Broker, CICLO4, Gap, OutScope, PruebasD3"/>
    <n v="5"/>
    <x v="0"/>
    <m/>
    <m/>
    <m/>
    <m/>
    <m/>
    <m/>
  </r>
  <r>
    <x v="1"/>
    <s v="Br4"/>
    <s v="BXMPRJ-950"/>
    <s v="Enhancement"/>
    <s v="Client Response Provided"/>
    <s v="Medium"/>
    <s v="cliente conservador por comercializacion reporto privado"/>
    <s v="permite compra cliente conservador por comercializacion en reporto privado"/>
    <s v="Azucena Gudiño"/>
    <x v="1"/>
    <d v="2015-02-23T18:00:00"/>
    <d v="2014-11-18T18:37:00"/>
    <d v="2015-02-16T17:13:00"/>
    <n v="89.941666666672972"/>
    <d v="2015-02-21T17:13:00"/>
    <m/>
    <x v="2"/>
    <s v="Sin Fecha"/>
    <n v="96.974305555559113"/>
    <d v="2015-02-23T18:50:00"/>
    <s v="No Cumplió"/>
    <s v="Sin Fecha"/>
    <n v="97.009027777778101"/>
    <s v="Broker, CICLO4, Gap, OutScope, PruebasD3"/>
    <n v="5"/>
    <x v="7"/>
    <m/>
    <m/>
    <m/>
    <m/>
    <m/>
    <m/>
  </r>
  <r>
    <x v="1"/>
    <s v="Br4"/>
    <s v="BXMPRJ-950"/>
    <s v="Enhancement"/>
    <s v="Client Response Provided"/>
    <s v="Medium"/>
    <s v="cliente conservador por comercializacion reporto privado"/>
    <s v="permite compra cliente conservador por comercializacion en reporto privado"/>
    <s v="Azucena Gudiño"/>
    <x v="4"/>
    <d v="2015-02-23T18:00:00"/>
    <d v="2014-11-18T18:37:00"/>
    <d v="2015-02-09T16:39:00"/>
    <n v="82.918055555557657"/>
    <d v="2015-02-14T16:39:00"/>
    <d v="2015-02-05T00:00:00"/>
    <x v="2"/>
    <n v="11"/>
    <n v="96.974305555559113"/>
    <d v="2015-02-16T17:13:00"/>
    <s v="No Cumplió"/>
    <s v="No Cumplió"/>
    <n v="89.941666666672972"/>
    <s v="Broker, CICLO4, Gap, OutScope, PruebasD3"/>
    <n v="5"/>
    <x v="0"/>
    <m/>
    <m/>
    <m/>
    <m/>
    <m/>
    <m/>
  </r>
  <r>
    <x v="1"/>
    <s v="Br4"/>
    <s v="BXMPRJ-950"/>
    <s v="Enhancement"/>
    <s v="Delivered"/>
    <s v="Medium"/>
    <s v="cliente conservador por comercializacion reporto privado"/>
    <s v="permite compra cliente conservador por comercializacion en reporto privado"/>
    <s v="Azucena Gudiño"/>
    <x v="24"/>
    <d v="2015-02-23T18:00:00"/>
    <d v="2014-11-18T18:37:00"/>
    <d v="2015-02-02T00:00:00"/>
    <n v="75.224305555559113"/>
    <d v="2015-02-07T00:00:00"/>
    <d v="2015-02-05T00:00:00"/>
    <x v="2"/>
    <n v="4"/>
    <n v="96.974305555559113"/>
    <d v="2015-02-09T16:39:00"/>
    <s v="No Cumplió"/>
    <s v="No Cumplió"/>
    <n v="82.918055555557657"/>
    <s v="Broker, CICLO4, Gap, OutScope, PruebasD3"/>
    <n v="5"/>
    <x v="0"/>
    <m/>
    <m/>
    <m/>
    <m/>
    <m/>
    <m/>
  </r>
  <r>
    <x v="0"/>
    <s v="Br3"/>
    <s v="BXMPRJ-907"/>
    <s v="Enhancement"/>
    <s v="Failed Test"/>
    <s v="Medium"/>
    <s v="Desarrollar la Convalidación de Futuros"/>
    <s v="Se requiere el desarrollo de la Convalidación de acuerdo a los requerimientos mensuales de Banco de México _x000a__x000a_El layout se conforma de la columna A a la K de la pestaña &quot;OFF&quot;"/>
    <s v="Veronica Angeles"/>
    <x v="11"/>
    <d v="2015-02-23T18:00:00"/>
    <d v="2014-11-07T12:07:00"/>
    <d v="2015-02-13T18:04:00"/>
    <n v="98.247916666667152"/>
    <d v="2015-02-18T18:04:00"/>
    <m/>
    <x v="19"/>
    <s v="Sin Fecha"/>
    <n v="108.2451388888876"/>
    <m/>
    <s v="No Cumplió"/>
    <s v="Sin Fecha"/>
    <n v="108.2451388888876"/>
    <s v="ciclo4"/>
    <n v="5"/>
    <x v="0"/>
    <m/>
    <m/>
    <m/>
    <m/>
    <m/>
    <m/>
  </r>
  <r>
    <x v="1"/>
    <s v="Br3"/>
    <s v="BXMPRJ-907"/>
    <s v="Enhancement"/>
    <s v="Delivered"/>
    <s v="Medium"/>
    <s v="Desarrollar la Convalidación de Futuros"/>
    <s v="Se requiere el desarrollo de la Convalidación de acuerdo a los requerimientos mensuales de Banco de México _x000a__x000a_El layout se conforma de la columna A a la K de la pestaña &quot;OFF&quot;"/>
    <s v="Veronica Angeles"/>
    <x v="25"/>
    <d v="2015-02-23T18:00:00"/>
    <d v="2014-11-07T12:07:00"/>
    <d v="2015-02-09T18:35:00"/>
    <n v="94.269444444442343"/>
    <d v="2015-02-14T18:35:00"/>
    <m/>
    <x v="0"/>
    <s v="Sin Fecha"/>
    <n v="108.2451388888876"/>
    <d v="2015-02-13T18:04:00"/>
    <s v="Cumplió"/>
    <s v="Sin Fecha"/>
    <n v="98.247916666667152"/>
    <s v="ciclo4"/>
    <n v="5"/>
    <x v="0"/>
    <m/>
    <m/>
    <m/>
    <m/>
    <m/>
    <m/>
  </r>
  <r>
    <x v="1"/>
    <s v="Br3"/>
    <s v="BXMPRJ-907"/>
    <s v="Enhancement"/>
    <s v="In Progress"/>
    <s v="Medium"/>
    <s v="Desarrollar la Convalidación de Futuros"/>
    <s v="Se requiere el desarrollo de la Convalidación de acuerdo a los requerimientos mensuales de Banco de México _x000a__x000a_El layout se conforma de la columna A a la K de la pestaña &quot;OFF&quot;"/>
    <s v="Veronica Angeles"/>
    <x v="20"/>
    <d v="2015-02-23T18:00:00"/>
    <d v="2014-11-07T12:07:00"/>
    <d v="2015-02-02T00:00:00"/>
    <n v="86.495138888887595"/>
    <d v="2015-02-07T00:00:00"/>
    <m/>
    <x v="2"/>
    <s v="Sin Fecha"/>
    <n v="108.2451388888876"/>
    <d v="2015-02-09T18:35:00"/>
    <s v="No Cumplió"/>
    <s v="Sin Fecha"/>
    <n v="94.269444444442343"/>
    <s v="ciclo4"/>
    <n v="5"/>
    <x v="0"/>
    <m/>
    <m/>
    <m/>
    <m/>
    <m/>
    <m/>
  </r>
  <r>
    <x v="0"/>
    <s v="Br3"/>
    <s v="BXMPRJ-895"/>
    <s v="Enhancement"/>
    <s v="In Progress"/>
    <s v="Medium"/>
    <s v="Desarrollar la Convalidación de la Clasificación de la Asignación de precios de títulos USD Operaciones Vigentes"/>
    <s v="Se requiere el desarrollo de la Convalidación de acuerdo a los requerimientos mensuales de Banco de México. _x000a__x000a_El layout se conforma de la columna A a la H de la pestaña &quot;AP4_OVig APrecioMExt0714&quot; _x000a_"/>
    <s v="Veronica Angeles"/>
    <x v="4"/>
    <d v="2015-02-23T18:00:00"/>
    <d v="2014-11-06T14:39:00"/>
    <d v="2015-02-02T00:00:00"/>
    <n v="87.389583333329938"/>
    <d v="2015-02-07T00:00:00"/>
    <m/>
    <x v="16"/>
    <s v="Sin Fecha"/>
    <n v="109.13958333332994"/>
    <m/>
    <s v="No Cumplió"/>
    <s v="Sin Fecha"/>
    <n v="109.13958333332994"/>
    <s v="ciclo4"/>
    <n v="5"/>
    <x v="0"/>
    <m/>
    <m/>
    <m/>
    <m/>
    <m/>
    <m/>
  </r>
  <r>
    <x v="0"/>
    <s v="Br3"/>
    <s v="BXMPRJ-892"/>
    <s v="Enhancement"/>
    <s v="In Progress"/>
    <s v="Medium"/>
    <s v="Desarrollar la Convalidación de la Asignación de precios de títulos USD"/>
    <s v="Se requiere el desarrollo de la Convalidación de acuerdo a los requerimientos mensuales de Banco de México. _x000a__x000a_El layout se conforma de la columna A a la H de la pestaña &quot;AP2_Tenencia A_PrecioMExt_0714&quot; _x000a_"/>
    <s v="Veronica Angeles"/>
    <x v="20"/>
    <d v="2015-02-23T18:00:00"/>
    <d v="2014-11-06T14:32:00"/>
    <d v="2015-02-02T00:00:00"/>
    <n v="87.394444444442343"/>
    <d v="2015-02-07T00:00:00"/>
    <m/>
    <x v="16"/>
    <s v="Sin Fecha"/>
    <n v="109.14444444444234"/>
    <m/>
    <s v="No Cumplió"/>
    <s v="Sin Fecha"/>
    <n v="109.14444444444234"/>
    <s v="ciclo4"/>
    <n v="5"/>
    <x v="0"/>
    <m/>
    <m/>
    <m/>
    <m/>
    <m/>
    <m/>
  </r>
  <r>
    <x v="0"/>
    <s v="Br3"/>
    <s v="BXMPRJ-891"/>
    <s v="Enhancement"/>
    <s v="In Progress"/>
    <s v="Medium"/>
    <s v="Desarrollar la Convalidación de la Asignación de precios de títulos Moneda Nacional"/>
    <s v="Se requiere el desarrollo de la Convalidación de acuerdo a los requerimientos mensuales de Banco de México. _x000a__x000a_El layout se conforma de la columna A a la H de la pestaña &quot;AP1_Tenencia A_Precio MXN0714&quot; _x000a_"/>
    <s v="Veronica Angeles"/>
    <x v="20"/>
    <d v="2015-02-23T18:00:00"/>
    <d v="2014-11-06T14:27:00"/>
    <d v="2015-02-02T00:00:00"/>
    <n v="87.397916666668607"/>
    <d v="2015-02-07T00:00:00"/>
    <m/>
    <x v="16"/>
    <s v="Sin Fecha"/>
    <n v="109.14791666666861"/>
    <m/>
    <s v="No Cumplió"/>
    <s v="Sin Fecha"/>
    <n v="109.14791666666861"/>
    <s v="ciclo4"/>
    <n v="5"/>
    <x v="0"/>
    <m/>
    <m/>
    <m/>
    <m/>
    <m/>
    <m/>
  </r>
  <r>
    <x v="0"/>
    <s v="Br3"/>
    <s v="BXMPRJ-890"/>
    <s v="Enhancement"/>
    <s v="In Progress"/>
    <s v="Medium"/>
    <s v="Desarrollar la Convalidación de la Clasificación de títulos USD op vigentes"/>
    <s v="Se requiere el desarrollo de la Convalidación de acuerdo a los requerimientos mensuales de Banco de México. _x000a__x000a_El layout se conforma de la columna A a la H de la pestaña &quot;CL4_Cl_Cont OpVig MExt0714&quot; _x000a_"/>
    <s v="Veronica Angeles"/>
    <x v="4"/>
    <d v="2015-02-23T18:00:00"/>
    <d v="2014-11-06T14:24:00"/>
    <d v="2015-02-02T00:00:00"/>
    <n v="87.400000000001455"/>
    <d v="2015-02-07T00:00:00"/>
    <m/>
    <x v="16"/>
    <s v="Sin Fecha"/>
    <n v="109.15000000000146"/>
    <m/>
    <s v="No Cumplió"/>
    <s v="Sin Fecha"/>
    <n v="109.15000000000146"/>
    <s v="ciclo4"/>
    <n v="5"/>
    <x v="0"/>
    <m/>
    <m/>
    <m/>
    <m/>
    <m/>
    <m/>
  </r>
  <r>
    <x v="0"/>
    <s v="Br3"/>
    <s v="BXMPRJ-888"/>
    <s v="Enhancement"/>
    <s v="In Progress"/>
    <s v="Medium"/>
    <s v="Desarrollar la Convalidación de la Clasificación de títulos USD"/>
    <s v="Se requiere el desarrollo de la Convalidación de acuerdo a los requerimientos mensuales de Banco de México. _x000a__x000a_El layout se conforma de la columna A a la P de la pestaña &quot;CL2 Tenencia Cl_Cont MExt0714&quot;"/>
    <s v="Veronica Angeles"/>
    <x v="20"/>
    <d v="2015-02-23T18:00:00"/>
    <d v="2014-11-06T14:18:00"/>
    <d v="2015-02-02T00:00:00"/>
    <n v="87.404166666667152"/>
    <d v="2015-02-07T00:00:00"/>
    <m/>
    <x v="16"/>
    <s v="Sin Fecha"/>
    <n v="109.15416666666715"/>
    <m/>
    <s v="No Cumplió"/>
    <s v="Sin Fecha"/>
    <n v="109.15416666666715"/>
    <s v="ciclo4"/>
    <n v="5"/>
    <x v="0"/>
    <m/>
    <m/>
    <m/>
    <m/>
    <m/>
    <m/>
  </r>
  <r>
    <x v="2"/>
    <s v="Br3"/>
    <s v="BXMPRJ-887"/>
    <s v="Enhancement"/>
    <s v="Closed"/>
    <s v="Medium"/>
    <s v="Desarrollar la Convalidación de la Clasificación de títulos Moneda Nacional"/>
    <s v="Se requiere el desarrollo de la Convalidación de acuerdo a los requerimientos mensuales de Banco de México. _x000a__x000a_El layout se conforma de la columna A a la P de la pestaña &quot;CL1 Tenencia ClasifContable0714&quot;"/>
    <s v="Veronica Angeles"/>
    <x v="20"/>
    <d v="2015-02-23T18:00:00"/>
    <d v="2014-11-06T14:04:00"/>
    <d v="2015-02-02T00:00:00"/>
    <n v="87.413888888891961"/>
    <d v="2015-02-07T00:00:00"/>
    <m/>
    <x v="4"/>
    <s v="Sin Fecha"/>
    <n v="109.16388888889196"/>
    <d v="2015-02-13T10:57:00"/>
    <s v="No Cumplió"/>
    <s v="Sin Fecha"/>
    <n v="98.870138888894871"/>
    <s v="ciclo4"/>
    <n v="5"/>
    <x v="0"/>
    <m/>
    <m/>
    <m/>
    <m/>
    <m/>
    <m/>
  </r>
  <r>
    <x v="0"/>
    <s v="Br3"/>
    <s v="BXMPRJ-853"/>
    <s v="Enhancement"/>
    <s v="Delivered"/>
    <s v="Medium"/>
    <s v="Solicitud de Cambio para la Interfaz Investor-Zeus"/>
    <s v="Se anexa documento de Solicitud de Cambio para el archivo de posición del módulo Zeus"/>
    <s v="Cintia Ochoa"/>
    <x v="16"/>
    <d v="2015-02-23T18:00:00"/>
    <d v="2014-10-30T12:18:00"/>
    <d v="2015-02-02T00:00:00"/>
    <n v="94.48750000000291"/>
    <d v="2015-02-07T00:00:00"/>
    <d v="2015-02-05T00:00:00"/>
    <x v="16"/>
    <n v="18"/>
    <n v="116.23750000000291"/>
    <m/>
    <s v="No Cumplió"/>
    <s v="No Cumplió"/>
    <n v="116.23750000000291"/>
    <s v="PruebasD3"/>
    <n v="5"/>
    <x v="0"/>
    <m/>
    <m/>
    <m/>
    <m/>
    <m/>
    <m/>
  </r>
  <r>
    <x v="0"/>
    <s v="Br5"/>
    <s v="BXMPRJ-847"/>
    <s v="Enhancement"/>
    <s v="Failed Test"/>
    <s v="Medium"/>
    <s v="Brecha Contabilidad: Póliza de Provisión de Comisiones pos Distribución de Fondos de Inversión)"/>
    <s v="Brecha Contabilidad: Póliza de Provisión de Comisiones pos Distribución de Fondos de Inversión) _x000a__x000a_Se sube especificación"/>
    <s v="Juan Martinez"/>
    <x v="8"/>
    <d v="2015-02-23T18:00:00"/>
    <d v="2014-10-28T19:43:00"/>
    <d v="2015-02-02T00:00:00"/>
    <n v="96.178472222221899"/>
    <d v="2015-02-07T00:00:00"/>
    <m/>
    <x v="16"/>
    <s v="Sin Fecha"/>
    <n v="117.9284722222219"/>
    <m/>
    <s v="No Cumplió"/>
    <s v="Sin Fecha"/>
    <n v="117.9284722222219"/>
    <s v="Broker, Ciclo4, Gap, OutScope"/>
    <n v="5"/>
    <x v="0"/>
    <m/>
    <m/>
    <m/>
    <m/>
    <m/>
    <m/>
  </r>
  <r>
    <x v="0"/>
    <s v="Br3"/>
    <s v="BXMPRJ-836"/>
    <s v="Enhancement"/>
    <s v="In Progress"/>
    <s v="Medium"/>
    <s v="carga layout semaforo de tasas"/>
    <s v="interfaz para cargar el semaforo de tasas a TAS"/>
    <s v="Cony Padilla"/>
    <x v="26"/>
    <d v="2015-02-23T18:00:00"/>
    <d v="2014-10-24T14:14:00"/>
    <d v="2015-02-23T16:20:00"/>
    <n v="122.08750000000146"/>
    <d v="2015-02-28T16:20:00"/>
    <m/>
    <x v="6"/>
    <s v="Sin Fecha"/>
    <n v="122.15694444444671"/>
    <m/>
    <s v="No Cumplió"/>
    <s v="Sin Fecha"/>
    <n v="122.15694444444671"/>
    <s v="ciclo4"/>
    <n v="5"/>
    <x v="0"/>
    <m/>
    <m/>
    <m/>
    <m/>
    <m/>
    <m/>
  </r>
  <r>
    <x v="1"/>
    <s v="Br3"/>
    <s v="BXMPRJ-836"/>
    <s v="Enhancement"/>
    <s v="In Progress"/>
    <s v="Medium"/>
    <s v="carga layout semaforo de tasas"/>
    <s v="interfaz para cargar el semaforo de tasas a TAS"/>
    <s v="Cony Padilla"/>
    <x v="2"/>
    <d v="2015-02-23T18:00:00"/>
    <d v="2014-10-24T14:14:00"/>
    <d v="2015-02-18T13:49:00"/>
    <n v="116.98263888889051"/>
    <d v="2015-02-23T13:49:00"/>
    <m/>
    <x v="1"/>
    <s v="Sin Fecha"/>
    <n v="122.15694444444671"/>
    <d v="2015-02-23T16:20:00"/>
    <s v="Cumplió"/>
    <s v="Sin Fecha"/>
    <n v="122.08750000000146"/>
    <s v="ciclo4"/>
    <n v="5"/>
    <x v="0"/>
    <m/>
    <m/>
    <m/>
    <m/>
    <m/>
    <m/>
  </r>
  <r>
    <x v="1"/>
    <s v="Br3"/>
    <s v="BXMPRJ-836"/>
    <s v="Enhancement"/>
    <s v="In Progress"/>
    <s v="Medium"/>
    <s v="carga layout semaforo de tasas"/>
    <s v="interfaz para cargar el semaforo de tasas a TAS"/>
    <s v="Cony Padilla"/>
    <x v="26"/>
    <d v="2015-02-23T18:00:00"/>
    <d v="2014-10-24T14:14:00"/>
    <d v="2015-02-16T14:18:00"/>
    <n v="115.00277777777956"/>
    <d v="2015-02-21T14:18:00"/>
    <m/>
    <x v="7"/>
    <s v="Sin Fecha"/>
    <n v="122.15694444444671"/>
    <d v="2015-02-18T13:49:00"/>
    <s v="Cumplió"/>
    <s v="Sin Fecha"/>
    <n v="116.98263888889051"/>
    <s v="ciclo4"/>
    <n v="5"/>
    <x v="0"/>
    <m/>
    <m/>
    <m/>
    <m/>
    <m/>
    <m/>
  </r>
  <r>
    <x v="1"/>
    <s v="Br3"/>
    <s v="BXMPRJ-836"/>
    <s v="Enhancement"/>
    <s v="In Progress"/>
    <s v="Medium"/>
    <s v="carga layout semaforo de tasas"/>
    <s v="interfaz para cargar el semaforo de tasas a TAS"/>
    <s v="Cony Padilla"/>
    <x v="27"/>
    <d v="2015-02-23T18:00:00"/>
    <d v="2014-10-24T14:14:00"/>
    <d v="2015-02-02T00:00:00"/>
    <n v="100.40694444444671"/>
    <d v="2015-02-07T00:00:00"/>
    <m/>
    <x v="5"/>
    <s v="Sin Fecha"/>
    <n v="122.15694444444671"/>
    <d v="2015-02-16T14:18:00"/>
    <s v="No Cumplió"/>
    <s v="Sin Fecha"/>
    <n v="115.00277777777956"/>
    <s v="ciclo4"/>
    <n v="5"/>
    <x v="0"/>
    <m/>
    <m/>
    <m/>
    <m/>
    <m/>
    <m/>
  </r>
  <r>
    <x v="0"/>
    <s v="Br2"/>
    <s v="BXMPRJ-807"/>
    <s v="Enhancement"/>
    <s v="Investigating"/>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Ana Mayte Topete"/>
    <x v="28"/>
    <d v="2015-02-23T18:00:00"/>
    <d v="2014-10-22T12:05:00"/>
    <d v="2015-02-17T18:42:00"/>
    <n v="118.27569444444816"/>
    <d v="2015-02-22T18:42:00"/>
    <m/>
    <x v="1"/>
    <s v="Sin Fecha"/>
    <n v="124.24652777778101"/>
    <m/>
    <s v="No Cumplió"/>
    <s v="Sin Fecha"/>
    <n v="124.24652777778101"/>
    <s v="ciclo4"/>
    <n v="5"/>
    <x v="0"/>
    <m/>
    <m/>
    <m/>
    <m/>
    <m/>
    <m/>
  </r>
  <r>
    <x v="1"/>
    <s v="Br2"/>
    <s v="BXMPRJ-807"/>
    <s v="Enhancement"/>
    <s v="Investigating"/>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Patricio Ovejas"/>
    <x v="28"/>
    <d v="2015-02-23T18:00:00"/>
    <d v="2014-10-22T12:05:00"/>
    <d v="2015-02-02T00:00:00"/>
    <n v="102.49652777778101"/>
    <d v="2015-02-07T00:00:00"/>
    <m/>
    <x v="21"/>
    <s v="Sin Fecha"/>
    <n v="124.24652777778101"/>
    <d v="2015-02-17T18:42:00"/>
    <s v="No Cumplió"/>
    <s v="Sin Fecha"/>
    <n v="118.27569444444816"/>
    <s v="ciclo4"/>
    <n v="5"/>
    <x v="0"/>
    <m/>
    <m/>
    <m/>
    <m/>
    <m/>
    <m/>
  </r>
  <r>
    <x v="0"/>
    <s v="Br6"/>
    <s v="BXMPRJ-792"/>
    <s v="Enhancement"/>
    <s v="Client Response Provided"/>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2"/>
    <d v="2015-02-23T18:00:00"/>
    <d v="2014-10-20T17:41:00"/>
    <d v="2015-02-02T00:00:00"/>
    <n v="104.2631944444438"/>
    <d v="2015-02-07T00:00:00"/>
    <d v="2015-02-04T00:00:00"/>
    <x v="16"/>
    <n v="19"/>
    <n v="126.0131944444438"/>
    <m/>
    <s v="No Cumplió"/>
    <s v="No Cumplió"/>
    <n v="126.0131944444438"/>
    <s v="MIGRACION_4"/>
    <n v="5"/>
    <x v="0"/>
    <m/>
    <m/>
    <m/>
    <m/>
    <m/>
    <m/>
  </r>
  <r>
    <x v="0"/>
    <s v="Br4"/>
    <s v="BXMPRJ-754"/>
    <s v="Enhancement"/>
    <s v="Delivered"/>
    <s v="Medium"/>
    <s v="BUG en la interface de MARKET DATA BMV ...."/>
    <s v="Ivan: _x000a__x000a__x000a_En las pruebas que estoy haciendo de envió de market data y me esta devolviendo un error la interface, solicto se asigne el ticket para que se valide esta interface y se indique el porque devuelve el siguiente error. _x000a__x000a_msg env: 8=FIX.4.4?9=225?35=X?34=328?49=XMEX?52=20141007-13:30:00.015?56=ARKA1?22=4?48=MXCFFI170008?63=4?268=1?269=2?270=28.48?271279=0?288=CITI?289=VECTO?381=1424?625=3?768=1?769=20141007-13:30:00.000?771=FechaYHora?1003=0000001?1093=1?20007=CO?10=19 _x000a__x000a_msg rec: TIPO DE REGISTRTO INVALIDO| _x000a__x000a__x000a_Quedo pendiente"/>
    <s v="Jesús Villaseñor"/>
    <x v="2"/>
    <d v="2015-02-23T18:00:00"/>
    <d v="2014-10-17T09:51:00"/>
    <d v="2015-02-02T00:00:00"/>
    <n v="107.5895833333343"/>
    <d v="2015-02-07T00:00:00"/>
    <d v="2015-02-05T00:00:00"/>
    <x v="16"/>
    <n v="18"/>
    <n v="129.3395833333343"/>
    <m/>
    <s v="No Cumplió"/>
    <s v="No Cumplió"/>
    <n v="129.3395833333343"/>
    <s v="PruebasD3, SCPC"/>
    <n v="5"/>
    <x v="0"/>
    <m/>
    <m/>
    <m/>
    <m/>
    <m/>
    <m/>
  </r>
  <r>
    <x v="2"/>
    <s v="Br4"/>
    <s v="BXMPRJ-742"/>
    <s v="Enhancement"/>
    <s v="Closed"/>
    <s v="Medium"/>
    <s v="Web Services (Prácticas de Venta)"/>
    <s v="Crear un web service para envío de rompimientos de perfil, ésta información se deberá enviar después de que se calcule el rompimiento de perfil histórico del día que se está cerrando."/>
    <s v="Jesús Villaseñor"/>
    <x v="29"/>
    <d v="2015-02-23T18:00:00"/>
    <d v="2014-10-07T18:25:00"/>
    <d v="2015-02-02T00:00:00"/>
    <n v="117.23263888889051"/>
    <d v="2015-02-07T00:00:00"/>
    <d v="2015-02-05T00:00:00"/>
    <x v="15"/>
    <n v="5"/>
    <n v="138.98263888889051"/>
    <d v="2015-02-10T19:41:00"/>
    <s v="No Cumplió"/>
    <s v="No Cumplió"/>
    <n v="126.05277777778247"/>
    <s v="FSP1307, Broker, Gap, Pool, PruebasD3"/>
    <n v="5"/>
    <x v="0"/>
    <m/>
    <m/>
    <m/>
    <m/>
    <m/>
    <m/>
  </r>
  <r>
    <x v="0"/>
    <s v="Br4"/>
    <s v="BXMPRJ-738"/>
    <s v="Enhancement"/>
    <s v="Delivered"/>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_x000a_1. Valores Transferidos _x000a_2. Gestión _x000a_3. Asesoría _x000a_4. Comercialización _x000a_5. Ejecución"/>
    <s v="Mercedes Malfavon"/>
    <x v="27"/>
    <d v="2015-02-23T18:00:00"/>
    <d v="2014-10-02T17:49:00"/>
    <d v="2015-02-02T00:00:00"/>
    <n v="122.25763888889196"/>
    <d v="2015-02-07T00:00:00"/>
    <m/>
    <x v="16"/>
    <s v="Sin Fecha"/>
    <n v="144.00763888889196"/>
    <m/>
    <s v="No Cumplió"/>
    <s v="Sin Fecha"/>
    <n v="144.00763888889196"/>
    <s v="Broker, Gap, SCPC"/>
    <n v="5"/>
    <x v="0"/>
    <m/>
    <m/>
    <m/>
    <m/>
    <m/>
    <m/>
  </r>
  <r>
    <x v="0"/>
    <s v="Br3"/>
    <s v="BXMPRJ-708"/>
    <s v="Enhancement"/>
    <s v="In Progress"/>
    <s v="Medium"/>
    <s v="En la revisión de Perfiles se identifico que No existe en TAS (Factor de ISR en la Consulta de Precios)"/>
    <s v="En la revisión de Perfiles se identifico que No existe en TAS _x000a__x000a_No se tiene evidencia del incidente"/>
    <s v="Juan Martinez"/>
    <x v="21"/>
    <d v="2015-02-23T18:00:00"/>
    <d v="2014-09-29T19:37:00"/>
    <d v="2015-02-02T00:00:00"/>
    <n v="125.1826388888876"/>
    <d v="2015-02-07T00:00:00"/>
    <m/>
    <x v="16"/>
    <s v="Sin Fecha"/>
    <n v="146.9326388888876"/>
    <m/>
    <s v="No Cumplió"/>
    <s v="Sin Fecha"/>
    <n v="146.9326388888876"/>
    <s v="Broker, FSP1307, Gap, ciclo3"/>
    <n v="5"/>
    <x v="0"/>
    <m/>
    <m/>
    <m/>
    <m/>
    <m/>
    <m/>
  </r>
  <r>
    <x v="2"/>
    <s v="Br4"/>
    <s v="BXMPRJ-594"/>
    <s v="Enhancement"/>
    <s v="Closed"/>
    <s v="Medium"/>
    <s v="Posiciones de capitales usar ultimo hecho y fondos ultimo precio"/>
    <s v="La consulta de posicion global y el estado de cuenta usaran para presentar valor a mercado en caso capitales el ultimo hecho, para realizar esto se deben de hacer 2 cosas: _x000a_1) Fiable grabara el tabla Femision campo ultimo hecho, el ultimo hecho registrado por la bolsa. _x000a_2) TAS debera leer este campo para presentar el valor a mercado. _x000a__x000a_En caso de fondos, TAS debera leer el ultimo precio cargado o capturado en precios de fondos. _x000a_El ticket se divide en 2 etapas, la primera en la cual Faible debera grabar el campo, por esta razon se asigna a Jesus Villaseñor."/>
    <s v="Gerardo Gomez"/>
    <x v="30"/>
    <d v="2015-02-23T18:00:00"/>
    <d v="2014-09-25T19:52:00"/>
    <d v="2015-02-02T00:00:00"/>
    <n v="129.17222222222335"/>
    <d v="2015-02-07T00:00:00"/>
    <d v="2015-02-05T00:00:00"/>
    <x v="15"/>
    <n v="5"/>
    <n v="150.92222222222335"/>
    <d v="2015-02-10T09:50:00"/>
    <s v="No Cumplió"/>
    <s v="No Cumplió"/>
    <n v="137.58194444444234"/>
    <s v="Broker, FSP1307, Gap, PruebasD3"/>
    <n v="5"/>
    <x v="0"/>
    <m/>
    <m/>
    <m/>
    <m/>
    <m/>
    <m/>
  </r>
  <r>
    <x v="0"/>
    <s v="Br4"/>
    <s v="BXMPRJ-578"/>
    <s v="Enhancement"/>
    <s v="Delivered"/>
    <s v="Medium"/>
    <s v="Realizar asignación de fondos en cuanto se tenga precio"/>
    <s v="Realizar la asignación de fondos en el cierre del dia en que se conozca el precio. Es decir, el sistema no debe de esperar hasta un día antes para realizar la asignación y liquidación de operaciones."/>
    <s v="Juan Carlos Fernández"/>
    <x v="31"/>
    <d v="2015-02-23T18:00:00"/>
    <d v="2014-09-17T10:23:00"/>
    <d v="2015-02-17T17:26:00"/>
    <n v="153.29375000000437"/>
    <d v="2015-02-22T17:26:00"/>
    <m/>
    <x v="8"/>
    <s v="Sin Fecha"/>
    <n v="159.3173611111124"/>
    <m/>
    <s v="No Cumplió"/>
    <s v="Sin Fecha"/>
    <n v="159.3173611111124"/>
    <s v="Broker, FSP1307, Gap, PruebasD2"/>
    <n v="5"/>
    <x v="0"/>
    <m/>
    <m/>
    <m/>
    <m/>
    <m/>
    <m/>
  </r>
  <r>
    <x v="1"/>
    <s v="Br4"/>
    <s v="BXMPRJ-578"/>
    <s v="Enhancement"/>
    <s v="Delivered"/>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x v="5"/>
    <d v="2015-02-23T18:00:00"/>
    <d v="2014-09-17T10:23:00"/>
    <d v="2015-02-02T00:00:00"/>
    <n v="137.5673611111124"/>
    <d v="2015-02-07T00:00:00"/>
    <d v="2015-02-04T00:00:00"/>
    <x v="21"/>
    <n v="13"/>
    <n v="159.3173611111124"/>
    <d v="2015-02-17T17:26:00"/>
    <s v="No Cumplió"/>
    <s v="No Cumplió"/>
    <n v="153.29375000000437"/>
    <s v="Broker, FSP1307, Gap, PruebasD2"/>
    <n v="5"/>
    <x v="0"/>
    <m/>
    <m/>
    <m/>
    <m/>
    <m/>
    <m/>
  </r>
  <r>
    <x v="0"/>
    <s v="Br4"/>
    <s v="BXMPRJ-574"/>
    <s v="Enhancement"/>
    <s v="Delivered"/>
    <s v="Medium"/>
    <s v="Eliminar ordenes de fondos programadas"/>
    <s v="TAS no permite cancelar compras o ventas de fondos previamente programadas o formadas, solo se puede cancelar operaciones el día que corresponde reportar a la operadora y previo al cierre."/>
    <s v="Tanya Paván"/>
    <x v="4"/>
    <d v="2015-02-23T18:00:00"/>
    <d v="2014-09-11T17:00:00"/>
    <d v="2015-02-09T11:53:00"/>
    <n v="150.78680555555184"/>
    <d v="2015-02-14T11:53:00"/>
    <d v="2015-02-04T00:00:00"/>
    <x v="5"/>
    <n v="19"/>
    <n v="165.04166666666424"/>
    <m/>
    <s v="No Cumplió"/>
    <s v="No Cumplió"/>
    <n v="165.04166666666424"/>
    <s v="Broker, FSP1307, Gap, PruebasD2"/>
    <n v="5"/>
    <x v="0"/>
    <m/>
    <m/>
    <m/>
    <m/>
    <m/>
    <m/>
  </r>
  <r>
    <x v="1"/>
    <s v="Br4"/>
    <s v="BXMPRJ-574"/>
    <s v="Enhancement"/>
    <s v="Delivered"/>
    <s v="Medium"/>
    <s v="Eliminar ordenes de fondos programadas"/>
    <s v="TAS no permite cancelar compras o ventas de fondos previamente programadas o formadas, solo se puede cancelar operaciones el día que corresponde reportar a la operadora y previo al cierre."/>
    <s v="Tanya Paván"/>
    <x v="31"/>
    <d v="2015-02-23T18:00:00"/>
    <d v="2014-09-11T17:00:00"/>
    <d v="2015-02-02T00:00:00"/>
    <n v="143.29166666666424"/>
    <d v="2015-02-07T00:00:00"/>
    <d v="2015-02-04T00:00:00"/>
    <x v="2"/>
    <n v="5"/>
    <n v="165.04166666666424"/>
    <d v="2015-02-09T11:53:00"/>
    <s v="No Cumplió"/>
    <s v="No Cumplió"/>
    <n v="150.78680555555184"/>
    <s v="Broker, FSP1307, Gap, PruebasD2"/>
    <n v="5"/>
    <x v="0"/>
    <m/>
    <m/>
    <m/>
    <m/>
    <m/>
    <m/>
  </r>
  <r>
    <x v="0"/>
    <s v="Br4"/>
    <s v="BXMPRJ-561"/>
    <s v="Enhancement"/>
    <s v="Delivered"/>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4"/>
    <d v="2015-02-23T18:00:00"/>
    <d v="2014-09-09T11:25:00"/>
    <d v="2015-02-20T17:21:00"/>
    <n v="164.24722222222044"/>
    <d v="2015-02-25T17:21:00"/>
    <d v="2015-02-05T00:00:00"/>
    <x v="0"/>
    <n v="18"/>
    <n v="167.27430555555475"/>
    <m/>
    <s v="No Cumplió"/>
    <s v="No Cumplió"/>
    <n v="167.27430555555475"/>
    <s v="Broker, FSP1307, Gap, PruebasD3"/>
    <n v="5"/>
    <x v="0"/>
    <m/>
    <m/>
    <m/>
    <m/>
    <m/>
    <m/>
  </r>
  <r>
    <x v="1"/>
    <s v="Br4"/>
    <s v="BXMPRJ-561"/>
    <s v="Enhancement"/>
    <s v="Delivered"/>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4"/>
    <d v="2015-02-23T18:00:00"/>
    <d v="2014-09-09T11:25:00"/>
    <d v="2015-02-09T16:51:00"/>
    <n v="153.22638888888469"/>
    <d v="2015-02-14T16:51:00"/>
    <d v="2015-02-05T00:00:00"/>
    <x v="4"/>
    <n v="15"/>
    <n v="167.27430555555475"/>
    <d v="2015-02-20T17:21:00"/>
    <s v="No Cumplió"/>
    <s v="No Cumplió"/>
    <n v="164.24722222222044"/>
    <s v="Broker, FSP1307, Gap, PruebasD3"/>
    <n v="5"/>
    <x v="0"/>
    <m/>
    <m/>
    <m/>
    <m/>
    <m/>
    <m/>
  </r>
  <r>
    <x v="1"/>
    <s v="Br4"/>
    <s v="BXMPRJ-561"/>
    <s v="Enhancement"/>
    <s v="Delivered"/>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7"/>
    <d v="2015-02-23T18:00:00"/>
    <d v="2014-09-09T11:25:00"/>
    <d v="2015-02-02T00:00:00"/>
    <n v="145.52430555555475"/>
    <d v="2015-02-07T00:00:00"/>
    <d v="2015-02-05T00:00:00"/>
    <x v="2"/>
    <n v="4"/>
    <n v="167.27430555555475"/>
    <d v="2015-02-09T16:51:00"/>
    <s v="No Cumplió"/>
    <s v="No Cumplió"/>
    <n v="153.22638888888469"/>
    <s v="Broker, FSP1307, Gap, PruebasD3"/>
    <n v="5"/>
    <x v="0"/>
    <m/>
    <m/>
    <m/>
    <m/>
    <m/>
    <m/>
  </r>
  <r>
    <x v="2"/>
    <s v="Br4"/>
    <s v="BXMPRJ-542"/>
    <s v="Enhancement"/>
    <s v="Closed"/>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_x000a__x000a_1. Primero se debe validar que el contrato tenga saldo. _x000a_2. Si el contrato no tiene saldo se deberá validar que exista una línea contraparte para dicho contrato. _x000a_3. En caso de no existir ni saldo ni línea autorizada se deberá enviar la notificación correspondiente para que el área de riesgos cree la línea. _x000a_4. Si existe línea y esta se sobregira con la operación capturada, la orden quedará por autorizar para el área de riesgos. _x000a__x000a_La verificación de si el cliente cuenta con línea contraparte solo aplicará en el caso de que el cliente esté marcado con en parámetro de Corto en Efectivo (SCORTO_EFE), es decir aquellos clientes especiales que así puedan operar dadas las políticas operativas del cliente. _x000a__x000a_Cualquier duda y/o aclaración hacérmela saber para resolverla."/>
    <s v="German Gomez"/>
    <x v="20"/>
    <d v="2015-02-23T18:00:00"/>
    <d v="2015-02-10T20:00:00"/>
    <d v="2015-02-10T20:00:00"/>
    <n v="0"/>
    <d v="2015-02-15T20:00:00"/>
    <m/>
    <x v="22"/>
    <s v="Sin Fecha"/>
    <n v="12.916666666664241"/>
    <d v="2015-01-28T18:05:00"/>
    <s v="Cumplió"/>
    <s v="Sin Fecha"/>
    <n v="-13.07986111111677"/>
    <s v="Broker, Gap, PruebasD3, SCPC"/>
    <n v="5"/>
    <x v="0"/>
    <m/>
    <m/>
    <m/>
    <m/>
    <m/>
    <m/>
  </r>
  <r>
    <x v="0"/>
    <s v="Br4"/>
    <s v="BXMPRJ-515"/>
    <s v="Enhancement"/>
    <s v="Investigating"/>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4"/>
    <d v="2015-02-23T18:00:00"/>
    <d v="2014-08-25T13:32:00"/>
    <d v="2015-02-17T14:25:00"/>
    <n v="176.03680555555911"/>
    <d v="2015-02-22T14:25:00"/>
    <m/>
    <x v="8"/>
    <s v="Sin Fecha"/>
    <n v="182.18611111111386"/>
    <m/>
    <s v="No Cumplió"/>
    <s v="Sin Fecha"/>
    <n v="182.18611111111386"/>
    <s v="FSP1307, PruebasD2"/>
    <n v="5"/>
    <x v="0"/>
    <m/>
    <m/>
    <m/>
    <m/>
    <m/>
    <m/>
  </r>
  <r>
    <x v="1"/>
    <s v="Br4"/>
    <s v="BXMPRJ-515"/>
    <s v="Enhancement"/>
    <s v="Delivered"/>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4"/>
    <d v="2015-02-23T18:00:00"/>
    <d v="2014-08-25T13:32:00"/>
    <d v="2015-02-17T00:00:00"/>
    <n v="175.43611111111386"/>
    <d v="2015-02-22T00:00:00"/>
    <m/>
    <x v="6"/>
    <s v="Sin Fecha"/>
    <n v="182.18611111111386"/>
    <d v="2015-02-17T14:25:00"/>
    <s v="Cumplió"/>
    <s v="Sin Fecha"/>
    <n v="176.03680555555911"/>
    <s v="FSP1307, PruebasD2"/>
    <n v="5"/>
    <x v="0"/>
    <m/>
    <m/>
    <m/>
    <m/>
    <m/>
    <m/>
  </r>
  <r>
    <x v="0"/>
    <s v="Br4"/>
    <s v="BXMPRJ-504"/>
    <s v="Enhancement"/>
    <s v="Investigating"/>
    <s v="Medium"/>
    <s v="Brecha Contabilidad - Reporte de Posición Propia Pactación y Reporte de Posición Clientes Liquidación"/>
    <s v="Se requiere generar un Reporte de Posición Propia Pactación y Reporte de Posición Clientes Liquidación, el reporte se requiere por oficio."/>
    <s v="Jocelyn Vazquez"/>
    <x v="3"/>
    <d v="2015-02-23T18:00:00"/>
    <d v="2014-08-21T20:37:00"/>
    <d v="2015-02-19T13:26:00"/>
    <n v="181.7006944444438"/>
    <d v="2015-02-24T13:26:00"/>
    <m/>
    <x v="1"/>
    <s v="Sin Fecha"/>
    <n v="185.89097222222335"/>
    <m/>
    <s v="No Cumplió"/>
    <s v="Sin Fecha"/>
    <n v="185.89097222222335"/>
    <s v="Broker, Gap, OutScope, PruebasD3"/>
    <n v="5"/>
    <x v="0"/>
    <m/>
    <m/>
    <m/>
    <m/>
    <m/>
    <m/>
  </r>
  <r>
    <x v="1"/>
    <s v="Br4"/>
    <s v="BXMPRJ-504"/>
    <s v="Enhancement"/>
    <s v="In Progress"/>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x v="5"/>
    <d v="2015-02-23T18:00:00"/>
    <d v="2014-08-21T20:37:00"/>
    <d v="2015-02-02T00:00:00"/>
    <n v="164.14097222222335"/>
    <d v="2015-02-07T00:00:00"/>
    <d v="2015-02-05T00:00:00"/>
    <x v="16"/>
    <n v="18"/>
    <n v="185.89097222222335"/>
    <m/>
    <s v="No Cumplió"/>
    <s v="No Cumplió"/>
    <n v="185.89097222222335"/>
    <s v="Broker, Gap, OutScope, PruebasD3"/>
    <n v="5"/>
    <x v="0"/>
    <m/>
    <m/>
    <m/>
    <m/>
    <m/>
    <m/>
  </r>
  <r>
    <x v="2"/>
    <s v="Br4"/>
    <s v="BXMPRJ-501"/>
    <s v="Enhancement"/>
    <s v="Closed"/>
    <s v="Medium"/>
    <s v="Incluir Garantías y Precio en Interfaz de Saldos y Posiciones"/>
    <s v="Se solicita incluir una nueva sección de garantías de acuerdo al archivo adjunto, esta sección indica las posiciones en garantía que se tienen y va al final de la página. _x000a__x000a_También se solicita incluir el precio de adquisición para las posiciones de Mercado de Capitales y de Sociedades de Inversión. _x000a__x000a_Saludos."/>
    <s v="Ivan Torres"/>
    <x v="2"/>
    <d v="2015-02-23T18:00:00"/>
    <d v="2014-08-21T14:45:00"/>
    <d v="2015-02-02T00:00:00"/>
    <n v="164.38541666666424"/>
    <d v="2015-02-07T00:00:00"/>
    <m/>
    <x v="3"/>
    <s v="Sin Fecha"/>
    <n v="186.13541666666424"/>
    <d v="2015-02-12T20:10:00"/>
    <s v="No Cumplió"/>
    <s v="Sin Fecha"/>
    <n v="175.22569444444525"/>
    <s v="Broker, FSP1307, Gap"/>
    <n v="5"/>
    <x v="0"/>
    <m/>
    <m/>
    <m/>
    <m/>
    <m/>
    <m/>
  </r>
  <r>
    <x v="0"/>
    <s v="Br3"/>
    <s v="BXMPRJ-461"/>
    <s v="Enhancement"/>
    <s v="In Progress"/>
    <s v="Medium"/>
    <s v="No. 86 - Cartas Confirmación"/>
    <s v="No se han hecho las modificaciones a la Carta Confirmación, pendiente de validar en envío de carta por mail _x000a_"/>
    <s v="Victor Arellanes"/>
    <x v="0"/>
    <d v="2015-02-23T18:00:00"/>
    <d v="2014-08-19T14:12:00"/>
    <d v="2015-02-03T00:00:00"/>
    <n v="167.40833333333285"/>
    <d v="2015-02-08T00:00:00"/>
    <m/>
    <x v="12"/>
    <s v="Sin Fecha"/>
    <n v="188.15833333333285"/>
    <m/>
    <s v="No Cumplió"/>
    <s v="Sin Fecha"/>
    <n v="188.15833333333285"/>
    <s v="Broker, FSP1307, Gap"/>
    <n v="5"/>
    <x v="0"/>
    <m/>
    <m/>
    <m/>
    <m/>
    <m/>
    <m/>
  </r>
  <r>
    <x v="2"/>
    <s v="Br4"/>
    <s v="BXMPRJ-396"/>
    <s v="Enhancement"/>
    <s v="Closed"/>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2"/>
    <d v="2015-02-23T18:00:00"/>
    <d v="2014-07-31T18:25:00"/>
    <d v="2015-02-02T00:00:00"/>
    <n v="185.23263888889051"/>
    <d v="2015-02-07T00:00:00"/>
    <m/>
    <x v="5"/>
    <s v="Sin Fecha"/>
    <n v="206.98263888889051"/>
    <d v="2015-02-16T14:33:00"/>
    <s v="No Cumplió"/>
    <s v="Sin Fecha"/>
    <n v="199.8388888888876"/>
    <s v="Broker, FSP1307, Gap"/>
    <n v="5"/>
    <x v="0"/>
    <m/>
    <m/>
    <m/>
    <m/>
    <m/>
    <m/>
  </r>
  <r>
    <x v="2"/>
    <s v="Br3"/>
    <s v="BXMPRJ-378"/>
    <s v="Enhancement"/>
    <s v="Closed"/>
    <s v="Medium"/>
    <s v="CARGA DE PRECIOS DE LOS FONDOS QUE DISTRIBUYE CASA DE BOLSA BX+"/>
    <s v="Se acuerda con el formato que envió Margarita Arellano para la carga de precios de los fondos que distribuye la Casa de Bolsa BX+"/>
    <s v="Arturo Saldivar"/>
    <x v="21"/>
    <d v="2015-02-23T18:00:00"/>
    <d v="2014-07-22T16:39:00"/>
    <d v="2015-02-02T00:00:00"/>
    <n v="194.30625000000146"/>
    <d v="2015-02-07T00:00:00"/>
    <m/>
    <x v="6"/>
    <s v="Sin Fecha"/>
    <n v="216.05625000000146"/>
    <d v="2015-02-03T00:00:00"/>
    <s v="Cumplió"/>
    <s v="Sin Fecha"/>
    <n v="195.30625000000146"/>
    <s v="Broker, Gap, OutScope, Pool"/>
    <n v="5"/>
    <x v="0"/>
    <m/>
    <m/>
    <m/>
    <m/>
    <m/>
    <m/>
  </r>
  <r>
    <x v="0"/>
    <s v="Br4"/>
    <s v="BXMPRJ-365"/>
    <s v="Enhancement"/>
    <s v="In Progress"/>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Ana hernandez"/>
    <x v="21"/>
    <d v="2015-02-23T18:00:00"/>
    <d v="2014-07-17T18:07:00"/>
    <d v="2015-02-18T00:00:00"/>
    <n v="215.2451388888876"/>
    <d v="2015-02-23T00:00:00"/>
    <d v="2015-02-04T00:00:00"/>
    <x v="1"/>
    <n v="19"/>
    <n v="220.9951388888876"/>
    <m/>
    <s v="No Cumplió"/>
    <s v="No Cumplió"/>
    <n v="220.9951388888876"/>
    <s v="Broker, FSP1307, Gap, PruebasD2"/>
    <n v="5"/>
    <x v="0"/>
    <m/>
    <m/>
    <m/>
    <m/>
    <m/>
    <m/>
  </r>
  <r>
    <x v="1"/>
    <s v="Br4"/>
    <s v="BXMPRJ-365"/>
    <s v="Enhancement"/>
    <s v="Delivered"/>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Ivan Torres"/>
    <x v="3"/>
    <d v="2015-02-23T18:00:00"/>
    <d v="2014-07-17T18:07:00"/>
    <d v="2015-02-02T00:00:00"/>
    <n v="199.2451388888876"/>
    <d v="2015-02-07T00:00:00"/>
    <d v="2015-02-04T00:00:00"/>
    <x v="17"/>
    <n v="14"/>
    <n v="220.9951388888876"/>
    <d v="2015-02-18T00:00:00"/>
    <s v="No Cumplió"/>
    <s v="No Cumplió"/>
    <n v="215.2451388888876"/>
    <s v="Broker, FSP1307, Gap, PruebasD2"/>
    <n v="5"/>
    <x v="0"/>
    <m/>
    <m/>
    <m/>
    <m/>
    <m/>
    <m/>
  </r>
  <r>
    <x v="0"/>
    <s v="Br1"/>
    <s v="BXMPRJ-331"/>
    <s v="Enhancement"/>
    <s v="Open"/>
    <s v="Medium"/>
    <s v="Ajuste de Costos Automático"/>
    <s v="Ajustes de costos automáticos, para papeles con TASA fija y papeles con sobretasa."/>
    <s v="Ivan Torres"/>
    <x v="18"/>
    <d v="2015-02-23T18:00:00"/>
    <d v="2014-07-09T14:54:00"/>
    <d v="2015-02-16T17:20:00"/>
    <n v="222.10138888888469"/>
    <d v="2015-02-21T17:20:00"/>
    <m/>
    <x v="2"/>
    <s v="Sin Fecha"/>
    <n v="229.1291666666657"/>
    <m/>
    <s v="No Cumplió"/>
    <s v="Sin Fecha"/>
    <n v="229.1291666666657"/>
    <s v="Broker, FSP1307, Gap, PruebasD3"/>
    <n v="5"/>
    <x v="0"/>
    <m/>
    <m/>
    <m/>
    <m/>
    <m/>
    <m/>
  </r>
  <r>
    <x v="1"/>
    <s v="Br1"/>
    <s v="BXMPRJ-331"/>
    <s v="Enhancement"/>
    <s v="Open"/>
    <s v="Medium"/>
    <s v="Ajuste de Costos Automático"/>
    <s v="Ajustes de costos automáticos, para papeles con TASA fija y papeles con sobretasa."/>
    <s v="Ivan Torres"/>
    <x v="13"/>
    <d v="2015-02-23T18:00:00"/>
    <d v="2014-07-09T14:54:00"/>
    <d v="2015-02-02T00:00:00"/>
    <n v="207.3791666666657"/>
    <d v="2015-02-07T00:00:00"/>
    <d v="2015-02-13T00:00:00"/>
    <x v="5"/>
    <n v="3"/>
    <n v="229.1291666666657"/>
    <d v="2015-02-16T17:20:00"/>
    <s v="No Cumplió"/>
    <s v="No Cumplió"/>
    <n v="222.10138888888469"/>
    <s v="Broker, FSP1307, Gap, PruebasD3"/>
    <n v="5"/>
    <x v="0"/>
    <m/>
    <m/>
    <m/>
    <m/>
    <m/>
    <m/>
  </r>
  <r>
    <x v="0"/>
    <s v="Br5"/>
    <s v="BXMPRJ-329"/>
    <s v="Enhancement"/>
    <s v="Failed Test"/>
    <s v="Medium"/>
    <s v="Reporte de Custodias por Sucursal"/>
    <s v="REPORTE DE CUSTODIAS POR SUCURSAL (Agregar Sucursal) Al reporte de custodias por sucursal se requiere agrupación por sucursal."/>
    <s v="Ivan Torres"/>
    <x v="32"/>
    <d v="2015-02-23T18:00:00"/>
    <d v="2014-07-09T11:50:00"/>
    <d v="2015-02-02T00:00:00"/>
    <n v="207.50694444444525"/>
    <d v="2015-02-07T00:00:00"/>
    <d v="2015-02-04T00:00:00"/>
    <x v="16"/>
    <n v="19"/>
    <n v="229.25694444444525"/>
    <m/>
    <s v="No Cumplió"/>
    <s v="No Cumplió"/>
    <n v="229.25694444444525"/>
    <s v="Broker, FSP1307, Gap, PruebasD2"/>
    <n v="5"/>
    <x v="8"/>
    <m/>
    <m/>
    <m/>
    <m/>
    <m/>
    <m/>
  </r>
  <r>
    <x v="0"/>
    <s v="Br3"/>
    <s v="BXMPRJ-316"/>
    <s v="Enhancement"/>
    <s v="Delivered"/>
    <s v="Medium"/>
    <s v="Realizar Interfaz Solutrust Fideicomisos (Operaciones)"/>
    <s v="Realizar interfaz"/>
    <s v="Gerardo Gomez"/>
    <x v="3"/>
    <d v="2015-02-23T18:00:00"/>
    <d v="2014-07-03T14:27:00"/>
    <d v="2015-02-16T14:14:00"/>
    <n v="227.9909722222219"/>
    <d v="2015-02-21T14:14:00"/>
    <m/>
    <x v="2"/>
    <s v="Sin Fecha"/>
    <n v="235.14791666666861"/>
    <m/>
    <s v="No Cumplió"/>
    <s v="Sin Fecha"/>
    <n v="235.14791666666861"/>
    <s v="Broker, FSP1307, Gap"/>
    <n v="5"/>
    <x v="0"/>
    <m/>
    <m/>
    <m/>
    <m/>
    <m/>
    <m/>
  </r>
  <r>
    <x v="1"/>
    <s v="Br3"/>
    <s v="BXMPRJ-316"/>
    <s v="Enhancement"/>
    <s v="In Progress"/>
    <s v="Medium"/>
    <s v="Realizar Interfaz Solutrust Fideicomisos (Operaciones)"/>
    <s v="Realizar interfaz"/>
    <s v="Gerardo Gomez"/>
    <x v="4"/>
    <d v="2015-02-23T18:00:00"/>
    <d v="2014-07-03T14:27:00"/>
    <d v="2015-02-02T00:00:00"/>
    <n v="213.39791666666861"/>
    <d v="2015-02-07T00:00:00"/>
    <m/>
    <x v="5"/>
    <s v="Sin Fecha"/>
    <n v="235.14791666666861"/>
    <d v="2015-02-16T14:14:00"/>
    <s v="No Cumplió"/>
    <s v="Sin Fecha"/>
    <n v="227.9909722222219"/>
    <s v="Broker, FSP1307, Gap"/>
    <n v="5"/>
    <x v="0"/>
    <m/>
    <m/>
    <m/>
    <m/>
    <m/>
    <m/>
  </r>
  <r>
    <x v="0"/>
    <s v="Br3"/>
    <s v="BXMPRJ-290"/>
    <s v="Enhancement"/>
    <s v="Delivered"/>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31"/>
    <d v="2015-02-23T18:00:00"/>
    <d v="2014-06-25T17:18:00"/>
    <d v="2015-02-23T13:47:00"/>
    <n v="242.85347222222481"/>
    <d v="2015-02-28T13:47:00"/>
    <m/>
    <x v="6"/>
    <s v="Sin Fecha"/>
    <n v="243.02916666666715"/>
    <d v="2015-02-23T18:51:00"/>
    <s v="Cumplió"/>
    <s v="Sin Fecha"/>
    <n v="243.06458333333285"/>
    <s v="Broker, FSP1307, Gap"/>
    <n v="5"/>
    <x v="0"/>
    <m/>
    <m/>
    <m/>
    <m/>
    <m/>
    <m/>
  </r>
  <r>
    <x v="1"/>
    <s v="Br3"/>
    <s v="BXMPRJ-290"/>
    <s v="Enhancement"/>
    <s v="Failed Test"/>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8"/>
    <d v="2015-02-23T18:00:00"/>
    <d v="2014-06-25T17:18:00"/>
    <d v="2015-02-13T17:05:00"/>
    <n v="232.9909722222219"/>
    <d v="2015-02-18T17:05:00"/>
    <m/>
    <x v="19"/>
    <s v="Sin Fecha"/>
    <n v="243.02916666666715"/>
    <d v="2015-02-23T13:47:00"/>
    <s v="No Cumplió"/>
    <s v="Sin Fecha"/>
    <n v="242.85347222222481"/>
    <s v="Broker, FSP1307, Gap"/>
    <n v="5"/>
    <x v="0"/>
    <m/>
    <m/>
    <m/>
    <m/>
    <m/>
    <m/>
  </r>
  <r>
    <x v="1"/>
    <s v="Br3"/>
    <s v="BXMPRJ-290"/>
    <s v="Enhancement"/>
    <s v="Delivered"/>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31"/>
    <d v="2015-02-23T18:00:00"/>
    <d v="2014-06-25T17:18:00"/>
    <d v="2015-02-03T09:46:00"/>
    <n v="222.68611111111386"/>
    <d v="2015-02-08T09:46:00"/>
    <m/>
    <x v="3"/>
    <s v="Sin Fecha"/>
    <n v="243.02916666666715"/>
    <d v="2015-02-13T17:05:00"/>
    <s v="No Cumplió"/>
    <s v="Sin Fecha"/>
    <n v="232.9909722222219"/>
    <s v="Broker, FSP1307, Gap"/>
    <n v="5"/>
    <x v="0"/>
    <m/>
    <m/>
    <m/>
    <m/>
    <m/>
    <m/>
  </r>
  <r>
    <x v="1"/>
    <s v="Br3"/>
    <s v="BXMPRJ-290"/>
    <s v="Enhancement"/>
    <s v="In Progress"/>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31"/>
    <d v="2015-02-23T18:00:00"/>
    <d v="2014-06-25T17:18:00"/>
    <d v="2015-02-03T00:00:00"/>
    <n v="222.27916666666715"/>
    <d v="2015-02-08T00:00:00"/>
    <m/>
    <x v="6"/>
    <s v="Sin Fecha"/>
    <n v="243.02916666666715"/>
    <d v="2015-02-03T09:46:00"/>
    <s v="Cumplió"/>
    <s v="Sin Fecha"/>
    <n v="222.68611111111386"/>
    <s v="Broker, FSP1307, Gap"/>
    <n v="5"/>
    <x v="0"/>
    <m/>
    <m/>
    <m/>
    <m/>
    <m/>
    <m/>
  </r>
  <r>
    <x v="2"/>
    <s v="Br4"/>
    <s v="BXMPRJ-268"/>
    <s v="Enhancement"/>
    <s v="Closed"/>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_x000a__x000a_Ya revisamos el ERAS, detectando que la definicion que se incluyo para estos datos es diferente a los solicitado , por lo que podemos decir que la entrega sigue el ERAS, pero con los datos asi entregados NO funciona el PORTAL. _x000a__x000a_Incluso lo que se recibe esta incompleto y esto aumenta el un problema, esto son los principales conflictos: _x000a__x000a_a) No se entregan datos completos de las ordenes de capitales, al parecer solo se presenta lo asignado a detalle (falta el total), falta lo ordenado (total y detalle) y lo cancelado (Total y detalle). _x000a__x000a_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_x000a__x000a_El EXCEL de ejemplo los revise linea por linea con EVER , se le menciono para que servia cada resgistro de este archivo e incluso se incorporaron datos que el propuso (Prestamo de Valores). _x000a__x000a_La interface asi entregada NO permite REALIZAR OPERACION DE CAPITALES NI DE SOCIEDADES DE INVERSION DESDE INTERNET. _x000a__x000a_Es urgente que revisemos este tema"/>
    <s v="Jesús Villaseñor"/>
    <x v="2"/>
    <d v="2015-02-23T18:00:00"/>
    <d v="2014-06-17T19:43:00"/>
    <d v="2015-02-02T00:00:00"/>
    <n v="229.1784722222219"/>
    <d v="2015-02-07T00:00:00"/>
    <d v="2015-02-05T00:00:00"/>
    <x v="15"/>
    <n v="5"/>
    <n v="250.9284722222219"/>
    <d v="2015-02-10T17:51:00"/>
    <s v="No Cumplió"/>
    <s v="No Cumplió"/>
    <n v="237.92222222222335"/>
    <s v="Broker, ChangeReq, FSP1307, Gap, PruebasD3"/>
    <n v="5"/>
    <x v="0"/>
    <m/>
    <m/>
    <m/>
    <m/>
    <m/>
    <m/>
  </r>
  <r>
    <x v="0"/>
    <s v="Br5"/>
    <s v="BXMPRJ-250"/>
    <s v="Enhancement"/>
    <s v="Failed Test"/>
    <s v="Medium"/>
    <s v="Recibir las compras de colocación en Mercado de Capitales enviadas desde FIABLE"/>
    <s v="Recibir las compras de colocación en Mercado de Capitales enviadas desde FIABLE. _x000a__x000a_Dichas operaciones deben de soportar la baja por error. _x000a__x000a__x000a__x000a__x000a_Descripción detallada _x000a__x000a_Colocaciones Mercado de Capitales _x000a_• Realizar appservice _x000a_• Los parámetros son: _x000a__x000a_Campo Descripción Tipo de Variable _x000a_Folio Folio de operación dada por FIABLE Integer _x000a_AlaOBaja Alta O Baja del registro Char _x000a_Contrato Contrato Integer _x000a_FOper Fecha de operación Date _x000a_FLiq Fecha de liquidación Date _x000a_Emision Emisora Char _x000a_Serie Serie Char _x000a_Precio Precio Decimal _x000a_Títulos Títulos Integer _x000a_Contraparte Contraparte liquidadora del efectivo Integer _x000a__x000a_• Acción de TAS ¨&quot;Alta&quot; _x000a_1. Genera un movimiento (FTrans) con una clave de concepto (itipo_ord e itipo_tran), que identifique una colocación primaria. _x000a_2. Genera liquidación _x000a__x000a_• Acción de TAS ¨&quot;Baja&quot; _x000a_1. Borra movimiento _x000a_2. Borra liquidación _x000a__x000a_• &quot;Modificación&quot; _x000a_Se maneja como &quot;Baja&quot; y &quot;Alta&quot; _x000a__x000a__x000a_"/>
    <s v="Sergio Rangel"/>
    <x v="9"/>
    <d v="2015-02-23T18:00:00"/>
    <d v="2014-06-11T18:39:00"/>
    <d v="2015-02-02T00:00:00"/>
    <n v="235.2229166666657"/>
    <d v="2015-02-07T00:00:00"/>
    <m/>
    <x v="16"/>
    <s v="Sin Fecha"/>
    <n v="256.9729166666657"/>
    <m/>
    <s v="No Cumplió"/>
    <s v="Sin Fecha"/>
    <n v="256.9729166666657"/>
    <s v="Broker, FSP1307, Gap"/>
    <n v="5"/>
    <x v="0"/>
    <m/>
    <m/>
    <m/>
    <m/>
    <m/>
    <m/>
  </r>
  <r>
    <x v="2"/>
    <s v="Br5"/>
    <s v="BXMPRJ-135"/>
    <s v="Enhancement"/>
    <s v="Failed Test"/>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24"/>
    <d v="2015-02-23T18:00:00"/>
    <d v="2014-03-27T21:20:00"/>
    <d v="2015-02-02T00:00:00"/>
    <n v="311.11111111110949"/>
    <d v="2015-02-07T00:00:00"/>
    <d v="2015-02-05T00:00:00"/>
    <x v="3"/>
    <n v="7"/>
    <n v="332.86111111110949"/>
    <d v="2015-02-12T14:51:00"/>
    <s v="No Cumplió"/>
    <s v="No Cumplió"/>
    <n v="321.72986111111095"/>
    <s v="BXM_LiqVal, Broker, Gap, Licencia, PruebasD3, TAS-MM"/>
    <n v="5"/>
    <x v="0"/>
    <m/>
    <m/>
    <m/>
    <m/>
    <m/>
    <m/>
  </r>
  <r>
    <x v="0"/>
    <s v="Br6"/>
    <s v="BXMPRJ-96"/>
    <s v="Enhancement"/>
    <s v="Client Response Provided"/>
    <s v="Low"/>
    <s v="Pantalla con el calculo de VAR (metodo Historico)."/>
    <s v="Realizar pantalla para los operadores con cálculo de VAR usando método histórico _x000a_Corresponde al ID 100 de Brechas e Interfaces."/>
    <s v="Myrna Ocana"/>
    <x v="33"/>
    <d v="2015-02-23T18:00:00"/>
    <d v="2014-01-24T14:21:00"/>
    <d v="2015-02-02T00:00:00"/>
    <n v="373.4020833333343"/>
    <d v="2015-02-07T00:00:00"/>
    <m/>
    <x v="16"/>
    <s v="Sin Fecha"/>
    <n v="395.1520833333343"/>
    <m/>
    <s v="No Cumplió"/>
    <s v="Sin Fecha"/>
    <n v="395.1520833333343"/>
    <s v="Bank, FSP578, Gap, InScope, TAS-DR"/>
    <n v="5"/>
    <x v="0"/>
    <m/>
    <m/>
    <m/>
    <m/>
    <m/>
    <m/>
  </r>
  <r>
    <x v="0"/>
    <s v="Br2"/>
    <s v="BXMPRJ-93"/>
    <s v="Enhancement"/>
    <s v="Investigating"/>
    <s v="Medium"/>
    <s v="Administrar títulos y efectivo por inclumplimiento."/>
    <s v="Administrar títulos y efectivo cuando se incumpla la entrega o recepción de los valores. _x000a_Corresponde al ID 116 de Brechas e Interfaces."/>
    <s v="Myrna Ocana"/>
    <x v="5"/>
    <d v="2015-02-23T18:00:00"/>
    <d v="2014-01-20T13:46:00"/>
    <d v="2015-02-02T00:00:00"/>
    <n v="377.42638888888905"/>
    <d v="2015-02-07T00:00:00"/>
    <m/>
    <x v="16"/>
    <s v="Sin Fecha"/>
    <n v="399.17638888888905"/>
    <m/>
    <s v="No Cumplió"/>
    <s v="Sin Fecha"/>
    <n v="399.17638888888905"/>
    <s v="Broker, Gap, Licencia, TAS-CM"/>
    <n v="5"/>
    <x v="0"/>
    <m/>
    <m/>
    <m/>
    <m/>
    <m/>
    <m/>
  </r>
  <r>
    <x v="0"/>
    <s v="Br4"/>
    <s v="BXMPRJ-90"/>
    <s v="Enhancement"/>
    <s v="Failed Test"/>
    <s v="Medium"/>
    <s v="Realizar Carga de Boletin Electronico"/>
    <s v="Realizar la carga de boletín electrónica para generar la aplicación de ejercicios de derecho de manera automática. _x000a_Corresponde al ID 31 de Brechas e Interfaces."/>
    <s v="Myrna Ocana"/>
    <x v="19"/>
    <d v="2015-02-23T18:00:00"/>
    <d v="2014-01-20T12:03:00"/>
    <d v="2015-02-16T15:30:00"/>
    <n v="392.14375000000291"/>
    <d v="2015-02-21T15:30:00"/>
    <m/>
    <x v="2"/>
    <s v="Sin Fecha"/>
    <n v="399.24791666666715"/>
    <m/>
    <s v="No Cumplió"/>
    <s v="Sin Fecha"/>
    <n v="399.24791666666715"/>
    <s v="FSP1307, PruebasD4"/>
    <n v="5"/>
    <x v="0"/>
    <m/>
    <m/>
    <m/>
    <m/>
    <m/>
    <m/>
  </r>
  <r>
    <x v="1"/>
    <s v="Br4"/>
    <s v="BXMPRJ-90"/>
    <s v="Enhancement"/>
    <s v="Delivered"/>
    <s v="Medium"/>
    <s v="Realizar Carga de Boletin Electronico"/>
    <s v="Realizar la carga de boletín electrónica para generar la aplicación de ejercicios de derecho de manera automática. _x000a_Corresponde al ID 31 de Brechas e Interfaces."/>
    <s v="Myrna Ocana"/>
    <x v="19"/>
    <d v="2015-02-23T18:00:00"/>
    <d v="2014-01-20T12:03:00"/>
    <d v="2015-02-02T00:00:00"/>
    <n v="377.49791666666715"/>
    <d v="2015-02-07T00:00:00"/>
    <m/>
    <x v="5"/>
    <s v="Sin Fecha"/>
    <n v="399.24791666666715"/>
    <d v="2015-02-16T15:30:00"/>
    <s v="No Cumplió"/>
    <s v="Sin Fecha"/>
    <n v="392.14375000000291"/>
    <s v="FSP1307, PruebasD4"/>
    <n v="5"/>
    <x v="9"/>
    <m/>
    <m/>
    <m/>
    <m/>
    <m/>
    <m/>
  </r>
  <r>
    <x v="0"/>
    <s v="Br6"/>
    <s v="BXMPRJ-89"/>
    <s v="Enhancement"/>
    <s v="Client Response Provided"/>
    <s v="Medium"/>
    <s v="Pantalla de Autorización para comisiones de MC"/>
    <s v="Realizar pantalla de autorización para las comisiones de mercado de capitales."/>
    <s v="Myrna Ocana"/>
    <x v="33"/>
    <d v="2015-02-23T18:00:00"/>
    <d v="2014-01-20T12:01:00"/>
    <d v="2015-02-02T00:00:00"/>
    <n v="377.49930555555329"/>
    <d v="2015-02-07T00:00:00"/>
    <m/>
    <x v="16"/>
    <s v="Sin Fecha"/>
    <n v="399.24930555555329"/>
    <m/>
    <s v="No Cumplió"/>
    <s v="Sin Fecha"/>
    <n v="399.24930555555329"/>
    <s v="Broker, FSP580, Gap, TAS-CM"/>
    <n v="5"/>
    <x v="0"/>
    <m/>
    <m/>
    <m/>
    <m/>
    <m/>
    <m/>
  </r>
  <r>
    <x v="0"/>
    <s v="Br4"/>
    <s v="BXMPRJ-88"/>
    <s v="Enhancement"/>
    <s v="Failed Test"/>
    <s v="Medium"/>
    <s v="Repore Global de Utilidades."/>
    <s v="Reporte global de utilidades por promotor, trader, centro de costos (corvalin) _x000a_Corresponde al ID 25 de Brechas e Interfaces."/>
    <s v="Jocelyn Vazquez"/>
    <x v="22"/>
    <d v="2015-02-23T18:00:00"/>
    <d v="2014-01-20T11:59:00"/>
    <d v="2015-02-17T18:29:00"/>
    <n v="393.27083333333576"/>
    <d v="2015-02-22T18:29:00"/>
    <m/>
    <x v="1"/>
    <s v="Sin Fecha"/>
    <n v="399.25069444444671"/>
    <m/>
    <s v="No Cumplió"/>
    <s v="Sin Fecha"/>
    <n v="399.25069444444671"/>
    <s v="Broker, FSP580, PruebasD2"/>
    <n v="5"/>
    <x v="10"/>
    <m/>
    <m/>
    <m/>
    <m/>
    <m/>
    <m/>
  </r>
  <r>
    <x v="1"/>
    <s v="Br4"/>
    <s v="BXMPRJ-88"/>
    <s v="Enhancement"/>
    <s v="Failed Test"/>
    <s v="Medium"/>
    <s v="Repore Global de Utilidades."/>
    <s v="Reporte global de utilidades por promotor, trader, centro de costos (corvalin) _x000a_Corresponde al ID 25 de Brechas e Interfaces."/>
    <s v="Myrna Ocana"/>
    <x v="0"/>
    <d v="2015-02-23T18:00:00"/>
    <d v="2014-01-20T11:59:00"/>
    <d v="2015-02-02T00:00:00"/>
    <n v="377.50069444444671"/>
    <d v="2015-02-07T00:00:00"/>
    <d v="2015-02-04T00:00:00"/>
    <x v="21"/>
    <n v="13"/>
    <n v="399.25069444444671"/>
    <d v="2015-02-17T18:29:00"/>
    <s v="No Cumplió"/>
    <s v="No Cumplió"/>
    <n v="393.27083333333576"/>
    <s v="Broker, FSP580, PruebasD2"/>
    <n v="5"/>
    <x v="10"/>
    <m/>
    <m/>
    <m/>
    <m/>
    <m/>
    <m/>
  </r>
  <r>
    <x v="0"/>
    <s v="Br6"/>
    <s v="BXMPRJ-77"/>
    <s v="Enhancement"/>
    <s v="Client Response Provided"/>
    <s v="Low"/>
    <s v="Constancias INDICIUM Banco"/>
    <s v="Constancias de Indicum Banco. _x000a_Corresponde al ID 119 de Brechas e Interfaces."/>
    <s v="Myrna Ocana"/>
    <x v="33"/>
    <d v="2015-02-23T18:00:00"/>
    <d v="2013-12-10T17:39:00"/>
    <d v="2015-02-02T00:00:00"/>
    <n v="418.26458333332994"/>
    <d v="2015-02-07T00:00:00"/>
    <m/>
    <x v="16"/>
    <s v="Sin Fecha"/>
    <n v="440.01458333332994"/>
    <m/>
    <s v="No Cumplió"/>
    <s v="Sin Fecha"/>
    <n v="440.01458333332994"/>
    <s v="Bank, Interface, Licencia, TAS-Gral"/>
    <n v="5"/>
    <x v="0"/>
    <m/>
    <m/>
    <m/>
    <m/>
    <m/>
    <m/>
  </r>
  <r>
    <x v="2"/>
    <s v="Br4"/>
    <s v="BXMPRJ-75"/>
    <s v="Enhancement"/>
    <s v="Closed"/>
    <s v="Medium"/>
    <s v="Operaciones de Mercado de Dinero"/>
    <s v="Operaciones de Mercado de Dinero. _x000a_Corresponde al ID 95 de Brechas e Interfaces."/>
    <s v="Myrna Ocana"/>
    <x v="2"/>
    <d v="2015-02-23T18:00:00"/>
    <d v="2013-12-10T16:58:00"/>
    <d v="2015-02-02T00:00:00"/>
    <n v="418.29305555555766"/>
    <d v="2015-02-07T00:00:00"/>
    <m/>
    <x v="3"/>
    <s v="Sin Fecha"/>
    <n v="440.04305555555766"/>
    <d v="2015-02-12T20:09:00"/>
    <s v="No Cumplió"/>
    <s v="Sin Fecha"/>
    <n v="429.13263888889196"/>
    <s v="Broker, FSP580, Interface, TAS-MM"/>
    <n v="5"/>
    <x v="0"/>
    <m/>
    <m/>
    <m/>
    <m/>
    <m/>
    <m/>
  </r>
  <r>
    <x v="2"/>
    <s v="Br4"/>
    <s v="BXMPRJ-63"/>
    <s v="Enhancement"/>
    <s v="Closed"/>
    <s v="Low"/>
    <s v="Reubicación Fondos Multiseries."/>
    <s v="Valuar las posiciones de clientes, el sistema debe de reubicar al cliente en la serie que le corresponde, el sistema debe de presentarlo como reubicación y puede haber remanentes, por que tienen diferentes precios. _x000a_Coresponde al ID 38 de Brechas e Interfaces."/>
    <s v="Arturo Saldivar"/>
    <x v="31"/>
    <d v="2015-02-23T18:00:00"/>
    <d v="2013-11-15T17:17:00"/>
    <d v="2015-02-02T00:00:00"/>
    <n v="443.27986111111386"/>
    <d v="2015-02-07T00:00:00"/>
    <d v="2015-02-05T00:00:00"/>
    <x v="19"/>
    <n v="6"/>
    <n v="465.02986111111386"/>
    <d v="2015-02-11T14:45:00"/>
    <s v="No Cumplió"/>
    <s v="No Cumplió"/>
    <n v="452.89444444444962"/>
    <s v="Bank, Broker, FSP580, Gap, Licencia, PruebasD3"/>
    <n v="5"/>
    <x v="0"/>
    <m/>
    <m/>
    <m/>
    <m/>
    <m/>
    <m/>
  </r>
  <r>
    <x v="2"/>
    <s v="Br4"/>
    <s v="BXMPRJ-61"/>
    <s v="Enhancement"/>
    <s v="Closed"/>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
    <d v="2015-02-23T18:00:00"/>
    <d v="2013-11-15T14:46:00"/>
    <d v="2015-02-06T18:35:00"/>
    <n v="448.15902777777956"/>
    <d v="2015-02-11T18:35:00"/>
    <m/>
    <x v="1"/>
    <s v="Sin Fecha"/>
    <n v="465.13472222222481"/>
    <d v="2015-02-11T14:51:00"/>
    <s v="Cumplió"/>
    <s v="Sin Fecha"/>
    <n v="453.00347222222626"/>
    <s v="Broker, FSP580, Interface, TAS-Gral"/>
    <n v="5"/>
    <x v="0"/>
    <m/>
    <m/>
    <m/>
    <m/>
    <m/>
    <m/>
  </r>
  <r>
    <x v="1"/>
    <s v="Br4"/>
    <s v="BXMPRJ-61"/>
    <s v="Enhancement"/>
    <s v="Delivered"/>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34"/>
    <d v="2015-02-23T18:00:00"/>
    <d v="2013-11-15T14:46:00"/>
    <d v="2015-02-02T00:00:00"/>
    <n v="443.38472222222481"/>
    <d v="2015-02-07T00:00:00"/>
    <m/>
    <x v="1"/>
    <s v="Sin Fecha"/>
    <n v="465.13472222222481"/>
    <d v="2015-02-06T18:35:00"/>
    <s v="Cumplió"/>
    <s v="Sin Fecha"/>
    <n v="448.15902777777956"/>
    <s v="Broker, FSP580, Interface, TAS-Gral"/>
    <n v="5"/>
    <x v="0"/>
    <m/>
    <m/>
    <m/>
    <m/>
    <m/>
    <m/>
  </r>
  <r>
    <x v="2"/>
    <s v="Br4"/>
    <s v="BXMPRJ-60"/>
    <s v="Enhancement"/>
    <s v="Closed"/>
    <s v="Medium"/>
    <s v="Portal WEB Cpa y Vta de Sociedades de Inversion"/>
    <s v="Para realizar operaciones de compra venta de sociedades de inversión el portal WEB ejecuta un procedimiento que recibe los siguientes parámetros. _x000a__x000a_• cliente _x000a_• compra/venta _x000a_• emisora _x000a_• serie _x000a_• títulos _x000a_• mensaje de aceptación con un folio, o de error con el detalle del mismo. _x000a_"/>
    <s v="Jesús Villaseñor"/>
    <x v="2"/>
    <d v="2015-02-23T18:00:00"/>
    <d v="2013-11-15T14:08:00"/>
    <d v="2015-02-02T00:00:00"/>
    <n v="443.4111111111124"/>
    <d v="2015-02-07T00:00:00"/>
    <m/>
    <x v="3"/>
    <s v="Sin Fecha"/>
    <n v="465.1611111111124"/>
    <d v="2015-02-12T19:28:00"/>
    <s v="No Cumplió"/>
    <s v="Sin Fecha"/>
    <n v="454.22222222222626"/>
    <s v="Broker, FSP1307, FSP580, Interface"/>
    <n v="5"/>
    <x v="0"/>
    <m/>
    <m/>
    <m/>
    <m/>
    <m/>
    <m/>
  </r>
  <r>
    <x v="2"/>
    <s v="Br4"/>
    <s v="BXMPRJ-57"/>
    <s v="Enhancement"/>
    <s v="Closed"/>
    <s v="Medium"/>
    <s v="Publicar Saldos y Posiciones."/>
    <s v="BRECHA. _x000a_Función para publicar Saldos y Posiciones. _x000a_Corresponde al ID 19 de Brechas e Interfaces."/>
    <s v="Myrna Ocana"/>
    <x v="34"/>
    <d v="2015-02-23T18:00:00"/>
    <d v="2013-11-14T23:46:00"/>
    <d v="2015-02-02T00:00:00"/>
    <n v="444.00972222222481"/>
    <d v="2015-02-07T00:00:00"/>
    <m/>
    <x v="15"/>
    <s v="Sin Fecha"/>
    <n v="465.75972222222481"/>
    <d v="2015-02-10T18:00:00"/>
    <s v="No Cumplió"/>
    <s v="Sin Fecha"/>
    <n v="452.75972222222481"/>
    <s v="Bank, Broker, FSP580, Interface"/>
    <n v="5"/>
    <x v="0"/>
    <m/>
    <m/>
    <m/>
    <m/>
    <m/>
    <m/>
  </r>
  <r>
    <x v="0"/>
    <s v="Br4"/>
    <s v="BXMPRJ-52"/>
    <s v="Enhancement"/>
    <s v="Client Response Provided"/>
    <s v="Medium"/>
    <s v="Interfaz DWH para CB"/>
    <s v="Interfaz DWH. _x000a_Corresponde al ID 45 y 50 de Brechas e Interfaces _x000a_Corresponde al ID 139, 141, 142, 143, 157, 158, 159, 160, 161 de Inventario de Interfaces."/>
    <s v="Myrna Ocana"/>
    <x v="33"/>
    <d v="2015-02-23T18:00:00"/>
    <d v="2013-11-08T18:13:00"/>
    <d v="2015-02-02T00:00:00"/>
    <n v="450.2409722222219"/>
    <d v="2015-02-07T00:00:00"/>
    <d v="2015-02-05T00:00:00"/>
    <x v="16"/>
    <n v="18"/>
    <n v="471.9909722222219"/>
    <m/>
    <s v="No Cumplió"/>
    <s v="No Cumplió"/>
    <n v="471.9909722222219"/>
    <s v="Broker, FSP580, Interface, PruebasD3"/>
    <n v="5"/>
    <x v="0"/>
    <m/>
    <m/>
    <m/>
    <m/>
    <m/>
    <m/>
  </r>
  <r>
    <x v="2"/>
    <s v="Br4"/>
    <s v="BXMPRJ-49"/>
    <s v="Enhancement"/>
    <s v="Delivered"/>
    <s v="Medium"/>
    <s v="Interfaz Zeus - Investor"/>
    <s v="INTREFAZ para la generación de los archivos para ZEUS e INVESTOR _x000a_Corresponde al ID 74 y 75 de Brechas e Interfaces _x000a_Corresponde al ID 93 al 194 de Inventario de Interfaces."/>
    <s v="Myrna Ocana"/>
    <x v="16"/>
    <d v="2015-02-23T18:00:00"/>
    <d v="2013-11-06T11:56:00"/>
    <d v="2015-02-02T00:00:00"/>
    <n v="452.50277777777956"/>
    <d v="2015-02-07T00:00:00"/>
    <d v="2015-02-05T00:00:00"/>
    <x v="3"/>
    <n v="7"/>
    <n v="474.25277777777956"/>
    <d v="2015-02-12T20:07:00"/>
    <s v="No Cumplió"/>
    <s v="No Cumplió"/>
    <n v="463.34097222222044"/>
    <s v="Broker, FSP580, Gap, PruebasD3, SCPC, TAS-Gral"/>
    <n v="5"/>
    <x v="0"/>
    <m/>
    <m/>
    <m/>
    <m/>
    <m/>
    <m/>
  </r>
  <r>
    <x v="0"/>
    <s v="Br4"/>
    <s v="BXMPRJ-42"/>
    <s v="Enhancement"/>
    <s v="Delivered"/>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3"/>
    <d v="2015-02-23T18:00:00"/>
    <d v="2013-10-30T17:26:00"/>
    <d v="2015-02-02T00:00:00"/>
    <n v="459.27361111110804"/>
    <d v="2015-02-07T00:00:00"/>
    <d v="2015-02-05T00:00:00"/>
    <x v="16"/>
    <n v="18"/>
    <n v="481.02361111110804"/>
    <m/>
    <s v="No Cumplió"/>
    <s v="No Cumplió"/>
    <n v="481.02361111110804"/>
    <s v="Broker, FSP580, Interface, PruebasD3"/>
    <n v="5"/>
    <x v="0"/>
    <m/>
    <m/>
    <m/>
    <m/>
    <m/>
    <m/>
  </r>
  <r>
    <x v="2"/>
    <s v="Br4"/>
    <s v="BXMPRJ-38"/>
    <s v="Enhancement"/>
    <s v="Closed"/>
    <s v="Medium"/>
    <s v="LAYOUT INTERFAZ PRECIOS Y RENDIMIENTOS DE FONDOS TAS-WEB"/>
    <s v="Proporcionar al cliente una interfaz diaria que le permita exportar la información de precios y rendimientos de los fondos del módulo de Sociedades de Inversión en archivo plano."/>
    <s v="Arturo Saldivar"/>
    <x v="2"/>
    <d v="2015-02-23T18:00:00"/>
    <d v="2013-10-23T14:15:00"/>
    <d v="2015-02-02T00:00:00"/>
    <n v="466.40625"/>
    <d v="2015-02-07T00:00:00"/>
    <d v="2015-02-04T00:00:00"/>
    <x v="5"/>
    <n v="12"/>
    <n v="488.15625"/>
    <d v="2015-02-16T14:54:00"/>
    <s v="No Cumplió"/>
    <s v="No Cumplió"/>
    <n v="481.0270833333343"/>
    <s v="Broker, Gap, Licencia, PruebasD2, TAS-Funds"/>
    <n v="5"/>
    <x v="0"/>
    <m/>
    <m/>
    <m/>
    <m/>
    <m/>
    <m/>
  </r>
  <r>
    <x v="0"/>
    <s v="Br4"/>
    <s v="BXMPRJ-33"/>
    <s v="Enhancement"/>
    <s v="In Progress"/>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na hernandez"/>
    <x v="8"/>
    <d v="2015-02-23T18:00:00"/>
    <d v="2013-10-22T15:25:00"/>
    <d v="2015-02-17T14:38:00"/>
    <n v="482.96736111111386"/>
    <d v="2015-02-22T14:38:00"/>
    <m/>
    <x v="8"/>
    <s v="Sin Fecha"/>
    <n v="489.10763888889051"/>
    <m/>
    <s v="No Cumplió"/>
    <s v="Sin Fecha"/>
    <n v="489.10763888889051"/>
    <s v="Broker, FSP1307, Gap, Licencia"/>
    <n v="5"/>
    <x v="0"/>
    <m/>
    <m/>
    <m/>
    <m/>
    <m/>
    <m/>
  </r>
  <r>
    <x v="1"/>
    <s v="Br4"/>
    <s v="BXMPRJ-33"/>
    <s v="Enhancement"/>
    <s v="Delivered"/>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5"/>
    <d v="2015-02-23T18:00:00"/>
    <d v="2013-10-22T15:25:00"/>
    <d v="2015-02-02T00:00:00"/>
    <n v="467.35763888889051"/>
    <d v="2015-02-07T00:00:00"/>
    <m/>
    <x v="21"/>
    <s v="Sin Fecha"/>
    <n v="489.10763888889051"/>
    <d v="2015-02-17T14:38:00"/>
    <s v="No Cumplió"/>
    <s v="Sin Fecha"/>
    <n v="482.96736111111386"/>
    <s v="Broker, FSP1307, Gap, Licencia"/>
    <n v="5"/>
    <x v="0"/>
    <m/>
    <m/>
    <m/>
    <m/>
    <m/>
    <m/>
  </r>
  <r>
    <x v="1"/>
    <s v="Br4"/>
    <s v="BXMPRJ-33"/>
    <s v="Enhancement"/>
    <s v="Delivered"/>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3"/>
    <d v="2015-02-23T18:00:00"/>
    <d v="2013-10-22T15:25:00"/>
    <d v="2015-02-02T00:00:00"/>
    <n v="467.35763888889051"/>
    <d v="2015-02-07T00:00:00"/>
    <d v="2015-02-04T00:00:00"/>
    <x v="16"/>
    <n v="19"/>
    <n v="489.10763888889051"/>
    <m/>
    <s v="No Cumplió"/>
    <s v="No Cumplió"/>
    <n v="489.10763888889051"/>
    <s v="FSP578, FSP579, PruebasD2"/>
    <n v="5"/>
    <x v="0"/>
    <m/>
    <m/>
    <m/>
    <m/>
    <m/>
    <m/>
  </r>
  <r>
    <x v="0"/>
    <s v="Br4"/>
    <s v="BXMPRJ-31"/>
    <s v="Enhancement"/>
    <s v="In Progress"/>
    <s v="Medium"/>
    <s v="Comisiones e Ingresos"/>
    <s v="Cobro de comisiones a contratos e ingresos generados por promotor. _x000a_Corresponde al ID TAS 36 de Brechas e Interfaces Bx+"/>
    <s v="Myrna Ocana"/>
    <x v="22"/>
    <d v="2015-02-23T18:00:00"/>
    <d v="2013-10-19T15:19:00"/>
    <d v="2015-02-02T00:00:00"/>
    <n v="470.3618055555562"/>
    <d v="2015-02-07T00:00:00"/>
    <d v="2015-02-04T00:00:00"/>
    <x v="16"/>
    <n v="19"/>
    <n v="492.1118055555562"/>
    <m/>
    <s v="No Cumplió"/>
    <s v="No Cumplió"/>
    <n v="492.1118055555562"/>
    <s v="FSP578, FSP579, PruebasD2"/>
    <n v="5"/>
    <x v="0"/>
    <m/>
    <m/>
    <m/>
    <m/>
    <m/>
    <m/>
  </r>
  <r>
    <x v="0"/>
    <s v="Br4"/>
    <s v="BXMPRJ-30"/>
    <s v="Enhancement"/>
    <s v="In Progress"/>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Alejandra Ivonne González Venancio"/>
    <x v="21"/>
    <d v="2015-02-23T18:00:00"/>
    <d v="2013-10-18T18:41:00"/>
    <d v="2015-02-17T18:40:00"/>
    <n v="486.99930555556057"/>
    <d v="2015-02-22T18:40:00"/>
    <m/>
    <x v="1"/>
    <s v="Sin Fecha"/>
    <n v="492.97152777777956"/>
    <m/>
    <s v="No Cumplió"/>
    <s v="Sin Fecha"/>
    <n v="492.97152777777956"/>
    <s v="PruebasD2"/>
    <n v="5"/>
    <x v="0"/>
    <m/>
    <m/>
    <m/>
    <m/>
    <m/>
    <m/>
  </r>
  <r>
    <x v="1"/>
    <s v="Br4"/>
    <s v="BXMPRJ-30"/>
    <s v="Enhancement"/>
    <s v="In Progress"/>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Myrna Ocana"/>
    <x v="26"/>
    <d v="2015-02-23T18:00:00"/>
    <d v="2013-10-18T18:41:00"/>
    <d v="2015-02-02T00:00:00"/>
    <n v="471.22152777777956"/>
    <d v="2015-02-07T00:00:00"/>
    <d v="2015-02-04T00:00:00"/>
    <x v="21"/>
    <n v="13"/>
    <n v="492.97152777777956"/>
    <d v="2015-02-17T18:40:00"/>
    <s v="No Cumplió"/>
    <s v="No Cumplió"/>
    <n v="486.99930555556057"/>
    <s v="PruebasD2"/>
    <n v="5"/>
    <x v="0"/>
    <m/>
    <m/>
    <m/>
    <m/>
    <m/>
    <m/>
  </r>
  <r>
    <x v="0"/>
    <s v="Br4"/>
    <s v="BXMPRJ-27"/>
    <s v="Enhancement"/>
    <s v="Failed Test"/>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11"/>
    <d v="2015-02-23T18:00:00"/>
    <d v="2013-10-18T14:41:00"/>
    <d v="2015-02-14T15:38:00"/>
    <n v="484.03958333333139"/>
    <d v="2015-02-19T15:38:00"/>
    <d v="2015-02-04T00:00:00"/>
    <x v="19"/>
    <n v="19"/>
    <n v="493.1381944444438"/>
    <m/>
    <s v="No Cumplió"/>
    <s v="No Cumplió"/>
    <n v="493.1381944444438"/>
    <s v="Bank, Broker, FSP578, FSP580, Gap, PruebasD2"/>
    <n v="5"/>
    <x v="0"/>
    <m/>
    <m/>
    <m/>
    <m/>
    <m/>
    <m/>
  </r>
  <r>
    <x v="1"/>
    <s v="Br4"/>
    <s v="BXMPRJ-27"/>
    <s v="Enhancement"/>
    <s v="Delivered"/>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12"/>
    <d v="2015-02-23T18:00:00"/>
    <d v="2013-10-18T14:41:00"/>
    <d v="2015-02-02T00:00:00"/>
    <n v="471.3881944444438"/>
    <d v="2015-02-07T00:00:00"/>
    <d v="2015-02-04T00:00:00"/>
    <x v="20"/>
    <n v="10"/>
    <n v="493.1381944444438"/>
    <d v="2015-02-14T15:38:00"/>
    <s v="No Cumplió"/>
    <s v="No Cumplió"/>
    <n v="484.03958333333139"/>
    <s v="Bank, Broker, FSP578, FSP580, Gap, PruebasD2"/>
    <n v="5"/>
    <x v="0"/>
    <m/>
    <m/>
    <m/>
    <m/>
    <m/>
    <m/>
  </r>
  <r>
    <x v="0"/>
    <s v="Br4"/>
    <s v="BXMPRJ-26"/>
    <s v="Enhancement"/>
    <s v="Delivered"/>
    <s v="Medium"/>
    <s v="Funcionalidad Hos to Host"/>
    <s v="Se anexa documento de especificación para su revisión. _x000a_Funcionalidad Host to Host. _x000a_Corresponden a los ID 137 y 163 del Inventario de Interfaces proporcionado por Bx+."/>
    <s v="Myrna Ocana"/>
    <x v="2"/>
    <d v="2015-02-23T18:00:00"/>
    <d v="2013-10-17T13:36:00"/>
    <d v="2015-02-13T15:50:00"/>
    <n v="484.09305555555329"/>
    <d v="2015-02-18T15:50:00"/>
    <d v="2015-02-04T00:00:00"/>
    <x v="3"/>
    <n v="19"/>
    <n v="494.1833333333343"/>
    <m/>
    <s v="No Cumplió"/>
    <s v="No Cumplió"/>
    <n v="494.1833333333343"/>
    <s v="Bank, Broker, FSP578, FSP580, Gap, PruebasD2"/>
    <n v="5"/>
    <x v="0"/>
    <m/>
    <m/>
    <m/>
    <m/>
    <m/>
    <m/>
  </r>
  <r>
    <x v="1"/>
    <s v="Br4"/>
    <s v="BXMPRJ-26"/>
    <s v="Enhancement"/>
    <s v="Delivered"/>
    <s v="Medium"/>
    <s v="Funcionalidad Hos to Host"/>
    <s v="Se anexa documento de especificación para su revisión. _x000a_Funcionalidad Host to Host. _x000a_Corresponden a los ID 137 y 163 del Inventario de Interfaces proporcionado por Bx+."/>
    <s v="Myrna Ocana"/>
    <x v="19"/>
    <d v="2015-02-23T18:00:00"/>
    <d v="2013-10-17T13:36:00"/>
    <d v="2015-02-02T00:00:00"/>
    <n v="472.4333333333343"/>
    <d v="2015-02-07T00:00:00"/>
    <d v="2015-02-04T00:00:00"/>
    <x v="4"/>
    <n v="9"/>
    <n v="494.1833333333343"/>
    <d v="2015-02-13T15:50:00"/>
    <s v="No Cumplió"/>
    <s v="No Cumplió"/>
    <n v="484.09305555555329"/>
    <s v="Bank, Broker, FSP578, FSP580, Gap, PruebasD2"/>
    <n v="5"/>
    <x v="0"/>
    <m/>
    <m/>
    <m/>
    <m/>
    <m/>
    <m/>
  </r>
</pivotCacheRecords>
</file>

<file path=xl/pivotCache/pivotCacheRecords7.xml><?xml version="1.0" encoding="utf-8"?>
<pivotCacheRecords xmlns="http://schemas.openxmlformats.org/spreadsheetml/2006/main" xmlns:r="http://schemas.openxmlformats.org/officeDocument/2006/relationships" count="446">
  <r>
    <x v="0"/>
    <s v="Q2"/>
    <s v="BXMPRJ-1330"/>
    <s v="Question"/>
    <s v="Open"/>
    <s v="Medium"/>
    <s v="Variación en el límite operativo de Cinthya Martínez"/>
    <s v="Se ha monitoreado el límite operativo de Cinthya Martinez y se observa lo siguiente: _x000a_• El día de pruebas 30 de julio de 2014 el operador tenía en sistema una línea de 500, 000,000, para operar Derivados Mex Der. Cabe señalar que Mesa de Control no dio de alta esta cantidad. _x000a__x000a_• El día 16 de febrero, 1 de agosto en pruebas, Mesa de Control modificó el límite de Cinthya a 0.01 _x000a__x000a__x000a_• Al día 18 de febrero, 4 de agosto en pruebas, se revisó nuevamente el límite de Cinthya en el sistema, encontrando que tiene una línea autorizada de 100,000,000. Mesa de control no dio de alta esta línea. _x000a__x000a__x000a_Se solicita se nos proporcione el control de auditoría que nos ayude a verificar cómo es que esta línea constantemente ha cambiado sin que Mesa de Control intervenga . _x000a__x000a_------ _x000a_&lt;&lt;Creación del ticket hecha por Iván Torres a solicitud de Cesar Guzmán, con autorización de Irma Aguilar.&gt;&gt; _x000a_&lt;&lt;Se adjunta correo electrónico&gt;&gt; _x000a_"/>
    <s v="Cesar Guzmán"/>
    <x v="0"/>
    <d v="2015-02-23T18:00:00"/>
    <d v="2015-02-20T18:01:00"/>
    <d v="2015-02-23T13:59:00"/>
    <n v="0.16736111111094942"/>
    <d v="2015-02-24T13:59:00"/>
    <m/>
    <x v="0"/>
    <s v="Sin Fecha"/>
    <n v="2.9993055555532919"/>
    <m/>
    <s v="No Cumplió"/>
    <s v="Sin Fecha"/>
    <n v="2.9993055555532919"/>
    <m/>
    <n v="1"/>
    <x v="0"/>
    <m/>
    <m/>
    <m/>
    <m/>
  </r>
  <r>
    <x v="1"/>
    <s v="Q2"/>
    <s v="BXMPRJ-1330"/>
    <s v="Question"/>
    <s v="Open"/>
    <s v="Medium"/>
    <s v="Variación en el límite operativo de Cinthya Martínez"/>
    <s v="Se ha monitoreado el límite operativo de Cinthya Martinez y se observa lo siguiente: _x000a_• El día de pruebas 30 de julio de 2014 el operador tenía en sistema una línea de 500, 000,000, para operar Derivados Mex Der. Cabe señalar que Mesa de Control no dio de alta esta cantidad. _x000a__x000a_• El día 16 de febrero, 1 de agosto en pruebas, Mesa de Control modificó el límite de Cinthya a 0.01 _x000a__x000a__x000a_• Al día 18 de febrero, 4 de agosto en pruebas, se revisó nuevamente el límite de Cinthya en el sistema, encontrando que tiene una línea autorizada de 100,000,000. Mesa de control no dio de alta esta línea. _x000a__x000a__x000a_Se solicita se nos proporcione el control de auditoría que nos ayude a verificar cómo es que esta línea constantemente ha cambiado sin que Mesa de Control intervenga . _x000a__x000a_------ _x000a_&lt;&lt;Creación del ticket hecha por Iván Torres a solicitud de Cesar Guzmán, con autorización de Irma Aguilar.&gt;&gt; _x000a_&lt;&lt;Se adjunta correo electrónico&gt;&gt; _x000a_"/>
    <s v="Cesar Guzmán"/>
    <x v="1"/>
    <d v="2015-02-23T18:00:00"/>
    <d v="2015-02-20T18:01:00"/>
    <d v="2015-02-20T18:01:00"/>
    <n v="2.9993055555532919"/>
    <d v="2015-02-21T18:01:00"/>
    <m/>
    <x v="1"/>
    <s v="Sin Fecha"/>
    <n v="2.9993055555532919"/>
    <d v="2015-02-23T13:59:00"/>
    <s v="No Cumplió"/>
    <s v="Sin Fecha"/>
    <n v="2.8319444444423425"/>
    <m/>
    <n v="1"/>
    <x v="1"/>
    <m/>
    <m/>
    <m/>
    <m/>
  </r>
  <r>
    <x v="0"/>
    <s v="Q3"/>
    <s v="BXMPRJ-1328"/>
    <s v="Question"/>
    <s v="In Progress"/>
    <s v="High"/>
    <s v="Pólizas 10 Neteo de Operaciones Futuras Divisas realiza un registro en cero y 11 Utilidad por Neteo a liq sig día como se interpretan los registros contra el reporte"/>
    <s v="La póliza 10 Neteo de Operaciones Futuras Divisas esta realizando un registro en ceros los folios 49, 50 y 51 se necesita saber cual es la razón y como se debe interpretar contra el reporte de Liquidaciones (RLIQW100) se sube evidencia. _x000a__x000a_La póliza 11 Utilidad por neteo a liq sig dia como se interpretan los registros contra reporte de Liquidaciones (RLIQW100), se sube evidencia"/>
    <s v="Arturo Saldivar"/>
    <x v="2"/>
    <d v="2015-02-23T18:00:00"/>
    <d v="2015-02-20T14:45:00"/>
    <d v="2015-02-20T14:45:00"/>
    <n v="3.1354166666642413"/>
    <d v="2015-02-21T14:45:00"/>
    <d v="2015-02-23T00:00:00"/>
    <x v="2"/>
    <n v="0"/>
    <n v="3.1354166666642413"/>
    <m/>
    <s v="No Cumplió"/>
    <s v="No Cumplió"/>
    <n v="3.1354166666642413"/>
    <m/>
    <n v="1"/>
    <x v="1"/>
    <m/>
    <m/>
    <m/>
    <m/>
  </r>
  <r>
    <x v="0"/>
    <s v="Q4"/>
    <s v="BXMPRJ-1313"/>
    <s v="Question"/>
    <s v="Delivered"/>
    <s v="High"/>
    <s v="POSICION 11217 INCORRECTA ¿?"/>
    <s v="Se requiere una explicación del por que está cambiando la posición de la cuenta 11217, después de cada operación que realizan los portafolios 11332, 11255 y la 9060, así como también los títulos vendidos en directo a la cuenta 57571 para que de ahí se realicen las garantías a intermediarios (de ser necesario). _x000a_Se adjunta evidencia"/>
    <s v="Martin Cruz"/>
    <x v="3"/>
    <d v="2015-02-23T18:00:00"/>
    <d v="2015-02-17T18:07:00"/>
    <d v="2015-02-18T16:07:00"/>
    <n v="5.078472222223354"/>
    <d v="2015-02-19T16:07:00"/>
    <m/>
    <x v="3"/>
    <s v="Sin Fecha"/>
    <n v="5.9951388888875954"/>
    <m/>
    <s v="No Cumplió"/>
    <s v="Sin Fecha"/>
    <n v="5.9951388888875954"/>
    <m/>
    <n v="1"/>
    <x v="0"/>
    <m/>
    <m/>
    <m/>
    <m/>
  </r>
  <r>
    <x v="0"/>
    <s v="Q4"/>
    <s v="BXMPRJ-1309"/>
    <s v="Question"/>
    <s v="Delivered"/>
    <s v="High"/>
    <s v="Posiciones de mercado de dinero que no se presentan el 31 de julio"/>
    <s v="_x000a_Se identificaron 4 emisiones (DAIMLER 02714, EDCA 00414, FORD 03014 Y NRF 01414) que el día 30 de julio estaban en posición de terceros y el día 31 ya no están en posición de los clientes. No se identifican operaciones de venta ni traspasos. _x000a__x000a_Se anexa evidencia y el ejemplo de movimientos de la emisora DAIMLER 02714"/>
    <s v="Cesar Guzmán"/>
    <x v="4"/>
    <d v="2015-02-23T18:00:00"/>
    <d v="2015-02-16T19:37:00"/>
    <d v="2015-02-16T19:37:00"/>
    <n v="6.9326388888875954"/>
    <d v="2015-02-17T19:37:00"/>
    <m/>
    <x v="4"/>
    <s v="Sin Fecha"/>
    <n v="6.9326388888875954"/>
    <m/>
    <s v="No Cumplió"/>
    <s v="Sin Fecha"/>
    <n v="6.9326388888875954"/>
    <m/>
    <n v="1"/>
    <x v="0"/>
    <m/>
    <m/>
    <m/>
    <m/>
  </r>
  <r>
    <x v="0"/>
    <s v="Q3"/>
    <s v="BXMPRJ-1308"/>
    <s v="Question"/>
    <s v="In Progress"/>
    <s v="Medium"/>
    <s v="Aplicacion de traspasos entre mesas"/>
    <s v="No presenta las operaciones para aplicar entre mesas; Folios 100425, 100424, 100423"/>
    <s v="Agustin Gutierrez"/>
    <x v="5"/>
    <d v="2015-02-23T18:00:00"/>
    <d v="2015-02-16T19:02:00"/>
    <d v="2015-02-19T18:00:00"/>
    <n v="4"/>
    <d v="2015-02-20T18:00:00"/>
    <m/>
    <x v="5"/>
    <s v="Sin Fecha"/>
    <n v="6.9569444444423425"/>
    <m/>
    <s v="No Cumplió"/>
    <s v="Sin Fecha"/>
    <n v="6.9569444444423425"/>
    <m/>
    <n v="1"/>
    <x v="1"/>
    <m/>
    <m/>
    <m/>
    <m/>
  </r>
  <r>
    <x v="0"/>
    <s v="Q2"/>
    <s v="BXMPRJ-1299"/>
    <s v="Question"/>
    <s v="Open"/>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6"/>
    <d v="2015-02-23T18:00:00"/>
    <d v="2015-02-13T20:21:00"/>
    <d v="2015-02-23T17:41:00"/>
    <n v="1.3194444443797693E-2"/>
    <d v="2015-02-24T17:41:00"/>
    <m/>
    <x v="0"/>
    <s v="Sin Fecha"/>
    <n v="9.9020833333343035"/>
    <m/>
    <s v="No Cumplió"/>
    <s v="Sin Fecha"/>
    <n v="9.9020833333343035"/>
    <s v="CICLO4, D5"/>
    <n v="1"/>
    <x v="0"/>
    <m/>
    <m/>
    <m/>
    <m/>
  </r>
  <r>
    <x v="1"/>
    <s v="Q2"/>
    <s v="BXMPRJ-1299"/>
    <s v="Question"/>
    <s v="Open"/>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2"/>
    <d v="2015-02-23T18:00:00"/>
    <d v="2015-02-13T20:21:00"/>
    <d v="2015-02-13T20:21:00"/>
    <n v="9.9020833333343035"/>
    <d v="2015-02-14T20:21:00"/>
    <d v="2015-02-20T00:00:00"/>
    <x v="6"/>
    <n v="3"/>
    <n v="9.9020833333343035"/>
    <d v="2015-02-23T17:41:00"/>
    <s v="No Cumplió"/>
    <s v="No Cumplió"/>
    <n v="9.8888888888905058"/>
    <s v="CICLO4, D5"/>
    <n v="1"/>
    <x v="1"/>
    <m/>
    <m/>
    <m/>
    <m/>
  </r>
  <r>
    <x v="2"/>
    <s v="Q4"/>
    <s v="BXMPRJ-1296"/>
    <s v="Question"/>
    <s v="Closed"/>
    <s v="Medium"/>
    <s v="Diferencia en Precio DOCUFOR 12"/>
    <s v="El precio no esta calculado correctamente conforme al valor nominal vigente"/>
    <s v="Agustin Gutierrez"/>
    <x v="1"/>
    <d v="2015-02-23T18:00:00"/>
    <d v="2015-02-13T15:00:00"/>
    <d v="2015-02-13T15:00:00"/>
    <n v="10.125"/>
    <d v="2015-02-14T15:00:00"/>
    <m/>
    <x v="3"/>
    <s v="Sin Fecha"/>
    <n v="10.125"/>
    <d v="2015-02-18T16:37:00"/>
    <s v="No Cumplió"/>
    <s v="Sin Fecha"/>
    <n v="5.0673611111124046"/>
    <s v="CICLO4"/>
    <n v="1"/>
    <x v="1"/>
    <m/>
    <m/>
    <m/>
    <m/>
  </r>
  <r>
    <x v="0"/>
    <s v="Q4"/>
    <s v="BXMPRJ-1279"/>
    <s v="Question"/>
    <s v="Delivered"/>
    <s v="Medium"/>
    <s v="Bloqueo al ingrear a TAS"/>
    <s v="El accesso al sistema TAS presenta bloqueo de registros al ingresar, esto ocurre generalmente despues de mantenimientos al usuario, por ejemplo permisos o reseteo de password. _x000a_"/>
    <s v="Francisco Morales López"/>
    <x v="6"/>
    <d v="2015-02-23T18:00:00"/>
    <d v="2015-02-11T10:04:00"/>
    <d v="2015-02-11T18:30:00"/>
    <n v="11.979166666664241"/>
    <d v="2015-02-12T18:30:00"/>
    <d v="2015-02-12T00:00:00"/>
    <x v="7"/>
    <n v="11"/>
    <n v="12.330555555556202"/>
    <m/>
    <s v="No Cumplió"/>
    <s v="No Cumplió"/>
    <n v="12.330555555556202"/>
    <m/>
    <n v="1"/>
    <x v="0"/>
    <m/>
    <m/>
    <m/>
    <m/>
  </r>
  <r>
    <x v="0"/>
    <s v="Q4"/>
    <s v="BXMPRJ-1278"/>
    <s v="Question"/>
    <s v="Delivered"/>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x v="7"/>
    <d v="2015-02-23T18:00:00"/>
    <d v="2015-02-10T21:41:00"/>
    <d v="2015-02-10T21:41:00"/>
    <n v="12.846527777779556"/>
    <d v="2015-02-11T21:41:00"/>
    <d v="2015-02-13T00:00:00"/>
    <x v="8"/>
    <n v="10"/>
    <n v="12.846527777779556"/>
    <m/>
    <s v="No Cumplió"/>
    <s v="No Cumplió"/>
    <n v="12.846527777779556"/>
    <m/>
    <n v="1"/>
    <x v="0"/>
    <m/>
    <m/>
    <m/>
    <m/>
  </r>
  <r>
    <x v="0"/>
    <s v="Q4"/>
    <s v="BXMPRJ-1277"/>
    <s v="Question"/>
    <s v="Investigating"/>
    <s v="Medium"/>
    <s v="reporte de operación moneda extranjera (UMS) para complementar ACLME"/>
    <s v="Requiero el archivo por la operación de instrumentos en moneda extranjera para complementar el formulario ACLME."/>
    <s v="Ana hernandez"/>
    <x v="8"/>
    <d v="2015-02-23T18:00:00"/>
    <d v="2015-02-10T21:37:00"/>
    <d v="2015-02-16T17:39:00"/>
    <n v="7.0145833333299379"/>
    <d v="2015-02-17T17:39:00"/>
    <d v="2015-02-23T00:00:00"/>
    <x v="9"/>
    <n v="0"/>
    <n v="12.849305555559113"/>
    <m/>
    <s v="No Cumplió"/>
    <s v="No Cumplió"/>
    <n v="12.849305555559113"/>
    <m/>
    <n v="1"/>
    <x v="0"/>
    <m/>
    <m/>
    <m/>
    <m/>
  </r>
  <r>
    <x v="1"/>
    <s v="Q4"/>
    <s v="BXMPRJ-1277"/>
    <s v="Question"/>
    <s v="Delivered"/>
    <s v="Medium"/>
    <s v="reporte de operación moneda extranjera (UMS) para complementar ACLME"/>
    <s v="Requiero el archivo por la operación de instrumentos en moneda extranjera para complementar el formulario ACLME."/>
    <s v="Ana hernandez"/>
    <x v="7"/>
    <d v="2015-02-23T18:00:00"/>
    <d v="2015-02-10T21:37:00"/>
    <d v="2015-02-10T21:37:00"/>
    <n v="12.849305555559113"/>
    <d v="2015-02-11T21:37:00"/>
    <m/>
    <x v="3"/>
    <s v="Sin Fecha"/>
    <n v="12.849305555559113"/>
    <d v="2015-02-16T17:39:00"/>
    <s v="No Cumplió"/>
    <s v="Sin Fecha"/>
    <n v="5.8347222222291748"/>
    <m/>
    <n v="1"/>
    <x v="0"/>
    <m/>
    <m/>
    <m/>
    <m/>
  </r>
  <r>
    <x v="0"/>
    <s v="Q4"/>
    <s v="BXMPRJ-1276"/>
    <s v="Question"/>
    <s v="Delivered"/>
    <s v="Medium"/>
    <s v="Generación de promotores"/>
    <s v="Requiero los reportes de generación de los promotores por mercado de capitales, mercado de dinero y sociedades de inversión para su revisión."/>
    <s v="Ana hernandez"/>
    <x v="7"/>
    <d v="2015-02-23T18:00:00"/>
    <d v="2015-02-10T21:35:00"/>
    <d v="2015-02-10T21:35:00"/>
    <n v="12.850694444445253"/>
    <d v="2015-02-11T21:35:00"/>
    <m/>
    <x v="8"/>
    <s v="Sin Fecha"/>
    <n v="12.850694444445253"/>
    <m/>
    <s v="No Cumplió"/>
    <s v="Sin Fecha"/>
    <n v="12.850694444445253"/>
    <s v="PruebasD6"/>
    <n v="1"/>
    <x v="0"/>
    <m/>
    <m/>
    <m/>
    <m/>
  </r>
  <r>
    <x v="0"/>
    <s v="Q2"/>
    <s v="BXMPRJ-1273"/>
    <s v="Question"/>
    <s v="Investigating"/>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x v="9"/>
    <d v="2015-02-23T18:00:00"/>
    <d v="2015-02-16T13:49:00"/>
    <d v="2015-02-16T19:32:00"/>
    <n v="6.9361111111138598"/>
    <d v="2015-02-17T19:32:00"/>
    <m/>
    <x v="4"/>
    <s v="Sin Fecha"/>
    <n v="7.1743055555562023"/>
    <m/>
    <s v="No Cumplió"/>
    <s v="Sin Fecha"/>
    <n v="7.1743055555562023"/>
    <m/>
    <n v="1"/>
    <x v="1"/>
    <m/>
    <m/>
    <m/>
    <m/>
  </r>
  <r>
    <x v="0"/>
    <s v="Q3"/>
    <s v="BXMPRJ-1271"/>
    <s v="Question"/>
    <s v="In Progress"/>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10"/>
    <d v="2015-02-23T18:00:00"/>
    <d v="2015-02-10T17:44:00"/>
    <d v="2015-02-16T11:19:00"/>
    <n v="7.2784722222204437"/>
    <d v="2015-02-17T11:19:00"/>
    <m/>
    <x v="9"/>
    <s v="Sin Fecha"/>
    <n v="13.011111111110949"/>
    <m/>
    <s v="No Cumplió"/>
    <s v="Sin Fecha"/>
    <n v="13.011111111110949"/>
    <s v="CICLO4, Pruebas, PruebasD5, Reincidencia 1"/>
    <n v="1"/>
    <x v="1"/>
    <d v="2015-02-16T11:19:00"/>
    <m/>
    <m/>
    <m/>
  </r>
  <r>
    <x v="1"/>
    <s v="Q4"/>
    <s v="BXMPRJ-1271"/>
    <s v="Question"/>
    <s v="Delivered"/>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11"/>
    <d v="2015-02-23T18:00:00"/>
    <d v="2015-02-10T17:44:00"/>
    <d v="2015-02-10T17:44:00"/>
    <n v="13.011111111110949"/>
    <d v="2015-02-11T17:44:00"/>
    <m/>
    <x v="3"/>
    <s v="Sin Fecha"/>
    <n v="13.011111111110949"/>
    <d v="2015-02-16T11:19:00"/>
    <s v="No Cumplió"/>
    <s v="Sin Fecha"/>
    <n v="5.7326388888905058"/>
    <s v="CICLO4, Pruebas, PruebasD5"/>
    <n v="1"/>
    <x v="0"/>
    <d v="2015-02-16T11:19:00"/>
    <m/>
    <m/>
    <m/>
  </r>
  <r>
    <x v="2"/>
    <s v="Q4"/>
    <s v="BXMPRJ-1270"/>
    <s v="Question"/>
    <s v="Closed"/>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x v="12"/>
    <d v="2015-02-23T18:00:00"/>
    <d v="2015-02-10T16:43:00"/>
    <d v="2015-02-10T16:43:00"/>
    <n v="13.053472222221899"/>
    <d v="2015-02-11T16:43:00"/>
    <m/>
    <x v="1"/>
    <s v="Sin Fecha"/>
    <n v="13.053472222221899"/>
    <d v="2015-02-12T19:57:00"/>
    <s v="No Cumplió"/>
    <s v="Sin Fecha"/>
    <n v="2.1347222222248092"/>
    <s v="CICLO4, PruebasD5"/>
    <n v="1"/>
    <x v="0"/>
    <m/>
    <m/>
    <m/>
    <m/>
  </r>
  <r>
    <x v="0"/>
    <s v="Q4"/>
    <s v="BXMPRJ-1267"/>
    <s v="Question"/>
    <s v="Delivered"/>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0"/>
    <d v="2015-02-23T18:00:00"/>
    <d v="2015-02-09T21:28:00"/>
    <d v="2015-02-16T17:33:00"/>
    <n v="7.0187500000029104"/>
    <d v="2015-02-17T17:33:00"/>
    <m/>
    <x v="9"/>
    <s v="Sin Fecha"/>
    <n v="13.855555555557657"/>
    <m/>
    <s v="No Cumplió"/>
    <s v="Sin Fecha"/>
    <n v="13.855555555557657"/>
    <s v="CICLO4"/>
    <n v="1"/>
    <x v="0"/>
    <m/>
    <m/>
    <m/>
    <m/>
  </r>
  <r>
    <x v="1"/>
    <s v="Q4"/>
    <s v="BXMPRJ-1267"/>
    <s v="Question"/>
    <s v="Delivered"/>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1"/>
    <d v="2015-02-23T18:00:00"/>
    <d v="2015-02-09T21:28:00"/>
    <d v="2015-02-16T17:33:00"/>
    <n v="7.0187500000029104"/>
    <d v="2015-02-17T17:33:00"/>
    <m/>
    <x v="3"/>
    <s v="Sin Fecha"/>
    <n v="13.855555555557657"/>
    <d v="2015-02-22T00:00:00"/>
    <s v="No Cumplió"/>
    <s v="Sin Fecha"/>
    <n v="12.105555555557657"/>
    <s v="CICLO4"/>
    <n v="1"/>
    <x v="1"/>
    <m/>
    <m/>
    <m/>
    <m/>
  </r>
  <r>
    <x v="0"/>
    <s v="Q4"/>
    <s v="BXMPRJ-1265"/>
    <s v="Question"/>
    <s v="Delivered"/>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13"/>
    <d v="2015-02-23T18:00:00"/>
    <d v="2015-02-09T21:18:00"/>
    <d v="2015-02-12T19:22:00"/>
    <n v="10.943055555559113"/>
    <d v="2015-02-13T19:22:00"/>
    <m/>
    <x v="10"/>
    <s v="Sin Fecha"/>
    <n v="13.86250000000291"/>
    <m/>
    <s v="No Cumplió"/>
    <s v="Sin Fecha"/>
    <n v="13.86250000000291"/>
    <s v="CICLO4"/>
    <n v="1"/>
    <x v="0"/>
    <m/>
    <m/>
    <m/>
    <m/>
  </r>
  <r>
    <x v="1"/>
    <s v="Q4"/>
    <s v="BXMPRJ-1265"/>
    <s v="Question"/>
    <s v="Delivered"/>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0"/>
    <d v="2015-02-23T18:00:00"/>
    <d v="2015-02-09T21:18:00"/>
    <d v="2015-02-09T21:18:00"/>
    <n v="13.86250000000291"/>
    <d v="2015-02-10T21:18:00"/>
    <m/>
    <x v="1"/>
    <s v="Sin Fecha"/>
    <n v="13.86250000000291"/>
    <d v="2015-02-12T19:22:00"/>
    <s v="No Cumplió"/>
    <s v="Sin Fecha"/>
    <n v="2.9194444444437977"/>
    <s v="CICLO4"/>
    <n v="1"/>
    <x v="0"/>
    <m/>
    <m/>
    <m/>
    <m/>
  </r>
  <r>
    <x v="0"/>
    <s v="Q2"/>
    <s v="BXMPRJ-1260"/>
    <s v="Question"/>
    <s v="In Progress"/>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2"/>
    <d v="2015-02-23T18:00:00"/>
    <d v="2015-02-09T17:47:00"/>
    <d v="2015-02-09T17:47:00"/>
    <n v="14.009027777778101"/>
    <d v="2015-02-10T17:47:00"/>
    <m/>
    <x v="11"/>
    <s v="Sin Fecha"/>
    <n v="14.009027777778101"/>
    <m/>
    <s v="No Cumplió"/>
    <s v="Sin Fecha"/>
    <n v="14.009027777778101"/>
    <m/>
    <n v="1"/>
    <x v="1"/>
    <m/>
    <m/>
    <m/>
    <m/>
  </r>
  <r>
    <x v="0"/>
    <s v="Q1"/>
    <s v="BXMPRJ-1259"/>
    <s v="Question"/>
    <s v="Open"/>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14"/>
    <d v="2015-02-23T18:00:00"/>
    <d v="2015-02-09T17:24:00"/>
    <d v="2015-02-09T17:24:00"/>
    <n v="14.025000000001455"/>
    <d v="2015-02-10T17:24:00"/>
    <m/>
    <x v="11"/>
    <s v="Sin Fecha"/>
    <n v="14.025000000001455"/>
    <m/>
    <s v="No Cumplió"/>
    <s v="Sin Fecha"/>
    <n v="14.025000000001455"/>
    <s v="CICLO4"/>
    <n v="1"/>
    <x v="1"/>
    <m/>
    <m/>
    <m/>
    <m/>
  </r>
  <r>
    <x v="1"/>
    <s v="Q1"/>
    <s v="BXMPRJ-1254"/>
    <s v="Question"/>
    <s v="Open"/>
    <s v="Medium"/>
    <s v="Dividendo en Efectivo_Movimiento Fiable"/>
    <s v="Se aplico dividendo en efectivo para GPH y ALFA. A pesa de que Fiable refleja la salida - entrada de títulos para actualizar el precio, no se mostró el movimiento de efectivo"/>
    <s v="Agustin Gutierrez"/>
    <x v="4"/>
    <d v="2015-02-23T18:00:00"/>
    <d v="2015-02-09T10:07:00"/>
    <d v="2015-02-09T10:07:00"/>
    <n v="14.328472222223354"/>
    <d v="2015-02-10T10:07:00"/>
    <m/>
    <x v="1"/>
    <s v="Sin Fecha"/>
    <n v="14.328472222223354"/>
    <d v="2015-02-11T18:18:00"/>
    <s v="No Cumplió"/>
    <s v="Sin Fecha"/>
    <n v="2.3409722222204437"/>
    <s v="CICLO4"/>
    <n v="1"/>
    <x v="0"/>
    <m/>
    <m/>
    <m/>
    <m/>
  </r>
  <r>
    <x v="1"/>
    <s v="Q1"/>
    <s v="BXMPRJ-1253"/>
    <s v="Question"/>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14"/>
    <d v="2015-02-23T18:00:00"/>
    <d v="2015-02-09T09:47:00"/>
    <d v="2015-02-16T17:03:00"/>
    <n v="7.0395833333313931"/>
    <d v="2015-02-17T17:03:00"/>
    <m/>
    <x v="0"/>
    <s v="Sin Fecha"/>
    <n v="14.34236111111386"/>
    <d v="2015-02-17T00:00:00"/>
    <s v="Cumplió"/>
    <s v="Sin Fecha"/>
    <n v="7.5923611111138598"/>
    <s v="CICLO4"/>
    <n v="1"/>
    <x v="1"/>
    <m/>
    <m/>
    <m/>
    <m/>
  </r>
  <r>
    <x v="1"/>
    <s v="Q1"/>
    <s v="BXMPRJ-1253"/>
    <s v="Question"/>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8"/>
    <d v="2015-02-23T18:00:00"/>
    <d v="2015-02-09T09:47:00"/>
    <d v="2015-02-09T09:47:00"/>
    <n v="14.34236111111386"/>
    <d v="2015-02-10T09:47:00"/>
    <m/>
    <x v="9"/>
    <s v="Sin Fecha"/>
    <n v="14.34236111111386"/>
    <d v="2015-02-16T17:03:00"/>
    <s v="No Cumplió"/>
    <s v="Sin Fecha"/>
    <n v="7.3027777777824667"/>
    <s v="CICLO4"/>
    <n v="1"/>
    <x v="0"/>
    <m/>
    <m/>
    <m/>
    <m/>
  </r>
  <r>
    <x v="0"/>
    <s v="Q1"/>
    <s v="BXMPRJ-1252"/>
    <s v="Question"/>
    <s v="Open"/>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4"/>
    <d v="2015-02-23T18:00:00"/>
    <d v="2015-02-09T09:29:00"/>
    <d v="2015-02-16T18:15:00"/>
    <n v="6.9895833333357587"/>
    <d v="2015-02-17T18:15:00"/>
    <m/>
    <x v="4"/>
    <s v="Sin Fecha"/>
    <n v="14.354861111110949"/>
    <m/>
    <s v="No Cumplió"/>
    <s v="Sin Fecha"/>
    <n v="14.354861111110949"/>
    <s v="CICLO4"/>
    <n v="1"/>
    <x v="0"/>
    <m/>
    <m/>
    <m/>
    <m/>
  </r>
  <r>
    <x v="1"/>
    <s v="Q1"/>
    <s v="BXMPRJ-1252"/>
    <s v="Question"/>
    <s v="Open"/>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14"/>
    <d v="2015-02-23T18:00:00"/>
    <d v="2015-02-09T09:29:00"/>
    <d v="2015-02-09T09:29:00"/>
    <n v="14.354861111110949"/>
    <d v="2015-02-10T09:29:00"/>
    <m/>
    <x v="9"/>
    <s v="Sin Fecha"/>
    <n v="14.354861111110949"/>
    <d v="2015-02-16T18:15:00"/>
    <s v="No Cumplió"/>
    <s v="Sin Fecha"/>
    <n v="7.3652777777751908"/>
    <s v="CICLO4"/>
    <n v="1"/>
    <x v="1"/>
    <m/>
    <m/>
    <m/>
    <m/>
  </r>
  <r>
    <x v="2"/>
    <s v="Q1"/>
    <s v="BXMPRJ-1251"/>
    <s v="Question"/>
    <s v="Closed"/>
    <s v="High"/>
    <s v="Bloqueo en la tabla de ffolio en la apertura de día"/>
    <s v="Al momento de la apertura de día de mando mensajes de bloqueo. _x000a__x000a_"/>
    <s v="Antonio Laija Olmedo"/>
    <x v="2"/>
    <d v="2015-02-23T18:00:00"/>
    <d v="2015-02-07T01:28:00"/>
    <d v="2015-02-07T01:28:00"/>
    <n v="16.68888888888614"/>
    <d v="2015-02-08T01:28:00"/>
    <m/>
    <x v="6"/>
    <s v="Sin Fecha"/>
    <n v="16.68888888888614"/>
    <d v="2015-02-16T09:06:00"/>
    <s v="No Cumplió"/>
    <s v="Sin Fecha"/>
    <n v="9.3180555555518367"/>
    <m/>
    <n v="1"/>
    <x v="1"/>
    <m/>
    <m/>
    <m/>
    <m/>
  </r>
  <r>
    <x v="1"/>
    <s v="Q1"/>
    <s v="BXMPRJ-1239"/>
    <s v="Question"/>
    <s v="Open"/>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3"/>
    <d v="2015-02-23T18:00:00"/>
    <d v="2015-02-05T23:13:00"/>
    <d v="2015-02-05T23:13:00"/>
    <n v="17.78263888888614"/>
    <d v="2015-02-06T23:13:00"/>
    <m/>
    <x v="10"/>
    <s v="Sin Fecha"/>
    <n v="17.78263888888614"/>
    <d v="2015-02-16T17:20:00"/>
    <s v="No Cumplió"/>
    <s v="Sin Fecha"/>
    <n v="10.754861111105129"/>
    <s v="CICLO4, D3"/>
    <n v="1"/>
    <x v="0"/>
    <m/>
    <m/>
    <m/>
    <m/>
  </r>
  <r>
    <x v="1"/>
    <s v="Q1"/>
    <s v="BXMPRJ-1234"/>
    <s v="Bug"/>
    <s v="In Progress"/>
    <s v="Medium"/>
    <s v="No se excede tasa"/>
    <s v="solicitud de autorizacion cuando no excede parametros"/>
    <s v="Azucena Gudiño"/>
    <x v="14"/>
    <d v="2015-02-23T18:00:00"/>
    <d v="2015-02-05T16:05:00"/>
    <d v="2015-02-05T16:05:00"/>
    <n v="18.079861111109494"/>
    <d v="2015-02-06T16:05:00"/>
    <m/>
    <x v="2"/>
    <s v="Sin Fecha"/>
    <n v="18.079861111109494"/>
    <d v="2015-02-09T11:34:00"/>
    <s v="No Cumplió"/>
    <s v="Sin Fecha"/>
    <n v="3.8118055555532919"/>
    <s v="CICLO4"/>
    <n v="1"/>
    <x v="1"/>
    <m/>
    <m/>
    <m/>
    <m/>
  </r>
  <r>
    <x v="1"/>
    <s v="Q1"/>
    <s v="BXMPRJ-1233"/>
    <s v="Question"/>
    <s v="Open"/>
    <s v="Medium"/>
    <s v="clientes institucionales"/>
    <s v="Tas no reconoce los clientes que estan marcados como institucionales en fiable"/>
    <s v="Gaby Ledesma"/>
    <x v="8"/>
    <d v="2015-02-23T18:00:00"/>
    <d v="2015-02-05T16:02:00"/>
    <d v="2015-02-05T16:02:00"/>
    <n v="18.081944444442343"/>
    <d v="2015-02-06T16:02:00"/>
    <m/>
    <x v="2"/>
    <s v="Sin Fecha"/>
    <n v="18.081944444442343"/>
    <d v="2015-02-09T10:43:00"/>
    <s v="No Cumplió"/>
    <s v="Sin Fecha"/>
    <n v="3.7784722222204437"/>
    <m/>
    <n v="1"/>
    <x v="0"/>
    <m/>
    <m/>
    <m/>
    <m/>
  </r>
  <r>
    <x v="2"/>
    <s v="Q1"/>
    <s v="BXMPRJ-1233"/>
    <s v="Question"/>
    <s v="Closed"/>
    <s v="Medium"/>
    <s v="clientes institucionales"/>
    <s v="Tas no reconoce los clientes que estan marcados como institucionales en fiable"/>
    <s v="Gaby Ledesma"/>
    <x v="8"/>
    <d v="2015-02-23T18:00:00"/>
    <d v="2015-02-05T16:02:00"/>
    <d v="2015-02-09T10:43:00"/>
    <n v="14.303472222221899"/>
    <d v="2015-02-10T10:43:00"/>
    <m/>
    <x v="2"/>
    <s v="Sin Fecha"/>
    <n v="18.081944444442343"/>
    <d v="2015-02-12T12:28:00"/>
    <s v="No Cumplió"/>
    <s v="Sin Fecha"/>
    <n v="6.851388888884685"/>
    <m/>
    <n v="1"/>
    <x v="0"/>
    <m/>
    <m/>
    <m/>
    <m/>
  </r>
  <r>
    <x v="1"/>
    <s v="Q1"/>
    <s v="BXMPRJ-1232"/>
    <s v="Question"/>
    <s v="Open"/>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0"/>
    <d v="2015-02-23T18:00:00"/>
    <d v="2015-02-05T15:36:00"/>
    <d v="2015-02-05T15:36:00"/>
    <n v="18.099999999998545"/>
    <d v="2015-02-06T15:36:00"/>
    <m/>
    <x v="2"/>
    <s v="Sin Fecha"/>
    <n v="18.099999999998545"/>
    <d v="2015-02-09T13:17:00"/>
    <s v="No Cumplió"/>
    <s v="Sin Fecha"/>
    <n v="3.9034722222204437"/>
    <s v="CICLO4"/>
    <n v="1"/>
    <x v="0"/>
    <m/>
    <m/>
    <m/>
    <m/>
  </r>
  <r>
    <x v="0"/>
    <s v="Q1"/>
    <s v="BXMPRJ-1232"/>
    <s v="Question"/>
    <s v="Open"/>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9"/>
    <d v="2015-02-23T18:00:00"/>
    <d v="2015-02-05T15:36:00"/>
    <d v="2015-02-09T13:17:00"/>
    <n v="14.196527777778101"/>
    <d v="2015-02-10T13:17:00"/>
    <m/>
    <x v="11"/>
    <s v="Sin Fecha"/>
    <n v="18.099999999998545"/>
    <m/>
    <s v="No Cumplió"/>
    <s v="Sin Fecha"/>
    <n v="18.099999999998545"/>
    <s v="CICLO4"/>
    <n v="1"/>
    <x v="1"/>
    <m/>
    <m/>
    <m/>
    <m/>
  </r>
  <r>
    <x v="1"/>
    <s v="Q1"/>
    <s v="BXMPRJ-1231"/>
    <s v="Question"/>
    <s v="Open"/>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14"/>
    <d v="2015-02-23T18:00:00"/>
    <d v="2015-02-05T15:01:00"/>
    <d v="2015-02-05T15:01:00"/>
    <n v="18.124305555553292"/>
    <d v="2015-02-06T15:01:00"/>
    <m/>
    <x v="0"/>
    <s v="Sin Fecha"/>
    <n v="18.124305555553292"/>
    <d v="2015-02-06T19:08:00"/>
    <s v="Cumplió"/>
    <s v="Sin Fecha"/>
    <n v="1.171527777776646"/>
    <s v="CICLO4"/>
    <n v="1"/>
    <x v="1"/>
    <m/>
    <m/>
    <m/>
    <m/>
  </r>
  <r>
    <x v="0"/>
    <s v="B4"/>
    <s v="BXMPRJ-1228"/>
    <s v="Question"/>
    <s v="In Progress"/>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15"/>
    <d v="2015-02-23T18:00:00"/>
    <d v="2015-02-05T12:07:00"/>
    <d v="2015-02-23T09:43:00"/>
    <n v="0.34513888888614019"/>
    <d v="2015-02-24T09:43:00"/>
    <m/>
    <x v="0"/>
    <s v="Sin Fecha"/>
    <n v="18.245138888887595"/>
    <m/>
    <s v="No Cumplió"/>
    <s v="Sin Fecha"/>
    <n v="18.245138888887595"/>
    <m/>
    <n v="1"/>
    <x v="0"/>
    <m/>
    <m/>
    <m/>
    <m/>
  </r>
  <r>
    <x v="1"/>
    <s v="B4"/>
    <s v="BXMPRJ-1228"/>
    <s v="Question"/>
    <s v="In Progress"/>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8"/>
    <d v="2015-02-23T18:00:00"/>
    <d v="2015-02-05T12:07:00"/>
    <d v="2015-02-17T18:33:00"/>
    <n v="5.9770833333313931"/>
    <d v="2015-02-18T18:33:00"/>
    <m/>
    <x v="3"/>
    <s v="Sin Fecha"/>
    <n v="18.245138888887595"/>
    <d v="2015-02-23T09:43:00"/>
    <s v="No Cumplió"/>
    <s v="Sin Fecha"/>
    <n v="17.900000000001455"/>
    <m/>
    <n v="1"/>
    <x v="0"/>
    <m/>
    <m/>
    <m/>
    <m/>
  </r>
  <r>
    <x v="0"/>
    <s v="Q1"/>
    <s v="BXMPRJ-1223"/>
    <s v="Question"/>
    <s v="Open"/>
    <s v="High"/>
    <s v="Nuevo Formulario Derivados (Contrapartes)"/>
    <s v="Iván _x000a__x000a_Derivado de modificaciones por parte de BANXICO a los formularios de derivados ( contrapartes en este caso ) se requiere que realicen las gestiones pertinentes a fin de emitir el reporte de contrapartes de acuerdo a la estructura, definiciones y catálogo anexos. _x000a_"/>
    <s v="Erick Vázquez"/>
    <x v="9"/>
    <d v="2015-02-23T18:00:00"/>
    <d v="2015-02-04T17:30:00"/>
    <d v="2015-02-04T17:30:00"/>
    <n v="19.020833333335759"/>
    <d v="2015-02-05T17:30:00"/>
    <m/>
    <x v="12"/>
    <s v="Sin Fecha"/>
    <n v="19.020833333335759"/>
    <m/>
    <s v="No Cumplió"/>
    <s v="Sin Fecha"/>
    <n v="19.020833333335759"/>
    <m/>
    <n v="1"/>
    <x v="1"/>
    <m/>
    <m/>
    <m/>
    <m/>
  </r>
  <r>
    <x v="0"/>
    <s v="Q1"/>
    <s v="BXMPRJ-1222"/>
    <s v="Question"/>
    <s v="Open"/>
    <s v="High"/>
    <s v="Nuevo Formulario Derivados ( Garantías)"/>
    <s v="Iván _x000a__x000a_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9"/>
    <d v="2015-02-23T18:00:00"/>
    <d v="2015-02-04T17:27:00"/>
    <d v="2015-02-04T17:27:00"/>
    <n v="19.022916666668607"/>
    <d v="2015-02-05T17:27:00"/>
    <m/>
    <x v="12"/>
    <s v="Sin Fecha"/>
    <n v="19.022916666668607"/>
    <m/>
    <s v="No Cumplió"/>
    <s v="Sin Fecha"/>
    <n v="19.022916666668607"/>
    <m/>
    <n v="1"/>
    <x v="1"/>
    <m/>
    <m/>
    <m/>
    <m/>
  </r>
  <r>
    <x v="0"/>
    <s v="Q1"/>
    <s v="BXMPRJ-1221"/>
    <s v="Question"/>
    <s v="Open"/>
    <s v="High"/>
    <s v="Rediseño Formulario Derivados ( OFF)"/>
    <s v="Iván _x000a__x000a_Derivado de modificaciones por parte de BANXICO a los formularios de derivados ( futuros en este caso ) se requiere que se realicen los ajustes de acuerdo a la estructura, definiciones y catálogo que se mencionan en los archivos adjuntos."/>
    <s v="Erick Vázquez"/>
    <x v="9"/>
    <d v="2015-02-23T18:00:00"/>
    <d v="2015-02-04T17:23:00"/>
    <d v="2015-02-04T17:23:00"/>
    <n v="19.025694444440887"/>
    <d v="2015-02-05T17:23:00"/>
    <m/>
    <x v="12"/>
    <s v="Sin Fecha"/>
    <n v="19.025694444440887"/>
    <m/>
    <s v="No Cumplió"/>
    <s v="Sin Fecha"/>
    <n v="19.025694444440887"/>
    <m/>
    <n v="1"/>
    <x v="1"/>
    <m/>
    <m/>
    <m/>
    <m/>
  </r>
  <r>
    <x v="0"/>
    <s v="Q6"/>
    <s v="BXMPRJ-1214"/>
    <s v="Question"/>
    <s v="Client Response Provided"/>
    <s v="High"/>
    <s v="Estado de cuenta"/>
    <s v="toda la informcion que presenta el estado de cuenta esta en ceros"/>
    <s v="Azucena Gudiño"/>
    <x v="14"/>
    <d v="2015-02-23T18:00:00"/>
    <d v="2015-02-03T19:10:00"/>
    <d v="2015-02-03T19:10:00"/>
    <n v="19.951388888890506"/>
    <d v="2015-02-04T19:10:00"/>
    <m/>
    <x v="12"/>
    <s v="Sin Fecha"/>
    <n v="19.951388888890506"/>
    <m/>
    <s v="No Cumplió"/>
    <s v="Sin Fecha"/>
    <n v="19.951388888890506"/>
    <s v="PruebasD4, ciclo4"/>
    <n v="1"/>
    <x v="1"/>
    <m/>
    <m/>
    <m/>
    <m/>
  </r>
  <r>
    <x v="2"/>
    <s v="Q1"/>
    <s v="BXMPRJ-1211"/>
    <s v="Question"/>
    <s v="Closed"/>
    <s v="Medium"/>
    <s v="Hechos de NAFTRAC que no pasaron a TAS"/>
    <s v="_x000a_En la revición del día 2 (29 de julio) se observa que 4 hechos en 4 clientes diferentes se asignaron en Fiable, sin embargo no pasaron a TAS _x000a__x000a_Se anexa evidencia"/>
    <s v="Cesar Guzmán"/>
    <x v="0"/>
    <d v="2015-02-23T18:00:00"/>
    <d v="2015-02-03T17:32:00"/>
    <d v="2015-02-03T00:00:00"/>
    <n v="20.75"/>
    <d v="2015-02-04T00:00:00"/>
    <m/>
    <x v="13"/>
    <s v="Sin Fecha"/>
    <n v="20.019444444442343"/>
    <d v="2015-02-11T18:05:00"/>
    <s v="No Cumplió"/>
    <s v="Sin Fecha"/>
    <n v="8.022916666661331"/>
    <s v="CICLO4"/>
    <n v="1"/>
    <x v="0"/>
    <m/>
    <m/>
    <m/>
    <m/>
  </r>
  <r>
    <x v="1"/>
    <s v="Q1"/>
    <s v="BXMPRJ-1211"/>
    <s v="Question"/>
    <s v="Open"/>
    <s v="Medium"/>
    <s v="Hechos de NAFTRAC que no pasaron a TAS"/>
    <s v="_x000a_En la revición del día 2 (29 de julio) se observa que 4 hechos en 4 clientes diferentes se asignaron en Fiable, sin embargo no pasaron a TAS _x000a__x000a_Se anexa evidencia"/>
    <s v="Cesar Guzmán"/>
    <x v="16"/>
    <d v="2015-02-23T18:00:00"/>
    <d v="2015-02-03T17:32:00"/>
    <d v="2015-02-11T18:05:00"/>
    <n v="11.996527777781012"/>
    <d v="2015-02-12T18:05:00"/>
    <m/>
    <x v="7"/>
    <s v="Sin Fecha"/>
    <n v="20.019444444442343"/>
    <m/>
    <s v="No Cumplió"/>
    <s v="Sin Fecha"/>
    <n v="20.019444444442343"/>
    <s v="CICLO4"/>
    <n v="1"/>
    <x v="1"/>
    <m/>
    <m/>
    <m/>
    <m/>
  </r>
  <r>
    <x v="2"/>
    <s v="Q6"/>
    <s v="BXMPRJ-1210"/>
    <s v="Question"/>
    <s v="Closed"/>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8"/>
    <d v="2015-02-23T18:00:00"/>
    <d v="2015-02-03T17:29:00"/>
    <d v="2015-02-03T17:29:00"/>
    <n v="20.021527777775191"/>
    <d v="2015-02-04T17:29:00"/>
    <m/>
    <x v="13"/>
    <s v="Sin Fecha"/>
    <n v="20.021527777775191"/>
    <d v="2015-02-12T12:52:00"/>
    <s v="No Cumplió"/>
    <s v="Sin Fecha"/>
    <n v="8.8076388888875954"/>
    <m/>
    <n v="1"/>
    <x v="0"/>
    <m/>
    <m/>
    <m/>
    <m/>
  </r>
  <r>
    <x v="2"/>
    <s v="Q1"/>
    <s v="BXMPRJ-1209"/>
    <s v="Question"/>
    <s v="Closed"/>
    <s v="High"/>
    <s v="Se asignó un hecho en TAS sin la existencia de una orden"/>
    <s v="_x000a_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x v="16"/>
    <d v="2015-02-23T18:00:00"/>
    <d v="2015-02-03T17:24:00"/>
    <d v="2015-02-03T00:00:00"/>
    <n v="20.75"/>
    <d v="2015-02-04T00:00:00"/>
    <m/>
    <x v="14"/>
    <s v="Sin Fecha"/>
    <n v="20.025000000001455"/>
    <d v="2015-02-16T17:26:00"/>
    <s v="No Cumplió"/>
    <s v="Sin Fecha"/>
    <n v="13.001388888893416"/>
    <s v="CICLO4"/>
    <n v="1"/>
    <x v="1"/>
    <m/>
    <m/>
    <m/>
    <m/>
  </r>
  <r>
    <x v="1"/>
    <s v="Q1"/>
    <s v="BXMPRJ-1208"/>
    <s v="Question"/>
    <s v="Open"/>
    <s v="High"/>
    <s v="Ordenes de Capitales con vigencia se borraron"/>
    <s v="_x000a_Se observa que 291 órdenes de Capitales con vigencia mayor a un día no pasaron al día 28 de julio al día 29 de julio. _x000a__x000a_Favor de verificar"/>
    <s v="Cesar Guzmán"/>
    <x v="16"/>
    <d v="2015-02-23T18:00:00"/>
    <d v="2015-02-03T17:18:00"/>
    <d v="2015-02-03T00:00:00"/>
    <n v="20.75"/>
    <d v="2015-02-04T00:00:00"/>
    <m/>
    <x v="0"/>
    <s v="Sin Fecha"/>
    <n v="20.029166666667152"/>
    <d v="2015-02-04T15:02:00"/>
    <s v="Cumplió"/>
    <s v="Sin Fecha"/>
    <n v="0.90555555555329192"/>
    <s v="CICLO4"/>
    <n v="1"/>
    <x v="1"/>
    <m/>
    <m/>
    <m/>
    <m/>
  </r>
  <r>
    <x v="1"/>
    <s v="Q1"/>
    <s v="BXMPRJ-1208"/>
    <s v="Question"/>
    <s v="Open"/>
    <s v="High"/>
    <s v="Ordenes de Capitales con vigencia se borraron"/>
    <s v="_x000a_Se observa que 291 órdenes de Capitales con vigencia mayor a un día no pasaron al día 28 de julio al día 29 de julio. _x000a__x000a_Favor de verificar"/>
    <s v="Cesar Guzmán"/>
    <x v="17"/>
    <d v="2015-02-23T18:00:00"/>
    <d v="2015-02-03T17:18:00"/>
    <d v="2015-02-04T15:02:00"/>
    <n v="19.12361111111386"/>
    <d v="2015-02-05T15:02:00"/>
    <m/>
    <x v="0"/>
    <s v="Sin Fecha"/>
    <n v="20.029166666667152"/>
    <d v="2015-02-06T11:53:00"/>
    <s v="Cumplió"/>
    <s v="Sin Fecha"/>
    <n v="2.7743055555547471"/>
    <s v="CICLO4"/>
    <n v="1"/>
    <x v="1"/>
    <m/>
    <m/>
    <m/>
    <m/>
  </r>
  <r>
    <x v="1"/>
    <s v="Q1"/>
    <s v="BXMPRJ-1208"/>
    <s v="Question"/>
    <s v="In Progress"/>
    <s v="High"/>
    <s v="Ordenes de Capitales con vigencia se borraron"/>
    <s v="_x000a_Se observa que 291 órdenes de Capitales con vigencia mayor a un día no pasaron al día 28 de julio al día 29 de julio. _x000a__x000a_Favor de verificar"/>
    <s v="Cesar Guzmán"/>
    <x v="16"/>
    <d v="2015-02-23T18:00:00"/>
    <d v="2015-02-03T17:18:00"/>
    <d v="2015-02-04T15:02:00"/>
    <n v="19.12361111111386"/>
    <d v="2015-02-05T15:02:00"/>
    <d v="2015-02-05T00:00:00"/>
    <x v="3"/>
    <n v="4"/>
    <n v="20.029166666667152"/>
    <d v="2015-02-09T17:06:00"/>
    <s v="No Cumplió"/>
    <s v="No Cumplió"/>
    <n v="5.9916666666686069"/>
    <s v="CICLO4"/>
    <n v="1"/>
    <x v="1"/>
    <m/>
    <m/>
    <m/>
    <m/>
  </r>
  <r>
    <x v="2"/>
    <s v="Q1"/>
    <s v="BXMPRJ-1208"/>
    <s v="Question"/>
    <s v="Closed"/>
    <s v="High"/>
    <s v="Ordenes de Capitales con vigencia se borraron"/>
    <s v="_x000a_Se observa que 291 órdenes de Capitales con vigencia mayor a un día no pasaron al día 28 de julio al día 29 de julio. _x000a__x000a_Favor de verificar"/>
    <s v="Cesar Guzmán"/>
    <x v="16"/>
    <d v="2015-02-23T18:00:00"/>
    <d v="2015-02-03T17:18:00"/>
    <d v="2015-02-09T17:06:00"/>
    <n v="14.037499999998545"/>
    <d v="2015-02-10T17:06:00"/>
    <d v="2015-02-05T00:00:00"/>
    <x v="0"/>
    <n v="4"/>
    <n v="20.029166666667152"/>
    <d v="2015-02-09T20:49:00"/>
    <s v="Cumplió"/>
    <s v="No Cumplió"/>
    <n v="6.1465277777751908"/>
    <s v="CICLO4"/>
    <n v="1"/>
    <x v="1"/>
    <m/>
    <m/>
    <m/>
    <m/>
  </r>
  <r>
    <x v="1"/>
    <s v="Q1"/>
    <s v="BXMPRJ-1207"/>
    <s v="Question"/>
    <s v="Open"/>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9"/>
    <d v="2015-02-23T18:00:00"/>
    <d v="2015-02-03T15:12:00"/>
    <d v="2015-02-03T00:00:00"/>
    <n v="20.75"/>
    <d v="2015-02-04T00:00:00"/>
    <m/>
    <x v="2"/>
    <s v="Sin Fecha"/>
    <n v="20.116666666668607"/>
    <d v="2015-02-06T12:45:00"/>
    <s v="No Cumplió"/>
    <s v="Sin Fecha"/>
    <n v="2.8979166666686069"/>
    <s v="CICLO4"/>
    <n v="1"/>
    <x v="1"/>
    <m/>
    <m/>
    <m/>
    <m/>
  </r>
  <r>
    <x v="0"/>
    <s v="Q1"/>
    <s v="BXMPRJ-1205"/>
    <s v="Question"/>
    <s v="Open"/>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2"/>
    <d v="2015-02-23T18:00:00"/>
    <d v="2015-02-03T09:21:00"/>
    <d v="2015-02-03T00:00:00"/>
    <n v="20.75"/>
    <d v="2015-02-04T00:00:00"/>
    <d v="2015-02-17T00:00:00"/>
    <x v="15"/>
    <n v="6"/>
    <n v="20.360416666670062"/>
    <m/>
    <s v="No Cumplió"/>
    <s v="No Cumplió"/>
    <n v="20.360416666670062"/>
    <m/>
    <n v="1"/>
    <x v="1"/>
    <m/>
    <m/>
    <m/>
    <m/>
  </r>
  <r>
    <x v="1"/>
    <s v="Q1"/>
    <s v="BXMPRJ-1203"/>
    <s v="Question"/>
    <s v="Open"/>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9"/>
    <d v="2015-02-23T18:00:00"/>
    <d v="2015-01-31T09:17:00"/>
    <d v="2015-02-03T00:00:00"/>
    <n v="20.75"/>
    <d v="2015-02-04T00:00:00"/>
    <m/>
    <x v="16"/>
    <s v="Sin Fecha"/>
    <n v="23.363194444442343"/>
    <d v="2015-02-03T00:00:00"/>
    <s v="Cumplió"/>
    <s v="Sin Fecha"/>
    <n v="2.6131944444423425"/>
    <s v="CICLO4"/>
    <n v="1"/>
    <x v="1"/>
    <m/>
    <m/>
    <m/>
    <m/>
  </r>
  <r>
    <x v="1"/>
    <s v="Q1"/>
    <s v="BXMPRJ-1202"/>
    <s v="Question"/>
    <s v="Open"/>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4"/>
    <d v="2015-02-23T18:00:00"/>
    <d v="2015-01-30T20:00:00"/>
    <d v="2015-02-03T00:00:00"/>
    <n v="20.75"/>
    <d v="2015-02-04T00:00:00"/>
    <m/>
    <x v="2"/>
    <s v="Sin Fecha"/>
    <n v="23.916666666664241"/>
    <d v="2015-02-06T13:42:00"/>
    <s v="No Cumplió"/>
    <s v="Sin Fecha"/>
    <n v="6.7374999999956344"/>
    <s v="CICLO4"/>
    <n v="1"/>
    <x v="1"/>
    <m/>
    <m/>
    <m/>
    <m/>
  </r>
  <r>
    <x v="2"/>
    <s v="Q1"/>
    <s v="BXMPRJ-1200"/>
    <s v="Question"/>
    <s v="Open"/>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9"/>
    <d v="2015-02-23T18:00:00"/>
    <d v="2015-01-30T18:23:00"/>
    <d v="2015-02-09T12:01:00"/>
    <n v="14.249305555553292"/>
    <d v="2015-02-10T12:01:00"/>
    <m/>
    <x v="11"/>
    <s v="Sin Fecha"/>
    <n v="23.984027777776646"/>
    <d v="2015-02-23T17:10:00"/>
    <s v="No Cumplió"/>
    <s v="Sin Fecha"/>
    <n v="23.949305555557657"/>
    <s v="CICLO4"/>
    <n v="1"/>
    <x v="1"/>
    <m/>
    <m/>
    <m/>
    <m/>
  </r>
  <r>
    <x v="1"/>
    <s v="Q2"/>
    <s v="BXMPRJ-1200"/>
    <s v="Question"/>
    <s v="Investigating"/>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8"/>
    <d v="2015-02-23T18:00:00"/>
    <d v="2015-01-30T18:23:00"/>
    <d v="2015-02-03T00:00:00"/>
    <n v="20.75"/>
    <d v="2015-02-04T00:00:00"/>
    <m/>
    <x v="4"/>
    <s v="Sin Fecha"/>
    <n v="23.984027777776646"/>
    <d v="2015-02-09T12:01:00"/>
    <s v="No Cumplió"/>
    <s v="Sin Fecha"/>
    <n v="9.734722222223354"/>
    <s v="CICLO4"/>
    <n v="1"/>
    <x v="0"/>
    <m/>
    <m/>
    <m/>
    <m/>
  </r>
  <r>
    <x v="2"/>
    <s v="Q2"/>
    <s v="BXMPRJ-1199"/>
    <s v="Question"/>
    <s v="Closed"/>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_x000a_De lo contrario cada área estará realizando su actividad hasta 5 veces."/>
    <s v="Martin Cruz"/>
    <x v="15"/>
    <d v="2015-02-23T18:00:00"/>
    <d v="2015-01-30T18:20:00"/>
    <d v="2015-02-03T00:00:00"/>
    <n v="20.75"/>
    <d v="2015-02-04T00:00:00"/>
    <m/>
    <x v="9"/>
    <s v="Sin Fecha"/>
    <n v="23.986111111109494"/>
    <d v="2015-02-10T16:28:00"/>
    <s v="No Cumplió"/>
    <s v="Sin Fecha"/>
    <n v="10.922222222223354"/>
    <s v="CICLO4, D2"/>
    <n v="1"/>
    <x v="0"/>
    <m/>
    <m/>
    <m/>
    <m/>
  </r>
  <r>
    <x v="0"/>
    <s v="Q1"/>
    <s v="BXMPRJ-1197"/>
    <s v="Question"/>
    <s v="Open"/>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14"/>
    <d v="2015-02-23T18:00:00"/>
    <d v="2015-01-30T16:40:00"/>
    <d v="2015-02-03T00:00:00"/>
    <n v="20.75"/>
    <d v="2015-02-04T00:00:00"/>
    <m/>
    <x v="15"/>
    <s v="Sin Fecha"/>
    <n v="24.055555555554747"/>
    <m/>
    <s v="No Cumplió"/>
    <s v="Sin Fecha"/>
    <n v="24.055555555554747"/>
    <m/>
    <n v="1"/>
    <x v="1"/>
    <m/>
    <m/>
    <m/>
    <m/>
  </r>
  <r>
    <x v="2"/>
    <s v="Q1"/>
    <s v="BXMPRJ-1196"/>
    <s v="Question"/>
    <s v="Closed"/>
    <s v="High"/>
    <s v="REINCIDENCIA (ant.435) Bloqueado por otro usuario"/>
    <s v="REINCIDENCIA JIRA435, al estar capturando en el módulo de &quot;Mesa&quot; capturando una orden y me quedé bloqueado por otro usuario que se encontraba en el módulo de &quot;liquidaciones&quot; (Rosa Isela). _x000a_Ese otro JIRA que está referenciado con éste es el 435, pero en esa ocasión estaba ajustando canasta."/>
    <s v="Martin Cruz"/>
    <x v="2"/>
    <d v="2015-02-23T18:00:00"/>
    <d v="2015-01-30T16:35:00"/>
    <d v="2015-02-03T00:00:00"/>
    <n v="20.75"/>
    <d v="2015-02-04T00:00:00"/>
    <m/>
    <x v="10"/>
    <s v="Sin Fecha"/>
    <n v="24.059027777781012"/>
    <d v="2015-02-13T20:04:00"/>
    <s v="No Cumplió"/>
    <s v="Sin Fecha"/>
    <n v="14.145138888889051"/>
    <s v="CICLO4"/>
    <n v="1"/>
    <x v="1"/>
    <m/>
    <m/>
    <m/>
    <m/>
  </r>
  <r>
    <x v="0"/>
    <s v="Q1"/>
    <s v="BXMPRJ-1195"/>
    <s v="Question"/>
    <s v="Open"/>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14"/>
    <d v="2015-02-23T18:00:00"/>
    <d v="2015-01-30T16:23:00"/>
    <d v="2015-02-03T00:00:00"/>
    <n v="20.75"/>
    <d v="2015-02-04T00:00:00"/>
    <m/>
    <x v="15"/>
    <s v="Sin Fecha"/>
    <n v="24.067361111112405"/>
    <m/>
    <s v="No Cumplió"/>
    <s v="Sin Fecha"/>
    <n v="24.067361111112405"/>
    <m/>
    <n v="1"/>
    <x v="1"/>
    <m/>
    <m/>
    <m/>
    <m/>
  </r>
  <r>
    <x v="1"/>
    <s v="Q1"/>
    <s v="BXMPRJ-1193"/>
    <s v="Question"/>
    <s v="Open"/>
    <s v="High"/>
    <s v="Reporte de Cartera global de clientes"/>
    <s v="_x000a_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4"/>
    <d v="2015-02-23T18:00:00"/>
    <d v="2015-01-30T15:11:00"/>
    <d v="2015-02-03T00:00:00"/>
    <n v="20.75"/>
    <d v="2015-02-04T00:00:00"/>
    <m/>
    <x v="15"/>
    <s v="Sin Fecha"/>
    <n v="24.117361111108039"/>
    <m/>
    <s v="No Cumplió"/>
    <s v="Sin Fecha"/>
    <n v="24.117361111108039"/>
    <s v="CICLO4"/>
    <n v="1"/>
    <x v="1"/>
    <m/>
    <m/>
    <m/>
    <m/>
  </r>
  <r>
    <x v="2"/>
    <s v="Q1"/>
    <s v="BXMPRJ-1190"/>
    <s v="Question"/>
    <s v="Closed"/>
    <s v="High"/>
    <s v="PROBLEMAS PARA CAPTURAR 91TIE28B CREAL11"/>
    <s v="Descripción de Escenario de Prueba: _x000a_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_x000a_Si cambiamos la manera de capturar la operación, es decir sí seleccionamos emisión (91Creal11) podemos continuar sin problema alguno. _x000a_En Ambos casos al intentar asignar, el precio es incorrecto... _x000a_Buscamos una tercera opción y consiste en llegar al plazo para capturarlo correctamente y cuando despliegue la emisión dejar el combo en blanco, es decir desplazarlo hacia arriba, a partir del paso 12 se muestra evidencia. _x000a_Se documenta a continuación la primera y la segunda opción. _x000a_"/>
    <s v="Martin Cruz"/>
    <x v="19"/>
    <d v="2015-02-23T18:00:00"/>
    <d v="2015-01-30T12:19:00"/>
    <d v="2015-02-03T00:00:00"/>
    <n v="20.75"/>
    <d v="2015-02-04T00:00:00"/>
    <d v="2015-02-09T00:00:00"/>
    <x v="14"/>
    <n v="7"/>
    <n v="24.236805555556202"/>
    <d v="2015-02-16T13:20:00"/>
    <s v="No Cumplió"/>
    <s v="No Cumplió"/>
    <n v="17.042361111110949"/>
    <s v="CICLO4"/>
    <n v="1"/>
    <x v="1"/>
    <m/>
    <m/>
    <m/>
    <m/>
  </r>
  <r>
    <x v="0"/>
    <s v="Q1"/>
    <s v="BXMPRJ-1165"/>
    <s v="Question"/>
    <s v="Delivered"/>
    <s v="High"/>
    <s v="Regla 19 de Garantías y Préstamos no esta generando contabilidad"/>
    <s v="Al correr contabilidad de la regla 19 GArantías y Préstamos no esta generando registros contables, en el ambiente de TAS Producción en BX+ para la Casa de Bolsa."/>
    <s v="Arturo Saldivar"/>
    <x v="20"/>
    <d v="2015-02-23T18:00:00"/>
    <d v="2015-01-23T21:21:00"/>
    <d v="2015-02-09T12:43:00"/>
    <n v="14.22013888888614"/>
    <d v="2015-02-10T12:43:00"/>
    <d v="2015-02-05T00:00:00"/>
    <x v="11"/>
    <n v="18"/>
    <n v="30.860416666670062"/>
    <m/>
    <s v="No Cumplió"/>
    <s v="No Cumplió"/>
    <n v="30.860416666670062"/>
    <s v="CICLO4"/>
    <n v="1"/>
    <x v="1"/>
    <m/>
    <m/>
    <m/>
    <m/>
  </r>
  <r>
    <x v="1"/>
    <s v="Q1"/>
    <s v="BXMPRJ-1165"/>
    <s v="Question"/>
    <s v="Delivered"/>
    <s v="High"/>
    <s v="Regla 19 de Garantías y Préstamos no esta generando contabilidad"/>
    <s v="Al correr contabilidad de la regla 19 GArantías y Préstamos no esta generando registros contables, en el ambiente de TAS Producción en BX+ para la Casa de Bolsa."/>
    <s v="Arturo Saldivar"/>
    <x v="21"/>
    <d v="2015-02-23T18:00:00"/>
    <d v="2015-01-23T21:21:00"/>
    <d v="2015-02-06T19:07:00"/>
    <n v="16.953472222223354"/>
    <d v="2015-02-07T19:07:00"/>
    <d v="2015-02-05T00:00:00"/>
    <x v="1"/>
    <n v="4"/>
    <n v="30.860416666670062"/>
    <d v="2015-02-09T12:43:00"/>
    <s v="No Cumplió"/>
    <s v="No Cumplió"/>
    <n v="16.640277777783922"/>
    <s v="CICLO4"/>
    <n v="1"/>
    <x v="1"/>
    <m/>
    <m/>
    <m/>
    <m/>
  </r>
  <r>
    <x v="1"/>
    <s v="Q1"/>
    <s v="BXMPRJ-1165"/>
    <s v="Question"/>
    <s v="Delivered"/>
    <s v="High"/>
    <s v="Regla 19 de Garantías y Préstamos no esta generando contabilidad"/>
    <s v="Al correr contabilidad de la regla 19 GArantías y Préstamos no esta generando registros contables, en el ambiente de TAS Producción en BX+ para la Casa de Bolsa."/>
    <s v="Arturo Saldivar"/>
    <x v="20"/>
    <d v="2015-02-23T18:00:00"/>
    <d v="2015-01-23T21:21:00"/>
    <d v="2015-02-03T00:00:00"/>
    <n v="20.75"/>
    <d v="2015-02-04T00:00:00"/>
    <d v="2015-02-05T00:00:00"/>
    <x v="2"/>
    <n v="1"/>
    <n v="30.860416666670062"/>
    <d v="2015-02-06T19:07:00"/>
    <s v="No Cumplió"/>
    <s v="No Cumplió"/>
    <n v="13.906944444446708"/>
    <s v="CICLO4"/>
    <n v="1"/>
    <x v="1"/>
    <m/>
    <m/>
    <m/>
    <m/>
  </r>
  <r>
    <x v="1"/>
    <s v="Q1"/>
    <s v="BXMPRJ-1165"/>
    <s v="Question"/>
    <s v="In Progress"/>
    <s v="High"/>
    <s v="Regla 19 de Garantías y Préstamos no esta generando contabilidad"/>
    <s v="Al correr contabilidad de la regla 19 GArantías y Préstamos no esta generando registros contables, en el ambiente de TAS Producción en BX+ para la Casa de Bolsa."/>
    <s v="Arturo Saldivar"/>
    <x v="19"/>
    <d v="2015-02-23T18:00:00"/>
    <d v="2015-01-23T21:21:00"/>
    <d v="2015-02-06T19:07:00"/>
    <n v="16.953472222223354"/>
    <d v="2015-02-07T19:07:00"/>
    <d v="2015-02-05T00:00:00"/>
    <x v="17"/>
    <n v="18"/>
    <n v="30.860416666670062"/>
    <m/>
    <s v="No Cumplió"/>
    <s v="No Cumplió"/>
    <n v="30.860416666670062"/>
    <s v="CICLO4"/>
    <n v="1"/>
    <x v="1"/>
    <m/>
    <m/>
    <m/>
    <m/>
  </r>
  <r>
    <x v="0"/>
    <s v="Q3"/>
    <s v="BXMPRJ-1163"/>
    <s v="Question"/>
    <s v="In Progress"/>
    <s v="High"/>
    <s v="Parametrizacion y validacion de cifras para revision de Edos de Cta."/>
    <s v="Se requiere definir la parametrización y posterior revisión de los campos para revisión de Edos. de Cta. TAS. contemplando la siguiente información: _x000a_- Capital promedio invertido _x000a_- Saldo al mes actual y anterior _x000a_- Cuadro de comisiones divididas de acuerdo a practicas de Venta _x000a_- Ganancia y pérdida _x000a_- Resumen Fiscal _x000a_- Dividendos en Efectivo _x000a_- SIC _x000a_- Retención ISR SIC _x000a_- Intereses y cupones cobrados x directos _x000a_- Premios reporto _x000a_- ISR Retenido Mensual _x000a_- IVA _x000a_- Enajenación de Acciones _x000a_- Resumen Fiscal y BMV _x000a_"/>
    <s v="Christian Ramirez"/>
    <x v="22"/>
    <d v="2015-02-23T18:00:00"/>
    <d v="2015-01-23T17:06:00"/>
    <d v="2015-02-03T00:00:00"/>
    <n v="20.75"/>
    <d v="2015-02-04T00:00:00"/>
    <m/>
    <x v="15"/>
    <s v="Sin Fecha"/>
    <n v="31.037499999998545"/>
    <m/>
    <s v="No Cumplió"/>
    <s v="Sin Fecha"/>
    <n v="31.037499999998545"/>
    <s v="MIGRACION_4"/>
    <n v="1"/>
    <x v="0"/>
    <m/>
    <m/>
    <m/>
    <m/>
  </r>
  <r>
    <x v="1"/>
    <s v="Q1"/>
    <s v="BXMPRJ-1158"/>
    <s v="Question"/>
    <s v="Delivered"/>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9"/>
    <d v="2015-02-23T18:00:00"/>
    <d v="2015-01-22T22:19:00"/>
    <d v="2015-02-03T00:00:00"/>
    <n v="20.75"/>
    <d v="2015-02-04T00:00:00"/>
    <m/>
    <x v="0"/>
    <s v="Sin Fecha"/>
    <n v="31.820138888891961"/>
    <d v="2015-02-04T14:04:00"/>
    <s v="Cumplió"/>
    <s v="Sin Fecha"/>
    <n v="12.65625"/>
    <s v="CICLO4"/>
    <n v="1"/>
    <x v="1"/>
    <m/>
    <m/>
    <m/>
    <m/>
  </r>
  <r>
    <x v="1"/>
    <s v="Q1"/>
    <s v="BXMPRJ-1158"/>
    <s v="Question"/>
    <s v="Open"/>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21"/>
    <d v="2015-02-23T18:00:00"/>
    <d v="2015-01-22T22:19:00"/>
    <d v="2015-02-04T14:04:00"/>
    <n v="19.163888888891961"/>
    <d v="2015-02-05T14:04:00"/>
    <m/>
    <x v="0"/>
    <s v="Sin Fecha"/>
    <n v="31.820138888891961"/>
    <d v="2015-02-05T13:15:00"/>
    <s v="Cumplió"/>
    <s v="Sin Fecha"/>
    <n v="13.62222222222772"/>
    <s v="CICLO4"/>
    <n v="1"/>
    <x v="1"/>
    <m/>
    <m/>
    <m/>
    <m/>
  </r>
  <r>
    <x v="1"/>
    <s v="Q1"/>
    <s v="BXMPRJ-1158"/>
    <s v="Question"/>
    <s v="Delivered"/>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21"/>
    <d v="2015-02-23T18:00:00"/>
    <d v="2015-01-22T22:19:00"/>
    <d v="2015-02-05T13:15:00"/>
    <n v="18.197916666664241"/>
    <d v="2015-02-06T13:15:00"/>
    <m/>
    <x v="2"/>
    <s v="Sin Fecha"/>
    <n v="31.820138888891961"/>
    <d v="2015-02-09T13:02:00"/>
    <s v="No Cumplió"/>
    <s v="Sin Fecha"/>
    <n v="17.613194444449618"/>
    <s v="CICLO4"/>
    <n v="1"/>
    <x v="1"/>
    <m/>
    <m/>
    <m/>
    <m/>
  </r>
  <r>
    <x v="0"/>
    <s v="Q4"/>
    <s v="BXMPRJ-1143"/>
    <s v="Question"/>
    <s v="Delivered"/>
    <s v="Medium"/>
    <s v="No viajan las ordenes H2H de reportos con clientes"/>
    <s v="Conforme a las pruebas realizadas en H2H, No viajan las ordenes de reporto con intermediarios financieros."/>
    <s v="Agustin Gutierrez"/>
    <x v="8"/>
    <d v="2015-02-23T18:00:00"/>
    <d v="2015-01-21T10:31:00"/>
    <d v="2015-02-03T00:00:00"/>
    <n v="20.75"/>
    <d v="2015-02-04T00:00:00"/>
    <m/>
    <x v="15"/>
    <s v="Sin Fecha"/>
    <n v="33.311805555553292"/>
    <m/>
    <s v="No Cumplió"/>
    <s v="Sin Fecha"/>
    <n v="33.311805555553292"/>
    <s v="CICLO4"/>
    <n v="1"/>
    <x v="0"/>
    <m/>
    <m/>
    <m/>
    <m/>
  </r>
  <r>
    <x v="1"/>
    <s v="Q4"/>
    <s v="BXMPRJ-1123"/>
    <s v="Question"/>
    <s v="Delivered"/>
    <s v="Medium"/>
    <s v="Depósitos Físicos realizado en TAS no reflejados en FIABLE"/>
    <s v="Se observan 8 depósitos físicos realizados en TAS, que no se reflejaron en Fiable. _x000a__x000a_Favor de vaidar y explicar la razón de las diferencias"/>
    <s v="Cesar Guzmán"/>
    <x v="0"/>
    <d v="2015-02-23T18:00:00"/>
    <d v="2015-01-15T21:22:00"/>
    <d v="2015-02-03T00:00:00"/>
    <n v="20.75"/>
    <d v="2015-02-04T00:00:00"/>
    <m/>
    <x v="16"/>
    <s v="Sin Fecha"/>
    <n v="38.859722222223354"/>
    <d v="2015-02-03T00:00:00"/>
    <s v="Cumplió"/>
    <s v="Sin Fecha"/>
    <n v="18.109722222223354"/>
    <s v="CICLO4, PruebasD2"/>
    <n v="1"/>
    <x v="0"/>
    <d v="2015-02-03T00:00:00"/>
    <m/>
    <m/>
    <m/>
  </r>
  <r>
    <x v="1"/>
    <s v="Q5"/>
    <s v="BXMPRJ-1123"/>
    <s v="Question"/>
    <s v="Failed Test"/>
    <s v="Medium"/>
    <s v="Depósitos Físicos realizado en TAS no reflejados en FIABLE"/>
    <s v="Se observan 8 depósitos físicos realizados en TAS, que no se reflejaron en Fiable. _x000a__x000a_Favor de vaidar y explicar la razón de las diferencias"/>
    <s v="Cesar Guzmán"/>
    <x v="16"/>
    <d v="2015-02-23T18:00:00"/>
    <d v="2015-01-15T21:22:00"/>
    <d v="2015-02-03T00:00:00"/>
    <n v="20.75"/>
    <d v="2015-02-04T00:00:00"/>
    <m/>
    <x v="0"/>
    <s v="Sin Fecha"/>
    <n v="38.859722222223354"/>
    <d v="2015-02-04T17:23:00"/>
    <s v="Cumplió"/>
    <s v="Sin Fecha"/>
    <n v="19.834027777782467"/>
    <s v="CICLO4, PruebasD2"/>
    <n v="1"/>
    <x v="1"/>
    <d v="2015-02-03T00:00:00"/>
    <m/>
    <m/>
    <m/>
  </r>
  <r>
    <x v="1"/>
    <s v="Q4"/>
    <s v="BXMPRJ-1121"/>
    <s v="Question"/>
    <s v="In Progress"/>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2"/>
    <d v="2015-02-23T18:00:00"/>
    <d v="2015-01-15T18:09:00"/>
    <d v="2015-02-03T00:00:00"/>
    <n v="20.75"/>
    <d v="2015-02-04T00:00:00"/>
    <m/>
    <x v="13"/>
    <s v="Sin Fecha"/>
    <n v="38.993750000001455"/>
    <d v="2015-02-11T18:17:00"/>
    <s v="No Cumplió"/>
    <s v="Sin Fecha"/>
    <n v="27.005555555559113"/>
    <s v="CICLO4"/>
    <n v="1"/>
    <x v="1"/>
    <m/>
    <m/>
    <m/>
    <m/>
  </r>
  <r>
    <x v="2"/>
    <s v="Q1"/>
    <s v="BXMPRJ-1120"/>
    <s v="Question"/>
    <s v="Closed"/>
    <s v="Medium"/>
    <s v="Actualización de cuentas en Contratos"/>
    <s v="Actualizar la base de datos de las cuentas integradas en los contratos como: _x000a__x000a_a. Cuentas Clabe _x000a_b. Cuentas de cheques _x000a_c. RFC _x000a_d. bancos con estatus Baja. ejemplo IXE su equivalente es BANORTE _x000a__x000a__x000a_"/>
    <s v="Isela Martínez"/>
    <x v="23"/>
    <d v="2015-02-23T18:00:00"/>
    <d v="2015-01-15T17:12:00"/>
    <d v="2015-02-03T00:00:00"/>
    <n v="20.75"/>
    <d v="2015-02-04T00:00:00"/>
    <d v="2015-02-05T00:00:00"/>
    <x v="9"/>
    <n v="5"/>
    <n v="39.033333333332848"/>
    <d v="2015-02-10T18:54:00"/>
    <s v="No Cumplió"/>
    <s v="No Cumplió"/>
    <n v="26.070833333331393"/>
    <s v="CICLO4, PruebasD3"/>
    <n v="1"/>
    <x v="0"/>
    <m/>
    <m/>
    <m/>
    <m/>
  </r>
  <r>
    <x v="0"/>
    <s v="Q4"/>
    <s v="BXMPRJ-1115"/>
    <s v="Question"/>
    <s v="Open"/>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5"/>
    <d v="2015-02-23T18:00:00"/>
    <d v="2015-01-14T18:14:00"/>
    <d v="2015-02-19T19:10:00"/>
    <n v="3.9513888888905058"/>
    <d v="2015-02-20T19:10:00"/>
    <m/>
    <x v="2"/>
    <s v="Sin Fecha"/>
    <n v="39.990277777775191"/>
    <m/>
    <s v="No Cumplió"/>
    <s v="Sin Fecha"/>
    <n v="39.990277777775191"/>
    <m/>
    <n v="1"/>
    <x v="1"/>
    <m/>
    <m/>
    <m/>
    <m/>
  </r>
  <r>
    <x v="1"/>
    <s v="Q4"/>
    <s v="BXMPRJ-1115"/>
    <s v="Question"/>
    <s v="Closed"/>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16"/>
    <d v="2015-02-23T18:00:00"/>
    <d v="2015-01-14T18:14:00"/>
    <d v="2015-02-03T00:00:00"/>
    <n v="20.75"/>
    <d v="2015-02-04T00:00:00"/>
    <m/>
    <x v="16"/>
    <s v="Sin Fecha"/>
    <n v="39.990277777775191"/>
    <d v="2015-02-03T00:00:00"/>
    <s v="Cumplió"/>
    <s v="Sin Fecha"/>
    <n v="19.240277777775191"/>
    <m/>
    <n v="1"/>
    <x v="1"/>
    <m/>
    <m/>
    <m/>
    <m/>
  </r>
  <r>
    <x v="1"/>
    <s v="Q2"/>
    <s v="BXMPRJ-1113"/>
    <s v="Question"/>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4"/>
    <d v="2015-02-23T18:00:00"/>
    <d v="2015-01-14T17:09:00"/>
    <d v="2015-02-03T00:00:00"/>
    <n v="20.75"/>
    <d v="2015-02-04T00:00:00"/>
    <m/>
    <x v="15"/>
    <s v="Sin Fecha"/>
    <n v="40.035416666665697"/>
    <m/>
    <s v="No Cumplió"/>
    <s v="Sin Fecha"/>
    <n v="40.035416666665697"/>
    <s v="CICLO4"/>
    <n v="1"/>
    <x v="1"/>
    <m/>
    <m/>
    <m/>
    <m/>
  </r>
  <r>
    <x v="1"/>
    <s v="Q2"/>
    <s v="BXMPRJ-1112"/>
    <s v="Question"/>
    <s v="Investigating"/>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8:00"/>
    <d v="2015-02-03T00:00:00"/>
    <n v="20.75"/>
    <d v="2015-02-04T00:00:00"/>
    <m/>
    <x v="15"/>
    <s v="Sin Fecha"/>
    <n v="40.036111111112405"/>
    <m/>
    <s v="No Cumplió"/>
    <s v="Sin Fecha"/>
    <n v="40.036111111112405"/>
    <s v="CICLO4"/>
    <n v="1"/>
    <x v="1"/>
    <m/>
    <m/>
    <m/>
    <m/>
  </r>
  <r>
    <x v="1"/>
    <s v="Q2"/>
    <s v="BXMPRJ-1111"/>
    <s v="Question"/>
    <s v="Investigating"/>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5:00"/>
    <d v="2015-02-03T00:00:00"/>
    <n v="20.75"/>
    <d v="2015-02-04T00:00:00"/>
    <m/>
    <x v="16"/>
    <s v="Sin Fecha"/>
    <n v="40.038194444445253"/>
    <d v="2015-02-02T11:42:00"/>
    <s v="Cumplió"/>
    <s v="Sin Fecha"/>
    <n v="18.775694444448163"/>
    <s v="CICLO4"/>
    <n v="1"/>
    <x v="1"/>
    <m/>
    <m/>
    <m/>
    <m/>
  </r>
  <r>
    <x v="1"/>
    <s v="Q2"/>
    <s v="BXMPRJ-1110"/>
    <s v="Question"/>
    <s v="Investigating"/>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4:00"/>
    <d v="2015-02-03T00:00:00"/>
    <n v="20.75"/>
    <d v="2015-02-04T00:00:00"/>
    <m/>
    <x v="18"/>
    <s v="Sin Fecha"/>
    <n v="40.038888888891961"/>
    <d v="2015-01-30T00:00:00"/>
    <s v="Cumplió"/>
    <s v="Sin Fecha"/>
    <n v="15.288888888891961"/>
    <s v="CICLO4"/>
    <n v="1"/>
    <x v="1"/>
    <m/>
    <m/>
    <m/>
    <m/>
  </r>
  <r>
    <x v="1"/>
    <s v="Q2"/>
    <s v="BXMPRJ-1109"/>
    <s v="Question"/>
    <s v="Investigating"/>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3:00"/>
    <d v="2015-02-03T00:00:00"/>
    <n v="20.75"/>
    <d v="2015-02-04T00:00:00"/>
    <m/>
    <x v="0"/>
    <s v="Sin Fecha"/>
    <n v="40.039583333331393"/>
    <d v="2015-02-03T11:33:00"/>
    <s v="Cumplió"/>
    <s v="Sin Fecha"/>
    <n v="19.770833333328483"/>
    <s v="CICLO4"/>
    <n v="1"/>
    <x v="1"/>
    <m/>
    <m/>
    <m/>
    <m/>
  </r>
  <r>
    <x v="1"/>
    <s v="Q2"/>
    <s v="BXMPRJ-1108"/>
    <s v="Question"/>
    <s v="Investigating"/>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1:00"/>
    <d v="2015-02-03T00:00:00"/>
    <n v="20.75"/>
    <d v="2015-02-04T00:00:00"/>
    <m/>
    <x v="0"/>
    <s v="Sin Fecha"/>
    <n v="40.040972222224809"/>
    <d v="2015-02-03T12:45:00"/>
    <s v="Cumplió"/>
    <s v="Sin Fecha"/>
    <n v="19.822222222224809"/>
    <s v="CICLO4"/>
    <n v="1"/>
    <x v="1"/>
    <m/>
    <m/>
    <m/>
    <m/>
  </r>
  <r>
    <x v="1"/>
    <s v="Q2"/>
    <s v="BXMPRJ-1107"/>
    <s v="Question"/>
    <s v="Investigating"/>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4"/>
    <d v="2015-02-23T18:00:00"/>
    <d v="2015-01-14T16:57:00"/>
    <d v="2015-02-03T00:00:00"/>
    <n v="20.75"/>
    <d v="2015-02-04T00:00:00"/>
    <m/>
    <x v="0"/>
    <s v="Sin Fecha"/>
    <n v="40.04374999999709"/>
    <d v="2015-02-03T13:33:00"/>
    <s v="Cumplió"/>
    <s v="Sin Fecha"/>
    <n v="19.858333333329938"/>
    <s v="CICLO4"/>
    <n v="1"/>
    <x v="1"/>
    <m/>
    <m/>
    <m/>
    <m/>
  </r>
  <r>
    <x v="2"/>
    <s v="Q3"/>
    <s v="BXMPRJ-1102"/>
    <s v="Question"/>
    <s v="Closed"/>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24"/>
    <d v="2015-02-23T18:00:00"/>
    <d v="2015-01-13T16:16:00"/>
    <d v="2015-02-09T00:00:00"/>
    <n v="14.75"/>
    <d v="2015-02-10T00:00:00"/>
    <d v="2015-02-09T00:00:00"/>
    <x v="0"/>
    <n v="1"/>
    <n v="41.072222222224809"/>
    <d v="2015-02-10T17:00:00"/>
    <s v="Cumplió"/>
    <s v="No Cumplió"/>
    <n v="28.030555555560568"/>
    <s v="CICLO4"/>
    <n v="1"/>
    <x v="0"/>
    <m/>
    <m/>
    <m/>
    <m/>
  </r>
  <r>
    <x v="1"/>
    <s v="Q3"/>
    <s v="BXMPRJ-1102"/>
    <s v="Question"/>
    <s v="In Progress"/>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9"/>
    <d v="2015-02-23T18:00:00"/>
    <d v="2015-01-13T16:16:00"/>
    <d v="2015-02-03T00:00:00"/>
    <n v="20.75"/>
    <d v="2015-02-04T00:00:00"/>
    <d v="2015-02-09T00:00:00"/>
    <x v="4"/>
    <n v="0"/>
    <n v="41.072222222224809"/>
    <d v="2015-02-09T00:00:00"/>
    <s v="No Cumplió"/>
    <s v="Cumplió"/>
    <n v="26.322222222224809"/>
    <s v="CICLO4"/>
    <n v="1"/>
    <x v="1"/>
    <m/>
    <m/>
    <m/>
    <m/>
  </r>
  <r>
    <x v="2"/>
    <s v="Q3"/>
    <s v="BXMPRJ-1101"/>
    <s v="Question"/>
    <s v="Closed"/>
    <s v="Medium"/>
    <s v="Incluir Corro en regulatorios CVT y REPORTOS"/>
    <s v="El reporte regulatorio de reportos no esta tomando en cuenta el corro mediante el cual se pactan las operaciones de reporto, le debe ser asignada una clave de acuerdo al catalogo anexo. _x000a_Cabe aclarar que segun la matríz y lista de ordenes de mercado en la cual se aprecia que dicha operacion se realizó mediante &quot;LINCE&quot; por lo cual debería incluir la clave 50 en el layout pero el campo aparece vacío."/>
    <s v="Erick Vázquez"/>
    <x v="24"/>
    <d v="2015-02-23T18:00:00"/>
    <d v="2015-01-13T16:08:00"/>
    <d v="2015-02-03T00:00:00"/>
    <n v="20.75"/>
    <d v="2015-02-04T00:00:00"/>
    <m/>
    <x v="13"/>
    <s v="Sin Fecha"/>
    <n v="41.077777777776646"/>
    <d v="2015-02-11T00:00:00"/>
    <s v="No Cumplió"/>
    <s v="Sin Fecha"/>
    <n v="28.327777777776646"/>
    <s v="CICLO4"/>
    <n v="1"/>
    <x v="0"/>
    <m/>
    <m/>
    <m/>
    <m/>
  </r>
  <r>
    <x v="0"/>
    <s v="Q1"/>
    <s v="BXMPRJ-1095"/>
    <s v="Question"/>
    <s v="Delivered"/>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8"/>
    <d v="2015-02-23T18:00:00"/>
    <d v="2015-01-13T09:17:00"/>
    <d v="2015-02-09T11:45:00"/>
    <n v="14.260416666664241"/>
    <d v="2015-02-10T11:45:00"/>
    <m/>
    <x v="11"/>
    <s v="Sin Fecha"/>
    <n v="41.363194444442343"/>
    <m/>
    <s v="No Cumplió"/>
    <s v="Sin Fecha"/>
    <n v="41.363194444442343"/>
    <s v="MIGRACION_4"/>
    <n v="1"/>
    <x v="0"/>
    <m/>
    <m/>
    <m/>
    <m/>
  </r>
  <r>
    <x v="1"/>
    <s v="Q1"/>
    <s v="BXMPRJ-1095"/>
    <s v="Question"/>
    <s v="Open"/>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8"/>
    <d v="2015-02-23T18:00:00"/>
    <d v="2015-01-13T09:17:00"/>
    <d v="2015-02-03T00:00:00"/>
    <n v="20.75"/>
    <d v="2015-02-04T00:00:00"/>
    <m/>
    <x v="4"/>
    <s v="Sin Fecha"/>
    <n v="41.363194444442343"/>
    <d v="2015-02-09T11:45:00"/>
    <s v="No Cumplió"/>
    <s v="Sin Fecha"/>
    <n v="27.102777777778101"/>
    <s v="MIGRACION_4"/>
    <n v="1"/>
    <x v="0"/>
    <m/>
    <m/>
    <m/>
    <m/>
  </r>
  <r>
    <x v="1"/>
    <s v="Q1"/>
    <s v="BXMPRJ-1086"/>
    <s v="Question"/>
    <s v="Open"/>
    <s v="Medium"/>
    <s v="Apertura de Mercado de Dinero, conexion host to host, como parte del ciclo 5 de cargas"/>
    <s v="En la apertura de mercado envia mensaje de error al intentar conectarse a Host to Host. _x000a_"/>
    <s v="Francisco Morales López"/>
    <x v="25"/>
    <d v="2015-02-23T18:00:00"/>
    <d v="2015-01-10T22:41:00"/>
    <d v="2015-02-03T00:00:00"/>
    <n v="20.75"/>
    <d v="2015-02-04T00:00:00"/>
    <d v="2015-02-09T00:00:00"/>
    <x v="14"/>
    <n v="7"/>
    <n v="43.804861111108039"/>
    <d v="2015-02-16T13:53:00"/>
    <s v="No Cumplió"/>
    <s v="No Cumplió"/>
    <n v="36.633333333331393"/>
    <s v="ciclo_5"/>
    <n v="1"/>
    <x v="1"/>
    <m/>
    <m/>
    <m/>
    <m/>
  </r>
  <r>
    <x v="1"/>
    <s v="Q6"/>
    <s v="BXMPRJ-1020"/>
    <s v="Question"/>
    <s v="Client Response Provided"/>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4"/>
    <d v="2015-02-23T18:00:00"/>
    <d v="2014-12-09T17:46:00"/>
    <d v="2015-02-03T00:00:00"/>
    <n v="20.75"/>
    <d v="2015-02-04T00:00:00"/>
    <d v="2015-02-05T00:00:00"/>
    <x v="10"/>
    <n v="8"/>
    <n v="76.009722222224809"/>
    <d v="2015-02-13T19:27:00"/>
    <s v="No Cumplió"/>
    <s v="No Cumplió"/>
    <n v="66.070138888891961"/>
    <s v="PruebasD3"/>
    <n v="1"/>
    <x v="1"/>
    <m/>
    <m/>
    <m/>
    <m/>
  </r>
  <r>
    <x v="0"/>
    <s v="Q1"/>
    <s v="BXMPRJ-1006"/>
    <s v="Question"/>
    <s v="In Progress"/>
    <s v="High"/>
    <s v="INCIDENCIA EN SOCIEDADES DE INVERSION"/>
    <s v="Se presentan modificaciones en el ambiente .31 en el modulo de Sociedades de Inversión. _x000a_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_x000a_2.- Se detectaron diferencia entre el reporte operativo vs polizas contables por $25,011.22 , los mismo que corresponden a operaciones Fecha Valor(Anexo Evidencia) _x000a_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x v="20"/>
    <d v="2015-02-23T18:00:00"/>
    <d v="2014-12-04T20:48:00"/>
    <d v="2015-02-03T00:00:00"/>
    <n v="20.75"/>
    <d v="2015-02-04T00:00:00"/>
    <m/>
    <x v="15"/>
    <s v="Sin Fecha"/>
    <n v="80.883333333331393"/>
    <m/>
    <s v="No Cumplió"/>
    <s v="Sin Fecha"/>
    <n v="80.883333333331393"/>
    <s v="PruebasD1"/>
    <n v="1"/>
    <x v="1"/>
    <m/>
    <m/>
    <m/>
    <m/>
  </r>
  <r>
    <x v="2"/>
    <s v="Q4"/>
    <s v="BXMPRJ-928"/>
    <s v="Question"/>
    <s v="Closed"/>
    <s v="Medium"/>
    <s v="SEGURIDAD EN EL SISTEMA"/>
    <s v="ME PERMITE VER CLIENTES QUE NO PERTENECEN A MI DIVISION (EN AREA METROPOLITANA) Y CAPTURARLES OPERACIONES. _x000a_SE PROBO CON UN CLIENTE DE MONTERREY Y NO ME DEJA VERLO, LO CUAL ES CORRECTO. _x000a_SE PROBO CON UN CLIENTE DE PUEBLA Y SI ME DEJO CONSULTARLO Y OPERARLO."/>
    <s v="Ximena Roldan"/>
    <x v="26"/>
    <d v="2015-02-23T18:00:00"/>
    <d v="2014-11-13T14:42:00"/>
    <d v="2015-02-03T00:00:00"/>
    <n v="20.75"/>
    <d v="2015-02-04T00:00:00"/>
    <m/>
    <x v="2"/>
    <s v="Sin Fecha"/>
    <n v="102.13749999999709"/>
    <d v="2015-02-06T00:00:00"/>
    <s v="No Cumplió"/>
    <s v="Sin Fecha"/>
    <n v="84.38749999999709"/>
    <s v="CICLO4, PruebasD4"/>
    <n v="1"/>
    <x v="0"/>
    <m/>
    <m/>
    <m/>
    <m/>
  </r>
  <r>
    <x v="1"/>
    <s v="Q5"/>
    <s v="BXMPRJ-894"/>
    <s v="Question"/>
    <s v="Failed Test"/>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5"/>
    <d v="2015-02-23T18:00:00"/>
    <d v="2014-11-06T14:35:00"/>
    <d v="2015-02-03T00:00:00"/>
    <n v="20.75"/>
    <d v="2015-02-04T00:00:00"/>
    <m/>
    <x v="14"/>
    <s v="Sin Fecha"/>
    <n v="109.14236111110949"/>
    <d v="2015-02-16T18:15:00"/>
    <s v="No Cumplió"/>
    <s v="Sin Fecha"/>
    <n v="102.15277777777374"/>
    <s v="CICLO4"/>
    <n v="1"/>
    <x v="1"/>
    <m/>
    <m/>
    <m/>
    <m/>
  </r>
  <r>
    <x v="1"/>
    <s v="Q5"/>
    <s v="BXMPRJ-889"/>
    <s v="Question"/>
    <s v="Failed Test"/>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5"/>
    <d v="2015-02-23T18:00:00"/>
    <d v="2014-11-06T14:21:00"/>
    <d v="2015-02-03T00:00:00"/>
    <n v="20.75"/>
    <d v="2015-02-04T00:00:00"/>
    <m/>
    <x v="14"/>
    <s v="Sin Fecha"/>
    <n v="109.1520833333343"/>
    <d v="2015-02-16T18:15:00"/>
    <s v="No Cumplió"/>
    <s v="Sin Fecha"/>
    <n v="102.16249999999854"/>
    <s v="CICLO4"/>
    <n v="1"/>
    <x v="1"/>
    <d v="2015-02-16T18:15:00"/>
    <m/>
    <m/>
    <m/>
  </r>
  <r>
    <x v="0"/>
    <s v="Q4"/>
    <s v="BXMPRJ-833"/>
    <s v="Question"/>
    <s v="In Progress"/>
    <s v="Medium"/>
    <s v="Layout Signar FECHAS VALOR"/>
    <s v="LAS COMPRAS Y VENTAS FECHA VALOR NO CUADRAN EN TAS CON RESPECTO A PRODUCCION"/>
    <s v="Javier Hernández"/>
    <x v="1"/>
    <d v="2015-02-23T18:00:00"/>
    <d v="2014-10-23T19:33:00"/>
    <d v="2015-02-16T00:00:00"/>
    <n v="7.75"/>
    <d v="2015-02-17T00:00:00"/>
    <m/>
    <x v="9"/>
    <s v="Sin Fecha"/>
    <n v="122.93541666666715"/>
    <m/>
    <s v="No Cumplió"/>
    <s v="Sin Fecha"/>
    <n v="122.93541666666715"/>
    <s v="PruebasD4, ciclo4"/>
    <n v="1"/>
    <x v="1"/>
    <m/>
    <m/>
    <m/>
    <m/>
  </r>
  <r>
    <x v="1"/>
    <s v="Q4"/>
    <s v="BXMPRJ-833"/>
    <s v="Question"/>
    <s v="Delivered"/>
    <s v="Medium"/>
    <s v="Layout Signar FECHAS VALOR"/>
    <s v="LAS COMPRAS Y VENTAS FECHA VALOR NO CUADRAN EN TAS CON RESPECTO A PRODUCCION"/>
    <s v="Javier Hernández"/>
    <x v="1"/>
    <d v="2015-02-23T18:00:00"/>
    <d v="2014-10-23T19:33:00"/>
    <d v="2015-02-13T10:44:00"/>
    <n v="10.302777777775191"/>
    <d v="2015-02-14T10:44:00"/>
    <d v="2015-02-11T00:00:00"/>
    <x v="1"/>
    <n v="5"/>
    <n v="122.93541666666715"/>
    <d v="2015-02-16T00:00:00"/>
    <s v="No Cumplió"/>
    <s v="No Cumplió"/>
    <n v="115.18541666666715"/>
    <s v="PruebasD4, ciclo4"/>
    <n v="1"/>
    <x v="1"/>
    <m/>
    <m/>
    <m/>
    <m/>
  </r>
  <r>
    <x v="1"/>
    <s v="Q4"/>
    <s v="BXMPRJ-833"/>
    <s v="Question"/>
    <s v="In Progress"/>
    <s v="Medium"/>
    <s v="Layout Signar FECHAS VALOR"/>
    <s v="LAS COMPRAS Y VENTAS FECHA VALOR NO CUADRAN EN TAS CON RESPECTO A PRODUCCION"/>
    <s v="Javier Hernández"/>
    <x v="27"/>
    <d v="2015-02-23T18:00:00"/>
    <d v="2014-10-23T19:33:00"/>
    <d v="2015-02-03T00:00:00"/>
    <n v="20.75"/>
    <d v="2015-02-04T00:00:00"/>
    <d v="2015-02-11T00:00:00"/>
    <x v="10"/>
    <n v="2"/>
    <n v="122.93541666666715"/>
    <d v="2015-02-13T10:44:00"/>
    <s v="No Cumplió"/>
    <s v="No Cumplió"/>
    <n v="112.63263888889196"/>
    <s v="PruebasD2, ciclo4"/>
    <n v="1"/>
    <x v="0"/>
    <m/>
    <m/>
    <m/>
    <m/>
  </r>
  <r>
    <x v="0"/>
    <s v="Q4"/>
    <s v="BXMPRJ-832"/>
    <s v="Question"/>
    <s v="In Progress"/>
    <s v="Medium"/>
    <s v="layout SIGNAR cambios"/>
    <s v="la posicion de las divisas que son mismo dia en el layout de Signar estan regsitradas como 24 horas."/>
    <s v="Javier Hernández"/>
    <x v="1"/>
    <d v="2015-02-23T18:00:00"/>
    <d v="2014-10-23T19:29:00"/>
    <d v="2015-02-16T19:31:00"/>
    <n v="6.9368055555532919"/>
    <d v="2015-02-17T19:31:00"/>
    <m/>
    <x v="4"/>
    <s v="Sin Fecha"/>
    <n v="122.93819444444671"/>
    <m/>
    <s v="No Cumplió"/>
    <s v="Sin Fecha"/>
    <n v="122.93819444444671"/>
    <s v="CICLO4, PruebasD2"/>
    <n v="1"/>
    <x v="1"/>
    <m/>
    <m/>
    <m/>
    <m/>
  </r>
  <r>
    <x v="1"/>
    <s v="Q4"/>
    <s v="BXMPRJ-832"/>
    <s v="Question"/>
    <s v="Delivered"/>
    <s v="Medium"/>
    <s v="layout SIGNAR cambios"/>
    <s v="la posicion de las divisas que son mismo dia en el layout de Signar estan regsitradas como 24 horas."/>
    <s v="Javier Hernández"/>
    <x v="1"/>
    <d v="2015-02-23T18:00:00"/>
    <d v="2014-10-23T19:29:00"/>
    <d v="2015-02-13T10:44:00"/>
    <n v="10.302777777775191"/>
    <d v="2015-02-14T10:44:00"/>
    <d v="2015-02-11T00:00:00"/>
    <x v="2"/>
    <n v="5"/>
    <n v="122.93819444444671"/>
    <d v="2015-02-16T19:31:00"/>
    <s v="No Cumplió"/>
    <s v="No Cumplió"/>
    <n v="116.00138888889342"/>
    <s v="CICLO4, PruebasD2"/>
    <n v="1"/>
    <x v="1"/>
    <m/>
    <m/>
    <m/>
    <m/>
  </r>
  <r>
    <x v="1"/>
    <s v="Q4"/>
    <s v="BXMPRJ-832"/>
    <s v="Question"/>
    <s v="Delivered"/>
    <s v="Medium"/>
    <s v="layout SIGNAR cambios"/>
    <s v="la posicion de las divisas que son mismo dia en el layout de Signar estan regsitradas como 24 horas."/>
    <s v="Javier Hernández"/>
    <x v="27"/>
    <d v="2015-02-23T18:00:00"/>
    <d v="2014-10-23T19:29:00"/>
    <d v="2015-02-03T00:00:00"/>
    <n v="20.75"/>
    <d v="2015-02-04T00:00:00"/>
    <d v="2015-02-11T00:00:00"/>
    <x v="10"/>
    <n v="2"/>
    <n v="122.93819444444671"/>
    <d v="2015-02-13T10:44:00"/>
    <s v="No Cumplió"/>
    <s v="No Cumplió"/>
    <n v="112.63541666667152"/>
    <s v="CICLO4, PruebasD2"/>
    <n v="1"/>
    <x v="0"/>
    <m/>
    <m/>
    <m/>
    <m/>
  </r>
  <r>
    <x v="0"/>
    <s v="Q4"/>
    <s v="BXMPRJ-793"/>
    <s v="Question"/>
    <s v="Delivered"/>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15"/>
    <d v="2015-02-23T18:00:00"/>
    <d v="2014-10-20T17:46:00"/>
    <d v="2015-02-17T20:03:00"/>
    <n v="5.9145833333313931"/>
    <d v="2015-02-18T20:03:00"/>
    <d v="2015-02-05T00:00:00"/>
    <x v="3"/>
    <n v="18"/>
    <n v="126.00972222222481"/>
    <m/>
    <s v="No Cumplió"/>
    <s v="No Cumplió"/>
    <n v="126.00972222222481"/>
    <s v="MIGRACION_4, PruebasD3"/>
    <n v="1"/>
    <x v="0"/>
    <d v="2015-02-16T15:25:00"/>
    <m/>
    <m/>
    <m/>
  </r>
  <r>
    <x v="1"/>
    <s v="Q4"/>
    <s v="BXMPRJ-793"/>
    <s v="Question"/>
    <s v="Failed Test"/>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14"/>
    <d v="2015-02-23T18:00:00"/>
    <d v="2014-10-20T17:46:00"/>
    <d v="2015-02-16T15:25:00"/>
    <n v="7.1076388888905058"/>
    <d v="2015-02-17T15:25:00"/>
    <d v="2015-02-05T00:00:00"/>
    <x v="0"/>
    <n v="12"/>
    <n v="126.00972222222481"/>
    <d v="2015-02-17T20:03:00"/>
    <s v="Cumplió"/>
    <s v="No Cumplió"/>
    <n v="120.09513888889342"/>
    <s v="MIGRACION_4, PruebasD3"/>
    <n v="1"/>
    <x v="1"/>
    <d v="2015-02-16T15:25:00"/>
    <m/>
    <m/>
    <m/>
  </r>
  <r>
    <x v="1"/>
    <s v="Q4"/>
    <s v="BXMPRJ-793"/>
    <s v="Question"/>
    <s v="Delivered"/>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14"/>
    <d v="2015-02-23T18:00:00"/>
    <d v="2014-10-20T17:46:00"/>
    <d v="2015-02-03T00:00:00"/>
    <n v="20.75"/>
    <d v="2015-02-04T00:00:00"/>
    <d v="2015-02-05T00:00:00"/>
    <x v="14"/>
    <n v="11"/>
    <n v="126.00972222222481"/>
    <d v="2015-02-16T15:25:00"/>
    <s v="No Cumplió"/>
    <s v="No Cumplió"/>
    <n v="118.9020833333343"/>
    <s v="MIGRACION_4, PruebasD3"/>
    <n v="1"/>
    <x v="1"/>
    <d v="2015-02-16T15:25:00"/>
    <m/>
    <m/>
    <m/>
  </r>
  <r>
    <x v="0"/>
    <s v="Q4"/>
    <s v="BXMPRJ-231"/>
    <s v="Question"/>
    <s v="Client Response Provided"/>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8"/>
    <d v="2015-02-23T18:00:00"/>
    <d v="2014-06-04T00:43:00"/>
    <d v="2015-02-17T17:18:00"/>
    <n v="6.0291666666671517"/>
    <d v="2015-02-18T17:18:00"/>
    <m/>
    <x v="4"/>
    <s v="Sin Fecha"/>
    <n v="264.72013888888614"/>
    <m/>
    <s v="No Cumplió"/>
    <s v="Sin Fecha"/>
    <n v="264.72013888888614"/>
    <s v="Gap, PruebasD3"/>
    <n v="1"/>
    <x v="0"/>
    <m/>
    <m/>
    <m/>
    <m/>
  </r>
  <r>
    <x v="1"/>
    <s v="Q4"/>
    <s v="BXMPRJ-231"/>
    <s v="Question"/>
    <s v="In Progress"/>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8"/>
    <d v="2015-02-23T18:00:00"/>
    <d v="2014-06-04T00:43:00"/>
    <d v="2015-02-05T13:36:00"/>
    <n v="18.183333333334303"/>
    <d v="2015-02-06T13:36:00"/>
    <d v="2015-02-05T00:00:00"/>
    <x v="8"/>
    <n v="12"/>
    <n v="264.72013888888614"/>
    <d v="2015-02-17T17:18:00"/>
    <s v="No Cumplió"/>
    <s v="No Cumplió"/>
    <n v="258.69097222221899"/>
    <s v="Gap, PruebasD3"/>
    <n v="1"/>
    <x v="0"/>
    <m/>
    <m/>
    <m/>
    <m/>
  </r>
  <r>
    <x v="1"/>
    <s v="Q4"/>
    <s v="BXMPRJ-231"/>
    <s v="Question"/>
    <s v="Delivered"/>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8"/>
    <d v="2015-02-23T18:00:00"/>
    <d v="2014-06-04T00:43:00"/>
    <d v="2015-02-05T13:36:00"/>
    <n v="18.183333333334303"/>
    <d v="2015-02-06T13:36:00"/>
    <d v="2015-02-05T00:00:00"/>
    <x v="2"/>
    <n v="4"/>
    <n v="264.72013888888614"/>
    <d v="2015-02-09T11:57:00"/>
    <s v="No Cumplió"/>
    <s v="No Cumplió"/>
    <n v="250.46805555555329"/>
    <s v="Gap, PruebasD3"/>
    <n v="1"/>
    <x v="0"/>
    <m/>
    <m/>
    <m/>
    <m/>
  </r>
  <r>
    <x v="1"/>
    <s v="Q4"/>
    <s v="BXMPRJ-231"/>
    <s v="Question"/>
    <s v="Delivered"/>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9"/>
    <d v="2015-02-23T18:00:00"/>
    <d v="2014-06-04T00:43:00"/>
    <d v="2015-02-03T00:00:00"/>
    <n v="20.75"/>
    <d v="2015-02-04T00:00:00"/>
    <d v="2015-02-05T00:00:00"/>
    <x v="1"/>
    <n v="0"/>
    <n v="264.72013888888614"/>
    <d v="2015-02-05T13:36:00"/>
    <s v="No Cumplió"/>
    <s v="Cumplió"/>
    <n v="246.53680555555184"/>
    <s v="Gap, PruebasD3"/>
    <n v="1"/>
    <x v="1"/>
    <m/>
    <m/>
    <m/>
    <m/>
  </r>
  <r>
    <x v="2"/>
    <s v="B2"/>
    <s v="BXMPRJ-1325"/>
    <s v="Bug"/>
    <s v="Closed"/>
    <s v="High"/>
    <s v="Error en Captura de Ordenes de Mercado de Dinero (DORDE002)"/>
    <s v="Al abrir la pantalla de Captura de Ordenes de Mercado de Dinero sin tener abierta la Lista de Ordenes de Mercado de Dinero y querer capturar una orden con algún intermediario (ej. 99000090), la lista de Brokers presenta inconsistencias y no despliega los datos correspondientes. _x000a__x000a_Se adjunta evidencia de la pantalla DORDE002 en donde se ve como despliega los datos de Broker incorrectamente."/>
    <s v="German Gomez"/>
    <x v="1"/>
    <d v="2015-02-23T18:00:00"/>
    <d v="2015-02-20T12:31:00"/>
    <d v="2015-02-20T12:31:00"/>
    <n v="3.2284722222248092"/>
    <d v="2015-02-21T12:31:00"/>
    <m/>
    <x v="2"/>
    <s v="Sin Fecha"/>
    <n v="3.2284722222248092"/>
    <d v="2015-02-23T15:42:00"/>
    <s v="No Cumplió"/>
    <s v="Sin Fecha"/>
    <n v="3.132638888891961"/>
    <m/>
    <n v="1"/>
    <x v="1"/>
    <m/>
    <m/>
    <m/>
    <m/>
  </r>
  <r>
    <x v="0"/>
    <s v="B2"/>
    <s v="BXMPRJ-1324"/>
    <s v="Bug"/>
    <s v="Open"/>
    <s v="Medium"/>
    <s v="LA PÓLIZA 3 Y 4 COMPRAS VENTAS DE LA PP DEL MÓDULO DE CAPITALES REGLA 6 ESTA REGISTRANDO EC Y SC POR LOS PRÉSTAMOS DE VALORES"/>
    <s v="La póliza 3 y 4 compras ventas de la posición propia del módulo de capitales regla 6, registra los movimientos de entradas y salidas de custodia por prétamo de valores como compra venta, se anexa evidencia de reportes, pólizas y query para su consideración."/>
    <s v="Arturo Saldivar"/>
    <x v="19"/>
    <d v="2015-02-23T18:00:00"/>
    <d v="2015-02-19T21:42:00"/>
    <d v="2015-02-19T21:42:00"/>
    <n v="3.8458333333328483"/>
    <d v="2015-02-20T21:42:00"/>
    <m/>
    <x v="2"/>
    <s v="Sin Fecha"/>
    <n v="3.8458333333328483"/>
    <m/>
    <s v="No Cumplió"/>
    <s v="Sin Fecha"/>
    <n v="3.8458333333328483"/>
    <m/>
    <n v="1"/>
    <x v="1"/>
    <m/>
    <m/>
    <m/>
    <m/>
  </r>
  <r>
    <x v="0"/>
    <s v="B3"/>
    <s v="BXMPRJ-1293"/>
    <s v="Bug"/>
    <s v="Delivered"/>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29"/>
    <d v="2015-02-23T18:00:00"/>
    <d v="2015-02-13T13:04:00"/>
    <d v="2015-02-17T00:00:00"/>
    <n v="6.75"/>
    <d v="2015-02-18T00:00:00"/>
    <m/>
    <x v="4"/>
    <s v="Sin Fecha"/>
    <n v="10.205555555556202"/>
    <m/>
    <s v="No Cumplió"/>
    <s v="Sin Fecha"/>
    <n v="10.205555555556202"/>
    <m/>
    <n v="1"/>
    <x v="0"/>
    <m/>
    <m/>
    <m/>
    <m/>
  </r>
  <r>
    <x v="1"/>
    <s v="B3"/>
    <s v="BXMPRJ-1293"/>
    <s v="Bug"/>
    <s v="In Progress"/>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10"/>
    <d v="2015-02-23T18:00:00"/>
    <d v="2015-02-13T13:04:00"/>
    <d v="2015-02-13T13:04:00"/>
    <n v="10.205555555556202"/>
    <d v="2015-02-14T13:04:00"/>
    <m/>
    <x v="2"/>
    <s v="Sin Fecha"/>
    <n v="10.205555555556202"/>
    <d v="2015-02-17T00:00:00"/>
    <s v="No Cumplió"/>
    <s v="Sin Fecha"/>
    <n v="3.4555555555562023"/>
    <m/>
    <n v="1"/>
    <x v="1"/>
    <m/>
    <m/>
    <m/>
    <m/>
  </r>
  <r>
    <x v="0"/>
    <s v="B2"/>
    <s v="BXMPRJ-1283"/>
    <s v="Bug"/>
    <s v="Delivered"/>
    <s v="Medium"/>
    <s v="Error en en la generación del reporte de derivados para la validación de contabilidad"/>
    <s v="Al ejecutar el día de hoy el el reporte de Derivados, para revisar el día 31.07.14, no se genera y el sistema envía el mensaje que se adjunta en el archivo"/>
    <s v="Irma Aguilar"/>
    <x v="18"/>
    <d v="2015-02-23T18:00:00"/>
    <d v="2015-02-12T11:44:00"/>
    <d v="2015-02-17T00:00:00"/>
    <n v="6.75"/>
    <d v="2015-02-18T00:00:00"/>
    <m/>
    <x v="4"/>
    <s v="Sin Fecha"/>
    <n v="11.261111111110949"/>
    <m/>
    <s v="No Cumplió"/>
    <s v="Sin Fecha"/>
    <n v="11.261111111110949"/>
    <s v="PruebasD3"/>
    <n v="1"/>
    <x v="0"/>
    <m/>
    <m/>
    <m/>
    <m/>
  </r>
  <r>
    <x v="1"/>
    <s v="B2"/>
    <s v="BXMPRJ-1283"/>
    <s v="Bug"/>
    <s v="Open"/>
    <s v="Medium"/>
    <s v="Error en en la generación del reporte de derivados para la validación de contabilidad"/>
    <s v="Al ejecutar el día de hoy el el reporte de Derivados, para revisar el día 31.07.14, no se genera y el sistema envía el mensaje que se adjunta en el archivo"/>
    <s v="Irma Aguilar"/>
    <x v="20"/>
    <d v="2015-02-23T18:00:00"/>
    <d v="2015-02-12T11:44:00"/>
    <d v="2015-02-12T11:44:00"/>
    <n v="11.261111111110949"/>
    <d v="2015-02-13T11:44:00"/>
    <m/>
    <x v="5"/>
    <s v="Sin Fecha"/>
    <n v="11.261111111110949"/>
    <d v="2015-02-17T00:00:00"/>
    <s v="No Cumplió"/>
    <s v="Sin Fecha"/>
    <n v="4.5111111111109494"/>
    <s v="PruebasD3"/>
    <n v="1"/>
    <x v="1"/>
    <m/>
    <m/>
    <m/>
    <m/>
  </r>
  <r>
    <x v="0"/>
    <s v="B3"/>
    <s v="BXMPRJ-1282"/>
    <s v="Bug"/>
    <s v="In Progress"/>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4"/>
    <d v="2015-02-23T18:00:00"/>
    <d v="2015-02-11T16:43:00"/>
    <d v="2015-02-20T19:22:00"/>
    <n v="2.9430555555591127"/>
    <d v="2015-02-21T19:22:00"/>
    <m/>
    <x v="1"/>
    <s v="Sin Fecha"/>
    <n v="12.053472222221899"/>
    <m/>
    <s v="No Cumplió"/>
    <s v="Sin Fecha"/>
    <n v="12.053472222221899"/>
    <s v="CICLO4"/>
    <n v="1"/>
    <x v="0"/>
    <m/>
    <m/>
    <m/>
    <m/>
  </r>
  <r>
    <x v="1"/>
    <s v="B3"/>
    <s v="BXMPRJ-1282"/>
    <s v="Bug"/>
    <s v="In Progress"/>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17"/>
    <d v="2015-02-23T18:00:00"/>
    <d v="2015-02-11T16:43:00"/>
    <d v="2015-02-11T16:43:00"/>
    <n v="12.053472222221899"/>
    <d v="2015-02-12T16:43:00"/>
    <m/>
    <x v="6"/>
    <s v="Sin Fecha"/>
    <n v="12.053472222221899"/>
    <d v="2015-02-20T19:22:00"/>
    <s v="No Cumplió"/>
    <s v="Sin Fecha"/>
    <n v="9.1104166666627862"/>
    <s v="CICLO4"/>
    <n v="1"/>
    <x v="1"/>
    <m/>
    <m/>
    <m/>
    <m/>
  </r>
  <r>
    <x v="0"/>
    <s v="B3"/>
    <s v="BXMPRJ-1261"/>
    <s v="Bug"/>
    <s v="Delivered"/>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4"/>
    <d v="2015-02-23T18:00:00"/>
    <d v="2015-02-09T19:02:00"/>
    <d v="2015-02-20T19:21:00"/>
    <n v="2.9437499999985448"/>
    <d v="2015-02-21T19:21:00"/>
    <m/>
    <x v="1"/>
    <s v="Sin Fecha"/>
    <n v="13.956944444442343"/>
    <m/>
    <s v="No Cumplió"/>
    <s v="Sin Fecha"/>
    <n v="13.956944444442343"/>
    <s v="CICLO4"/>
    <n v="1"/>
    <x v="0"/>
    <m/>
    <m/>
    <m/>
    <m/>
  </r>
  <r>
    <x v="1"/>
    <s v="B3"/>
    <s v="BXMPRJ-1261"/>
    <s v="Bug"/>
    <s v="Delivered"/>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8"/>
    <d v="2015-02-23T18:00:00"/>
    <d v="2015-02-09T19:02:00"/>
    <d v="2015-02-20T18:45:00"/>
    <n v="2.96875"/>
    <d v="2015-02-21T18:45:00"/>
    <m/>
    <x v="0"/>
    <s v="Sin Fecha"/>
    <n v="13.956944444442343"/>
    <d v="2015-02-20T19:21:00"/>
    <s v="Cumplió"/>
    <s v="Sin Fecha"/>
    <n v="11.013194444443798"/>
    <s v="CICLO4"/>
    <n v="1"/>
    <x v="0"/>
    <m/>
    <m/>
    <m/>
    <m/>
  </r>
  <r>
    <x v="1"/>
    <s v="B3"/>
    <s v="BXMPRJ-1261"/>
    <s v="Bug"/>
    <s v="Delivered"/>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30"/>
    <d v="2015-02-23T18:00:00"/>
    <d v="2015-02-09T19:02:00"/>
    <d v="2015-02-16T17:02:00"/>
    <n v="7.0402777777781012"/>
    <d v="2015-02-17T17:02:00"/>
    <m/>
    <x v="5"/>
    <s v="Sin Fecha"/>
    <n v="13.956944444442343"/>
    <d v="2015-02-20T18:45:00"/>
    <s v="No Cumplió"/>
    <s v="Sin Fecha"/>
    <n v="10.988194444442343"/>
    <s v="CICLO4"/>
    <n v="1"/>
    <x v="0"/>
    <m/>
    <m/>
    <m/>
    <m/>
  </r>
  <r>
    <x v="1"/>
    <s v="B3"/>
    <s v="BXMPRJ-1261"/>
    <s v="Bug"/>
    <s v="In Progress"/>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19"/>
    <d v="2015-02-23T18:00:00"/>
    <d v="2015-02-09T19:02:00"/>
    <d v="2015-02-10T20:00:00"/>
    <n v="12.916666666664241"/>
    <d v="2015-02-11T20:00:00"/>
    <m/>
    <x v="3"/>
    <s v="Sin Fecha"/>
    <n v="13.956944444442343"/>
    <d v="2015-02-16T17:02:00"/>
    <s v="No Cumplió"/>
    <s v="Sin Fecha"/>
    <n v="6.9166666666642413"/>
    <s v="CICLO4"/>
    <n v="1"/>
    <x v="1"/>
    <m/>
    <m/>
    <m/>
    <m/>
  </r>
  <r>
    <x v="0"/>
    <s v="B3"/>
    <s v="BXMPRJ-1260"/>
    <s v="Bug"/>
    <s v="In Progress"/>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19"/>
    <d v="2015-02-23T18:00:00"/>
    <d v="2015-02-09T17:47:00"/>
    <d v="2015-02-09T17:47:00"/>
    <n v="14.009027777778101"/>
    <d v="2015-02-10T17:47:00"/>
    <d v="2015-02-23T00:00:00"/>
    <x v="11"/>
    <n v="0"/>
    <n v="14.009027777778101"/>
    <m/>
    <s v="No Cumplió"/>
    <s v="No Cumplió"/>
    <n v="14.009027777778101"/>
    <m/>
    <n v="1"/>
    <x v="1"/>
    <m/>
    <m/>
    <m/>
    <m/>
  </r>
  <r>
    <x v="0"/>
    <s v="B4"/>
    <s v="BXMPRJ-1251"/>
    <s v="Bug"/>
    <s v="Delivered"/>
    <s v="High"/>
    <s v="Bloqueo en la tabla de ffolio en la apertura de día"/>
    <s v="Al momento de la apertura de día de mando mensajes de bloqueo. _x000a__x000a_"/>
    <s v="Antonio Laija Olmedo"/>
    <x v="5"/>
    <d v="2015-02-23T18:00:00"/>
    <d v="2015-02-07T01:28:00"/>
    <d v="2015-02-07T01:28:00"/>
    <n v="16.68888888888614"/>
    <d v="2015-02-08T01:28:00"/>
    <m/>
    <x v="17"/>
    <s v="Sin Fecha"/>
    <n v="16.68888888888614"/>
    <m/>
    <s v="No Cumplió"/>
    <s v="Sin Fecha"/>
    <n v="16.68888888888614"/>
    <m/>
    <n v="1"/>
    <x v="1"/>
    <m/>
    <m/>
    <m/>
    <m/>
  </r>
  <r>
    <x v="0"/>
    <s v="B3"/>
    <s v="BXMPRJ-1248"/>
    <s v="Bug"/>
    <s v="In Progress"/>
    <s v="Medium"/>
    <s v="Incidencia en el cierre de mercado de capitales"/>
    <s v="Al intentar correr el cierre de mercado de captiales envia un mensaje en el cual señala que existen ordenes por desglosar."/>
    <s v="Sergio Rangel"/>
    <x v="17"/>
    <d v="2015-02-23T18:00:00"/>
    <d v="2015-02-06T23:03:00"/>
    <d v="2015-02-10T20:00:00"/>
    <n v="12.916666666664241"/>
    <d v="2015-02-11T20:00:00"/>
    <m/>
    <x v="8"/>
    <s v="Sin Fecha"/>
    <n v="16.789583333331393"/>
    <m/>
    <s v="No Cumplió"/>
    <s v="Sin Fecha"/>
    <n v="16.789583333331393"/>
    <m/>
    <n v="1"/>
    <x v="1"/>
    <m/>
    <m/>
    <m/>
    <m/>
  </r>
  <r>
    <x v="1"/>
    <s v="B3"/>
    <s v="BXMPRJ-1248"/>
    <s v="Bug"/>
    <s v="In Progress"/>
    <s v="Medium"/>
    <s v="Incidencia en el cierre de mercado de capitales"/>
    <s v="Al intentar correr el cierre de mercado de captiales envia un mensaje en el cual señala que existen ordenes por desglosar."/>
    <s v="Sergio Rangel"/>
    <x v="17"/>
    <d v="2015-02-23T18:00:00"/>
    <d v="2015-02-06T23:03:00"/>
    <d v="2015-02-10T20:00:00"/>
    <n v="12.916666666664241"/>
    <d v="2015-02-11T20:00:00"/>
    <m/>
    <x v="8"/>
    <s v="Sin Fecha"/>
    <n v="16.789583333331393"/>
    <m/>
    <s v="No Cumplió"/>
    <s v="Sin Fecha"/>
    <n v="16.789583333331393"/>
    <m/>
    <n v="1"/>
    <x v="1"/>
    <m/>
    <m/>
    <m/>
    <m/>
  </r>
  <r>
    <x v="2"/>
    <s v="B3"/>
    <s v="BXMPRJ-1243"/>
    <s v="Bug"/>
    <s v="In Progress"/>
    <s v="High"/>
    <s v="Proceso Batch de Recálculo de Líneas de Crédito"/>
    <s v="El proceso batch de recálculo de líneas de crédito no está tomando en cuenta el parámetro de FGRAL para no crear líneas en automático y las crea para aquellas contrapartes que no tienen línea autorizada. _x000a__x000a_Además el proceso está calculando mal los consumos de las líneas, creando sobregiros incorrectos, mismos que se presentan como sobregiros negativos en la pantalla de Autorización de Sobregiros. _x000a_"/>
    <s v="German Gomez"/>
    <x v="31"/>
    <d v="2015-02-23T18:00:00"/>
    <d v="2015-02-06T14:16:00"/>
    <d v="2015-02-06T14:16:00"/>
    <n v="17.155555555553292"/>
    <d v="2015-02-07T14:16:00"/>
    <m/>
    <x v="8"/>
    <s v="Sin Fecha"/>
    <n v="17.155555555553292"/>
    <d v="2015-02-19T12:17:00"/>
    <s v="No Cumplió"/>
    <s v="Sin Fecha"/>
    <n v="12.917361111110949"/>
    <m/>
    <n v="1"/>
    <x v="1"/>
    <m/>
    <m/>
    <m/>
    <m/>
  </r>
  <r>
    <x v="0"/>
    <s v="Q1"/>
    <s v="BXMPRJ-1239"/>
    <s v="Bug"/>
    <s v="Failed Test"/>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3"/>
    <d v="2015-02-23T18:00:00"/>
    <d v="2015-02-05T23:13:00"/>
    <d v="2015-02-16T17:20:00"/>
    <n v="7.0277777777810115"/>
    <d v="2015-02-17T17:20:00"/>
    <m/>
    <x v="9"/>
    <s v="Sin Fecha"/>
    <n v="17.78263888888614"/>
    <m/>
    <s v="No Cumplió"/>
    <s v="Sin Fecha"/>
    <n v="17.78263888888614"/>
    <s v="CICLO4, D3"/>
    <n v="1"/>
    <x v="0"/>
    <m/>
    <m/>
    <m/>
    <m/>
  </r>
  <r>
    <x v="1"/>
    <s v="Q1"/>
    <s v="BXMPRJ-1239"/>
    <s v="Bug"/>
    <s v="Delivered"/>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3"/>
    <d v="2015-02-23T18:00:00"/>
    <d v="2015-02-05T23:13:00"/>
    <d v="2015-02-16T17:20:00"/>
    <n v="7.0277777777810115"/>
    <d v="2015-02-17T17:20:00"/>
    <m/>
    <x v="9"/>
    <s v="Sin Fecha"/>
    <n v="17.78263888888614"/>
    <m/>
    <s v="No Cumplió"/>
    <s v="Sin Fecha"/>
    <n v="17.78263888888614"/>
    <s v="CICLO4, D3"/>
    <n v="1"/>
    <x v="0"/>
    <m/>
    <m/>
    <m/>
    <m/>
  </r>
  <r>
    <x v="2"/>
    <s v="B1"/>
    <s v="BXMPRJ-1234"/>
    <s v="Bug"/>
    <s v="Closed"/>
    <s v="Medium"/>
    <s v="No se excede tasa"/>
    <s v="solicitud de autorizacion cuando no excede parametros"/>
    <s v="Azucena Gudiño"/>
    <x v="19"/>
    <d v="2015-02-23T18:00:00"/>
    <d v="2015-02-05T16:05:00"/>
    <d v="2015-02-05T16:05:00"/>
    <n v="18.079861111109494"/>
    <d v="2015-02-06T16:05:00"/>
    <d v="2015-02-12T00:00:00"/>
    <x v="9"/>
    <n v="1"/>
    <n v="18.079861111109494"/>
    <d v="2015-02-13T15:15:00"/>
    <s v="No Cumplió"/>
    <s v="No Cumplió"/>
    <n v="7.9652777777737356"/>
    <s v="CICLO4"/>
    <n v="1"/>
    <x v="1"/>
    <m/>
    <m/>
    <m/>
    <m/>
  </r>
  <r>
    <x v="1"/>
    <s v="B4"/>
    <s v="BXMPRJ-1228"/>
    <s v="Bug"/>
    <s v="In Progress"/>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1"/>
    <d v="2015-02-23T18:00:00"/>
    <d v="2015-02-05T12:07:00"/>
    <d v="2015-02-05T12:07:00"/>
    <n v="18.245138888887595"/>
    <d v="2015-02-06T12:07:00"/>
    <m/>
    <x v="8"/>
    <s v="Sin Fecha"/>
    <n v="18.245138888887595"/>
    <d v="2015-02-17T18:33:00"/>
    <s v="No Cumplió"/>
    <s v="Sin Fecha"/>
    <n v="12.268055555556202"/>
    <m/>
    <n v="1"/>
    <x v="1"/>
    <m/>
    <m/>
    <m/>
    <m/>
  </r>
  <r>
    <x v="1"/>
    <s v="B3"/>
    <s v="BXMPRJ-1227"/>
    <s v="Bug"/>
    <s v="Failed Test"/>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5"/>
    <d v="2015-02-23T18:00:00"/>
    <d v="2015-02-04T19:38:00"/>
    <d v="2015-02-13T12:52:00"/>
    <n v="10.213888888887595"/>
    <d v="2015-02-14T12:52:00"/>
    <d v="2015-02-16T00:00:00"/>
    <x v="10"/>
    <n v="7"/>
    <n v="18.931944444440887"/>
    <m/>
    <s v="No Cumplió"/>
    <s v="No Cumplió"/>
    <n v="18.931944444440887"/>
    <s v="CICLO4"/>
    <n v="1"/>
    <x v="1"/>
    <d v="2015-02-13T12:52:00"/>
    <m/>
    <m/>
    <m/>
  </r>
  <r>
    <x v="1"/>
    <s v="B3"/>
    <s v="BXMPRJ-1227"/>
    <s v="Bug"/>
    <s v="In Progress"/>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31"/>
    <d v="2015-02-23T18:00:00"/>
    <d v="2015-02-04T19:38:00"/>
    <d v="2015-02-04T19:38:00"/>
    <n v="18.931944444440887"/>
    <d v="2015-02-05T19:38:00"/>
    <d v="2015-02-10T00:00:00"/>
    <x v="13"/>
    <n v="3"/>
    <n v="18.931944444440887"/>
    <d v="2015-02-13T12:52:00"/>
    <s v="No Cumplió"/>
    <s v="No Cumplió"/>
    <n v="8.7180555555532919"/>
    <s v="CICLO4"/>
    <n v="1"/>
    <x v="1"/>
    <d v="2015-02-13T12:52:00"/>
    <m/>
    <m/>
    <m/>
  </r>
  <r>
    <x v="2"/>
    <s v="B3"/>
    <s v="BXMPRJ-1226"/>
    <s v="Bug"/>
    <s v="Closed"/>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0"/>
    <d v="2015-02-23T18:00:00"/>
    <d v="2015-02-04T19:32:00"/>
    <d v="2015-02-13T18:14:00"/>
    <n v="9.9902777777751908"/>
    <d v="2015-02-14T18:14:00"/>
    <d v="2015-02-06T13:52:00"/>
    <x v="3"/>
    <n v="12"/>
    <n v="18.93611111111386"/>
    <d v="2015-02-19T00:00:00"/>
    <s v="No Cumplió"/>
    <s v="No Cumplió"/>
    <n v="14.18611111111386"/>
    <s v="CICLO4"/>
    <n v="1"/>
    <x v="0"/>
    <m/>
    <m/>
    <m/>
    <m/>
  </r>
  <r>
    <x v="1"/>
    <s v="B3"/>
    <s v="BXMPRJ-1226"/>
    <s v="Bug"/>
    <s v="In Progress"/>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9"/>
    <d v="2015-02-23T18:00:00"/>
    <d v="2015-02-04T19:32:00"/>
    <d v="2015-02-04T19:32:00"/>
    <n v="18.93611111111386"/>
    <d v="2015-02-05T19:32:00"/>
    <d v="2015-02-06T13:52:00"/>
    <x v="13"/>
    <n v="7"/>
    <n v="18.93611111111386"/>
    <d v="2015-02-13T18:14:00"/>
    <s v="No Cumplió"/>
    <s v="No Cumplió"/>
    <n v="8.945833333338669"/>
    <s v="CICLO4"/>
    <n v="1"/>
    <x v="1"/>
    <m/>
    <m/>
    <m/>
    <m/>
  </r>
  <r>
    <x v="1"/>
    <s v="B3"/>
    <s v="BXMPRJ-1226"/>
    <s v="Bug"/>
    <s v="In Progress"/>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2"/>
    <d v="2015-02-23T18:00:00"/>
    <d v="2015-02-04T19:32:00"/>
    <d v="2015-02-04T19:32:00"/>
    <n v="18.93611111111386"/>
    <d v="2015-02-05T19:32:00"/>
    <d v="2015-02-06T13:52:00"/>
    <x v="0"/>
    <n v="0"/>
    <n v="18.93611111111386"/>
    <d v="2015-02-06T13:52:00"/>
    <s v="Cumplió"/>
    <s v="Cumplió"/>
    <n v="1.7638888888905058"/>
    <s v="CICLO4"/>
    <n v="1"/>
    <x v="1"/>
    <m/>
    <m/>
    <m/>
    <m/>
  </r>
  <r>
    <x v="2"/>
    <s v="B4"/>
    <s v="BXMPRJ-1217"/>
    <s v="Bug"/>
    <s v="Closed"/>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_x000a__x000a_Favor de validar la información que se está procesando y bajo que criterio se está incluyendo para que los reportos mencionados con anterioridad aparezcan en el reporte como soporte operativo y contable."/>
    <s v="German Gomez"/>
    <x v="4"/>
    <d v="2015-02-23T18:00:00"/>
    <d v="2015-02-04T10:20:00"/>
    <d v="2015-02-04T10:20:00"/>
    <n v="19.319444444445253"/>
    <d v="2015-02-05T10:20:00"/>
    <m/>
    <x v="0"/>
    <s v="Sin Fecha"/>
    <n v="19.319444444445253"/>
    <d v="2015-02-06T00:00:00"/>
    <s v="Cumplió"/>
    <s v="Sin Fecha"/>
    <n v="1.5694444444452529"/>
    <m/>
    <n v="1"/>
    <x v="0"/>
    <m/>
    <m/>
    <m/>
    <m/>
  </r>
  <r>
    <x v="2"/>
    <s v="B4"/>
    <s v="BXMPRJ-1215"/>
    <s v="Bug"/>
    <s v="Closed"/>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_x000a__x000a_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
    <s v="German Gomez"/>
    <x v="4"/>
    <d v="2015-02-23T18:00:00"/>
    <d v="2015-02-03T20:03:00"/>
    <d v="2015-02-03T20:03:00"/>
    <n v="19.914583333331393"/>
    <d v="2015-02-04T20:03:00"/>
    <m/>
    <x v="1"/>
    <s v="Sin Fecha"/>
    <n v="19.914583333331393"/>
    <d v="2015-02-06T00:00:00"/>
    <s v="No Cumplió"/>
    <s v="Sin Fecha"/>
    <n v="2.1645833333313931"/>
    <m/>
    <n v="1"/>
    <x v="0"/>
    <m/>
    <m/>
    <m/>
    <m/>
  </r>
  <r>
    <x v="2"/>
    <s v="B4"/>
    <s v="BXMPRJ-1213"/>
    <s v="Bug"/>
    <s v="Closed"/>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_x000a__x000a_Aparentemente el problema es el el programa Mccarmov.i, en donde se está buscando un inicio para una compra en directo. _x000a__x000a_Se requiere corregir el programa para que se puedan realizar las consultas correspondiente."/>
    <s v="German Gomez"/>
    <x v="0"/>
    <d v="2015-02-23T18:00:00"/>
    <d v="2015-02-03T18:48:00"/>
    <d v="2015-02-03T18:48:00"/>
    <n v="19.966666666667152"/>
    <d v="2015-02-04T18:48:00"/>
    <m/>
    <x v="4"/>
    <s v="Sin Fecha"/>
    <n v="19.966666666667152"/>
    <d v="2015-02-10T15:31:00"/>
    <s v="No Cumplió"/>
    <s v="Sin Fecha"/>
    <n v="6.8631944444423425"/>
    <m/>
    <n v="1"/>
    <x v="0"/>
    <m/>
    <m/>
    <m/>
    <m/>
  </r>
  <r>
    <x v="0"/>
    <s v="B2"/>
    <s v="BXMPRJ-1212"/>
    <s v="Bug"/>
    <s v="In Progress"/>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32"/>
    <d v="2015-02-23T18:00:00"/>
    <d v="2015-02-03T17:34:00"/>
    <d v="2015-02-16T14:32:00"/>
    <n v="7.1444444444423425"/>
    <d v="2015-02-17T14:32:00"/>
    <d v="2015-02-06T00:00:00"/>
    <x v="9"/>
    <n v="17"/>
    <n v="20.018055555556202"/>
    <m/>
    <s v="No Cumplió"/>
    <s v="No Cumplió"/>
    <n v="20.018055555556202"/>
    <m/>
    <n v="1"/>
    <x v="0"/>
    <m/>
    <m/>
    <m/>
    <m/>
  </r>
  <r>
    <x v="1"/>
    <s v="B2"/>
    <s v="BXMPRJ-1212"/>
    <s v="Bug"/>
    <s v="In Progress"/>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7"/>
    <d v="2015-02-23T18:00:00"/>
    <d v="2015-02-03T17:34:00"/>
    <d v="2015-02-03T18:48:00"/>
    <n v="19.966666666667152"/>
    <d v="2015-02-04T18:48:00"/>
    <d v="2015-02-06T00:00:00"/>
    <x v="8"/>
    <n v="10"/>
    <n v="20.018055555556202"/>
    <d v="2015-02-16T14:32:00"/>
    <s v="No Cumplió"/>
    <s v="No Cumplió"/>
    <n v="12.87361111111386"/>
    <m/>
    <n v="1"/>
    <x v="1"/>
    <m/>
    <m/>
    <m/>
    <m/>
  </r>
  <r>
    <x v="0"/>
    <s v="B2"/>
    <s v="BXMPRJ-1204"/>
    <s v="Bug"/>
    <s v="Delivered"/>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Jocelyn Vazquez"/>
    <x v="20"/>
    <d v="2015-02-23T18:00:00"/>
    <d v="2015-01-30T20:00:00"/>
    <d v="2015-02-02T00:00:00"/>
    <n v="21.75"/>
    <d v="2015-02-03T00:00:00"/>
    <d v="2015-02-20T00:00:00"/>
    <x v="19"/>
    <n v="3"/>
    <n v="23.916666666664241"/>
    <m/>
    <s v="No Cumplió"/>
    <s v="No Cumplió"/>
    <n v="23.916666666664241"/>
    <s v="CICLO4"/>
    <n v="1"/>
    <x v="1"/>
    <m/>
    <m/>
    <m/>
    <m/>
  </r>
  <r>
    <x v="2"/>
    <s v="B4"/>
    <s v="BXMPRJ-1177"/>
    <s v="Bug"/>
    <s v="Closed"/>
    <s v="High"/>
    <s v="Liquidaciones y Valores aviso en asignacion"/>
    <s v="Al momento de asignacion semi automatica presenta el siguiente mensaje"/>
    <s v="Agustin Gutierrez"/>
    <x v="4"/>
    <d v="2015-02-23T18:00:00"/>
    <d v="2015-01-27T19:42:00"/>
    <d v="2015-02-02T00:00:00"/>
    <n v="21.75"/>
    <d v="2015-02-03T00:00:00"/>
    <d v="2015-02-04T00:00:00"/>
    <x v="20"/>
    <n v="-4"/>
    <n v="26.929166666668607"/>
    <d v="2015-01-31T00:00:00"/>
    <s v="Cumplió"/>
    <s v="Cumplió"/>
    <n v="3.1791666666686069"/>
    <s v="PruebasD2, ciclo4"/>
    <n v="1"/>
    <x v="0"/>
    <m/>
    <m/>
    <m/>
    <m/>
  </r>
  <r>
    <x v="2"/>
    <s v="B4"/>
    <s v="BXMPRJ-1172"/>
    <s v="Bug"/>
    <s v="Closed"/>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33"/>
    <d v="2015-02-23T18:00:00"/>
    <d v="2015-01-27T17:29:00"/>
    <d v="2015-02-03T09:23:00"/>
    <n v="20.359027777776646"/>
    <d v="2015-02-04T09:23:00"/>
    <m/>
    <x v="9"/>
    <s v="Sin Fecha"/>
    <n v="27.021527777775191"/>
    <d v="2015-02-10T18:47:00"/>
    <s v="No Cumplió"/>
    <s v="Sin Fecha"/>
    <n v="14.054166666661331"/>
    <s v="CICLO4"/>
    <n v="1"/>
    <x v="0"/>
    <m/>
    <m/>
    <m/>
    <m/>
  </r>
  <r>
    <x v="1"/>
    <s v="B4"/>
    <s v="BXMPRJ-1172"/>
    <s v="Bug"/>
    <s v="Delivered"/>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9"/>
    <d v="2015-02-23T18:00:00"/>
    <d v="2015-01-27T17:29:00"/>
    <d v="2015-02-02T00:00:00"/>
    <n v="21.75"/>
    <d v="2015-02-03T00:00:00"/>
    <m/>
    <x v="0"/>
    <s v="Sin Fecha"/>
    <n v="27.021527777775191"/>
    <d v="2015-02-03T09:23:00"/>
    <s v="Cumplió"/>
    <s v="Sin Fecha"/>
    <n v="6.6624999999985448"/>
    <s v="CICLO4"/>
    <n v="1"/>
    <x v="1"/>
    <m/>
    <m/>
    <m/>
    <m/>
  </r>
  <r>
    <x v="2"/>
    <s v="B4"/>
    <s v="BXMPRJ-1169"/>
    <s v="Bug"/>
    <s v="Closed"/>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33"/>
    <d v="2015-02-23T18:00:00"/>
    <d v="2015-01-27T12:03:00"/>
    <d v="2015-02-02T00:00:00"/>
    <n v="21.75"/>
    <d v="2015-02-03T00:00:00"/>
    <d v="2015-02-04T00:00:00"/>
    <x v="13"/>
    <n v="6"/>
    <n v="27.247916666667152"/>
    <d v="2015-02-10T18:54:00"/>
    <s v="No Cumplió"/>
    <s v="No Cumplió"/>
    <n v="14.285416666665697"/>
    <s v="CICLO4, PruebasD2"/>
    <n v="1"/>
    <x v="0"/>
    <m/>
    <m/>
    <m/>
    <m/>
  </r>
  <r>
    <x v="1"/>
    <s v="B4"/>
    <s v="BXMPRJ-1169"/>
    <s v="Bug"/>
    <s v="Delivered"/>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9"/>
    <d v="2015-02-23T18:00:00"/>
    <d v="2015-01-27T12:03:00"/>
    <d v="2015-02-02T00:00:00"/>
    <n v="21.75"/>
    <d v="2015-02-03T00:00:00"/>
    <d v="2015-02-04T00:00:00"/>
    <x v="13"/>
    <n v="6"/>
    <n v="27.247916666667152"/>
    <d v="2015-02-10T18:54:00"/>
    <s v="No Cumplió"/>
    <s v="No Cumplió"/>
    <n v="14.285416666665697"/>
    <s v="CICLO4, PruebasD2"/>
    <n v="1"/>
    <x v="1"/>
    <m/>
    <m/>
    <m/>
    <m/>
  </r>
  <r>
    <x v="0"/>
    <s v="B2"/>
    <s v="BXMPRJ-1165"/>
    <s v="Bug"/>
    <s v="In Progress"/>
    <s v="High"/>
    <s v="Regla 19 de Garantías y Préstamos no esta generando contabilidad"/>
    <s v="Al correr contabilidad de la regla 19 GArantías y Préstamos no esta generando registros contables, en el ambiente de TAS Producción en BX+ para la Casa de Bolsa."/>
    <s v="Arturo Saldivar"/>
    <x v="20"/>
    <d v="2015-02-23T18:00:00"/>
    <d v="2015-01-23T21:21:00"/>
    <d v="2015-02-03T00:00:00"/>
    <n v="20.75"/>
    <d v="2015-02-04T00:00:00"/>
    <d v="2015-02-20T00:00:00"/>
    <x v="15"/>
    <n v="3"/>
    <n v="30.860416666670062"/>
    <m/>
    <s v="No Cumplió"/>
    <s v="No Cumplió"/>
    <n v="30.860416666670062"/>
    <s v="CICLO4_x000a_"/>
    <n v="1"/>
    <x v="1"/>
    <m/>
    <m/>
    <m/>
    <m/>
  </r>
  <r>
    <x v="2"/>
    <s v="B4"/>
    <s v="BXMPRJ-1157"/>
    <s v="Bug"/>
    <s v="Closed"/>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26"/>
    <d v="2015-02-23T18:00:00"/>
    <d v="2015-01-22T18:00:00"/>
    <d v="2015-02-02T00:00:00"/>
    <n v="21.75"/>
    <d v="2015-02-03T00:00:00"/>
    <d v="2015-02-05T00:00:00"/>
    <x v="2"/>
    <n v="0"/>
    <n v="32"/>
    <d v="2015-02-05T00:00:00"/>
    <s v="No Cumplió"/>
    <s v="Cumplió"/>
    <n v="13.25"/>
    <s v="PruebasD3, ciclo4"/>
    <n v="1"/>
    <x v="0"/>
    <m/>
    <m/>
    <m/>
    <m/>
  </r>
  <r>
    <x v="1"/>
    <s v="B3"/>
    <s v="BXMPRJ-1146"/>
    <s v="Bug"/>
    <s v="In Progress"/>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4"/>
    <d v="2015-02-23T18:00:00"/>
    <d v="2015-01-21T12:04:00"/>
    <d v="2015-02-02T00:00:00"/>
    <n v="21.75"/>
    <d v="2015-02-03T00:00:00"/>
    <m/>
    <x v="21"/>
    <s v="Sin Fecha"/>
    <n v="33.247222222220444"/>
    <d v="2015-02-17T00:00:00"/>
    <s v="No Cumplió"/>
    <s v="Sin Fecha"/>
    <n v="26.497222222220444"/>
    <s v="Broker, Detiene"/>
    <n v="1"/>
    <x v="1"/>
    <m/>
    <m/>
    <m/>
    <m/>
  </r>
  <r>
    <x v="2"/>
    <s v="B4"/>
    <s v="BXMPRJ-1145"/>
    <s v="Bug"/>
    <s v="Delivered"/>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26"/>
    <d v="2015-02-23T18:00:00"/>
    <d v="2015-01-21T11:59:00"/>
    <d v="2015-02-06T18:47:00"/>
    <n v="16.96736111111386"/>
    <d v="2015-02-07T18:47:00"/>
    <m/>
    <x v="2"/>
    <s v="Sin Fecha"/>
    <n v="33.250694444446708"/>
    <d v="2015-02-10T09:42:00"/>
    <s v="No Cumplió"/>
    <s v="Sin Fecha"/>
    <n v="19.90486111111386"/>
    <s v="CICLO4"/>
    <n v="1"/>
    <x v="0"/>
    <m/>
    <m/>
    <m/>
    <m/>
  </r>
  <r>
    <x v="1"/>
    <s v="B4"/>
    <s v="BXMPRJ-1145"/>
    <s v="Bug"/>
    <s v="Delivered"/>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4"/>
    <d v="2015-02-23T18:00:00"/>
    <d v="2015-01-21T11:59:00"/>
    <d v="2015-02-02T00:00:00"/>
    <n v="21.75"/>
    <d v="2015-02-03T00:00:00"/>
    <m/>
    <x v="5"/>
    <s v="Sin Fecha"/>
    <n v="33.250694444446708"/>
    <d v="2015-02-06T18:47:00"/>
    <s v="No Cumplió"/>
    <s v="Sin Fecha"/>
    <n v="16.283333333332848"/>
    <s v="CICLO4"/>
    <n v="1"/>
    <x v="1"/>
    <m/>
    <m/>
    <m/>
    <m/>
  </r>
  <r>
    <x v="2"/>
    <s v="B3"/>
    <s v="BXMPRJ-1136"/>
    <s v="Bug"/>
    <s v="Closed"/>
    <s v="Medium"/>
    <s v="No respeta la carga de operaciones de vigencia la fecha de la misma"/>
    <s v="Al momento de enviar las ordenes de vigencia de Capitales por interfaz TAS no respeta la fecha en que se registro la orden ni la vigencia de las mismas. _x000a__x000a_Se solicita que TAS tome el dato que Fiable le envía de la fecha de registro de la orden. _x000a__x000a_Saludos"/>
    <s v="Antonio Laija Olmedo"/>
    <x v="16"/>
    <d v="2015-02-23T18:00:00"/>
    <d v="2015-01-19T19:22:00"/>
    <d v="2015-02-02T00:00:00"/>
    <n v="21.75"/>
    <d v="2015-02-03T00:00:00"/>
    <m/>
    <x v="5"/>
    <s v="Sin Fecha"/>
    <n v="34.943055555559113"/>
    <d v="2015-02-06T19:22:00"/>
    <s v="No Cumplió"/>
    <s v="Sin Fecha"/>
    <n v="18"/>
    <s v="MIGRACION_4"/>
    <n v="1"/>
    <x v="1"/>
    <m/>
    <m/>
    <m/>
    <m/>
  </r>
  <r>
    <x v="2"/>
    <s v="B2"/>
    <s v="BXMPRJ-1135"/>
    <s v="Bug"/>
    <s v="Closed"/>
    <s v="Medium"/>
    <s v="Reporte Detallada llamadas de Margen DGARW007"/>
    <s v="El reporte tiene las siguinetes observaciones: _x000a__x000a_1. En mercado de Capitales tiene fecha de vencimiento lo cual es incorrecto, las acciones no tiene fecha de vencimiento, TAS nos comentó que es un dato necesario para TAS sin embrago se requere se oculte de los reportes. _x000a__x000a_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_x000a__x000a_3. El &quot;Precio Promdeio&quot; está pediente de explicación por parte de TAS. _x000a__x000a_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_x000a__x000a_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_x000a__x000a_6. Se identifica una columna con el nombre de &quot;Nivel de Mantenimiento&quot; que TAS tine pendiente de definir. _x000a__x000a_7. El reporte se requiere complementar con los campos: Tipo Valor, Calificación/Bursatilidad y Monto a Garantizar. _x000a__x000a_El reporte ya había sido revisado por Janet Dominguez y dio sus comentarios en el JIRA 758 el cual fue cerrado debido a que lo originó una observación distinta al reporte DGARW007. El presnte JIRA complemente dichas obsevaciones. _x000a__x000a_"/>
    <s v="Cesar Guzmán"/>
    <x v="9"/>
    <d v="2015-02-23T18:00:00"/>
    <d v="2015-01-19T14:28:00"/>
    <d v="2015-02-02T00:00:00"/>
    <n v="21.75"/>
    <d v="2015-02-03T00:00:00"/>
    <m/>
    <x v="0"/>
    <s v="Sin Fecha"/>
    <n v="35.147222222221899"/>
    <d v="2015-02-03T00:00:00"/>
    <s v="Cumplió"/>
    <s v="Sin Fecha"/>
    <n v="14.397222222221899"/>
    <s v="CICLO4"/>
    <n v="1"/>
    <x v="1"/>
    <m/>
    <m/>
    <m/>
    <m/>
  </r>
  <r>
    <x v="2"/>
    <s v="B4"/>
    <s v="BXMPRJ-1133"/>
    <s v="Bug"/>
    <s v="Closed"/>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8"/>
    <d v="2015-02-23T18:00:00"/>
    <d v="2015-01-18T14:41:00"/>
    <d v="2015-02-02T00:00:00"/>
    <n v="21.75"/>
    <d v="2015-02-03T00:00:00"/>
    <m/>
    <x v="7"/>
    <s v="Sin Fecha"/>
    <n v="36.138194444443798"/>
    <d v="2015-02-13T11:43:00"/>
    <s v="No Cumplió"/>
    <s v="Sin Fecha"/>
    <n v="25.87638888888614"/>
    <s v="CICLO4, PruebasD3"/>
    <n v="1"/>
    <x v="0"/>
    <m/>
    <m/>
    <m/>
    <m/>
  </r>
  <r>
    <x v="1"/>
    <s v="B4"/>
    <s v="BXMPRJ-1133"/>
    <s v="Bug"/>
    <s v="Delivered"/>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9"/>
    <d v="2015-02-23T18:00:00"/>
    <d v="2015-01-18T14:41:00"/>
    <d v="2015-02-13T11:43:00"/>
    <n v="10.261805555557657"/>
    <d v="2015-02-14T11:43:00"/>
    <d v="2015-02-05T00:00:00"/>
    <x v="22"/>
    <n v="0"/>
    <n v="36.138194444443798"/>
    <d v="2015-02-04T11:06:00"/>
    <s v="Cumplió"/>
    <s v="Cumplió"/>
    <n v="16.850694444445253"/>
    <s v="CICLO4, PruebasD3"/>
    <n v="1"/>
    <x v="1"/>
    <m/>
    <m/>
    <m/>
    <m/>
  </r>
  <r>
    <x v="2"/>
    <s v="B2"/>
    <s v="BXMPRJ-1132"/>
    <s v="Bug"/>
    <s v="Delivered"/>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3"/>
    <d v="2015-02-23T18:00:00"/>
    <d v="2015-01-17T00:19:00"/>
    <d v="2015-02-16T16:49:00"/>
    <n v="7.0493055555562023"/>
    <d v="2015-02-17T16:49:00"/>
    <d v="2015-02-13T00:00:00"/>
    <x v="0"/>
    <n v="4"/>
    <n v="37.736805555556202"/>
    <d v="2015-02-17T00:00:00"/>
    <s v="Cumplió"/>
    <s v="No Cumplió"/>
    <n v="30.986805555556202"/>
    <s v="CICLO4, Detiene, Reincidencia1_x000a_"/>
    <n v="1"/>
    <x v="0"/>
    <m/>
    <m/>
    <m/>
    <m/>
  </r>
  <r>
    <x v="1"/>
    <s v="B2"/>
    <s v="BXMPRJ-1132"/>
    <s v="Bug"/>
    <s v="Open"/>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2"/>
    <d v="2015-02-23T18:00:00"/>
    <d v="2015-01-17T00:19:00"/>
    <d v="2015-02-06T00:00:00"/>
    <n v="17.75"/>
    <d v="2015-02-07T00:00:00"/>
    <d v="2015-02-13T00:00:00"/>
    <x v="10"/>
    <n v="3"/>
    <n v="37.736805555556202"/>
    <d v="2015-02-16T16:49:00"/>
    <s v="No Cumplió"/>
    <s v="No Cumplió"/>
    <n v="30.6875"/>
    <s v="CICLO4, Detiene, Reincidencia1_x000a_"/>
    <n v="1"/>
    <x v="1"/>
    <m/>
    <m/>
    <m/>
    <m/>
  </r>
  <r>
    <x v="1"/>
    <s v="B2"/>
    <s v="BXMPRJ-1132"/>
    <s v="Bug"/>
    <s v="Open"/>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4"/>
    <d v="2015-02-23T18:00:00"/>
    <d v="2015-01-17T00:19:00"/>
    <d v="2015-02-03T00:00:00"/>
    <n v="20.75"/>
    <d v="2015-02-04T00:00:00"/>
    <m/>
    <x v="2"/>
    <s v="Sin Fecha"/>
    <n v="37.736805555556202"/>
    <d v="2015-02-06T18:31:00"/>
    <s v="No Cumplió"/>
    <s v="Sin Fecha"/>
    <n v="20.758333333331393"/>
    <s v="CICLO4, Detiene, Reincidencia1_x000a_"/>
    <n v="1"/>
    <x v="1"/>
    <m/>
    <m/>
    <m/>
    <m/>
  </r>
  <r>
    <x v="2"/>
    <s v="B4"/>
    <s v="BXMPRJ-1130"/>
    <s v="Bug"/>
    <s v="Closed"/>
    <s v="High"/>
    <s v="SALIDAS SPEI BURSATIL"/>
    <s v="No genera correctamente las salidas para SPEI, no respetar la forma de liquidación por default y chequera asociada a esta forma de liquidación. _x000a__x000a_Las especificaciones del documento ERAS adjunto en el JIRA 934 no se cumplieron, se abre este ticket para separ la solicitud de Promoción y se adjunta evidencia de prueba y copia del docuento ERAS. _x000a__x000a_Si el cliente tiene cuenta clabe (18 posiciones) _x000a_ Buscar la forma de liquidación Salida Bursátil SPEI 001 _x000a_Si el cliente tiene cuenta de cheques (7 a 11 posiciones) _x000a_ Buscar la forma de liquidación que la Casa de Bolsa tenga registrada con el mismo Banco (Banca Electrónica) 002,003,004,005,006,007 _x000a_Si el cliente no tiene cuenta clabe y no tiene una cuenta de cheques con los bancos registrados en Casa de Bolsa (Banca Electrónica) _x000a_Buscar la forma de liquidación de expedición de cheques de Banco Ve por Más 008 _x000a__x000a_"/>
    <s v="Isela Martínez"/>
    <x v="29"/>
    <d v="2015-02-23T18:00:00"/>
    <d v="2015-01-16T20:15:00"/>
    <d v="2015-02-02T00:00:00"/>
    <n v="21.75"/>
    <d v="2015-02-03T00:00:00"/>
    <d v="2015-02-05T00:00:00"/>
    <x v="5"/>
    <n v="1"/>
    <n v="37.90625"/>
    <d v="2015-02-06T00:00:00"/>
    <s v="No Cumplió"/>
    <s v="No Cumplió"/>
    <n v="20.15625"/>
    <s v="CICLO4, Detiene, PruebasD3"/>
    <n v="1"/>
    <x v="0"/>
    <m/>
    <m/>
    <m/>
    <m/>
  </r>
  <r>
    <x v="2"/>
    <s v="B5"/>
    <s v="BXMPRJ-1126"/>
    <s v="Bug"/>
    <s v="Failed Test"/>
    <s v="Medium"/>
    <s v="Diferencias en horarios en órdenes de Capitales"/>
    <s v="Se revisó el reporte CORDR101 y osberva que las órdenes de capitales registradas en Fiable no coinciden con los de TAS ¿A que se debe la diferencia? _x000a_"/>
    <s v="Cesar Guzmán"/>
    <x v="0"/>
    <d v="2015-02-23T18:00:00"/>
    <d v="2015-01-16T17:12:00"/>
    <d v="2015-02-03T18:55:00"/>
    <n v="19.961805555554747"/>
    <d v="2015-02-04T18:55:00"/>
    <m/>
    <x v="4"/>
    <s v="Sin Fecha"/>
    <n v="38.033333333332848"/>
    <d v="2015-02-09T20:34:00"/>
    <s v="No Cumplió"/>
    <s v="Sin Fecha"/>
    <n v="24.140277777776646"/>
    <s v="CICLO4, PruebasD2"/>
    <n v="1"/>
    <x v="0"/>
    <d v="2015-02-03T00:00:00"/>
    <m/>
    <m/>
    <m/>
  </r>
  <r>
    <x v="1"/>
    <s v="B5"/>
    <s v="BXMPRJ-1126"/>
    <s v="Bug"/>
    <s v="Failed Test"/>
    <s v="Medium"/>
    <s v="Diferencias en horarios en órdenes de Capitales"/>
    <s v="Se revisó el reporte CORDR101 y osberva que las órdenes de capitales registradas en Fiable no coinciden con los de TAS ¿A que se debe la diferencia? _x000a_"/>
    <s v="Cesar Guzmán"/>
    <x v="16"/>
    <d v="2015-02-23T18:00:00"/>
    <d v="2015-01-16T17:12:00"/>
    <d v="2015-02-03T00:00:00"/>
    <n v="20.75"/>
    <d v="2015-02-04T00:00:00"/>
    <m/>
    <x v="0"/>
    <s v="Sin Fecha"/>
    <n v="38.033333333332848"/>
    <d v="2015-02-03T18:55:00"/>
    <s v="Cumplió"/>
    <s v="Sin Fecha"/>
    <n v="18.071527777778101"/>
    <s v="CICLO4, PruebasD2"/>
    <n v="1"/>
    <x v="1"/>
    <d v="2015-02-03T00:00:00"/>
    <m/>
    <m/>
    <m/>
  </r>
  <r>
    <x v="1"/>
    <s v="B5"/>
    <s v="BXMPRJ-1126"/>
    <s v="Bug"/>
    <s v="Failed Test"/>
    <s v="Medium"/>
    <s v="Diferencias en horarios en órdenes de Capitales"/>
    <s v="Se revisó el reporte CORDR101 y osberva que las órdenes de capitales registradas en Fiable no coinciden con los de TAS ¿A que se debe la diferencia? _x000a_"/>
    <s v="Cesar Guzmán"/>
    <x v="0"/>
    <d v="2015-02-23T18:00:00"/>
    <d v="2015-01-16T17:12:00"/>
    <d v="2015-02-02T00:00:00"/>
    <n v="21.75"/>
    <d v="2015-02-03T00:00:00"/>
    <d v="2015-02-04T00:00:00"/>
    <x v="0"/>
    <n v="-1"/>
    <n v="38.033333333332848"/>
    <d v="2015-02-03T00:00:00"/>
    <s v="Cumplió"/>
    <s v="Cumplió"/>
    <n v="17.283333333332848"/>
    <s v="CICLO4, PruebasD2"/>
    <n v="1"/>
    <x v="0"/>
    <d v="2015-02-03T00:00:00"/>
    <m/>
    <m/>
    <m/>
  </r>
  <r>
    <x v="0"/>
    <s v="B3"/>
    <s v="BXMPRJ-1123"/>
    <s v="Bug"/>
    <s v="In Progress"/>
    <s v="Medium"/>
    <s v="Depósitos Físicos realizado en TAS no reflejados en FIABLE"/>
    <s v="Se observan 8 depósitos físicos realizados en TAS, que no se reflejaron en Fiable. _x000a__x000a_Favor de vaidar y explicar la razón de las diferencias"/>
    <s v="Cesar Guzmán"/>
    <x v="4"/>
    <d v="2015-02-23T18:00:00"/>
    <d v="2015-01-15T21:22:00"/>
    <d v="2015-02-23T13:13:00"/>
    <n v="0.1993055555576575"/>
    <d v="2015-02-24T13:13:00"/>
    <d v="2015-02-13T00:00:00"/>
    <x v="0"/>
    <n v="10"/>
    <n v="38.859722222223354"/>
    <m/>
    <s v="No Cumplió"/>
    <s v="No Cumplió"/>
    <n v="38.859722222223354"/>
    <s v="CICLO4, PruebasD2"/>
    <n v="1"/>
    <x v="0"/>
    <d v="2015-02-03T00:00:00"/>
    <m/>
    <m/>
    <m/>
  </r>
  <r>
    <x v="1"/>
    <s v="B3"/>
    <s v="BXMPRJ-1123"/>
    <s v="Bug"/>
    <s v="In Progress"/>
    <s v="Medium"/>
    <s v="Depósitos Físicos realizado en TAS no reflejados en FIABLE"/>
    <s v="Se observan 8 depósitos físicos realizados en TAS, que no se reflejaron en Fiable. _x000a__x000a_Favor de vaidar y explicar la razón de las diferencias"/>
    <s v="Cesar Guzmán"/>
    <x v="16"/>
    <d v="2015-02-23T18:00:00"/>
    <d v="2015-01-15T21:22:00"/>
    <d v="2015-02-20T18:40:00"/>
    <n v="2.9722222222189885"/>
    <d v="2015-02-21T18:40:00"/>
    <d v="2015-02-13T00:00:00"/>
    <x v="1"/>
    <n v="10"/>
    <n v="38.859722222223354"/>
    <d v="2015-02-23T13:13:00"/>
    <s v="No Cumplió"/>
    <s v="No Cumplió"/>
    <n v="38.660416666665697"/>
    <s v="CICLO4, PruebasD2"/>
    <n v="1"/>
    <x v="1"/>
    <d v="2015-02-03T00:00:00"/>
    <m/>
    <m/>
    <m/>
  </r>
  <r>
    <x v="1"/>
    <s v="B3"/>
    <s v="BXMPRJ-1123"/>
    <s v="Bug"/>
    <s v="In Progress"/>
    <s v="Medium"/>
    <s v="Depósitos Físicos realizado en TAS no reflejados en FIABLE"/>
    <s v="Se observan 8 depósitos físicos realizados en TAS, que no se reflejaron en Fiable. _x000a__x000a_Favor de vaidar y explicar la razón de las diferencias"/>
    <s v="Cesar Guzmán"/>
    <x v="4"/>
    <d v="2015-02-23T18:00:00"/>
    <d v="2015-01-15T21:22:00"/>
    <d v="2015-02-17T00:00:00"/>
    <n v="6.75"/>
    <d v="2015-02-18T00:00:00"/>
    <d v="2015-02-13T00:00:00"/>
    <x v="2"/>
    <n v="7"/>
    <n v="38.859722222223354"/>
    <d v="2015-02-20T18:40:00"/>
    <s v="No Cumplió"/>
    <s v="No Cumplió"/>
    <n v="35.887500000004366"/>
    <s v="CICLO4, PruebasD2"/>
    <n v="1"/>
    <x v="0"/>
    <d v="2015-02-03T00:00:00"/>
    <m/>
    <m/>
    <m/>
  </r>
  <r>
    <x v="1"/>
    <s v="B3"/>
    <s v="BXMPRJ-1123"/>
    <s v="Bug"/>
    <s v="In Progress"/>
    <s v="Medium"/>
    <s v="Depósitos Físicos realizado en TAS no reflejados en FIABLE"/>
    <s v="Se observan 8 depósitos físicos realizados en TAS, que no se reflejaron en Fiable. _x000a__x000a_Favor de vaidar y explicar la razón de las diferencias"/>
    <s v="Cesar Guzmán"/>
    <x v="17"/>
    <d v="2015-02-23T18:00:00"/>
    <d v="2015-01-15T21:22:00"/>
    <d v="2015-02-03T00:00:00"/>
    <n v="20.75"/>
    <d v="2015-02-04T00:00:00"/>
    <d v="2015-02-13T00:00:00"/>
    <x v="11"/>
    <n v="4"/>
    <n v="38.859722222223354"/>
    <d v="2015-02-17T00:00:00"/>
    <s v="No Cumplió"/>
    <s v="No Cumplió"/>
    <n v="32.109722222223354"/>
    <s v="CICLO4, PruebasD2"/>
    <n v="1"/>
    <x v="1"/>
    <d v="2015-02-03T00:00:00"/>
    <m/>
    <m/>
    <m/>
  </r>
  <r>
    <x v="1"/>
    <s v="B5"/>
    <s v="BXMPRJ-1122"/>
    <s v="Bug"/>
    <s v="Failed Test"/>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20"/>
    <d v="2015-02-23T18:00:00"/>
    <d v="2015-01-15T21:15:00"/>
    <d v="2015-02-02T00:00:00"/>
    <n v="21.75"/>
    <d v="2015-02-03T00:00:00"/>
    <d v="2015-02-04T00:00:00"/>
    <x v="5"/>
    <n v="2"/>
    <n v="38.864583333335759"/>
    <d v="2015-02-06T11:42:00"/>
    <s v="No Cumplió"/>
    <s v="No Cumplió"/>
    <n v="21.602083333338669"/>
    <s v="CICLO4, PruebasD2"/>
    <n v="1"/>
    <x v="1"/>
    <d v="2015-02-03T00:00:00"/>
    <m/>
    <m/>
    <m/>
  </r>
  <r>
    <x v="1"/>
    <s v="B5"/>
    <s v="BXMPRJ-1122"/>
    <s v="Bug"/>
    <s v="Failed Test"/>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0"/>
    <d v="2015-02-23T18:00:00"/>
    <d v="2015-01-15T21:15:00"/>
    <d v="2015-02-06T11:42:00"/>
    <n v="17.26249999999709"/>
    <d v="2015-02-07T11:42:00"/>
    <d v="2015-02-11T00:00:00"/>
    <x v="5"/>
    <n v="0"/>
    <n v="38.864583333335759"/>
    <d v="2015-02-10T13:06:00"/>
    <s v="No Cumplió"/>
    <s v="Cumplió"/>
    <n v="25.660416666665697"/>
    <s v="CICLO4, PruebasD2"/>
    <n v="1"/>
    <x v="0"/>
    <d v="2015-02-03T00:00:00"/>
    <m/>
    <m/>
    <m/>
  </r>
  <r>
    <x v="0"/>
    <s v="B5"/>
    <s v="BXMPRJ-1122"/>
    <s v="Bug"/>
    <s v="Client Response Provided"/>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6"/>
    <d v="2015-02-23T18:00:00"/>
    <d v="2015-01-15T21:15:00"/>
    <d v="2015-02-10T13:06:00"/>
    <n v="13.204166666670062"/>
    <d v="2015-02-11T13:06:00"/>
    <d v="2015-02-11T00:00:00"/>
    <x v="14"/>
    <n v="12"/>
    <n v="38.864583333335759"/>
    <m/>
    <s v="No Cumplió"/>
    <s v="No Cumplió"/>
    <n v="38.864583333335759"/>
    <s v="CICLO4, PruebasD2"/>
    <n v="1"/>
    <x v="1"/>
    <d v="2015-02-03T00:00:00"/>
    <m/>
    <m/>
    <m/>
  </r>
  <r>
    <x v="0"/>
    <s v="Q1"/>
    <s v="BXMPRJ-1086"/>
    <s v="Bug"/>
    <s v="Delivered"/>
    <s v="Medium"/>
    <s v="Apertura de Mercado de Dinero, conexion host to host, como parte del ciclo 5 de cargas"/>
    <s v="En la apertura de mercado envia mensaje de error al intentar conectarse a Host to Host. _x000a_"/>
    <s v="Francisco Morales López"/>
    <x v="6"/>
    <d v="2015-02-23T18:00:00"/>
    <d v="2015-01-10T22:41:00"/>
    <d v="2015-02-20T19:59:00"/>
    <n v="2.9173611111109494"/>
    <d v="2015-02-21T19:59:00"/>
    <d v="2015-02-09T00:00:00"/>
    <x v="1"/>
    <n v="14"/>
    <n v="43.804861111108039"/>
    <m/>
    <s v="No Cumplió"/>
    <s v="No Cumplió"/>
    <n v="43.804861111108039"/>
    <s v="ciclo_5"/>
    <n v="1"/>
    <x v="0"/>
    <d v="2015-02-16T13:53:00"/>
    <m/>
    <m/>
    <m/>
  </r>
  <r>
    <x v="1"/>
    <s v="Q1"/>
    <s v="BXMPRJ-1086"/>
    <s v="Bug"/>
    <s v="Failed Test"/>
    <s v="Medium"/>
    <s v="Apertura de Mercado de Dinero, conexion host to host, como parte del ciclo 5 de cargas"/>
    <s v="En la apertura de mercado envia mensaje de error al intentar conectarse a Host to Host. _x000a_"/>
    <s v="Francisco Morales López"/>
    <x v="25"/>
    <d v="2015-02-23T18:00:00"/>
    <d v="2015-01-10T22:41:00"/>
    <d v="2015-02-16T13:53:00"/>
    <n v="7.171527777776646"/>
    <d v="2015-02-17T13:53:00"/>
    <d v="2015-02-09T00:00:00"/>
    <x v="5"/>
    <n v="11"/>
    <n v="43.804861111108039"/>
    <d v="2015-02-20T19:59:00"/>
    <s v="No Cumplió"/>
    <s v="No Cumplió"/>
    <n v="40.88749999999709"/>
    <s v="ciclo_5"/>
    <n v="1"/>
    <x v="1"/>
    <d v="2015-02-16T13:53:00"/>
    <m/>
    <m/>
    <m/>
  </r>
  <r>
    <x v="1"/>
    <s v="B3"/>
    <s v="BXMPRJ-1075"/>
    <s v="Bug"/>
    <s v="In Progress"/>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10"/>
    <d v="2015-02-23T18:00:00"/>
    <d v="2015-01-09T16:26:00"/>
    <d v="2015-02-03T00:00:00"/>
    <n v="20.75"/>
    <d v="2015-02-04T00:00:00"/>
    <d v="2015-02-05T00:00:00"/>
    <x v="23"/>
    <n v="-5"/>
    <n v="45.065277777779556"/>
    <d v="2015-01-31T00:00:00"/>
    <s v="Cumplió"/>
    <s v="Cumplió"/>
    <n v="21.315277777779556"/>
    <s v="CICLO4, PruebasD3"/>
    <n v="1"/>
    <x v="1"/>
    <m/>
    <m/>
    <m/>
    <m/>
  </r>
  <r>
    <x v="2"/>
    <s v="B3"/>
    <s v="BXMPRJ-1075"/>
    <s v="Bug"/>
    <s v="Closed"/>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29"/>
    <d v="2015-02-23T18:00:00"/>
    <d v="2015-01-09T16:26:00"/>
    <d v="2015-02-03T00:00:00"/>
    <n v="20.75"/>
    <d v="2015-02-04T00:00:00"/>
    <d v="2015-02-05T00:00:00"/>
    <x v="2"/>
    <n v="1"/>
    <n v="45.065277777779556"/>
    <d v="2015-02-06T00:00:00"/>
    <s v="No Cumplió"/>
    <s v="No Cumplió"/>
    <n v="27.315277777779556"/>
    <s v="CICLO4, PruebasD3"/>
    <n v="1"/>
    <x v="0"/>
    <m/>
    <m/>
    <m/>
    <m/>
  </r>
  <r>
    <x v="0"/>
    <s v="B3"/>
    <s v="BXMPRJ-1020"/>
    <s v="Bug"/>
    <s v="In Progress"/>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4"/>
    <d v="2015-02-23T18:00:00"/>
    <d v="2014-12-09T17:46:00"/>
    <d v="2015-02-13T19:27:00"/>
    <n v="9.9395833333328483"/>
    <d v="2015-02-14T19:27:00"/>
    <d v="2015-02-05T00:00:00"/>
    <x v="16"/>
    <n v="8"/>
    <n v="76.009722222224809"/>
    <d v="2015-02-13T19:27:00"/>
    <s v="Cumplió"/>
    <s v="No Cumplió"/>
    <n v="66.070138888891961"/>
    <s v="PruebasD3"/>
    <n v="1"/>
    <x v="1"/>
    <m/>
    <m/>
    <m/>
    <m/>
  </r>
  <r>
    <x v="0"/>
    <s v="B5"/>
    <s v="BXMPRJ-894"/>
    <s v="Bug"/>
    <s v="Delivered"/>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4"/>
    <d v="2015-02-23T18:00:00"/>
    <d v="2014-11-06T14:35:00"/>
    <d v="2015-02-17T13:49:00"/>
    <n v="6.1743055555562023"/>
    <d v="2015-02-18T13:49:00"/>
    <m/>
    <x v="4"/>
    <s v="Sin Fecha"/>
    <n v="109.14236111110949"/>
    <m/>
    <s v="No Cumplió"/>
    <s v="Sin Fecha"/>
    <n v="109.14236111110949"/>
    <s v="CICLO4"/>
    <n v="1"/>
    <x v="0"/>
    <m/>
    <m/>
    <m/>
    <m/>
  </r>
  <r>
    <x v="1"/>
    <s v="B5"/>
    <s v="BXMPRJ-894"/>
    <s v="Bug"/>
    <s v="Failed Test"/>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5"/>
    <d v="2015-02-23T18:00:00"/>
    <d v="2014-11-06T14:35:00"/>
    <d v="2015-02-16T18:15:00"/>
    <n v="6.9895833333357587"/>
    <d v="2015-02-17T18:15:00"/>
    <d v="2015-02-12T00:00:00"/>
    <x v="0"/>
    <n v="5"/>
    <n v="109.14236111110949"/>
    <d v="2015-02-17T13:49:00"/>
    <s v="Cumplió"/>
    <s v="No Cumplió"/>
    <n v="102.96805555555329"/>
    <s v="CICLO4"/>
    <n v="1"/>
    <x v="1"/>
    <m/>
    <m/>
    <m/>
    <m/>
  </r>
  <r>
    <x v="0"/>
    <s v="Q5"/>
    <s v="BXMPRJ-889"/>
    <s v="Bug"/>
    <s v="Delivered"/>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4"/>
    <d v="2015-02-23T18:00:00"/>
    <d v="2014-11-06T14:21:00"/>
    <d v="2015-02-17T13:50:00"/>
    <n v="6.1736111111094942"/>
    <d v="2015-02-18T13:50:00"/>
    <m/>
    <x v="4"/>
    <s v="Sin Fecha"/>
    <n v="109.1520833333343"/>
    <m/>
    <s v="No Cumplió"/>
    <s v="Sin Fecha"/>
    <n v="109.1520833333343"/>
    <s v="CICLO4"/>
    <n v="1"/>
    <x v="0"/>
    <d v="2015-02-16T18:15:00"/>
    <m/>
    <m/>
    <m/>
  </r>
  <r>
    <x v="1"/>
    <s v="Q5"/>
    <s v="BXMPRJ-889"/>
    <s v="Bug"/>
    <s v="Failed Test"/>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5"/>
    <d v="2015-02-23T18:00:00"/>
    <d v="2014-11-06T14:21:00"/>
    <d v="2015-02-16T18:15:00"/>
    <n v="6.9895833333357587"/>
    <d v="2015-02-17T18:15:00"/>
    <m/>
    <x v="0"/>
    <s v="Sin Fecha"/>
    <n v="109.1520833333343"/>
    <d v="2015-02-17T13:50:00"/>
    <s v="Cumplió"/>
    <s v="Sin Fecha"/>
    <n v="102.97847222222481"/>
    <s v="CICLO4"/>
    <n v="1"/>
    <x v="1"/>
    <d v="2015-02-16T18:15:00"/>
    <m/>
    <m/>
    <m/>
  </r>
  <r>
    <x v="2"/>
    <s v="B4"/>
    <s v="BXMPRJ-861"/>
    <s v="Bug"/>
    <s v="Closed"/>
    <s v="High"/>
    <s v="no se reconoce la liquidez para las operaciones de capitales"/>
    <s v="el contrato 523894 tiene liquidez suficiente (16 millones) para realizar una compra por un monto de 470M, sin embargo no permitio capturar una orden de capitales, no reconocio la liquidez para este mercado. _x000a_"/>
    <s v="Gaby Ledesma"/>
    <x v="34"/>
    <d v="2015-02-23T18:00:00"/>
    <d v="2014-11-05T11:44:00"/>
    <d v="2015-02-02T00:00:00"/>
    <n v="21.75"/>
    <d v="2015-02-03T00:00:00"/>
    <d v="2015-02-05T00:00:00"/>
    <x v="2"/>
    <n v="0"/>
    <n v="110.26111111111095"/>
    <d v="2015-02-05T00:00:00"/>
    <s v="No Cumplió"/>
    <s v="Cumplió"/>
    <n v="91.511111111110949"/>
    <s v="Detiene, PruebasD3"/>
    <n v="1"/>
    <x v="0"/>
    <m/>
    <m/>
    <m/>
    <m/>
  </r>
  <r>
    <x v="2"/>
    <s v="B3"/>
    <s v="BXMPRJ-769"/>
    <s v="Bug"/>
    <s v="Closed"/>
    <s v="Medium"/>
    <s v="DIFERENCIA DE POSICIÓN EN SOCIEDADES DE INVERSIÓN"/>
    <s v="Se observan dos diferencias en emisoras BX+CP B-F1 y BX+MP B-F1, Se adjunta detalle"/>
    <s v="Cesar Guzmán"/>
    <x v="15"/>
    <d v="2015-02-23T18:00:00"/>
    <d v="2014-10-17T16:56:00"/>
    <d v="2015-02-02T00:00:00"/>
    <n v="21.75"/>
    <d v="2015-02-03T00:00:00"/>
    <m/>
    <x v="9"/>
    <s v="Sin Fecha"/>
    <n v="129.0444444444438"/>
    <d v="2015-02-09T00:00:00"/>
    <s v="No Cumplió"/>
    <s v="Sin Fecha"/>
    <n v="114.2944444444438"/>
    <s v="MIGRACION_4"/>
    <n v="1"/>
    <x v="0"/>
    <m/>
    <m/>
    <m/>
    <m/>
  </r>
  <r>
    <x v="0"/>
    <s v="B4"/>
    <s v="BXMPRJ-744"/>
    <s v="Bug"/>
    <s v="In Progress"/>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14"/>
    <d v="2015-02-23T18:00:00"/>
    <d v="2014-10-08T10:37:00"/>
    <d v="2015-02-06T00:00:00"/>
    <n v="17.75"/>
    <d v="2015-02-07T00:00:00"/>
    <d v="2015-02-20T00:00:00"/>
    <x v="24"/>
    <n v="3"/>
    <n v="138.3076388888876"/>
    <m/>
    <s v="No Cumplió"/>
    <s v="No Cumplió"/>
    <n v="138.3076388888876"/>
    <m/>
    <n v="1"/>
    <x v="1"/>
    <m/>
    <m/>
    <m/>
    <m/>
  </r>
  <r>
    <x v="1"/>
    <s v="B4"/>
    <s v="BXMPRJ-744"/>
    <s v="Bug"/>
    <s v="Delivered"/>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8"/>
    <d v="2015-02-23T18:00:00"/>
    <d v="2014-10-08T10:37:00"/>
    <d v="2015-02-02T00:00:00"/>
    <n v="21.75"/>
    <d v="2015-02-03T00:00:00"/>
    <m/>
    <x v="5"/>
    <s v="Sin Fecha"/>
    <n v="138.3076388888876"/>
    <d v="2015-02-06T12:32:00"/>
    <s v="No Cumplió"/>
    <s v="Sin Fecha"/>
    <n v="121.07986111110949"/>
    <m/>
    <n v="1"/>
    <x v="0"/>
    <m/>
    <m/>
    <m/>
    <m/>
  </r>
  <r>
    <x v="1"/>
    <s v="B4"/>
    <s v="BXMPRJ-644"/>
    <s v="Bug"/>
    <s v="Delivered"/>
    <s v="Medium"/>
    <s v="Interface de monedas TAS - Fiable con opcion de alte y posteriormente de envio a Fiable."/>
    <s v="Interface de monedas TAS - Fiable con opcion de alte y posteriormente de envio a Fiable. _x000a_"/>
    <s v="Juan Martinez"/>
    <x v="9"/>
    <d v="2015-02-23T18:00:00"/>
    <d v="2014-09-29T16:58:00"/>
    <d v="2015-02-03T00:00:00"/>
    <n v="20.75"/>
    <d v="2015-02-04T00:00:00"/>
    <d v="2015-02-05T00:00:00"/>
    <x v="1"/>
    <n v="0"/>
    <n v="147.04305555555766"/>
    <d v="2015-02-05T14:07:00"/>
    <s v="No Cumplió"/>
    <s v="Cumplió"/>
    <n v="128.88124999999854"/>
    <s v="Broker, PruebasD3, ciclo3"/>
    <n v="1"/>
    <x v="1"/>
    <m/>
    <m/>
    <m/>
    <m/>
  </r>
  <r>
    <x v="1"/>
    <s v="B4"/>
    <s v="BXMPRJ-644"/>
    <s v="Bug"/>
    <s v="Delivered"/>
    <s v="Medium"/>
    <s v="Interface de monedas TAS - Fiable con opcion de alte y posteriormente de envio a Fiable."/>
    <s v="Interface de monedas TAS - Fiable con opcion de alte y posteriormente de envio a Fiable. _x000a_"/>
    <s v="Juan Martinez"/>
    <x v="11"/>
    <d v="2015-02-23T18:00:00"/>
    <d v="2014-09-29T16:58:00"/>
    <d v="2015-02-05T14:07:00"/>
    <n v="18.161805555559113"/>
    <d v="2015-02-06T14:07:00"/>
    <d v="2015-02-05T00:00:00"/>
    <x v="16"/>
    <n v="0"/>
    <n v="147.04305555555766"/>
    <d v="2015-02-05T14:07:00"/>
    <s v="Cumplió"/>
    <s v="Cumplió"/>
    <n v="128.88124999999854"/>
    <s v="Broker, PruebasD3, ciclo3"/>
    <n v="1"/>
    <x v="0"/>
    <m/>
    <m/>
    <m/>
    <m/>
  </r>
  <r>
    <x v="2"/>
    <s v="B4"/>
    <s v="BXMPRJ-644"/>
    <s v="Bug"/>
    <s v="Closed"/>
    <s v="Medium"/>
    <s v="Interface de monedas TAS - Fiable con opcion de alte y posteriormente de envio a Fiable."/>
    <s v="Interface de monedas TAS - Fiable con opcion de alte y posteriormente de envio a Fiable. _x000a_"/>
    <s v="Juan Martinez"/>
    <x v="35"/>
    <d v="2015-02-23T18:00:00"/>
    <d v="2014-09-29T16:58:00"/>
    <d v="2015-02-05T14:07:00"/>
    <n v="18.161805555559113"/>
    <d v="2015-02-06T14:07:00"/>
    <d v="2015-02-05T00:00:00"/>
    <x v="0"/>
    <n v="1"/>
    <n v="147.04305555555766"/>
    <d v="2015-02-06T00:00:00"/>
    <s v="Cumplió"/>
    <s v="No Cumplió"/>
    <n v="129.29305555555766"/>
    <s v="Broker, PruebasD3, ciclo3"/>
    <n v="1"/>
    <x v="0"/>
    <m/>
    <m/>
    <m/>
    <m/>
  </r>
  <r>
    <x v="0"/>
    <s v="B5"/>
    <s v="BXMPRJ-581"/>
    <s v="Bug"/>
    <s v="Delivered"/>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3"/>
    <d v="2015-02-23T18:00:00"/>
    <d v="2014-09-18T11:49:00"/>
    <d v="2015-02-17T00:00:00"/>
    <n v="6.75"/>
    <d v="2015-02-18T00:00:00"/>
    <d v="2015-02-18T00:00:00"/>
    <x v="4"/>
    <n v="5"/>
    <n v="158.25763888889196"/>
    <m/>
    <s v="No Cumplió"/>
    <s v="No Cumplió"/>
    <n v="158.25763888889196"/>
    <s v="PruebasD2, Reincidencia1, Reincidencia2"/>
    <n v="1"/>
    <x v="0"/>
    <d v="2015-02-03T00:00:00"/>
    <d v="2015-02-17T00:00:00"/>
    <m/>
    <m/>
  </r>
  <r>
    <x v="1"/>
    <s v="B5"/>
    <s v="BXMPRJ-581"/>
    <s v="Bug"/>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9"/>
    <d v="2015-02-23T18:00:00"/>
    <d v="2014-09-18T11:49:00"/>
    <d v="2015-02-16T16:37:00"/>
    <n v="7.0576388888875954"/>
    <d v="2015-02-17T16:37:00"/>
    <d v="2015-02-09T00:00:00"/>
    <x v="0"/>
    <n v="8"/>
    <n v="158.25763888889196"/>
    <d v="2015-02-17T00:00:00"/>
    <s v="Cumplió"/>
    <s v="No Cumplió"/>
    <n v="151.50763888889196"/>
    <s v="PruebasD2"/>
    <n v="1"/>
    <x v="1"/>
    <d v="2015-02-03T00:00:00"/>
    <m/>
    <m/>
    <m/>
  </r>
  <r>
    <x v="1"/>
    <s v="B5"/>
    <s v="BXMPRJ-581"/>
    <s v="Bug"/>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3"/>
    <d v="2015-02-23T18:00:00"/>
    <d v="2014-09-18T11:49:00"/>
    <d v="2015-02-03T00:00:00"/>
    <n v="20.75"/>
    <d v="2015-02-04T00:00:00"/>
    <d v="2015-02-09T00:00:00"/>
    <x v="14"/>
    <n v="7"/>
    <n v="158.25763888889196"/>
    <d v="2015-02-16T16:37:00"/>
    <s v="No Cumplió"/>
    <s v="No Cumplió"/>
    <n v="151.20000000000437"/>
    <s v="PruebasD2"/>
    <n v="1"/>
    <x v="0"/>
    <d v="2015-02-03T00:00:00"/>
    <m/>
    <m/>
    <m/>
  </r>
  <r>
    <x v="1"/>
    <s v="B5"/>
    <s v="BXMPRJ-581"/>
    <s v="Bug"/>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9"/>
    <d v="2015-02-23T18:00:00"/>
    <d v="2014-09-18T11:49:00"/>
    <d v="2015-02-10T19:22:00"/>
    <n v="12.943055555559113"/>
    <d v="2015-02-11T19:22:00"/>
    <d v="2015-02-09T00:00:00"/>
    <x v="8"/>
    <n v="14"/>
    <n v="158.25763888889196"/>
    <m/>
    <s v="No Cumplió"/>
    <s v="No Cumplió"/>
    <n v="158.25763888889196"/>
    <s v="PruebasD2"/>
    <n v="1"/>
    <x v="1"/>
    <d v="2015-02-03T00:00:00"/>
    <m/>
    <m/>
    <m/>
  </r>
  <r>
    <x v="1"/>
    <s v="B5"/>
    <s v="BXMPRJ-581"/>
    <s v="Bug"/>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2"/>
    <d v="2015-02-23T18:00:00"/>
    <d v="2014-09-18T11:49:00"/>
    <d v="2015-02-10T19:22:00"/>
    <n v="12.943055555559113"/>
    <d v="2015-02-11T19:22:00"/>
    <d v="2015-02-04T00:00:00"/>
    <x v="25"/>
    <n v="0"/>
    <n v="158.25763888889196"/>
    <d v="2015-02-03T11:34:00"/>
    <s v="Cumplió"/>
    <s v="Cumplió"/>
    <n v="137.98958333333576"/>
    <s v="PruebasD2"/>
    <n v="1"/>
    <x v="1"/>
    <m/>
    <m/>
    <m/>
    <m/>
  </r>
  <r>
    <x v="1"/>
    <s v="B5"/>
    <s v="BXMPRJ-581"/>
    <s v="Bug"/>
    <s v="Delivered"/>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3"/>
    <d v="2015-02-23T18:00:00"/>
    <d v="2014-09-18T11:49:00"/>
    <d v="2015-02-10T19:22:00"/>
    <n v="12.943055555559113"/>
    <d v="2015-02-11T19:22:00"/>
    <d v="2015-02-04T00:00:00"/>
    <x v="8"/>
    <n v="19"/>
    <n v="158.25763888889196"/>
    <m/>
    <s v="No Cumplió"/>
    <s v="No Cumplió"/>
    <n v="158.25763888889196"/>
    <s v="PruebasD2"/>
    <n v="1"/>
    <x v="0"/>
    <d v="2015-02-03T00:00:00"/>
    <m/>
    <m/>
    <m/>
  </r>
  <r>
    <x v="1"/>
    <s v="B5"/>
    <s v="BXMPRJ-581"/>
    <s v="Bug"/>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9"/>
    <d v="2015-02-23T18:00:00"/>
    <d v="2014-09-18T11:49:00"/>
    <d v="2015-02-03T00:00:00"/>
    <n v="20.75"/>
    <d v="2015-02-04T00:00:00"/>
    <d v="2015-02-04T00:00:00"/>
    <x v="9"/>
    <n v="6"/>
    <n v="158.25763888889196"/>
    <d v="2015-02-10T19:22:00"/>
    <s v="No Cumplió"/>
    <s v="No Cumplió"/>
    <n v="145.31458333333285"/>
    <s v="PruebasD2"/>
    <n v="1"/>
    <x v="1"/>
    <d v="2015-02-03T00:00:00"/>
    <m/>
    <m/>
    <m/>
  </r>
  <r>
    <x v="0"/>
    <s v="B4"/>
    <s v="BXMPRJ-568"/>
    <s v="Bug"/>
    <s v="In Progress"/>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6"/>
    <d v="2015-02-23T18:00:00"/>
    <d v="2014-09-11T10:17:00"/>
    <d v="2015-02-23T18:12:00"/>
    <n v="-8.333333331393078E-3"/>
    <d v="2015-02-24T18:12:00"/>
    <d v="2015-02-27T00:00:00"/>
    <x v="16"/>
    <n v="-3"/>
    <n v="165.3215277777781"/>
    <m/>
    <s v="No Cumplió"/>
    <s v="No Cumplió"/>
    <n v="165.3215277777781"/>
    <m/>
    <n v="1"/>
    <x v="0"/>
    <m/>
    <m/>
    <m/>
    <m/>
  </r>
  <r>
    <x v="1"/>
    <s v="B4"/>
    <s v="BXMPRJ-568"/>
    <s v="Bug"/>
    <s v="In Progress"/>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1"/>
    <d v="2015-02-23T18:00:00"/>
    <d v="2014-09-11T10:17:00"/>
    <d v="2015-02-13T10:09:00"/>
    <n v="10.327083333329938"/>
    <d v="2015-02-14T10:09:00"/>
    <m/>
    <x v="10"/>
    <s v="Sin Fecha"/>
    <n v="165.3215277777781"/>
    <d v="2015-02-23T18:12:00"/>
    <s v="No Cumplió"/>
    <s v="Sin Fecha"/>
    <n v="165.32986111110949"/>
    <m/>
    <n v="1"/>
    <x v="1"/>
    <m/>
    <m/>
    <m/>
    <m/>
  </r>
  <r>
    <x v="1"/>
    <s v="B4"/>
    <s v="BXMPRJ-568"/>
    <s v="Bug"/>
    <s v="Delivered"/>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7"/>
    <d v="2015-02-23T18:00:00"/>
    <d v="2014-09-11T10:17:00"/>
    <d v="2015-02-02T00:00:00"/>
    <n v="21.75"/>
    <d v="2015-02-03T00:00:00"/>
    <m/>
    <x v="7"/>
    <s v="Sin Fecha"/>
    <n v="165.3215277777781"/>
    <d v="2015-02-13T10:09:00"/>
    <s v="No Cumplió"/>
    <s v="Sin Fecha"/>
    <n v="154.99444444444816"/>
    <m/>
    <n v="1"/>
    <x v="0"/>
    <m/>
    <m/>
    <m/>
    <m/>
  </r>
  <r>
    <x v="0"/>
    <s v="B2"/>
    <s v="BXMPRJ-488"/>
    <s v="Bug"/>
    <s v="In Progress"/>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20"/>
    <d v="2015-02-23T18:00:00"/>
    <d v="2014-08-20T10:02:00"/>
    <d v="2015-02-01T00:00:00"/>
    <n v="22.75"/>
    <d v="2015-02-02T00:00:00"/>
    <m/>
    <x v="26"/>
    <s v="Sin Fecha"/>
    <n v="187.33194444444234"/>
    <m/>
    <s v="No Cumplió"/>
    <s v="Sin Fecha"/>
    <n v="187.33194444444234"/>
    <m/>
    <n v="1"/>
    <x v="1"/>
    <m/>
    <m/>
    <m/>
    <m/>
  </r>
  <r>
    <x v="0"/>
    <s v="B4"/>
    <s v="BXMPRJ-411"/>
    <s v="Bug"/>
    <s v="Delivered"/>
    <s v="High"/>
    <s v="En la liberación de garantías no se afecta correctamente la posición para instrumentos de MD y SI"/>
    <s v="En la liberación de garantías no se afecta correctamente la posición para instrumentos de MD y SI. _x000a__x000a_Se incluye evidencia."/>
    <s v="Sergio Rangel"/>
    <x v="4"/>
    <d v="2015-02-23T18:00:00"/>
    <d v="2014-08-12T11:34:00"/>
    <d v="2015-02-23T12:26:00"/>
    <n v="0.23194444444379769"/>
    <d v="2015-02-24T12:26:00"/>
    <m/>
    <x v="0"/>
    <s v="Sin Fecha"/>
    <n v="195.2680555555562"/>
    <m/>
    <s v="No Cumplió"/>
    <s v="Sin Fecha"/>
    <n v="195.2680555555562"/>
    <s v="Detiene, PruebasD4"/>
    <n v="1"/>
    <x v="0"/>
    <d v="2015-02-16T15:26:00"/>
    <m/>
    <m/>
    <m/>
  </r>
  <r>
    <x v="1"/>
    <s v="B4"/>
    <s v="BXMPRJ-411"/>
    <s v="Bug"/>
    <s v="Failed Test"/>
    <s v="High"/>
    <s v="En la liberación de garantías no se afecta correctamente la posición para instrumentos de MD y SI"/>
    <s v="En la liberación de garantías no se afecta correctamente la posición para instrumentos de MD y SI. _x000a__x000a_Se incluye evidencia."/>
    <s v="Sergio Rangel"/>
    <x v="16"/>
    <d v="2015-02-23T18:00:00"/>
    <d v="2014-08-12T11:34:00"/>
    <d v="2015-02-19T09:41:00"/>
    <n v="4.3465277777795563"/>
    <d v="2015-02-20T09:41:00"/>
    <m/>
    <x v="5"/>
    <s v="Sin Fecha"/>
    <n v="195.2680555555562"/>
    <d v="2015-02-23T12:26:00"/>
    <s v="No Cumplió"/>
    <s v="Sin Fecha"/>
    <n v="195.0361111111124"/>
    <s v="Detiene, PruebasD4"/>
    <n v="1"/>
    <x v="1"/>
    <d v="2015-02-16T15:26:00"/>
    <m/>
    <m/>
    <m/>
  </r>
  <r>
    <x v="1"/>
    <s v="B4"/>
    <s v="BXMPRJ-411"/>
    <s v="Bug"/>
    <s v="Failed Test"/>
    <s v="High"/>
    <s v="En la liberación de garantías no se afecta correctamente la posición para instrumentos de MD y SI"/>
    <s v="En la liberación de garantías no se afecta correctamente la posición para instrumentos de MD y SI. _x000a__x000a_Se incluye evidencia."/>
    <s v="Sergio Rangel"/>
    <x v="4"/>
    <d v="2015-02-23T18:00:00"/>
    <d v="2014-08-12T11:34:00"/>
    <d v="2015-02-16T19:59:00"/>
    <n v="6.9173611111109494"/>
    <d v="2015-02-17T19:59:00"/>
    <m/>
    <x v="1"/>
    <s v="Sin Fecha"/>
    <n v="195.2680555555562"/>
    <d v="2015-02-19T09:41:00"/>
    <s v="No Cumplió"/>
    <s v="Sin Fecha"/>
    <n v="190.92152777777665"/>
    <s v="Detiene, PruebasD4"/>
    <n v="1"/>
    <x v="0"/>
    <d v="2015-02-16T15:26:00"/>
    <m/>
    <m/>
    <m/>
  </r>
  <r>
    <x v="1"/>
    <s v="B4"/>
    <s v="BXMPRJ-411"/>
    <s v="Bug"/>
    <s v="Failed Test"/>
    <s v="High"/>
    <s v="En la liberación de garantías no se afecta correctamente la posición para instrumentos de MD y SI"/>
    <s v="En la liberación de garantías no se afecta correctamente la posición para instrumentos de MD y SI. _x000a__x000a_Se incluye evidencia."/>
    <s v="Agustin Gutierrez"/>
    <x v="16"/>
    <d v="2015-02-23T18:00:00"/>
    <d v="2014-08-12T11:34:00"/>
    <d v="2015-02-16T15:26:00"/>
    <n v="7.1069444444437977"/>
    <d v="2015-02-17T15:26:00"/>
    <m/>
    <x v="0"/>
    <s v="Sin Fecha"/>
    <n v="195.2680555555562"/>
    <d v="2015-02-16T19:59:00"/>
    <s v="Cumplió"/>
    <s v="Sin Fecha"/>
    <n v="188.35069444444525"/>
    <s v="Detiene, PruebasD4"/>
    <n v="1"/>
    <x v="1"/>
    <d v="2015-02-16T15:26:00"/>
    <m/>
    <m/>
    <m/>
  </r>
  <r>
    <x v="1"/>
    <s v="B4"/>
    <s v="BXMPRJ-411"/>
    <s v="Bug"/>
    <s v="Delivered"/>
    <s v="High"/>
    <s v="En la liberación de garantías no se afecta correctamente la posición para instrumentos de MD y SI"/>
    <s v="En la liberación de garantías no se afecta correctamente la posición para instrumentos de MD y SI. _x000a__x000a_Se incluye evidencia."/>
    <s v="Sergio Rangel"/>
    <x v="4"/>
    <d v="2015-02-23T18:00:00"/>
    <d v="2014-08-12T11:34:00"/>
    <d v="2015-02-02T00:00:00"/>
    <n v="21.75"/>
    <d v="2015-02-03T00:00:00"/>
    <m/>
    <x v="11"/>
    <s v="Sin Fecha"/>
    <n v="195.2680555555562"/>
    <d v="2015-02-16T15:26:00"/>
    <s v="No Cumplió"/>
    <s v="Sin Fecha"/>
    <n v="188.1611111111124"/>
    <s v="Detiene, PruebasD4"/>
    <n v="1"/>
    <x v="0"/>
    <d v="2015-02-16T15:26:00"/>
    <m/>
    <m/>
    <m/>
  </r>
  <r>
    <x v="0"/>
    <s v="B4"/>
    <s v="BXMPRJ-386"/>
    <s v="Bug"/>
    <s v="Failed Test"/>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16"/>
    <d v="2015-02-23T18:00:00"/>
    <d v="2014-07-29T12:45:00"/>
    <d v="2015-02-16T17:48:00"/>
    <n v="7.0083333333313931"/>
    <d v="2015-02-17T17:48:00"/>
    <m/>
    <x v="9"/>
    <s v="Sin Fecha"/>
    <n v="209.21875"/>
    <m/>
    <s v="No Cumplió"/>
    <s v="Sin Fecha"/>
    <n v="209.21875"/>
    <m/>
    <n v="1"/>
    <x v="1"/>
    <d v="2015-02-16T17:48:00"/>
    <m/>
    <m/>
    <m/>
  </r>
  <r>
    <x v="1"/>
    <s v="B4"/>
    <s v="BXMPRJ-386"/>
    <s v="Bug"/>
    <s v="Delivered"/>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36"/>
    <d v="2015-02-23T18:00:00"/>
    <d v="2014-07-29T12:45:00"/>
    <d v="2015-02-02T00:00:00"/>
    <n v="21.75"/>
    <d v="2015-02-03T00:00:00"/>
    <m/>
    <x v="11"/>
    <s v="Sin Fecha"/>
    <n v="209.21875"/>
    <d v="2015-02-16T17:48:00"/>
    <s v="No Cumplió"/>
    <s v="Sin Fecha"/>
    <n v="202.21041666666861"/>
    <m/>
    <n v="1"/>
    <x v="0"/>
    <d v="2015-02-16T17:48:00"/>
    <m/>
    <m/>
    <m/>
  </r>
  <r>
    <x v="0"/>
    <s v="B4"/>
    <s v="BXMPRJ-384"/>
    <s v="Bug"/>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Agustin Gutierrez"/>
    <x v="16"/>
    <d v="2015-02-23T18:00:00"/>
    <d v="2014-07-28T13:34:00"/>
    <d v="2015-02-19T12:19:00"/>
    <n v="4.2368055555562023"/>
    <d v="2015-02-20T12:19:00"/>
    <m/>
    <x v="5"/>
    <s v="Sin Fecha"/>
    <n v="210.18472222222044"/>
    <m/>
    <s v="No Cumplió"/>
    <s v="Sin Fecha"/>
    <n v="210.18472222222044"/>
    <s v="Detiene, PruebasD4"/>
    <n v="1"/>
    <x v="1"/>
    <m/>
    <m/>
    <m/>
    <m/>
  </r>
  <r>
    <x v="1"/>
    <s v="B4"/>
    <s v="BXMPRJ-384"/>
    <s v="Bug"/>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Agustin Gutierrez"/>
    <x v="4"/>
    <d v="2015-02-23T18:00:00"/>
    <d v="2014-07-28T13:34:00"/>
    <d v="2015-02-17T15:06:00"/>
    <n v="6.1208333333343035"/>
    <d v="2015-02-18T15:06:00"/>
    <m/>
    <x v="0"/>
    <s v="Sin Fecha"/>
    <n v="210.18472222222044"/>
    <d v="2015-02-19T00:00:00"/>
    <s v="Cumplió"/>
    <s v="Sin Fecha"/>
    <n v="205.43472222222044"/>
    <s v="Detiene, PruebasD4"/>
    <n v="1"/>
    <x v="0"/>
    <m/>
    <m/>
    <m/>
    <m/>
  </r>
  <r>
    <x v="1"/>
    <s v="B4"/>
    <s v="BXMPRJ-384"/>
    <s v="Bug"/>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6"/>
    <d v="2015-02-23T18:00:00"/>
    <d v="2014-07-28T13:34:00"/>
    <d v="2015-02-16T17:42:00"/>
    <n v="7.0124999999970896"/>
    <d v="2015-02-17T17:42:00"/>
    <d v="2015-02-05T00:00:00"/>
    <x v="0"/>
    <n v="12"/>
    <n v="210.18472222222044"/>
    <d v="2015-02-17T15:06:00"/>
    <s v="Cumplió"/>
    <s v="No Cumplió"/>
    <n v="204.06388888888614"/>
    <s v="Detiene, PruebasD4"/>
    <n v="1"/>
    <x v="1"/>
    <m/>
    <m/>
    <m/>
    <m/>
  </r>
  <r>
    <x v="1"/>
    <s v="B4"/>
    <s v="BXMPRJ-384"/>
    <s v="Bug"/>
    <s v="Delivered"/>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4"/>
    <d v="2015-02-23T18:00:00"/>
    <d v="2014-07-28T13:34:00"/>
    <d v="2015-02-02T00:00:00"/>
    <n v="21.75"/>
    <d v="2015-02-03T00:00:00"/>
    <d v="2015-02-05T00:00:00"/>
    <x v="11"/>
    <n v="11"/>
    <n v="210.18472222222044"/>
    <d v="2015-02-16T17:42:00"/>
    <s v="No Cumplió"/>
    <s v="No Cumplió"/>
    <n v="203.17222222222335"/>
    <s v="Detiene, PruebasD4"/>
    <n v="1"/>
    <x v="0"/>
    <d v="2015-02-16T17:42:00"/>
    <m/>
    <m/>
    <m/>
  </r>
  <r>
    <x v="0"/>
    <s v="B5"/>
    <s v="BXMPRJ-340"/>
    <s v="Bug"/>
    <s v="In Progress"/>
    <s v="Medium"/>
    <s v="Reporte Tenencia Fondos"/>
    <s v="El Reporte de Tenencias de Fondos presenta las siguientes inconsistencias: _x000a__x000a_1. Cuando se genera por Emisora, la columna Acciones Fondos no está tomando el total de títulos por emisora-serie. Cuando se genera por Promotor y Emisora, si toma el total de títulos para la mayoría de las emisoras serie. _x000a__x000a_2. Se están duplicando registros _x000a__x000a_3. Se están mostrando registros desfasados _x000a__x000a_Se anexa evidencia. _x000a__x000a_"/>
    <s v="Cintia Ochoa"/>
    <x v="25"/>
    <d v="2015-02-23T18:00:00"/>
    <d v="2014-07-10T16:31:00"/>
    <d v="2015-02-02T00:00:00"/>
    <n v="21.75"/>
    <d v="2015-02-03T00:00:00"/>
    <d v="2015-02-25T00:00:00"/>
    <x v="19"/>
    <n v="-1"/>
    <n v="228.06180555555329"/>
    <m/>
    <s v="No Cumplió"/>
    <s v="No Cumplió"/>
    <n v="228.06180555555329"/>
    <m/>
    <n v="1"/>
    <x v="1"/>
    <m/>
    <m/>
    <m/>
    <m/>
  </r>
  <r>
    <x v="0"/>
    <s v="B4"/>
    <s v="BXMPRJ-103"/>
    <s v="Bug"/>
    <s v="Failed Test"/>
    <s v="Medium"/>
    <s v="Errores en Interfaz SIPREV (Archivos Prueba)"/>
    <s v="Evidencia de Archivos prueba generados por TAS para Interfaz SIPREV."/>
    <s v="Myrna Ocana"/>
    <x v="37"/>
    <d v="2015-02-23T18:00:00"/>
    <d v="2014-02-18T13:00:00"/>
    <d v="2015-02-13T12:14:00"/>
    <n v="10.240277777775191"/>
    <d v="2015-02-14T12:14:00"/>
    <m/>
    <x v="10"/>
    <s v="Sin Fecha"/>
    <n v="370.20833333333576"/>
    <m/>
    <s v="No Cumplió"/>
    <s v="Sin Fecha"/>
    <n v="370.20833333333576"/>
    <m/>
    <n v="1"/>
    <x v="0"/>
    <d v="2015-02-04T18:25:00"/>
    <m/>
    <m/>
    <m/>
  </r>
  <r>
    <x v="1"/>
    <s v="B4"/>
    <s v="BXMPRJ-103"/>
    <s v="Bug"/>
    <s v="Failed Test"/>
    <s v="Medium"/>
    <s v="Errores en Interfaz SIPREV (Archivos Prueba)"/>
    <s v="Evidencia de Archivos prueba generados por TAS para Interfaz SIPREV."/>
    <s v="Myrna Ocana"/>
    <x v="2"/>
    <d v="2015-02-23T18:00:00"/>
    <d v="2014-02-18T13:00:00"/>
    <d v="2015-02-04T18:25:00"/>
    <n v="18.982638888890506"/>
    <d v="2015-02-05T18:25:00"/>
    <m/>
    <x v="13"/>
    <s v="Sin Fecha"/>
    <n v="370.20833333333576"/>
    <d v="2015-02-13T12:14:00"/>
    <s v="No Cumplió"/>
    <s v="Sin Fecha"/>
    <n v="359.96805555556057"/>
    <m/>
    <n v="1"/>
    <x v="1"/>
    <d v="2015-02-04T18:25:00"/>
    <m/>
    <m/>
    <m/>
  </r>
  <r>
    <x v="1"/>
    <s v="B4"/>
    <s v="BXMPRJ-103"/>
    <s v="Bug"/>
    <s v="Delivered"/>
    <s v="Medium"/>
    <s v="Errores en Interfaz SIPREV (Archivos Prueba)"/>
    <s v="Evidencia de Archivos prueba generados por TAS para Interfaz SIPREV."/>
    <s v="Myrna Ocana"/>
    <x v="38"/>
    <d v="2015-02-23T18:00:00"/>
    <d v="2014-02-18T13:00:00"/>
    <d v="2015-02-03T00:00:00"/>
    <n v="20.75"/>
    <d v="2015-02-04T00:00:00"/>
    <m/>
    <x v="0"/>
    <s v="Sin Fecha"/>
    <n v="370.20833333333576"/>
    <d v="2015-02-04T18:25:00"/>
    <s v="Cumplió"/>
    <s v="Sin Fecha"/>
    <n v="351.22569444444525"/>
    <m/>
    <n v="1"/>
    <x v="0"/>
    <m/>
    <m/>
    <m/>
    <m/>
  </r>
  <r>
    <x v="0"/>
    <m/>
    <s v="BXMPRJ-1321"/>
    <s v="Task"/>
    <s v="Delivered"/>
    <s v="High"/>
    <s v="Las Póliza 23 Operaciones Fecha Valor y 24 Cancelación Operaciones Fecha Valor no esta registrando la CR y VR para Mercado de Dinero"/>
    <s v="Se necesita que las pólizas 23 y 24 de fecha valor incluya las operaciones fecha valor de reporto (CR y VR), actualmente estás pólizas nada más registran las operaciones de directo (CD y VD) y el reporte muestra directos y reportos."/>
    <s v="Arturo Saldivar"/>
    <x v="39"/>
    <d v="2015-02-23T18:00:00"/>
    <d v="2015-02-18T19:53:00"/>
    <d v="2015-02-18T19:53:00"/>
    <n v="4.921527777776646"/>
    <d v="2015-02-19T19:53:00"/>
    <d v="2015-02-20T00:00:00"/>
    <x v="5"/>
    <n v="3"/>
    <n v="4.921527777776646"/>
    <m/>
    <s v="No Cumplió"/>
    <s v="No Cumplió"/>
    <n v="4.921527777776646"/>
    <m/>
    <n v="1"/>
    <x v="0"/>
    <m/>
    <m/>
    <m/>
    <m/>
  </r>
  <r>
    <x v="0"/>
    <m/>
    <s v="BXMPRJ-1319"/>
    <s v="Task"/>
    <s v="Open"/>
    <s v="Medium"/>
    <s v="La función &quot;Rep. Polizas Contables (KFPOW110)&quot; al seleccionar la Regla no existe Dinero Casa de Bolsa Regla 5"/>
    <s v="Se necesita que la función &quot;Rep. Pólizas Contables (KFPOW110)&quot; en el campo &quot;Regla Contable:&quot; contenga Dinero Casa de Bolsa y en automático asocie en el campo &quot;Regla&quot; el número 5 que le corresponde a MD para CB, ya que actualmente el Usuario selecciona &quot;Dinero Banco&quot; y modifica en el campo Regla el número 1 que despliega la función por el 5 que corresponde a MD CB"/>
    <s v="Arturo Saldivar"/>
    <x v="25"/>
    <d v="2015-02-23T18:00:00"/>
    <d v="2015-02-18T19:29:00"/>
    <d v="2015-02-19T11:53:00"/>
    <n v="4.2548611111124046"/>
    <d v="2015-02-20T11:53:00"/>
    <m/>
    <x v="5"/>
    <s v="Sin Fecha"/>
    <n v="4.9381944444467081"/>
    <m/>
    <s v="No Cumplió"/>
    <s v="Sin Fecha"/>
    <n v="4.9381944444467081"/>
    <m/>
    <n v="1"/>
    <x v="1"/>
    <m/>
    <m/>
    <m/>
    <m/>
  </r>
  <r>
    <x v="0"/>
    <m/>
    <s v="BXMPRJ-1286"/>
    <s v="Task"/>
    <s v="Delivered"/>
    <s v="Medium"/>
    <s v="Diferencia en Saldos de consultaglobal vs movimientos del cliente"/>
    <s v="1.- se capturo operación de fondo BX+CAP BE-3 el día 28 con liquidación 1 de agosto y no presento la asignación, generando la diferencia de saldos y posición. _x000a_2.- Los saldos que presentan los dos reportes coinciden solo en liquidación mismo día la cual esta incorrecta por la liquidación del fondo _x000a_3.- Los saldo fecha valor no coinciden en ningún listado."/>
    <s v="Irma Aguilar"/>
    <x v="40"/>
    <d v="2015-02-23T18:00:00"/>
    <d v="2015-02-12T12:15:00"/>
    <d v="2015-02-18T17:32:00"/>
    <n v="5.0194444444423425"/>
    <d v="2015-02-19T17:32:00"/>
    <m/>
    <x v="3"/>
    <s v="Sin Fecha"/>
    <n v="11.239583333335759"/>
    <m/>
    <s v="No Cumplió"/>
    <s v="Sin Fecha"/>
    <n v="11.239583333335759"/>
    <m/>
    <n v="1"/>
    <x v="0"/>
    <m/>
    <m/>
    <m/>
    <m/>
  </r>
  <r>
    <x v="0"/>
    <m/>
    <s v="BXMPRJ-1271"/>
    <s v="Task"/>
    <s v="Delivered"/>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6"/>
    <d v="2015-02-23T18:00:00"/>
    <d v="2015-02-10T17:44:00"/>
    <d v="2015-02-10T17:44:00"/>
    <n v="13.011111111110949"/>
    <d v="2015-02-11T17:44:00"/>
    <m/>
    <x v="14"/>
    <s v="Sin Fecha"/>
    <n v="13.011111111110949"/>
    <m/>
    <s v="No Cumplió"/>
    <s v="Sin Fecha"/>
    <n v="13.011111111110949"/>
    <m/>
    <n v="1"/>
    <x v="0"/>
    <m/>
    <m/>
    <m/>
    <m/>
  </r>
  <r>
    <x v="0"/>
    <m/>
    <s v="BXMPRJ-1268"/>
    <s v="Task"/>
    <s v="In Progress"/>
    <s v="High"/>
    <s v="Parametrizacion 15 Emisoras"/>
    <s v="El día 29 de Enero se solicitó la revisión de 15 emisoras (se proporcionaron calendarios a TAS) que aún no han quedado correctamente parametrizadas. Anexo correo con la información proporcionada. _x000a__x000a_Seguimos en espera de respuesta."/>
    <s v="Agustin Gutierrez"/>
    <x v="31"/>
    <d v="2015-02-23T18:00:00"/>
    <d v="2015-02-10T13:25:00"/>
    <d v="2015-02-18T10:41:00"/>
    <n v="5.304861111108039"/>
    <d v="2015-02-19T10:41:00"/>
    <m/>
    <x v="3"/>
    <s v="Sin Fecha"/>
    <n v="13.190972222218988"/>
    <m/>
    <s v="No Cumplió"/>
    <s v="Sin Fecha"/>
    <n v="13.190972222218988"/>
    <s v="Detiene, PruebasDX, ciclo4"/>
    <n v="1"/>
    <x v="1"/>
    <m/>
    <m/>
    <m/>
    <m/>
  </r>
  <r>
    <x v="0"/>
    <s v="Q1"/>
    <s v="BXMPRJ-1253"/>
    <s v="Task"/>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2"/>
    <d v="2015-02-23T18:00:00"/>
    <d v="2015-02-09T09:47:00"/>
    <d v="2015-02-19T15:52:00"/>
    <n v="4.0888888888875954"/>
    <d v="2015-02-20T15:52:00"/>
    <m/>
    <x v="5"/>
    <s v="Sin Fecha"/>
    <n v="14.34236111111386"/>
    <m/>
    <s v="No Cumplió"/>
    <s v="Sin Fecha"/>
    <n v="14.34236111111386"/>
    <s v="ciclo4"/>
    <n v="1"/>
    <x v="1"/>
    <m/>
    <m/>
    <m/>
    <m/>
  </r>
  <r>
    <x v="1"/>
    <s v="Q1"/>
    <s v="BXMPRJ-1253"/>
    <s v="Task"/>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4"/>
    <d v="2015-02-23T18:00:00"/>
    <d v="2015-02-09T09:47:00"/>
    <d v="2015-02-17T11:10:00"/>
    <n v="6.2847222222189885"/>
    <d v="2015-02-18T11:10:00"/>
    <m/>
    <x v="1"/>
    <s v="Sin Fecha"/>
    <n v="14.34236111111386"/>
    <d v="2015-02-19T15:52:00"/>
    <s v="No Cumplió"/>
    <s v="Sin Fecha"/>
    <n v="10.253472222226264"/>
    <s v="ciclo4"/>
    <n v="1"/>
    <x v="0"/>
    <m/>
    <m/>
    <m/>
    <m/>
  </r>
  <r>
    <x v="0"/>
    <s v="Br1"/>
    <s v="BXMPRJ-1247"/>
    <s v="Task"/>
    <s v="Delivered"/>
    <s v="Medium"/>
    <s v="Se requiere carga de ordenes con vigencia pendientes de vencer"/>
    <s v="Se requiere carga de ordenes con vigencia pendientes de vencer, ya que estas no habían sido consideradas, este JIRA sustituye al JIRA BXMPRJ-1136."/>
    <s v="Antonio Laija Olmedo"/>
    <x v="15"/>
    <d v="2015-02-23T18:00:00"/>
    <d v="2015-02-06T19:16:00"/>
    <d v="2015-02-19T17:06:00"/>
    <n v="4.0374999999985448"/>
    <d v="2015-02-20T17:06:00"/>
    <m/>
    <x v="5"/>
    <s v="Sin Fecha"/>
    <n v="16.947222222224809"/>
    <m/>
    <s v="No Cumplió"/>
    <s v="Sin Fecha"/>
    <n v="16.947222222224809"/>
    <m/>
    <n v="1"/>
    <x v="0"/>
    <m/>
    <m/>
    <m/>
    <m/>
  </r>
  <r>
    <x v="1"/>
    <s v="M1"/>
    <s v="BXMPRJ-1212"/>
    <s v="Task"/>
    <s v="Open"/>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4"/>
    <d v="2015-02-23T18:00:00"/>
    <d v="2015-02-03T17:34:00"/>
    <d v="2015-02-03T17:34:00"/>
    <n v="20.018055555556202"/>
    <d v="2015-02-04T17:34:00"/>
    <m/>
    <x v="0"/>
    <s v="Sin Fecha"/>
    <n v="20.018055555556202"/>
    <d v="2015-02-04T00:00:00"/>
    <s v="Cumplió"/>
    <s v="Sin Fecha"/>
    <n v="0.26805555555620231"/>
    <m/>
    <n v="1"/>
    <x v="1"/>
    <m/>
    <m/>
    <m/>
    <m/>
  </r>
  <r>
    <x v="1"/>
    <s v="M1"/>
    <s v="BXMPRJ-1210"/>
    <s v="Task"/>
    <s v="Open"/>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14"/>
    <d v="2015-02-23T18:00:00"/>
    <d v="2015-02-03T17:29:00"/>
    <d v="2015-02-03T17:34:00"/>
    <n v="20.018055555556202"/>
    <d v="2015-02-04T17:34:00"/>
    <m/>
    <x v="0"/>
    <s v="Sin Fecha"/>
    <n v="20.021527777775191"/>
    <d v="2015-02-04T09:21:00"/>
    <s v="Cumplió"/>
    <s v="Sin Fecha"/>
    <n v="0.66111111110512866"/>
    <m/>
    <n v="1"/>
    <x v="1"/>
    <m/>
    <m/>
    <m/>
    <m/>
  </r>
  <r>
    <x v="1"/>
    <s v="M1"/>
    <s v="BXMPRJ-1210"/>
    <s v="Task"/>
    <s v="Open"/>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16"/>
    <d v="2015-02-23T18:00:00"/>
    <d v="2015-02-03T17:29:00"/>
    <d v="2015-02-04T09:21:00"/>
    <n v="19.360416666670062"/>
    <d v="2015-02-05T09:21:00"/>
    <m/>
    <x v="16"/>
    <s v="Sin Fecha"/>
    <n v="20.021527777775191"/>
    <d v="2015-02-04T00:00:00"/>
    <s v="Cumplió"/>
    <s v="Sin Fecha"/>
    <n v="0.27152777777519077"/>
    <m/>
    <n v="1"/>
    <x v="1"/>
    <m/>
    <m/>
    <m/>
    <m/>
  </r>
  <r>
    <x v="0"/>
    <s v="Q1"/>
    <s v="BXMPRJ-1197"/>
    <s v="Task"/>
    <s v="Delivered"/>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15"/>
    <d v="2015-02-23T18:00:00"/>
    <d v="2015-01-30T16:40:00"/>
    <d v="2015-02-19T10:28:00"/>
    <n v="4.3138888888861402"/>
    <d v="2015-02-20T10:28:00"/>
    <m/>
    <x v="5"/>
    <s v="Sin Fecha"/>
    <n v="24.055555555554747"/>
    <m/>
    <s v="No Cumplió"/>
    <s v="Sin Fecha"/>
    <n v="24.055555555554747"/>
    <m/>
    <n v="1"/>
    <x v="0"/>
    <m/>
    <m/>
    <m/>
    <m/>
  </r>
  <r>
    <x v="0"/>
    <s v="Q1"/>
    <s v="BXMPRJ-1195"/>
    <s v="Task"/>
    <s v="Delivered"/>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28"/>
    <d v="2015-02-23T18:00:00"/>
    <d v="2015-01-30T16:23:00"/>
    <d v="2015-02-17T17:32:00"/>
    <n v="6.0194444444423425"/>
    <d v="2015-02-18T17:32:00"/>
    <m/>
    <x v="4"/>
    <s v="Sin Fecha"/>
    <n v="24.067361111112405"/>
    <m/>
    <s v="No Cumplió"/>
    <s v="Sin Fecha"/>
    <n v="24.067361111112405"/>
    <m/>
    <n v="1"/>
    <x v="0"/>
    <m/>
    <m/>
    <m/>
    <m/>
  </r>
  <r>
    <x v="0"/>
    <s v="B3"/>
    <s v="BXMPRJ-1146"/>
    <s v="Task"/>
    <s v="Delivered"/>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28"/>
    <d v="2015-02-23T18:00:00"/>
    <d v="2015-01-21T12:04:00"/>
    <d v="2015-02-17T17:31:00"/>
    <n v="6.0201388888890506"/>
    <d v="2015-02-18T17:31:00"/>
    <m/>
    <x v="4"/>
    <s v="Sin Fecha"/>
    <n v="33.247222222220444"/>
    <m/>
    <s v="No Cumplió"/>
    <s v="Sin Fecha"/>
    <n v="33.247222222220444"/>
    <s v="Broker, Detiene"/>
    <n v="1"/>
    <x v="0"/>
    <m/>
    <m/>
    <m/>
    <m/>
  </r>
  <r>
    <x v="1"/>
    <s v="M2"/>
    <s v="BXMPRJ-1089"/>
    <s v="Task"/>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14"/>
    <d v="2015-02-23T18:00:00"/>
    <d v="2015-01-12T19:00:00"/>
    <d v="2015-02-02T00:00:00"/>
    <n v="21.75"/>
    <d v="2015-02-03T00:00:00"/>
    <m/>
    <x v="5"/>
    <s v="Sin Fecha"/>
    <n v="41.958333333335759"/>
    <d v="2015-02-06T00:00:00"/>
    <s v="No Cumplió"/>
    <s v="Sin Fecha"/>
    <n v="24.208333333335759"/>
    <m/>
    <n v="1"/>
    <x v="1"/>
    <m/>
    <m/>
    <m/>
    <m/>
  </r>
  <r>
    <x v="2"/>
    <s v="M3"/>
    <s v="BXMPRJ-1078"/>
    <s v="Task"/>
    <s v="Delivered"/>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4"/>
    <d v="2015-02-23T18:00:00"/>
    <d v="2015-01-09T17:17:00"/>
    <d v="2015-02-13T17:57:00"/>
    <n v="10.002083333332848"/>
    <d v="2015-02-14T17:57:00"/>
    <m/>
    <x v="9"/>
    <s v="Sin Fecha"/>
    <n v="45.02986111111386"/>
    <d v="2015-02-20T18:33:00"/>
    <s v="No Cumplió"/>
    <s v="Sin Fecha"/>
    <n v="42.052777777782467"/>
    <s v="PruebasD4, ciclo4"/>
    <n v="1"/>
    <x v="0"/>
    <m/>
    <m/>
    <m/>
    <m/>
  </r>
  <r>
    <x v="1"/>
    <s v="M3"/>
    <s v="BXMPRJ-1078"/>
    <s v="Task"/>
    <s v="In Progress"/>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4"/>
    <d v="2015-02-23T18:00:00"/>
    <d v="2015-01-09T17:17:00"/>
    <d v="2015-02-02T00:00:00"/>
    <n v="21.75"/>
    <d v="2015-02-03T00:00:00"/>
    <m/>
    <x v="7"/>
    <s v="Sin Fecha"/>
    <n v="45.02986111111386"/>
    <d v="2015-02-13T17:57:00"/>
    <s v="No Cumplió"/>
    <s v="Sin Fecha"/>
    <n v="35.027777777781012"/>
    <s v="PruebasD4, ciclo4"/>
    <n v="1"/>
    <x v="0"/>
    <m/>
    <m/>
    <m/>
    <m/>
  </r>
  <r>
    <x v="1"/>
    <s v="M2"/>
    <s v="BXMPRJ-959"/>
    <s v="Task"/>
    <s v="In Progress"/>
    <s v="Medium"/>
    <s v="ORDEN PENDIENTE NO APARECE"/>
    <s v="Orden con estatus de &quot;pendiente&quot; no aparece en el módulo de &quot;autorización&quot; de ordenes."/>
    <s v="Martin Cruz"/>
    <x v="9"/>
    <d v="2015-02-23T18:00:00"/>
    <d v="2014-11-19T14:18:00"/>
    <d v="2015-01-30T21:16:00"/>
    <n v="23.863888888889051"/>
    <d v="2015-01-31T21:16:00"/>
    <m/>
    <x v="2"/>
    <s v="Sin Fecha"/>
    <n v="96.154166666667152"/>
    <d v="2015-02-03T11:49:00"/>
    <s v="No Cumplió"/>
    <s v="Sin Fecha"/>
    <n v="75.896527777775191"/>
    <s v="ciclo4"/>
    <n v="1"/>
    <x v="1"/>
    <m/>
    <m/>
    <m/>
    <m/>
  </r>
  <r>
    <x v="1"/>
    <s v="M2"/>
    <s v="BXMPRJ-959"/>
    <s v="Task"/>
    <s v="In Progress"/>
    <s v="Medium"/>
    <s v="ORDEN PENDIENTE NO APARECE"/>
    <s v="Orden con estatus de &quot;pendiente&quot; no aparece en el módulo de &quot;autorización&quot; de ordenes."/>
    <s v="Martin Cruz"/>
    <x v="41"/>
    <d v="2015-02-23T18:00:00"/>
    <d v="2014-11-19T14:18:00"/>
    <d v="2015-02-03T11:49:00"/>
    <n v="20.257638888891961"/>
    <d v="2015-02-04T11:49:00"/>
    <m/>
    <x v="0"/>
    <s v="Sin Fecha"/>
    <n v="96.154166666667152"/>
    <d v="2015-02-04T10:55:00"/>
    <s v="Cumplió"/>
    <s v="Sin Fecha"/>
    <n v="76.859027777776646"/>
    <s v="ciclo4"/>
    <n v="1"/>
    <x v="1"/>
    <m/>
    <m/>
    <m/>
    <m/>
  </r>
  <r>
    <x v="2"/>
    <s v="M2"/>
    <s v="BXMPRJ-959"/>
    <s v="Task"/>
    <s v="Closed"/>
    <s v="Medium"/>
    <s v="ORDEN PENDIENTE NO APARECE"/>
    <s v="Orden con estatus de &quot;pendiente&quot; no aparece en el módulo de &quot;autorización&quot; de ordenes."/>
    <s v="Martin Cruz"/>
    <x v="33"/>
    <d v="2015-02-23T18:00:00"/>
    <d v="2014-11-19T14:18:00"/>
    <d v="2015-02-04T10:55:00"/>
    <n v="19.295138888890506"/>
    <d v="2015-02-05T10:55:00"/>
    <m/>
    <x v="4"/>
    <s v="Sin Fecha"/>
    <n v="96.154166666667152"/>
    <d v="2015-02-10T18:52:00"/>
    <s v="No Cumplió"/>
    <s v="Sin Fecha"/>
    <n v="83.190277777779556"/>
    <s v="ciclo4"/>
    <n v="1"/>
    <x v="0"/>
    <m/>
    <m/>
    <m/>
    <m/>
  </r>
  <r>
    <x v="2"/>
    <s v="M2"/>
    <s v="BXMPRJ-896"/>
    <s v="Task"/>
    <s v="Closed"/>
    <s v="Medium"/>
    <s v="Discrepancias en calendarios con respecto al detalle de emisoras MD"/>
    <s v="A pesar de que las emisoras se encuentran bien capturadas, los calendarios no son acordes."/>
    <s v="Maricarmen Mendez Álvarez"/>
    <x v="14"/>
    <d v="2015-02-23T18:00:00"/>
    <d v="2014-11-06T16:57:00"/>
    <d v="2015-02-03T00:00:00"/>
    <n v="20.75"/>
    <d v="2015-02-04T00:00:00"/>
    <d v="2014-12-30T00:00:00"/>
    <x v="9"/>
    <n v="42"/>
    <n v="109.04374999999709"/>
    <d v="2015-02-10T13:24:00"/>
    <s v="No Cumplió"/>
    <s v="No Cumplió"/>
    <n v="95.852083333331393"/>
    <s v="parametrosiniciales"/>
    <n v="1"/>
    <x v="1"/>
    <m/>
    <m/>
    <m/>
    <m/>
  </r>
  <r>
    <x v="2"/>
    <s v="M4"/>
    <s v="BXMPRJ-884"/>
    <s v="Task"/>
    <s v="Closed"/>
    <s v="High"/>
    <s v="Permitir modificar detalle de emisoras"/>
    <s v="Se requiere abrir la funcionalidad de Detalle de Emisoras (DEMIE001) para que esta permita modificar datos aún cuando se tengan posiciones vigentes y/o transacciones asignadas."/>
    <s v="German Gomez"/>
    <x v="4"/>
    <d v="2015-02-23T18:00:00"/>
    <d v="2014-11-05T19:07:00"/>
    <d v="2015-02-02T00:00:00"/>
    <n v="21.75"/>
    <d v="2015-02-03T00:00:00"/>
    <m/>
    <x v="9"/>
    <s v="Sin Fecha"/>
    <n v="109.95347222222335"/>
    <d v="2015-02-09T00:00:00"/>
    <s v="No Cumplió"/>
    <s v="Sin Fecha"/>
    <n v="95.203472222223354"/>
    <s v="PruebasD4"/>
    <n v="1"/>
    <x v="0"/>
    <m/>
    <m/>
    <m/>
    <m/>
  </r>
  <r>
    <x v="0"/>
    <s v="M4"/>
    <s v="BXMPRJ-756"/>
    <s v="Task"/>
    <s v="Delivered"/>
    <s v="Medium"/>
    <s v="Carga Inicial Ciclo 5"/>
    <s v="Se abre este JIRA para seguimiento a la carga del ciclo 5."/>
    <s v="Francisco Morales López"/>
    <x v="15"/>
    <d v="2015-02-23T18:00:00"/>
    <d v="2014-10-17T11:53:00"/>
    <d v="2015-02-16T12:06:00"/>
    <n v="7.2458333333343035"/>
    <d v="2015-02-17T12:06:00"/>
    <d v="2015-02-23T00:00:00"/>
    <x v="9"/>
    <n v="0"/>
    <n v="129.2548611111124"/>
    <m/>
    <s v="No Cumplió"/>
    <s v="No Cumplió"/>
    <n v="129.2548611111124"/>
    <s v="Ciclo_5"/>
    <n v="1"/>
    <x v="0"/>
    <m/>
    <m/>
    <m/>
    <m/>
  </r>
  <r>
    <x v="1"/>
    <s v="M4"/>
    <s v="BXMPRJ-756"/>
    <s v="Task"/>
    <s v="Delivered"/>
    <s v="Medium"/>
    <s v="Carga Inicial Ciclo 5"/>
    <s v="Se abre este JIRA para seguimiento a la carga del ciclo 5."/>
    <s v="Francisco Morales López"/>
    <x v="21"/>
    <d v="2015-02-23T18:00:00"/>
    <d v="2014-10-17T11:53:00"/>
    <d v="2015-02-03T00:00:00"/>
    <n v="20.75"/>
    <d v="2015-02-04T00:00:00"/>
    <m/>
    <x v="14"/>
    <s v="Sin Fecha"/>
    <n v="129.2548611111124"/>
    <d v="2015-02-16T12:06:00"/>
    <s v="No Cumplió"/>
    <s v="Sin Fecha"/>
    <n v="122.0090277777781"/>
    <s v="Ciclo_5"/>
    <n v="1"/>
    <x v="1"/>
    <m/>
    <m/>
    <m/>
    <m/>
  </r>
  <r>
    <x v="0"/>
    <s v="M3"/>
    <s v="BXMPRJ-552"/>
    <s v="Task"/>
    <s v="In Progress"/>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13"/>
    <d v="2015-02-23T18:00:00"/>
    <d v="2014-09-05T13:23:00"/>
    <d v="2015-02-13T12:42:00"/>
    <n v="10.220833333332848"/>
    <d v="2015-02-14T12:42:00"/>
    <m/>
    <x v="10"/>
    <s v="Sin Fecha"/>
    <n v="171.1923611111124"/>
    <m/>
    <s v="No Cumplió"/>
    <s v="Sin Fecha"/>
    <n v="171.1923611111124"/>
    <m/>
    <n v="1"/>
    <x v="0"/>
    <m/>
    <m/>
    <m/>
    <m/>
  </r>
  <r>
    <x v="1"/>
    <s v="M3"/>
    <s v="BXMPRJ-552"/>
    <s v="Task"/>
    <s v="In Progress"/>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11"/>
    <d v="2015-02-23T18:00:00"/>
    <d v="2014-09-05T13:23:00"/>
    <d v="2015-02-02T00:00:00"/>
    <n v="21.75"/>
    <d v="2015-02-03T00:00:00"/>
    <m/>
    <x v="7"/>
    <s v="Sin Fecha"/>
    <n v="171.1923611111124"/>
    <d v="2015-02-13T12:42:00"/>
    <s v="No Cumplió"/>
    <s v="Sin Fecha"/>
    <n v="160.97152777777956"/>
    <m/>
    <n v="1"/>
    <x v="0"/>
    <m/>
    <m/>
    <m/>
    <m/>
  </r>
  <r>
    <x v="2"/>
    <s v="M4"/>
    <s v="BXMPRJ-495"/>
    <s v="Task"/>
    <s v="Closed"/>
    <s v="Medium"/>
    <s v="Errores en Reporte de Valuación de Ordenes por asignar (DORDW230)"/>
    <s v="Descripción de Escenario de Prueba: valuación ordenes por asignar (DORDW230) _x000a__x000a__x000a_Descripción de Incidencia / Evidencia: 1.- el reporte tiene la posición desfasada al siguiente día, es decir si consultas el 27 trae la posición únicamente del 24 sin considerar la del día. _x000a_2.- No distingue entre las mesas 9060 y 9065. _x000a_3.- No coincide la posición con la matriz: _x000a_Bimbo 09 en matriz dice; compra 800,000 titulos en portafolio disponible para la venta y viene en negociar. _x000a_Bimbo 09 en matriz dice; venta 1,000,000 titulos en portafolio negociar, en reporte es compra 998,185. _x000a_CFECB10-2 en matriz dice compra 1,000,000 titulos en portafolio negociar, en reporte 1,769,079. _x000a_BI141016 en matriz dice compra 5,000,000 titulos en portafolio negociar y no viene en reporte. _x000a_LD BONDESD 190627 en matriz dice compra 1,000,000 titulos en portafolio negociar y no viene en reporte. _x000a_M 270603 en matriz dice compra 250,000 titulos en portafolio negociar y reporte trae 211,501. _x000a_"/>
    <s v="Ivan Torres"/>
    <x v="27"/>
    <d v="2015-02-23T18:00:00"/>
    <d v="2014-08-20T20:27:00"/>
    <d v="2015-02-02T00:00:00"/>
    <n v="21.75"/>
    <d v="2015-02-03T00:00:00"/>
    <d v="2015-02-04T00:00:00"/>
    <x v="7"/>
    <n v="9"/>
    <n v="186.89791666666861"/>
    <d v="2015-02-13T17:20:00"/>
    <s v="No Cumplió"/>
    <s v="No Cumplió"/>
    <n v="176.8701388888876"/>
    <s v="PruebasD2"/>
    <n v="1"/>
    <x v="0"/>
    <m/>
    <m/>
    <m/>
    <m/>
  </r>
  <r>
    <x v="0"/>
    <s v="M4"/>
    <s v="BXMPRJ-482"/>
    <s v="Task"/>
    <s v="Delivered"/>
    <s v="Medium"/>
    <s v="Revisar Configuración de CVT, Reportos y Transferencias"/>
    <s v="Revisar configuración de: _x000a__x000a_- CVT _x000a_- Reportos _x000a_- Transferencias _x000a__x000a_Validar contra ambiente QA Conta"/>
    <s v="Ivan Torres"/>
    <x v="24"/>
    <d v="2015-02-23T18:00:00"/>
    <d v="2014-08-19T21:08:00"/>
    <d v="2015-02-02T00:00:00"/>
    <n v="21.75"/>
    <d v="2015-02-03T00:00:00"/>
    <d v="2015-02-04T00:00:00"/>
    <x v="19"/>
    <n v="19"/>
    <n v="187.86944444444089"/>
    <m/>
    <s v="No Cumplió"/>
    <s v="No Cumplió"/>
    <n v="187.86944444444089"/>
    <s v="PruebasD2"/>
    <n v="1"/>
    <x v="0"/>
    <m/>
    <m/>
    <m/>
    <m/>
  </r>
  <r>
    <x v="0"/>
    <m/>
    <s v="BXMPRJ-434"/>
    <s v="Task"/>
    <s v="Delivered"/>
    <s v="High"/>
    <s v="No. 53 - Modificación de CIB"/>
    <s v="Modificaciones en CIB desde FIABLE que no se reflejan en TAS _x000a__x000a_Se realizan modificaciones varias en CIB desde FIABLE, las cuales no se reflejan en TAS _x000a__x000a_"/>
    <s v="Victor Arellanes"/>
    <x v="23"/>
    <d v="2015-02-23T18:00:00"/>
    <d v="2014-08-19T12:49:00"/>
    <d v="2015-02-23T10:00:00"/>
    <n v="0.33333333333575865"/>
    <d v="2015-02-24T10:00:00"/>
    <m/>
    <x v="0"/>
    <s v="Sin Fecha"/>
    <n v="188.21597222222044"/>
    <m/>
    <s v="No Cumplió"/>
    <s v="Sin Fecha"/>
    <n v="188.21597222222044"/>
    <m/>
    <n v="1"/>
    <x v="0"/>
    <m/>
    <m/>
    <m/>
    <m/>
  </r>
  <r>
    <x v="1"/>
    <m/>
    <s v="BXMPRJ-434"/>
    <s v="Task"/>
    <s v="Delivered"/>
    <s v="High"/>
    <s v="No. 53 - Modificación de CIB"/>
    <s v="Modificaciones en CIB desde FIABLE que no se reflejan en TAS _x000a__x000a_Se realizan modificaciones varias en CIB desde FIABLE, las cuales no se reflejan en TAS _x000a__x000a_"/>
    <s v="Victor Arellanes"/>
    <x v="37"/>
    <d v="2015-02-23T18:00:00"/>
    <d v="2014-08-19T12:49:00"/>
    <d v="2015-02-03T00:00:00"/>
    <n v="20.75"/>
    <d v="2015-02-04T00:00:00"/>
    <m/>
    <x v="15"/>
    <s v="Sin Fecha"/>
    <n v="188.21597222222044"/>
    <d v="2015-02-23T10:00:00"/>
    <s v="No Cumplió"/>
    <s v="Sin Fecha"/>
    <n v="187.88263888888469"/>
    <m/>
    <n v="1"/>
    <x v="0"/>
    <m/>
    <m/>
    <m/>
    <m/>
  </r>
  <r>
    <x v="2"/>
    <s v="M2"/>
    <s v="BXMPRJ-426"/>
    <s v="Task"/>
    <s v="Closed"/>
    <s v="High"/>
    <s v="Pruebas WebService Rompimiento de Perfil"/>
    <s v="Descripción de lista de seguimiento: _x000a_&quot;para consumir un WEB Service cuando haya un rompimiento de perfil consumir un WEB Service cuando haya un rompimiento de perfil de inversión en el cual nos estará enviando información para que el módulo que estoy haciendo le dé seguimiento a este evento.&quot; _x000a__x000a_Se debería consumir el webService proporcionado por BX+ a través de proveedor Juan Vargas. Se adjunta correo de definición de WebService."/>
    <s v="Ivan Torres"/>
    <x v="42"/>
    <d v="2015-02-23T18:00:00"/>
    <d v="2014-08-18T13:55:00"/>
    <d v="2015-02-02T00:00:00"/>
    <n v="21.75"/>
    <d v="2015-02-03T00:00:00"/>
    <m/>
    <x v="13"/>
    <s v="Sin Fecha"/>
    <n v="189.17013888889051"/>
    <d v="2015-02-10T19:30:00"/>
    <s v="No Cumplió"/>
    <s v="Sin Fecha"/>
    <n v="176.23263888889051"/>
    <m/>
    <n v="1"/>
    <x v="2"/>
    <m/>
    <m/>
    <m/>
    <m/>
  </r>
  <r>
    <x v="0"/>
    <s v="M3"/>
    <s v="BXMPRJ-376"/>
    <s v="Task"/>
    <s v="In Progress"/>
    <s v="High"/>
    <s v="Crear estructura Division / Promotor con uso de seguridad t centro de costos"/>
    <s v="se debe de crear estructura division/promotor con uso de seguridad de TAS y unida al centro de costos"/>
    <s v="Ana hernandez"/>
    <x v="14"/>
    <d v="2015-02-23T18:00:00"/>
    <d v="2014-07-22T12:07:00"/>
    <d v="2015-02-17T18:37:00"/>
    <n v="5.9743055555591127"/>
    <d v="2015-02-18T18:37:00"/>
    <m/>
    <x v="3"/>
    <s v="Sin Fecha"/>
    <n v="216.2451388888876"/>
    <m/>
    <s v="No Cumplió"/>
    <s v="Sin Fecha"/>
    <n v="216.2451388888876"/>
    <m/>
    <n v="1"/>
    <x v="1"/>
    <m/>
    <m/>
    <m/>
    <m/>
  </r>
  <r>
    <x v="1"/>
    <m/>
    <s v="BXMPRJ-376"/>
    <s v="Task"/>
    <s v="In Progress"/>
    <s v="High"/>
    <s v="Crear estructura Division / Promotor con uso de seguridad t centro de costos"/>
    <s v="se debe de crear estructura division/promotor con uso de seguridad de TAS y unida al centro de costos"/>
    <s v="Gerardo Gomez"/>
    <x v="8"/>
    <d v="2015-02-23T18:00:00"/>
    <d v="2014-07-22T12:07:00"/>
    <d v="2015-02-02T00:00:00"/>
    <n v="21.75"/>
    <d v="2015-02-03T00:00:00"/>
    <m/>
    <x v="21"/>
    <s v="Sin Fecha"/>
    <n v="216.2451388888876"/>
    <d v="2015-02-17T18:37:00"/>
    <s v="No Cumplió"/>
    <s v="Sin Fecha"/>
    <n v="210.27083333332848"/>
    <m/>
    <n v="1"/>
    <x v="0"/>
    <m/>
    <m/>
    <m/>
    <m/>
  </r>
  <r>
    <x v="0"/>
    <s v="M4"/>
    <s v="BXMPRJ-1198"/>
    <s v="Document"/>
    <s v="Failed Test"/>
    <s v="High"/>
    <s v="LINEAS CONTRAPARTE EN DINERO"/>
    <s v="Al capturar varias operaciones, empezó a enviar alertamientos por sobregiro en las líneas, por lo que se documenta el dato estimado y el dato que envía TAS."/>
    <s v="Martin Cruz"/>
    <x v="9"/>
    <d v="2015-02-23T18:00:00"/>
    <d v="2015-01-30T16:54:00"/>
    <d v="2015-02-13T19:48:00"/>
    <n v="9.9250000000029104"/>
    <d v="2015-02-14T19:48:00"/>
    <m/>
    <x v="2"/>
    <s v="Sin Fecha"/>
    <n v="24.045833333329938"/>
    <d v="2015-02-17T13:44:00"/>
    <s v="No Cumplió"/>
    <s v="Sin Fecha"/>
    <n v="17.868055555554747"/>
    <s v="CICLO4, PruebasD2"/>
    <n v="1"/>
    <x v="1"/>
    <d v="2015-02-13T00:00:00"/>
    <m/>
    <m/>
    <m/>
  </r>
  <r>
    <x v="1"/>
    <s v="M4"/>
    <s v="BXMPRJ-1198"/>
    <s v="Document"/>
    <s v="Failed Test"/>
    <s v="High"/>
    <s v="LINEAS CONTRAPARTE EN DINERO"/>
    <s v="Al capturar varias operaciones, empezó a enviar alertamientos por sobregiro en las líneas, por lo que se documenta el dato estimado y el dato que envía TAS."/>
    <s v="Martin Cruz"/>
    <x v="3"/>
    <d v="2015-02-23T18:00:00"/>
    <d v="2015-01-30T16:54:00"/>
    <d v="2015-02-13T10:28:00"/>
    <n v="10.31388888888614"/>
    <d v="2015-02-14T10:28:00"/>
    <m/>
    <x v="0"/>
    <s v="Sin Fecha"/>
    <n v="24.045833333329938"/>
    <d v="2015-02-13T19:48:00"/>
    <s v="Cumplió"/>
    <s v="Sin Fecha"/>
    <n v="14.120833333327028"/>
    <s v="CICLO4, PruebasD2"/>
    <n v="1"/>
    <x v="0"/>
    <d v="2015-02-13T00:00:00"/>
    <m/>
    <m/>
    <m/>
  </r>
  <r>
    <x v="1"/>
    <s v="M4"/>
    <s v="BXMPRJ-1198"/>
    <s v="Document"/>
    <s v="Delivered"/>
    <s v="High"/>
    <s v="LINEAS CONTRAPARTE EN DINERO"/>
    <s v="Al capturar varias operaciones, empezó a enviar alertamientos por sobregiro en las líneas, por lo que se documenta el dato estimado y el dato que envía TAS."/>
    <s v="Martin Cruz"/>
    <x v="1"/>
    <d v="2015-02-23T18:00:00"/>
    <d v="2015-01-30T16:54:00"/>
    <d v="2015-02-12T19:40:00"/>
    <n v="10.930555555554747"/>
    <d v="2015-02-13T19:40:00"/>
    <m/>
    <x v="0"/>
    <s v="Sin Fecha"/>
    <n v="24.045833333329938"/>
    <d v="2015-02-13T10:28:00"/>
    <s v="Cumplió"/>
    <s v="Sin Fecha"/>
    <n v="13.731944444443798"/>
    <s v="CICLO4, PruebasD2"/>
    <n v="1"/>
    <x v="1"/>
    <m/>
    <m/>
    <m/>
    <m/>
  </r>
  <r>
    <x v="1"/>
    <s v="M4"/>
    <s v="BXMPRJ-1198"/>
    <s v="Document"/>
    <s v="Delivered"/>
    <s v="High"/>
    <s v="LINEAS CONTRAPARTE EN DINERO"/>
    <s v="Al capturar varias operaciones, empezó a enviar alertamientos por sobregiro en las líneas, por lo que se documenta el dato estimado y el dato que envía TAS."/>
    <s v="Martin Cruz"/>
    <x v="27"/>
    <d v="2015-02-23T18:00:00"/>
    <d v="2015-01-30T16:54:00"/>
    <d v="2015-02-10T19:25:00"/>
    <n v="12.940972222218988"/>
    <d v="2015-02-11T19:25:00"/>
    <m/>
    <x v="1"/>
    <s v="Sin Fecha"/>
    <n v="24.045833333329938"/>
    <d v="2015-02-12T19:40:00"/>
    <s v="No Cumplió"/>
    <s v="Sin Fecha"/>
    <n v="13.115277777775191"/>
    <s v="CICLO4, PruebasD2"/>
    <n v="1"/>
    <x v="0"/>
    <m/>
    <m/>
    <m/>
    <m/>
  </r>
  <r>
    <x v="1"/>
    <s v="M4"/>
    <s v="BXMPRJ-1198"/>
    <s v="Document"/>
    <s v="Delivered"/>
    <s v="High"/>
    <s v="LINEAS CONTRAPARTE EN DINERO"/>
    <s v="Al capturar varias operaciones, empezó a enviar alertamientos por sobregiro en las líneas, por lo que se documenta el dato estimado y el dato que envía TAS."/>
    <s v="Martin Cruz"/>
    <x v="0"/>
    <d v="2015-02-23T18:00:00"/>
    <d v="2015-01-30T16:54:00"/>
    <d v="2015-02-03T23:15:00"/>
    <n v="19.78125"/>
    <d v="2015-02-04T23:15:00"/>
    <m/>
    <x v="4"/>
    <s v="Sin Fecha"/>
    <n v="24.045833333329938"/>
    <d v="2015-02-10T19:25:00"/>
    <s v="No Cumplió"/>
    <s v="Sin Fecha"/>
    <n v="11.104861111110949"/>
    <s v="CICLO4, PruebasD2"/>
    <n v="1"/>
    <x v="0"/>
    <m/>
    <m/>
    <m/>
    <m/>
  </r>
  <r>
    <x v="1"/>
    <s v="M4"/>
    <s v="BXMPRJ-1198"/>
    <s v="Document"/>
    <s v="Delivered"/>
    <s v="High"/>
    <s v="LINEAS CONTRAPARTE EN DINERO"/>
    <s v="Al capturar varias operaciones, empezó a enviar alertamientos por sobregiro en las líneas, por lo que se documenta el dato estimado y el dato que envía TAS."/>
    <s v="Martin Cruz"/>
    <x v="3"/>
    <d v="2015-02-23T18:00:00"/>
    <d v="2015-01-30T16:54:00"/>
    <d v="2015-02-02T00:00:00"/>
    <n v="21.75"/>
    <d v="2015-02-03T00:00:00"/>
    <m/>
    <x v="0"/>
    <s v="Sin Fecha"/>
    <n v="24.045833333329938"/>
    <d v="2015-02-03T23:15:00"/>
    <s v="Cumplió"/>
    <s v="Sin Fecha"/>
    <n v="4.2645833333299379"/>
    <s v="CICLO4, PruebasD2"/>
    <n v="1"/>
    <x v="0"/>
    <m/>
    <m/>
    <m/>
    <m/>
  </r>
  <r>
    <x v="0"/>
    <s v="M4"/>
    <s v="BXMPRJ-1121"/>
    <s v="Document"/>
    <s v="In Progress"/>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2"/>
    <d v="2015-02-23T18:00:00"/>
    <d v="2015-01-15T18:09:00"/>
    <d v="2015-02-11T18:17:00"/>
    <n v="11.988194444442343"/>
    <d v="2015-02-12T18:17:00"/>
    <d v="2015-02-25T00:00:00"/>
    <x v="7"/>
    <n v="-1"/>
    <n v="38.993750000001455"/>
    <m/>
    <s v="No Cumplió"/>
    <s v="No Cumplió"/>
    <n v="38.993750000001455"/>
    <s v="CICLO4"/>
    <n v="1"/>
    <x v="1"/>
    <m/>
    <m/>
    <m/>
    <m/>
  </r>
  <r>
    <x v="0"/>
    <s v="M5"/>
    <s v="BXMPRJ-1114"/>
    <s v="Document"/>
    <s v="Delivered"/>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27"/>
    <d v="2015-02-23T18:00:00"/>
    <d v="2015-01-14T18:07:00"/>
    <d v="2015-02-19T16:17:00"/>
    <n v="-2.9284722222218988"/>
    <d v="2015-02-20T16:17:00"/>
    <m/>
    <x v="5"/>
    <s v="Sin Fecha"/>
    <n v="39.995138888887595"/>
    <m/>
    <s v="No Cumplió"/>
    <s v="Sin Fecha"/>
    <n v="39.995138888887595"/>
    <s v="CICLO4, PruebasD2"/>
    <n v="1"/>
    <x v="0"/>
    <m/>
    <m/>
    <m/>
    <m/>
  </r>
  <r>
    <x v="1"/>
    <s v="M4"/>
    <s v="BXMPRJ-1114"/>
    <s v="Document"/>
    <s v="Delivered"/>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0"/>
    <d v="2015-02-23T18:00:00"/>
    <d v="2015-01-14T18:07:00"/>
    <d v="2015-02-03T00:00:00"/>
    <n v="20.75"/>
    <d v="2015-02-04T00:00:00"/>
    <m/>
    <x v="17"/>
    <s v="Sin Fecha"/>
    <n v="39.995138888887595"/>
    <d v="2015-02-19T16:17:00"/>
    <s v="No Cumplió"/>
    <s v="Sin Fecha"/>
    <n v="35.923611111109494"/>
    <s v="CICLO4, PruebasD2"/>
    <n v="1"/>
    <x v="0"/>
    <d v="2015-02-03T00:00:00"/>
    <m/>
    <m/>
    <m/>
  </r>
  <r>
    <x v="1"/>
    <s v="M5"/>
    <s v="BXMPRJ-1114"/>
    <s v="Document"/>
    <s v="Failed Test"/>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9"/>
    <d v="2015-02-23T18:00:00"/>
    <d v="2015-01-14T18:07:00"/>
    <d v="2015-02-02T00:00:00"/>
    <n v="21.75"/>
    <d v="2015-02-03T00:00:00"/>
    <m/>
    <x v="0"/>
    <s v="Sin Fecha"/>
    <n v="39.995138888887595"/>
    <d v="2015-02-03T00:00:00"/>
    <s v="Cumplió"/>
    <s v="Sin Fecha"/>
    <n v="19.245138888887595"/>
    <s v="CICLO4, PruebasD2"/>
    <n v="1"/>
    <x v="1"/>
    <m/>
    <m/>
    <m/>
    <m/>
  </r>
  <r>
    <x v="1"/>
    <s v="M5"/>
    <s v="BXMPRJ-1114"/>
    <s v="Document"/>
    <s v="Failed Test"/>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23T18:00:00"/>
    <d v="2015-01-14T18:07:00"/>
    <d v="2015-02-03T00:00:00"/>
    <n v="20.75"/>
    <d v="2015-02-04T00:00:00"/>
    <m/>
    <x v="16"/>
    <s v="Sin Fecha"/>
    <n v="39.995138888887595"/>
    <d v="2015-02-03T00:00:00"/>
    <s v="Cumplió"/>
    <s v="Sin Fecha"/>
    <n v="19.245138888887595"/>
    <s v="CICLO4, PruebasD2"/>
    <n v="1"/>
    <x v="1"/>
    <m/>
    <m/>
    <m/>
    <m/>
  </r>
  <r>
    <x v="1"/>
    <s v="M5"/>
    <s v="BXMPRJ-1114"/>
    <s v="Document"/>
    <s v="Delivered"/>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0"/>
    <d v="2015-02-23T18:00:00"/>
    <d v="2015-01-14T18:07:00"/>
    <d v="2015-02-03T00:00:00"/>
    <n v="20.75"/>
    <d v="2015-02-04T00:00:00"/>
    <m/>
    <x v="2"/>
    <s v="Sin Fecha"/>
    <n v="39.995138888887595"/>
    <d v="2015-02-06T11:14:00"/>
    <s v="No Cumplió"/>
    <s v="Sin Fecha"/>
    <n v="22.713194444440887"/>
    <s v="CICLO4, PruebasD2"/>
    <n v="1"/>
    <x v="0"/>
    <m/>
    <m/>
    <m/>
    <m/>
  </r>
  <r>
    <x v="0"/>
    <s v="M4"/>
    <s v="BXMPRJ-1072"/>
    <s v="Document"/>
    <s v="Delivered"/>
    <s v="High"/>
    <s v="Requiero me sea asignado la consulta para obtener el reporte de dividendos en efectivo"/>
    <s v="Requiero esta consulta para poder validar los cálculos que realiza el sistema cuando paga dividendos en efectivo"/>
    <s v="Rafael Cedillo"/>
    <x v="36"/>
    <d v="2015-02-23T18:00:00"/>
    <d v="2015-01-09T13:18:00"/>
    <d v="2015-02-16T19:15:00"/>
    <n v="-5.2083333335758653E-2"/>
    <d v="2015-02-17T19:15:00"/>
    <m/>
    <x v="4"/>
    <s v="Sin Fecha"/>
    <n v="45.195833333331393"/>
    <m/>
    <s v="No Cumplió"/>
    <s v="Sin Fecha"/>
    <n v="45.195833333331393"/>
    <m/>
    <n v="1"/>
    <x v="0"/>
    <m/>
    <m/>
    <m/>
    <m/>
  </r>
  <r>
    <x v="1"/>
    <s v="M4"/>
    <s v="BXMPRJ-1072"/>
    <s v="Document"/>
    <s v="Delivered"/>
    <s v="High"/>
    <s v="Requiero me sea asignado la consulta para obtener el reporte de dividendos en efectivo"/>
    <s v="Requiero esta consulta para poder validar los cálculos que realiza el sistema cuando paga dividendos en efectivo"/>
    <s v="Rafael Cedillo"/>
    <x v="9"/>
    <d v="2015-02-23T18:00:00"/>
    <d v="2015-01-09T13:18:00"/>
    <d v="2015-02-16T17:36:00"/>
    <n v="7.0166666666700621"/>
    <d v="2015-02-17T17:36:00"/>
    <m/>
    <x v="0"/>
    <s v="Sin Fecha"/>
    <n v="45.195833333331393"/>
    <d v="2015-02-16T19:15:00"/>
    <s v="Cumplió"/>
    <s v="Sin Fecha"/>
    <n v="38.247916666667152"/>
    <m/>
    <n v="1"/>
    <x v="1"/>
    <m/>
    <m/>
    <m/>
    <m/>
  </r>
  <r>
    <x v="1"/>
    <s v="M4"/>
    <s v="BXMPRJ-1072"/>
    <s v="Document"/>
    <s v="Delivered"/>
    <s v="High"/>
    <s v="Requiero me sea asignado la consulta para obtener el reporte de dividendos en efectivo"/>
    <s v="Requiero esta consulta para poder validar los cálculos que realiza el sistema cuando paga dividendos en efectivo"/>
    <s v="Rafael Cedillo"/>
    <x v="36"/>
    <d v="2015-02-23T18:00:00"/>
    <d v="2015-01-09T13:18:00"/>
    <d v="2015-02-02T00:00:00"/>
    <n v="21.75"/>
    <d v="2015-02-03T00:00:00"/>
    <m/>
    <x v="11"/>
    <s v="Sin Fecha"/>
    <n v="45.195833333331393"/>
    <d v="2015-02-16T17:36:00"/>
    <s v="No Cumplió"/>
    <s v="Sin Fecha"/>
    <n v="38.179166666661331"/>
    <m/>
    <n v="1"/>
    <x v="0"/>
    <m/>
    <m/>
    <m/>
    <m/>
  </r>
  <r>
    <x v="0"/>
    <s v="M4"/>
    <s v="BXMPRJ-1061"/>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43"/>
    <d v="2015-02-23T18:00:00"/>
    <d v="2015-01-07T14:43:00"/>
    <d v="2015-02-02T00:00:00"/>
    <n v="21.75"/>
    <d v="2015-02-03T00:00:00"/>
    <m/>
    <x v="19"/>
    <s v="Sin Fecha"/>
    <n v="47.136805555557657"/>
    <m/>
    <s v="No Cumplió"/>
    <s v="Sin Fecha"/>
    <n v="47.136805555557657"/>
    <s v="Ciclo_5"/>
    <n v="1"/>
    <x v="0"/>
    <m/>
    <m/>
    <m/>
    <m/>
  </r>
  <r>
    <x v="1"/>
    <s v="M4"/>
    <s v="BXMPRJ-1061"/>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6"/>
    <d v="2015-02-23T18:00:00"/>
    <d v="2015-01-07T14:43:00"/>
    <d v="2015-02-02T00:00:00"/>
    <n v="21.75"/>
    <d v="2015-02-03T00:00:00"/>
    <m/>
    <x v="9"/>
    <s v="Sin Fecha"/>
    <n v="47.136805555557657"/>
    <d v="2015-02-09T13:41:00"/>
    <s v="No Cumplió"/>
    <s v="Sin Fecha"/>
    <n v="32.956944444449618"/>
    <s v="Ciclo_5"/>
    <n v="1"/>
    <x v="0"/>
    <m/>
    <m/>
    <m/>
    <m/>
  </r>
  <r>
    <x v="1"/>
    <s v="M4"/>
    <s v="BXMPRJ-1061"/>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43"/>
    <d v="2015-02-23T18:00:00"/>
    <d v="2015-01-07T14:43:00"/>
    <d v="2015-02-09T13:41:00"/>
    <n v="14.179861111108039"/>
    <d v="2015-02-10T13:41:00"/>
    <m/>
    <x v="27"/>
    <s v="Sin Fecha"/>
    <n v="47.136805555557657"/>
    <d v="2015-02-03T11:41:00"/>
    <s v="Cumplió"/>
    <s v="Sin Fecha"/>
    <n v="26.87361111111386"/>
    <s v="Ciclo_5"/>
    <n v="1"/>
    <x v="0"/>
    <m/>
    <m/>
    <m/>
    <m/>
  </r>
  <r>
    <x v="2"/>
    <s v="M3"/>
    <s v="BXMPRJ-980"/>
    <s v="Document"/>
    <s v="Closed"/>
    <s v="Medium"/>
    <s v="NO TENEMOS UNA OPCION PARA PODER CONSULTAR LAS ORDENES CANCELADAS, AUTORIZADAS O DENEGADAS"/>
    <s v="No existe una consulta donde podamos ver si las operaciones estan dadas de baja, autorizadas o denegadas."/>
    <s v="Ximena Roldan"/>
    <x v="26"/>
    <d v="2015-02-23T18:00:00"/>
    <d v="2014-11-27T14:06:00"/>
    <d v="2015-02-02T00:00:00"/>
    <n v="21.75"/>
    <d v="2015-02-03T00:00:00"/>
    <m/>
    <x v="5"/>
    <s v="Sin Fecha"/>
    <n v="88.162499999998545"/>
    <d v="2015-02-06T10:02:00"/>
    <s v="No Cumplió"/>
    <s v="Sin Fecha"/>
    <n v="70.830555555556202"/>
    <s v="PruebasD2, ciclo4"/>
    <n v="1"/>
    <x v="0"/>
    <m/>
    <m/>
    <m/>
    <m/>
  </r>
  <r>
    <x v="2"/>
    <s v="M4"/>
    <s v="BXMPRJ-875"/>
    <s v="Document"/>
    <s v="In Progress"/>
    <s v="Medium"/>
    <s v="DEPOSITOS PROMOCION"/>
    <s v="Los depositos a contatos solicitados por promotores, no se pueden capturar, por que los contratos no tienen formas de liquidación"/>
    <s v="Isela Martínez"/>
    <x v="29"/>
    <d v="2015-02-23T18:00:00"/>
    <d v="2014-11-05T15:09:00"/>
    <d v="2015-02-03T11:43:00"/>
    <n v="20.261805555557657"/>
    <d v="2015-02-04T11:43:00"/>
    <m/>
    <x v="6"/>
    <s v="Sin Fecha"/>
    <n v="110.11875000000146"/>
    <d v="2015-02-12T17:55:00"/>
    <s v="No Cumplió"/>
    <s v="Sin Fecha"/>
    <n v="99.115277777782467"/>
    <s v="Ciclo_5"/>
    <n v="1"/>
    <x v="0"/>
    <m/>
    <m/>
    <m/>
    <m/>
  </r>
  <r>
    <x v="1"/>
    <s v="M4"/>
    <s v="BXMPRJ-875"/>
    <s v="Document"/>
    <s v="Delivered"/>
    <s v="Medium"/>
    <s v="DEPOSITOS PROMOCION"/>
    <s v="Los depositos a contatos solicitados por promotores, no se pueden capturar, por que los contratos no tienen formas de liquidación"/>
    <s v="Isela Martínez"/>
    <x v="8"/>
    <d v="2015-02-23T18:00:00"/>
    <d v="2014-11-05T15:09:00"/>
    <d v="2015-02-03T00:00:00"/>
    <n v="20.75"/>
    <d v="2015-02-04T00:00:00"/>
    <m/>
    <x v="0"/>
    <s v="Sin Fecha"/>
    <n v="110.11875000000146"/>
    <d v="2015-02-03T11:43:00"/>
    <s v="Cumplió"/>
    <s v="Sin Fecha"/>
    <n v="89.856944444443798"/>
    <s v="Ciclo_5"/>
    <n v="1"/>
    <x v="0"/>
    <m/>
    <m/>
    <m/>
    <m/>
  </r>
  <r>
    <x v="2"/>
    <s v="M4"/>
    <s v="BXMPRJ-865"/>
    <s v="Document"/>
    <s v="Closed"/>
    <s v="Medium"/>
    <s v="PERMITE CAPTURAS DE REPORTOS SIN VALIDAR SALDOS EN CLIENTES QUE NO SON INSTITUCIONALES NI ESPECIALES"/>
    <s v="ME PERMITIO CAPTURAR DOS REPORTOS DEL CONTRATO 366026, EL CLIENTE NO TENIA SALDO DISPONIBLE Y NO ES UN CLIENTE ESPECIAL NI INSTITUCIONAL."/>
    <s v="Ximena Roldan"/>
    <x v="26"/>
    <d v="2015-02-23T18:00:00"/>
    <d v="2014-11-05T13:00:00"/>
    <d v="2015-02-02T00:00:00"/>
    <n v="21.75"/>
    <d v="2015-02-03T00:00:00"/>
    <m/>
    <x v="5"/>
    <s v="Sin Fecha"/>
    <n v="110.20833333333576"/>
    <d v="2015-02-06T10:02:00"/>
    <s v="No Cumplió"/>
    <s v="Sin Fecha"/>
    <n v="92.876388888893416"/>
    <s v="CICLO4, PruebasD3"/>
    <n v="1"/>
    <x v="0"/>
    <m/>
    <m/>
    <m/>
    <m/>
  </r>
  <r>
    <x v="2"/>
    <s v="M4"/>
    <s v="BXMPRJ-838"/>
    <s v="Document"/>
    <s v="Closed"/>
    <s v="Medium"/>
    <s v="Arbitraje Internacional"/>
    <s v="Antecedentes _x000a_1. La operacion internacional en Fiable se registra en el contrato 11231 (posición propia) _x000a_2. La operacion de arbitraje en Fiable se registra en el contrato 11314 (posición propia) _x000a_3. La liquidación de las operaciones internacionales o de arbitraje se liquidan en el contrato 99000058 Bulltick en mxn _x000a_a) El contrato esta dado de alta como cliente _x000a_4. La operación de cambios se liquida en el contrato 90003891 _x000a_a) El contrato esta dado de alta como cliente _x000a_Operativa _x000a_1. Las operaciones de compra-venta (entrada-salida para TAS) se registran en el contrato 11231 con liquidación en el contrato 99000058 Bulltick (subconceptos)en mxn) _x000a_a) El registro contempla la compra - venta y comisiones _x000a_2. Se aplica un fondeo desde la 11217 para liquidar las operaciones de compra _x000a_3. El flujo recibido para el contrato 11231 generar un flujo en el contrato 90003891 _x000a_a) El flujo para el contrato 90003891 cubre la operación de compra - venta de usd para su liquidación _x000a_4. El flujo recibido de la operacion de venta usd, en el contrato 90003891 se ingresa en el contrato 99000058 Bulltick _x000a_5. El contrato 99000058 Bulltick con el diferencial genera la utilidad - perdida de la operación _x000a_6. Se fondea la 11217 del diferencial descrito anteriormente _x000a_Peticion _x000a_TAS no puede hacer este flujo, se solicta propuesta operativa _x000a_Por lo anterior de iniciar las pruebas el proximo lunes, este evento NO será contemplado _x000a_"/>
    <s v="Agustin Gutierrez"/>
    <x v="18"/>
    <d v="2015-02-23T18:00:00"/>
    <d v="2014-10-24T19:19:00"/>
    <d v="2015-02-02T00:00:00"/>
    <n v="21.75"/>
    <d v="2015-02-03T00:00:00"/>
    <m/>
    <x v="9"/>
    <s v="Sin Fecha"/>
    <n v="121.94513888889196"/>
    <d v="2015-02-09T14:49:00"/>
    <s v="No Cumplió"/>
    <s v="Sin Fecha"/>
    <n v="107.8125"/>
    <s v="PruebasD2, ciclo4"/>
    <n v="1"/>
    <x v="0"/>
    <m/>
    <m/>
    <m/>
    <m/>
  </r>
  <r>
    <x v="0"/>
    <s v="M4"/>
    <s v="BXMPRJ-375"/>
    <s v="Document"/>
    <s v="Delivered"/>
    <s v="Medium"/>
    <s v="Reoprte de posición en corto de los mercados bursátiles &lt;MCRPOSCO&gt;"/>
    <s v="MCRPOSCO ( posición en corto de los mercados bursátiles) _x000a__x000a_Se solicita la creación de un reporte de posición en corto para todos los mercados bursátiles."/>
    <s v="Ivan Torres"/>
    <x v="0"/>
    <d v="2015-02-23T18:00:00"/>
    <d v="2014-07-21T20:01:00"/>
    <d v="2015-02-02T00:00:00"/>
    <n v="21.75"/>
    <d v="2015-02-03T00:00:00"/>
    <m/>
    <x v="19"/>
    <s v="Sin Fecha"/>
    <n v="216.91597222222481"/>
    <m/>
    <s v="No Cumplió"/>
    <s v="Sin Fecha"/>
    <n v="216.91597222222481"/>
    <s v="Broker, Gap, InFSD, Pool, PruebasD3"/>
    <n v="1"/>
    <x v="0"/>
    <m/>
    <m/>
    <m/>
    <m/>
  </r>
  <r>
    <x v="0"/>
    <m/>
    <s v="BXMPRJ-1329"/>
    <s v="Enhancement"/>
    <s v="Investigating"/>
    <s v="Medium"/>
    <s v="Realizar cambios a reporte CVT por colocaciones"/>
    <s v="Realizar adecuaciones a los reportes regularios CVT por inclusion de colocaciones. Se anexa documento con el detalle de los cambios."/>
    <s v="Gerardo Gomez"/>
    <x v="2"/>
    <d v="2015-02-23T18:00:00"/>
    <d v="2015-02-20T15:26:00"/>
    <d v="2015-02-20T15:26:00"/>
    <n v="0"/>
    <d v="2015-02-25T15:26:00"/>
    <m/>
    <x v="16"/>
    <s v="Sin Fecha"/>
    <n v="3.1069444444437977"/>
    <m/>
    <s v="No Cumplió"/>
    <s v="Sin Fecha"/>
    <n v="3.1069444444437977"/>
    <m/>
    <n v="5"/>
    <x v="1"/>
    <m/>
    <m/>
    <m/>
    <m/>
  </r>
  <r>
    <x v="0"/>
    <s v="Br2"/>
    <s v="BXMPRJ-1323"/>
    <s v="Enhancement"/>
    <s v="Open"/>
    <s v="Medium"/>
    <s v="Tomar datos de vector de precios de tipo de cambios y precios de monedas para derivados"/>
    <s v="Se debe de crear un proceso en derivados, el cual tome del vector de precios los tipos de cambio y precios para las monedas y se guarden como datos de precios al cierre. _x000a_"/>
    <s v="Gerardo Gomez"/>
    <x v="40"/>
    <d v="2015-02-23T18:00:00"/>
    <d v="2015-02-19T16:18:00"/>
    <d v="2015-02-19T16:19:00"/>
    <n v="6.9444443943211809E-4"/>
    <d v="2015-02-24T16:19:00"/>
    <m/>
    <x v="0"/>
    <s v="Sin Fecha"/>
    <n v="4.0708333333313931"/>
    <m/>
    <s v="No Cumplió"/>
    <s v="Sin Fecha"/>
    <n v="4.0708333333313931"/>
    <m/>
    <n v="5"/>
    <x v="0"/>
    <m/>
    <m/>
    <m/>
    <m/>
  </r>
  <r>
    <x v="0"/>
    <s v="Br2"/>
    <s v="BXMPRJ-1304"/>
    <s v="Enhancement"/>
    <s v="In Progress"/>
    <s v="High"/>
    <s v="Realizar interfaz de colocaciones primarias de capitales"/>
    <s v="Se requiere que en la interfaz de capitales se indentifique colocacion primaria"/>
    <s v="Gerardo Gomez"/>
    <x v="2"/>
    <d v="2015-02-23T18:00:00"/>
    <d v="2015-02-16T13:40:00"/>
    <d v="2015-02-16T13:40:00"/>
    <n v="0"/>
    <d v="2015-02-21T13:40:00"/>
    <m/>
    <x v="2"/>
    <s v="Sin Fecha"/>
    <n v="7.1805555555547471"/>
    <m/>
    <s v="No Cumplió"/>
    <s v="Sin Fecha"/>
    <n v="7.1805555555547471"/>
    <m/>
    <n v="5"/>
    <x v="1"/>
    <m/>
    <m/>
    <m/>
    <m/>
  </r>
  <r>
    <x v="1"/>
    <s v="Br2"/>
    <s v="BXMPRJ-1304"/>
    <s v="Enhancement"/>
    <s v="Investigating"/>
    <s v="High"/>
    <s v="Realizar interfaz de colocaciones primarias de capitales"/>
    <s v="Se requiere que en la interfaz de capitales se indentifique colocacion primaria"/>
    <s v="Gerardo Gomez"/>
    <x v="8"/>
    <d v="2015-02-23T18:00:00"/>
    <d v="2015-02-16T13:40:00"/>
    <d v="2015-02-16T13:40:00"/>
    <n v="0"/>
    <d v="2015-02-21T13:40:00"/>
    <m/>
    <x v="2"/>
    <s v="Sin Fecha"/>
    <n v="7.1805555555547471"/>
    <m/>
    <s v="No Cumplió"/>
    <s v="Sin Fecha"/>
    <n v="7.1805555555547471"/>
    <m/>
    <n v="5"/>
    <x v="0"/>
    <m/>
    <m/>
    <m/>
    <m/>
  </r>
  <r>
    <x v="0"/>
    <s v="Br2"/>
    <s v="BXMPRJ-1291"/>
    <s v="Enhancement"/>
    <s v="Open"/>
    <s v="Medium"/>
    <s v="Consulta de movimientos por cliente"/>
    <s v="La pantalla de movimientos del cliente debe presentar los movimientos realizados en el día y no a fecha liquidación a efecto de que promoción pueda validar sus operaciones de forma ágil y segura"/>
    <s v="Irma Aguilar"/>
    <x v="40"/>
    <d v="2015-02-23T18:00:00"/>
    <d v="2015-02-12T20:07:00"/>
    <d v="2015-02-12T20:07:00"/>
    <n v="0"/>
    <d v="2015-02-17T20:07:00"/>
    <m/>
    <x v="4"/>
    <s v="Sin Fecha"/>
    <n v="10.911805555559113"/>
    <m/>
    <s v="No Cumplió"/>
    <s v="Sin Fecha"/>
    <n v="10.911805555559113"/>
    <m/>
    <n v="5"/>
    <x v="0"/>
    <m/>
    <m/>
    <m/>
    <m/>
  </r>
  <r>
    <x v="0"/>
    <s v="Br2"/>
    <s v="BXMPRJ-1289"/>
    <s v="Enhancement"/>
    <s v="Open"/>
    <s v="Medium"/>
    <s v="ALTA DE CUENTAS SUSPENSO, PARA CUANDO SE ENCUENTRE MNEMÓNICO NO CODIFICADO"/>
    <s v="La cuenta suspenso se deberá afectar cuando al generar la contabilidad encuentre un mnemónico que no está codificado. _x000a_La creación es por mercado, porque la contabilidad se genera por mercado. _x000a_TAS debe proporcionar un listado que contenga los movimientos que afectaron la cuenta suspenso para hacer la corrección y codificación al siguiente día. _x000a_Para cuentas de orden afectar la cuenta 741994010000 vs 841994010000 _x000a_Para Balance 140194010000 y 240194010000. _x000a_"/>
    <s v="Irma Aguilar"/>
    <x v="7"/>
    <d v="2015-02-23T18:00:00"/>
    <d v="2015-02-12T17:16:00"/>
    <d v="2015-02-12T17:16:00"/>
    <n v="0"/>
    <d v="2015-02-17T17:16:00"/>
    <m/>
    <x v="9"/>
    <s v="Sin Fecha"/>
    <n v="11.030555555553292"/>
    <m/>
    <s v="No Cumplió"/>
    <s v="Sin Fecha"/>
    <n v="11.030555555553292"/>
    <m/>
    <n v="5"/>
    <x v="0"/>
    <m/>
    <m/>
    <m/>
    <m/>
  </r>
  <r>
    <x v="2"/>
    <s v="Br7"/>
    <s v="BXMPRJ-1288"/>
    <s v="Enhancement"/>
    <s v="Closed"/>
    <s v="High"/>
    <s v="Realizar restriccion x tipo de instrumento"/>
    <s v="Actualmente el sistema cuenta con las restricciones x tipo de inversionista y por contrato. En el alta de restricciones se puede dar de alta desde instrumento. Se solicita se pueda realizar la restricción a nivel tipo de instrumento."/>
    <s v="Gerardo Gomez"/>
    <x v="14"/>
    <d v="2015-02-23T18:00:00"/>
    <d v="2015-02-12T13:49:00"/>
    <d v="2015-02-12T13:49:00"/>
    <n v="0"/>
    <d v="2015-02-17T13:49:00"/>
    <m/>
    <x v="16"/>
    <s v="Sin Fecha"/>
    <n v="11.174305555556202"/>
    <d v="2015-02-16T13:08:00"/>
    <s v="Cumplió"/>
    <s v="Sin Fecha"/>
    <n v="3.9715277777795563"/>
    <s v="SCPC"/>
    <n v="5"/>
    <x v="1"/>
    <m/>
    <m/>
    <m/>
    <m/>
  </r>
  <r>
    <x v="0"/>
    <s v="Br2"/>
    <s v="BXMPRJ-1273"/>
    <s v="Enhancement"/>
    <s v="Investigating"/>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x v="9"/>
    <d v="2015-02-23T18:00:00"/>
    <d v="2015-02-16T13:49:00"/>
    <d v="2015-02-16T13:49:00"/>
    <n v="0"/>
    <d v="2015-02-21T13:49:00"/>
    <m/>
    <x v="2"/>
    <s v="Sin Fecha"/>
    <n v="7.1743055555562023"/>
    <m/>
    <s v="No Cumplió"/>
    <s v="Sin Fecha"/>
    <n v="7.1743055555562023"/>
    <m/>
    <n v="5"/>
    <x v="1"/>
    <m/>
    <m/>
    <m/>
    <m/>
  </r>
  <r>
    <x v="0"/>
    <s v="Br2"/>
    <s v="BXMPRJ-1266"/>
    <s v="Enhancement"/>
    <s v="Open"/>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17"/>
    <d v="2015-02-23T18:00:00"/>
    <d v="2015-02-09T21:22:00"/>
    <d v="2015-02-09T11:41:00"/>
    <n v="-0.40347222222044365"/>
    <d v="2015-02-14T11:41:00"/>
    <d v="2015-02-26T00:00:00"/>
    <x v="10"/>
    <n v="-2"/>
    <n v="13.859722222223354"/>
    <m/>
    <s v="No Cumplió"/>
    <s v="No Cumplió"/>
    <n v="13.859722222223354"/>
    <s v="CICLO4, PruebasDX, SCPC_x000a_"/>
    <n v="5"/>
    <x v="1"/>
    <m/>
    <m/>
    <m/>
    <m/>
  </r>
  <r>
    <x v="1"/>
    <s v="Br2"/>
    <s v="BXMPRJ-1266"/>
    <s v="Enhancement"/>
    <s v="Investigating"/>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8"/>
    <d v="2015-02-23T18:00:00"/>
    <d v="2015-02-09T21:22:00"/>
    <d v="2015-02-09T11:41:00"/>
    <n v="-0.40347222222044365"/>
    <d v="2015-02-14T11:41:00"/>
    <m/>
    <x v="2"/>
    <s v="Sin Fecha"/>
    <n v="13.859722222223354"/>
    <d v="2015-02-16T15:46:00"/>
    <s v="No Cumplió"/>
    <s v="Sin Fecha"/>
    <n v="6.7666666666700621"/>
    <s v="CICLO4, PruebasDX, SCPC_x000a_"/>
    <n v="5"/>
    <x v="0"/>
    <m/>
    <m/>
    <m/>
    <m/>
  </r>
  <r>
    <x v="0"/>
    <s v="Br4"/>
    <s v="BXMPRJ-1259"/>
    <s v="Enhancement"/>
    <s v="Delivered"/>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0"/>
    <d v="2015-02-23T18:00:00"/>
    <d v="2015-02-09T17:24:00"/>
    <d v="2015-02-23T17:25:00"/>
    <n v="14.000694444446708"/>
    <d v="2015-02-28T17:25:00"/>
    <m/>
    <x v="23"/>
    <s v="Sin Fecha"/>
    <n v="14.025000000001455"/>
    <m/>
    <s v="No Cumplió"/>
    <s v="Sin Fecha"/>
    <n v="14.025000000001455"/>
    <m/>
    <n v="5"/>
    <x v="0"/>
    <m/>
    <m/>
    <m/>
    <m/>
  </r>
  <r>
    <x v="1"/>
    <s v="Br4"/>
    <s v="BXMPRJ-1259"/>
    <s v="Enhancement"/>
    <s v="In Progress"/>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20"/>
    <d v="2015-02-23T18:00:00"/>
    <d v="2015-02-09T17:24:00"/>
    <d v="2015-02-09T17:24:00"/>
    <n v="0"/>
    <d v="2015-02-14T17:24:00"/>
    <m/>
    <x v="10"/>
    <s v="Sin Fecha"/>
    <n v="14.025000000001455"/>
    <d v="2015-02-23T17:25:00"/>
    <s v="No Cumplió"/>
    <s v="Sin Fecha"/>
    <n v="14.000694444446708"/>
    <m/>
    <n v="5"/>
    <x v="1"/>
    <m/>
    <m/>
    <m/>
    <m/>
  </r>
  <r>
    <x v="0"/>
    <s v="Br1"/>
    <s v="BXMPRJ-1256"/>
    <s v="Enhancement"/>
    <s v="Investigating"/>
    <s v="Medium"/>
    <s v="Realizar interfaz de posiciones con sistema de alertamineto"/>
    <s v="Actualmente Fiable genera un archivo de posición por tipo de servicio que alimenta al sistema de alertamientos. Se requiere que sistemas proporcione el requerimiento."/>
    <s v="Gerardo Gomez"/>
    <x v="8"/>
    <d v="2015-02-23T18:00:00"/>
    <d v="2015-02-09T11:41:00"/>
    <d v="2015-02-18T13:15:00"/>
    <n v="9.0652777777795563"/>
    <d v="2015-02-23T13:15:00"/>
    <m/>
    <x v="0"/>
    <s v="Sin Fecha"/>
    <n v="14.263194444443798"/>
    <m/>
    <s v="No Cumplió"/>
    <s v="Sin Fecha"/>
    <n v="14.263194444443798"/>
    <s v="PruebasDX_x000a_"/>
    <n v="5"/>
    <x v="0"/>
    <m/>
    <m/>
    <m/>
    <m/>
  </r>
  <r>
    <x v="1"/>
    <s v="Br1"/>
    <s v="BXMPRJ-1256"/>
    <s v="Enhancement"/>
    <s v="In Progress"/>
    <s v="Medium"/>
    <s v="Realizar interfaz de posiciones con sistema de alertamineto"/>
    <s v="Actualmente Fiable genera un archivo de posición por tipo de servicio que alimenta al sistema de alertamientos. Se requiere que sistemas proporcione el requerimiento."/>
    <s v="Gerardo Gomez"/>
    <x v="14"/>
    <d v="2015-02-23T18:00:00"/>
    <d v="2015-02-09T11:41:00"/>
    <d v="2015-02-16T14:53:00"/>
    <n v="7.1333333333313931"/>
    <d v="2015-02-21T14:53:00"/>
    <m/>
    <x v="20"/>
    <s v="Sin Fecha"/>
    <n v="14.263194444443798"/>
    <d v="2015-02-18T13:15:00"/>
    <s v="Cumplió"/>
    <s v="Sin Fecha"/>
    <n v="9.0652777777795563"/>
    <s v="PruebasDX_x000a_"/>
    <n v="5"/>
    <x v="1"/>
    <m/>
    <m/>
    <m/>
    <m/>
  </r>
  <r>
    <x v="1"/>
    <s v="Br1"/>
    <s v="BXMPRJ-1256"/>
    <s v="Enhancement"/>
    <s v="Open"/>
    <s v="Medium"/>
    <s v="Realizar interfaz de posiciones con sistema de alertamineto"/>
    <s v="Actualmente Fiable genera un archivo de posición por tipo de servicio que alimenta al sistema de alertamientos. Se requiere que sistemas proporcione el requerimiento."/>
    <s v="Gerardo Gomez"/>
    <x v="8"/>
    <d v="2015-02-23T18:00:00"/>
    <d v="2015-02-09T11:41:00"/>
    <d v="2015-02-09T11:41:00"/>
    <n v="0"/>
    <d v="2015-02-14T11:41:00"/>
    <d v="2015-02-20T00:00:00"/>
    <x v="2"/>
    <n v="-3"/>
    <n v="14.263194444443798"/>
    <d v="2015-02-16T14:53:00"/>
    <s v="No Cumplió"/>
    <s v="Cumplió"/>
    <n v="7.1333333333313931"/>
    <s v="PruebasDX_x000a_"/>
    <n v="5"/>
    <x v="0"/>
    <m/>
    <m/>
    <m/>
    <m/>
  </r>
  <r>
    <x v="0"/>
    <s v="Br2"/>
    <s v="BXMPRJ-1255"/>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2"/>
    <d v="2015-02-23T18:00:00"/>
    <d v="2015-02-09T11:19:00"/>
    <d v="2015-02-17T16:05:00"/>
    <n v="8.1986111111109494"/>
    <d v="2015-02-22T16:05:00"/>
    <m/>
    <x v="1"/>
    <s v="Sin Fecha"/>
    <n v="14.278472222220444"/>
    <m/>
    <s v="No Cumplió"/>
    <s v="Sin Fecha"/>
    <n v="14.278472222220444"/>
    <m/>
    <n v="5"/>
    <x v="1"/>
    <m/>
    <m/>
    <m/>
    <m/>
  </r>
  <r>
    <x v="1"/>
    <s v="Br2"/>
    <s v="BXMPRJ-1255"/>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44"/>
    <d v="2015-02-23T18:00:00"/>
    <d v="2015-02-09T11:19:00"/>
    <d v="2015-02-10T12:11:00"/>
    <n v="1.0361111111124046"/>
    <d v="2015-02-15T12:11:00"/>
    <m/>
    <x v="2"/>
    <s v="Sin Fecha"/>
    <n v="14.278472222220444"/>
    <d v="2015-02-17T16:05:00"/>
    <s v="No Cumplió"/>
    <s v="Sin Fecha"/>
    <n v="8.1986111111109494"/>
    <m/>
    <n v="5"/>
    <x v="0"/>
    <m/>
    <m/>
    <m/>
    <m/>
  </r>
  <r>
    <x v="1"/>
    <s v="Br2"/>
    <s v="BXMPRJ-1255"/>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2"/>
    <d v="2015-02-23T18:00:00"/>
    <d v="2015-02-09T11:19:00"/>
    <d v="2015-02-09T11:19:00"/>
    <n v="0"/>
    <d v="2015-02-14T11:19:00"/>
    <m/>
    <x v="20"/>
    <s v="Sin Fecha"/>
    <n v="14.278472222220444"/>
    <d v="2015-02-10T12:11:00"/>
    <s v="Cumplió"/>
    <s v="Sin Fecha"/>
    <n v="1.0361111111124046"/>
    <m/>
    <n v="5"/>
    <x v="1"/>
    <m/>
    <m/>
    <m/>
    <m/>
  </r>
  <r>
    <x v="0"/>
    <s v="Br1"/>
    <s v="BXMPRJ-1254"/>
    <s v="Enhancement"/>
    <s v="Open"/>
    <s v="Medium"/>
    <s v="Dividendo en Efectivo_Movimiento Fiable"/>
    <s v="Se aplico dividendo en efectivo para GPH y ALFA. A pesa de que Fiable refleja la salida - entrada de títulos para actualizar el precio, no se mostró el movimiento de efectivo"/>
    <s v="Agustin Gutierrez"/>
    <x v="17"/>
    <d v="2015-02-23T18:00:00"/>
    <d v="2015-02-09T10:07:00"/>
    <d v="2015-02-18T13:01:00"/>
    <n v="9.1208333333343035"/>
    <d v="2015-02-23T13:01:00"/>
    <m/>
    <x v="2"/>
    <s v="Sin Fecha"/>
    <n v="14.328472222223354"/>
    <d v="2015-02-26T00:00:00"/>
    <s v="No Cumplió"/>
    <s v="Sin Fecha"/>
    <n v="16.578472222223354"/>
    <m/>
    <n v="5"/>
    <x v="1"/>
    <m/>
    <m/>
    <m/>
    <m/>
  </r>
  <r>
    <x v="0"/>
    <s v="Q1"/>
    <s v="BXMPRJ-1253"/>
    <s v="Enhancement"/>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2"/>
    <d v="2015-02-23T18:00:00"/>
    <d v="2015-02-09T09:47:00"/>
    <d v="2015-02-19T15:52:00"/>
    <n v="10.253472222226264"/>
    <d v="2015-02-24T15:52:00"/>
    <m/>
    <x v="0"/>
    <s v="Sin Fecha"/>
    <n v="14.34236111111386"/>
    <m/>
    <s v="No Cumplió"/>
    <s v="Sin Fecha"/>
    <n v="14.34236111111386"/>
    <s v="ciclo4"/>
    <n v="5"/>
    <x v="1"/>
    <m/>
    <m/>
    <m/>
    <m/>
  </r>
  <r>
    <x v="0"/>
    <s v="Br2"/>
    <s v="BXMPRJ-1250"/>
    <s v="Enhancement"/>
    <s v="Open"/>
    <s v="Medium"/>
    <s v="Cierre de fondos cuando caja este cerrada"/>
    <s v="Se requiere que se permita hacer el cierre de fondos cuando la caja se encuentre cerrada"/>
    <s v="Javier Hernández"/>
    <x v="2"/>
    <d v="2015-02-23T18:00:00"/>
    <d v="2015-02-09T18:35:00"/>
    <d v="2015-02-09T11:19:00"/>
    <n v="-0.30277777777519077"/>
    <d v="2015-02-14T11:19:00"/>
    <m/>
    <x v="10"/>
    <s v="Sin Fecha"/>
    <n v="13.975694444445253"/>
    <m/>
    <s v="No Cumplió"/>
    <s v="Sin Fecha"/>
    <n v="13.975694444445253"/>
    <m/>
    <n v="5"/>
    <x v="1"/>
    <m/>
    <m/>
    <m/>
    <m/>
  </r>
  <r>
    <x v="0"/>
    <s v="Br1"/>
    <s v="BXMPRJ-1247"/>
    <s v="Enhancement"/>
    <s v="Open"/>
    <s v="Medium"/>
    <s v="Se requiere carga de ordenes con vigencia pendientes de vencer"/>
    <s v="Se requiere carga de ordenes con vigencia pendientes de vencer, ya que estas no habían sido consideradas, este JIRA sustituye al JIRA BXMPRJ-1136."/>
    <s v="Sergio Rangel"/>
    <x v="8"/>
    <d v="2015-02-23T18:00:00"/>
    <d v="2015-02-06T19:16:00"/>
    <d v="2015-02-17T11:47:00"/>
    <n v="10.688194444446708"/>
    <d v="2015-02-22T11:47:00"/>
    <m/>
    <x v="1"/>
    <s v="Sin Fecha"/>
    <n v="16.947222222224809"/>
    <m/>
    <s v="No Cumplió"/>
    <s v="Sin Fecha"/>
    <n v="16.947222222224809"/>
    <m/>
    <n v="5"/>
    <x v="0"/>
    <m/>
    <m/>
    <m/>
    <m/>
  </r>
  <r>
    <x v="1"/>
    <s v="Br1"/>
    <s v="BXMPRJ-1247"/>
    <s v="Enhancement"/>
    <s v="Open"/>
    <s v="Medium"/>
    <s v="Se requiere carga de ordenes con vigencia pendientes de vencer"/>
    <s v="Se requiere carga de ordenes con vigencia pendientes de vencer, ya que estas no habían sido consideradas, este JIRA sustituye al JIRA BXMPRJ-1136."/>
    <s v="Sergio Rangel"/>
    <x v="14"/>
    <d v="2015-02-23T18:00:00"/>
    <d v="2015-02-06T19:16:00"/>
    <d v="2015-02-06T19:16:00"/>
    <n v="0"/>
    <d v="2015-02-11T19:16:00"/>
    <m/>
    <x v="4"/>
    <s v="Sin Fecha"/>
    <n v="16.947222222224809"/>
    <d v="2015-02-17T11:47:00"/>
    <s v="No Cumplió"/>
    <s v="Sin Fecha"/>
    <n v="10.688194444446708"/>
    <m/>
    <n v="5"/>
    <x v="1"/>
    <m/>
    <m/>
    <m/>
    <m/>
  </r>
  <r>
    <x v="0"/>
    <s v="Br2"/>
    <s v="BXMPRJ-1242"/>
    <s v="Enhancement"/>
    <s v="In Progress"/>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29"/>
    <d v="2015-02-23T18:00:00"/>
    <d v="2015-02-06T12:44:00"/>
    <d v="2015-02-20T14:55:00"/>
    <n v="14.09097222222772"/>
    <d v="2015-02-25T14:55:00"/>
    <m/>
    <x v="16"/>
    <s v="Sin Fecha"/>
    <n v="17.219444444446708"/>
    <m/>
    <s v="No Cumplió"/>
    <s v="Sin Fecha"/>
    <n v="17.219444444446708"/>
    <m/>
    <n v="5"/>
    <x v="0"/>
    <m/>
    <m/>
    <m/>
    <m/>
  </r>
  <r>
    <x v="1"/>
    <s v="Br2"/>
    <s v="BXMPRJ-1242"/>
    <s v="Enhancement"/>
    <s v="In Progress"/>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10"/>
    <d v="2015-02-23T18:00:00"/>
    <d v="2015-02-06T12:44:00"/>
    <d v="2015-02-06T12:44:00"/>
    <n v="0"/>
    <d v="2015-02-11T12:44:00"/>
    <m/>
    <x v="10"/>
    <s v="Sin Fecha"/>
    <n v="17.219444444446708"/>
    <d v="2015-02-20T14:55:00"/>
    <s v="No Cumplió"/>
    <s v="Sin Fecha"/>
    <n v="14.09097222222772"/>
    <m/>
    <n v="5"/>
    <x v="1"/>
    <m/>
    <m/>
    <m/>
    <m/>
  </r>
  <r>
    <x v="0"/>
    <s v="Br2"/>
    <s v="BXMPRJ-1231"/>
    <s v="Enhancement"/>
    <s v="In Progress"/>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26"/>
    <d v="2015-02-23T18:00:00"/>
    <d v="2015-02-05T15:01:00"/>
    <d v="2015-02-16T13:13:00"/>
    <n v="10.924999999995634"/>
    <d v="2015-02-21T13:13:00"/>
    <m/>
    <x v="2"/>
    <s v="Sin Fecha"/>
    <n v="18.124305555553292"/>
    <m/>
    <s v="No Cumplió"/>
    <s v="Sin Fecha"/>
    <n v="18.124305555553292"/>
    <m/>
    <n v="5"/>
    <x v="0"/>
    <m/>
    <m/>
    <m/>
    <m/>
  </r>
  <r>
    <x v="1"/>
    <s v="Br2"/>
    <s v="BXMPRJ-1231"/>
    <s v="Enhancement"/>
    <s v="In Progress"/>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31"/>
    <d v="2015-02-23T18:00:00"/>
    <d v="2015-02-05T15:01:00"/>
    <d v="2015-02-05T15:01:00"/>
    <n v="0"/>
    <d v="2015-02-10T15:01:00"/>
    <d v="2015-02-10T00:00:00"/>
    <x v="4"/>
    <n v="6"/>
    <n v="18.124305555553292"/>
    <d v="2015-02-16T13:13:00"/>
    <s v="No Cumplió"/>
    <s v="No Cumplió"/>
    <n v="10.924999999995634"/>
    <m/>
    <n v="5"/>
    <x v="1"/>
    <m/>
    <m/>
    <m/>
    <m/>
  </r>
  <r>
    <x v="2"/>
    <s v="B3"/>
    <s v="BXMPRJ-1227"/>
    <s v="Enhancement"/>
    <s v="Closed"/>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0"/>
    <d v="2015-02-23T18:00:00"/>
    <d v="2015-02-04T19:38:00"/>
    <d v="2015-02-19T13:26:00"/>
    <n v="14.741666666661331"/>
    <d v="2015-02-24T13:26:00"/>
    <m/>
    <x v="18"/>
    <s v="Sin Fecha"/>
    <n v="18.931944444440887"/>
    <d v="2015-02-19T13:26:00"/>
    <s v="Cumplió"/>
    <s v="Sin Fecha"/>
    <n v="14.741666666661331"/>
    <s v="CICLO4"/>
    <n v="5"/>
    <x v="0"/>
    <d v="2015-02-13T12:52:00"/>
    <m/>
    <m/>
    <m/>
  </r>
  <r>
    <x v="0"/>
    <s v="Br2"/>
    <s v="BXMPRJ-1219"/>
    <s v="Enhancement"/>
    <s v="In Progress"/>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_x000a__x000a_Para mercado de capitales, hay que solicitarle la modificación a la interface actual, para que en algún campo nos indique que la operación recibida es de colocación primaria. El objetivo al igual que en MD es que se identifiquen como colocación primaria."/>
    <s v="Gerardo Gomez"/>
    <x v="2"/>
    <d v="2015-02-23T18:00:00"/>
    <d v="2015-02-04T11:57:00"/>
    <d v="2015-02-04T11:57:00"/>
    <n v="0"/>
    <d v="2015-02-09T11:57:00"/>
    <m/>
    <x v="21"/>
    <s v="Sin Fecha"/>
    <n v="19.252083333332848"/>
    <m/>
    <s v="No Cumplió"/>
    <s v="Sin Fecha"/>
    <n v="19.252083333332848"/>
    <m/>
    <n v="5"/>
    <x v="1"/>
    <m/>
    <m/>
    <m/>
    <m/>
  </r>
  <r>
    <x v="0"/>
    <s v="Br1"/>
    <s v="BXMPRJ-1207"/>
    <s v="Enhancement"/>
    <s v="Open"/>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2"/>
    <d v="2015-02-23T18:00:00"/>
    <d v="2015-02-03T15:12:00"/>
    <d v="2015-02-06T00:00:00"/>
    <n v="2.3666666666686069"/>
    <d v="2015-02-11T00:00:00"/>
    <d v="2015-02-25T00:00:00"/>
    <x v="14"/>
    <n v="-1"/>
    <n v="20.116666666668607"/>
    <m/>
    <s v="No Cumplió"/>
    <s v="No Cumplió"/>
    <n v="20.116666666668607"/>
    <s v="CICLO4"/>
    <n v="5"/>
    <x v="1"/>
    <m/>
    <m/>
    <m/>
    <m/>
  </r>
  <r>
    <x v="0"/>
    <s v="Br1"/>
    <s v="BXMPRJ-1205"/>
    <s v="Enhancement"/>
    <s v="In Progress"/>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17"/>
    <d v="2015-02-23T18:00:00"/>
    <d v="2015-02-03T09:21:00"/>
    <d v="2015-02-03T09:21:00"/>
    <n v="0"/>
    <d v="2015-02-08T09:21:00"/>
    <m/>
    <x v="17"/>
    <s v="Sin Fecha"/>
    <n v="20.360416666670062"/>
    <m/>
    <s v="No Cumplió"/>
    <s v="Sin Fecha"/>
    <n v="20.360416666670062"/>
    <m/>
    <n v="5"/>
    <x v="1"/>
    <m/>
    <m/>
    <m/>
    <m/>
  </r>
  <r>
    <x v="1"/>
    <s v="Br1"/>
    <s v="BXMPRJ-1203"/>
    <s v="Enhancement"/>
    <s v="Open"/>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5"/>
    <d v="2015-02-23T18:00:00"/>
    <d v="2015-01-31T09:17:00"/>
    <d v="2015-02-02T00:00:00"/>
    <n v="1.6131944444423425"/>
    <d v="2015-02-07T00:00:00"/>
    <m/>
    <x v="0"/>
    <s v="Sin Fecha"/>
    <n v="23.363194444442343"/>
    <d v="2015-02-06T17:54:00"/>
    <s v="Cumplió"/>
    <s v="Sin Fecha"/>
    <n v="6.359027777776646"/>
    <s v="CICLO4"/>
    <n v="5"/>
    <x v="1"/>
    <m/>
    <m/>
    <m/>
    <m/>
  </r>
  <r>
    <x v="2"/>
    <s v="Br1"/>
    <s v="BXMPRJ-1203"/>
    <s v="Enhancement"/>
    <s v="Closed"/>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5"/>
    <d v="2015-02-23T18:00:00"/>
    <d v="2015-01-31T09:17:00"/>
    <d v="2015-02-06T17:54:00"/>
    <n v="6.359027777776646"/>
    <d v="2015-02-11T17:54:00"/>
    <d v="2015-02-11T00:00:00"/>
    <x v="4"/>
    <n v="5"/>
    <n v="23.363194444442343"/>
    <d v="2015-02-16T18:09:00"/>
    <s v="No Cumplió"/>
    <s v="No Cumplió"/>
    <n v="16.369444444440887"/>
    <s v="CICLO4"/>
    <n v="5"/>
    <x v="1"/>
    <m/>
    <m/>
    <m/>
    <m/>
  </r>
  <r>
    <x v="0"/>
    <s v="Br2"/>
    <s v="BXMPRJ-1202"/>
    <s v="Enhancement"/>
    <s v="In Progress"/>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2"/>
    <d v="2015-02-23T18:00:00"/>
    <d v="2015-01-30T20:00:00"/>
    <d v="2015-02-09T11:56:00"/>
    <n v="9.663888888884685"/>
    <d v="2015-02-14T11:56:00"/>
    <d v="2015-02-24T00:00:00"/>
    <x v="10"/>
    <n v="0"/>
    <n v="23.916666666664241"/>
    <m/>
    <s v="No Cumplió"/>
    <s v="No Cumplió"/>
    <n v="23.916666666664241"/>
    <s v="CICLO4"/>
    <n v="5"/>
    <x v="1"/>
    <m/>
    <m/>
    <m/>
    <m/>
  </r>
  <r>
    <x v="1"/>
    <s v="Br2"/>
    <s v="BXMPRJ-1202"/>
    <s v="Enhancement"/>
    <s v="Investigating"/>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2"/>
    <d v="2015-02-23T18:00:00"/>
    <d v="2015-01-30T20:00:00"/>
    <d v="2015-02-06T13:42:00"/>
    <n v="6.7374999999956344"/>
    <d v="2015-02-11T13:42:00"/>
    <m/>
    <x v="28"/>
    <s v="Sin Fecha"/>
    <n v="23.916666666664241"/>
    <d v="2015-02-09T11:56:00"/>
    <s v="Cumplió"/>
    <s v="Sin Fecha"/>
    <n v="9.663888888884685"/>
    <s v="CICLO4"/>
    <n v="5"/>
    <x v="1"/>
    <m/>
    <m/>
    <m/>
    <m/>
  </r>
  <r>
    <x v="1"/>
    <s v="Br3"/>
    <s v="BXMPRJ-1201"/>
    <s v="Enhancement"/>
    <s v="Investigating"/>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9"/>
    <d v="2015-02-23T18:00:00"/>
    <d v="2015-01-30T18:36:00"/>
    <d v="2015-02-02T00:00:00"/>
    <n v="2.2249999999985448"/>
    <d v="2015-02-07T00:00:00"/>
    <m/>
    <x v="28"/>
    <s v="Sin Fecha"/>
    <n v="23.974999999998545"/>
    <d v="2015-02-04T17:07:00"/>
    <s v="Cumplió"/>
    <s v="Sin Fecha"/>
    <n v="4.9381944444394321"/>
    <m/>
    <n v="5"/>
    <x v="1"/>
    <d v="2015-01-31T00:00:00"/>
    <m/>
    <m/>
    <m/>
  </r>
  <r>
    <x v="1"/>
    <s v="Br3"/>
    <s v="BXMPRJ-1201"/>
    <s v="Enhancement"/>
    <s v="In Progress"/>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35"/>
    <d v="2015-02-23T18:00:00"/>
    <d v="2015-01-30T18:36:00"/>
    <d v="2015-02-04T17:07:00"/>
    <n v="4.9381944444394321"/>
    <d v="2015-02-09T17:07:00"/>
    <m/>
    <x v="28"/>
    <s v="Sin Fecha"/>
    <n v="23.974999999998545"/>
    <d v="2015-02-06T18:13:00"/>
    <s v="Cumplió"/>
    <s v="Sin Fecha"/>
    <n v="6.984027777776646"/>
    <s v="SCPC"/>
    <n v="5"/>
    <x v="0"/>
    <d v="2015-01-31T00:00:00"/>
    <m/>
    <m/>
    <m/>
  </r>
  <r>
    <x v="1"/>
    <s v="Br3"/>
    <s v="BXMPRJ-1201"/>
    <s v="Enhancement"/>
    <s v="In Progress"/>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8"/>
    <d v="2015-02-23T18:00:00"/>
    <d v="2015-01-30T18:36:00"/>
    <d v="2015-02-06T18:13:00"/>
    <n v="6.984027777776646"/>
    <d v="2015-02-11T18:13:00"/>
    <m/>
    <x v="9"/>
    <s v="Sin Fecha"/>
    <n v="23.974999999998545"/>
    <d v="2015-02-18T16:44:00"/>
    <s v="No Cumplió"/>
    <s v="Sin Fecha"/>
    <n v="18.922222222223354"/>
    <s v="SCPC"/>
    <n v="5"/>
    <x v="0"/>
    <d v="2015-01-31T00:00:00"/>
    <m/>
    <m/>
    <m/>
  </r>
  <r>
    <x v="0"/>
    <s v="Br3"/>
    <s v="BXMPRJ-1201"/>
    <s v="Enhancement"/>
    <s v="Delivered"/>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35"/>
    <d v="2015-02-23T18:00:00"/>
    <d v="2015-01-30T18:36:00"/>
    <d v="2015-02-18T16:44:00"/>
    <n v="18.922222222223354"/>
    <d v="2015-02-23T16:44:00"/>
    <m/>
    <x v="0"/>
    <s v="Sin Fecha"/>
    <n v="23.974999999998545"/>
    <m/>
    <s v="No Cumplió"/>
    <s v="Sin Fecha"/>
    <n v="23.974999999998545"/>
    <s v="SCPC"/>
    <n v="5"/>
    <x v="0"/>
    <d v="2015-01-31T00:00:00"/>
    <m/>
    <m/>
    <m/>
  </r>
  <r>
    <x v="0"/>
    <s v="Br1"/>
    <s v="BXMPRJ-1193"/>
    <s v="Enhancement"/>
    <s v="Open"/>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44"/>
    <d v="2015-02-23T18:00:00"/>
    <d v="2015-01-30T15:11:00"/>
    <d v="2015-02-10T15:21:00"/>
    <n v="11.006944444437977"/>
    <d v="2015-02-15T15:21:00"/>
    <m/>
    <x v="6"/>
    <s v="Sin Fecha"/>
    <n v="24.117361111108039"/>
    <m/>
    <s v="No Cumplió"/>
    <s v="Sin Fecha"/>
    <n v="24.117361111108039"/>
    <s v="CICLO4"/>
    <n v="5"/>
    <x v="0"/>
    <m/>
    <m/>
    <m/>
    <m/>
  </r>
  <r>
    <x v="1"/>
    <s v="Br1"/>
    <s v="BXMPRJ-1193"/>
    <s v="Enhancement"/>
    <s v="Open"/>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2"/>
    <d v="2015-02-23T18:00:00"/>
    <d v="2015-01-30T15:11:00"/>
    <d v="2015-02-02T00:00:00"/>
    <n v="2.367361111108039"/>
    <d v="2015-02-07T00:00:00"/>
    <m/>
    <x v="5"/>
    <s v="Sin Fecha"/>
    <n v="24.117361111108039"/>
    <d v="2015-02-10T15:21:00"/>
    <s v="No Cumplió"/>
    <s v="Sin Fecha"/>
    <n v="11.006944444437977"/>
    <s v="CICLO4"/>
    <n v="5"/>
    <x v="1"/>
    <m/>
    <m/>
    <m/>
    <m/>
  </r>
  <r>
    <x v="1"/>
    <s v="Br1"/>
    <s v="BXMPRJ-1187"/>
    <s v="Enhancement"/>
    <s v="Open"/>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17"/>
    <d v="2015-02-23T18:00:00"/>
    <d v="2015-01-29T19:06:00"/>
    <d v="2015-02-02T00:00:00"/>
    <n v="3.2041666666700621"/>
    <d v="2015-02-07T00:00:00"/>
    <m/>
    <x v="28"/>
    <s v="Sin Fecha"/>
    <n v="24.954166666670062"/>
    <d v="2015-02-04T11:59:00"/>
    <s v="Cumplió"/>
    <s v="Sin Fecha"/>
    <n v="5.703472222223354"/>
    <s v="SCPC"/>
    <n v="5"/>
    <x v="1"/>
    <m/>
    <m/>
    <m/>
    <m/>
  </r>
  <r>
    <x v="2"/>
    <s v="Br1"/>
    <s v="BXMPRJ-1187"/>
    <s v="Enhancement"/>
    <s v="Closed"/>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14"/>
    <d v="2015-02-23T18:00:00"/>
    <d v="2015-01-29T19:06:00"/>
    <d v="2015-02-04T11:59:00"/>
    <n v="5.703472222223354"/>
    <d v="2015-02-09T11:59:00"/>
    <m/>
    <x v="28"/>
    <s v="Sin Fecha"/>
    <n v="24.954166666670062"/>
    <d v="2015-02-06T13:46:00"/>
    <s v="Cumplió"/>
    <s v="Sin Fecha"/>
    <n v="7.7777777777810115"/>
    <s v="SCPC"/>
    <n v="5"/>
    <x v="1"/>
    <m/>
    <m/>
    <m/>
    <m/>
  </r>
  <r>
    <x v="0"/>
    <s v="Br1"/>
    <s v="BXMPRJ-1160"/>
    <s v="Enhancement"/>
    <s v="Investigating"/>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37"/>
    <d v="2015-02-23T18:00:00"/>
    <d v="2015-01-23T13:20:00"/>
    <d v="2015-02-10T14:25:00"/>
    <n v="18.045138888890506"/>
    <d v="2015-02-15T14:25:00"/>
    <d v="2015-02-19T00:00:00"/>
    <x v="6"/>
    <n v="4"/>
    <n v="31.194444444445253"/>
    <m/>
    <s v="No Cumplió"/>
    <s v="No Cumplió"/>
    <n v="31.194444444445253"/>
    <m/>
    <n v="5"/>
    <x v="0"/>
    <m/>
    <m/>
    <m/>
    <m/>
  </r>
  <r>
    <x v="1"/>
    <s v="Br1"/>
    <s v="BXMPRJ-1160"/>
    <s v="Enhancement"/>
    <s v="Open"/>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0"/>
    <d v="2015-02-23T18:00:00"/>
    <d v="2015-01-23T13:20:00"/>
    <d v="2015-02-02T00:00:00"/>
    <n v="9.4444444444452529"/>
    <d v="2015-02-07T00:00:00"/>
    <d v="2015-02-19T00:00:00"/>
    <x v="5"/>
    <n v="-8"/>
    <n v="31.194444444445253"/>
    <d v="2015-02-10T14:25:00"/>
    <s v="No Cumplió"/>
    <s v="Cumplió"/>
    <n v="18.045138888890506"/>
    <m/>
    <n v="5"/>
    <x v="1"/>
    <m/>
    <m/>
    <m/>
    <m/>
  </r>
  <r>
    <x v="0"/>
    <s v="Br1"/>
    <s v="BXMPRJ-1159"/>
    <s v="Enhancement"/>
    <s v="Open"/>
    <s v="In Progress"/>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9"/>
    <d v="2015-02-23T18:00:00"/>
    <d v="2015-01-23T11:07:00"/>
    <d v="2015-02-02T00:00:00"/>
    <n v="9.5368055555591127"/>
    <d v="2015-02-07T00:00:00"/>
    <m/>
    <x v="24"/>
    <s v="Sin Fecha"/>
    <n v="31.286805555559113"/>
    <m/>
    <s v="No Cumplió"/>
    <s v="Sin Fecha"/>
    <n v="31.286805555559113"/>
    <s v="SCPC"/>
    <n v="5"/>
    <x v="1"/>
    <m/>
    <m/>
    <m/>
    <m/>
  </r>
  <r>
    <x v="0"/>
    <s v="Br4"/>
    <s v="BXMPRJ-1158"/>
    <s v="Enhancement"/>
    <s v="Failed Test"/>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9"/>
    <d v="2015-02-23T18:00:00"/>
    <d v="2015-01-22T22:19:00"/>
    <d v="2015-02-16T16:46:00"/>
    <n v="24.76875000000291"/>
    <d v="2015-02-21T16:46:00"/>
    <m/>
    <x v="2"/>
    <s v="Sin Fecha"/>
    <n v="31.820138888891961"/>
    <m/>
    <s v="No Cumplió"/>
    <s v="Sin Fecha"/>
    <n v="31.820138888891961"/>
    <s v="CICLO4"/>
    <n v="5"/>
    <x v="1"/>
    <d v="2015-02-16T16:46:00"/>
    <m/>
    <m/>
    <m/>
  </r>
  <r>
    <x v="1"/>
    <s v="Br4"/>
    <s v="BXMPRJ-1158"/>
    <s v="Enhancement"/>
    <s v="Delivered"/>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3"/>
    <d v="2015-02-23T18:00:00"/>
    <d v="2015-01-22T22:19:00"/>
    <d v="2015-02-06T13:59:00"/>
    <n v="14.652777777781012"/>
    <d v="2015-02-11T13:59:00"/>
    <m/>
    <x v="4"/>
    <s v="Sin Fecha"/>
    <n v="31.820138888891961"/>
    <d v="2015-02-16T16:46:00"/>
    <s v="No Cumplió"/>
    <s v="Sin Fecha"/>
    <n v="24.76875000000291"/>
    <s v="CICLO4"/>
    <n v="5"/>
    <x v="0"/>
    <m/>
    <m/>
    <m/>
    <m/>
  </r>
  <r>
    <x v="2"/>
    <s v="Br3"/>
    <s v="BXMPRJ-1148"/>
    <s v="Enhancement"/>
    <s v="In Progress"/>
    <s v="Medium"/>
    <s v="HEREDAR TASAS NORMATIVAS DE UN DIA AL SIGUIENTE"/>
    <s v="Se requiere que las tasas normativas (cotización a promoción)se trasladen de un día a otro o se hereden, tanto de la 9060, 9065, 11332, 11322 y 11255. _x000a__x000a_Se adjunta documento."/>
    <s v="Martin Cruz"/>
    <x v="3"/>
    <d v="2015-02-23T18:00:00"/>
    <d v="2015-01-21T12:22:00"/>
    <d v="2015-02-06T13:58:00"/>
    <n v="16.066666666665697"/>
    <d v="2015-02-11T13:58:00"/>
    <m/>
    <x v="1"/>
    <s v="Sin Fecha"/>
    <n v="33.234722222223354"/>
    <d v="2015-02-12T19:35:00"/>
    <s v="No Cumplió"/>
    <s v="Sin Fecha"/>
    <n v="22.300694444442343"/>
    <s v="CICLO4, SCPC"/>
    <n v="5"/>
    <x v="0"/>
    <m/>
    <m/>
    <m/>
    <m/>
  </r>
  <r>
    <x v="1"/>
    <s v="Br3"/>
    <s v="BXMPRJ-1148"/>
    <s v="Enhancement"/>
    <s v="In Progress"/>
    <s v="Medium"/>
    <s v="HEREDAR TASAS NORMATIVAS DE UN DIA AL SIGUIENTE"/>
    <s v="Se requiere que las tasas normativas (cotización a promoción)se trasladen de un día a otro o se hereden, tanto de la 9060, 9065, 11332, 11322 y 11255. _x000a__x000a_Se adjunta documento."/>
    <s v="Martin Cruz"/>
    <x v="10"/>
    <d v="2015-02-23T18:00:00"/>
    <d v="2015-01-21T12:22:00"/>
    <d v="2015-02-02T00:00:00"/>
    <n v="11.484722222223354"/>
    <d v="2015-02-07T00:00:00"/>
    <m/>
    <x v="0"/>
    <s v="Sin Fecha"/>
    <n v="33.234722222223354"/>
    <d v="2015-02-06T13:58:00"/>
    <s v="Cumplió"/>
    <s v="Sin Fecha"/>
    <n v="16.066666666665697"/>
    <s v="CICLO4, SCPC"/>
    <n v="5"/>
    <x v="1"/>
    <m/>
    <m/>
    <m/>
    <m/>
  </r>
  <r>
    <x v="2"/>
    <s v="Br4"/>
    <s v="BXMPRJ-1142"/>
    <s v="Enhancement"/>
    <s v="Closed"/>
    <s v="Medium"/>
    <s v="Ajuste de Ordenes en funcion de la Asignacion de la misma"/>
    <s v="Petición _x000a_El sistema TAS debe ajustar el monto de la orden en función a la asignación en todos loa casos (para clientes e intermediarios). _x000a_Las ordenes deben tener un pico de asignación de 100 pesos _x000a__x000a_Con lo anterior se cubre la liquidación en H2H y en la chequera respectiva _x000a__x000a__x000a_"/>
    <s v="Agustin Gutierrez"/>
    <x v="4"/>
    <d v="2015-02-23T18:00:00"/>
    <d v="2015-01-21T10:27:00"/>
    <d v="2015-02-02T00:00:00"/>
    <n v="11.564583333332848"/>
    <d v="2015-02-07T00:00:00"/>
    <m/>
    <x v="2"/>
    <s v="Sin Fecha"/>
    <n v="33.314583333332848"/>
    <d v="2015-02-09T00:00:00"/>
    <s v="No Cumplió"/>
    <s v="Sin Fecha"/>
    <n v="18.564583333332848"/>
    <s v="PruebasD4, ciclo4"/>
    <n v="5"/>
    <x v="0"/>
    <m/>
    <m/>
    <m/>
    <m/>
  </r>
  <r>
    <x v="0"/>
    <s v="Br3"/>
    <s v="BXMPRJ-1137"/>
    <s v="Enhancement"/>
    <s v="Delivered"/>
    <s v="Medium"/>
    <s v="Error al tratar cargar el vector aforado"/>
    <s v="Al tratar de ejecutar la carga del vector promedio aforado dfevw400 el sistema marca que el programa no existe se anexa evidencia"/>
    <s v="Antonio Laija Olmedo"/>
    <x v="1"/>
    <d v="2015-02-23T18:00:00"/>
    <d v="2015-01-20T09:53:00"/>
    <d v="2015-02-20T18:34:00"/>
    <n v="31.361805555548926"/>
    <d v="2015-02-25T18:34:00"/>
    <m/>
    <x v="28"/>
    <s v="Sin Fecha"/>
    <n v="34.338194444440887"/>
    <m/>
    <s v="No Cumplió"/>
    <s v="Sin Fecha"/>
    <n v="34.338194444440887"/>
    <m/>
    <n v="5"/>
    <x v="1"/>
    <d v="2015-02-20T18:34:00"/>
    <m/>
    <m/>
    <m/>
  </r>
  <r>
    <x v="1"/>
    <s v="Br3"/>
    <s v="BXMPRJ-1137"/>
    <s v="Enhancement"/>
    <s v="Delivered"/>
    <s v="Medium"/>
    <s v="Error al tratar cargar el vector aforado"/>
    <s v="Al tratar de ejecutar la carga del vector promedio aforado dfevw400 el sistema marca que el programa no existe se anexa evidencia"/>
    <s v="Antonio Laija Olmedo"/>
    <x v="8"/>
    <d v="2015-02-23T18:00:00"/>
    <d v="2015-01-20T09:53:00"/>
    <d v="2015-02-18T17:38:00"/>
    <n v="29.322916666664241"/>
    <d v="2015-02-23T17:38:00"/>
    <m/>
    <x v="28"/>
    <s v="Sin Fecha"/>
    <n v="34.338194444440887"/>
    <d v="2015-02-20T18:34:00"/>
    <s v="Cumplió"/>
    <s v="Sin Fecha"/>
    <n v="31.361805555548926"/>
    <m/>
    <n v="5"/>
    <x v="0"/>
    <m/>
    <m/>
    <m/>
    <m/>
  </r>
  <r>
    <x v="1"/>
    <s v="Br3"/>
    <s v="BXMPRJ-1137"/>
    <s v="Enhancement"/>
    <s v="In Progress"/>
    <s v="Medium"/>
    <s v="Error al tratar cargar el vector aforado"/>
    <s v="Al tratar de ejecutar la carga del vector promedio aforado dfevw400 el sistema marca que el programa no existe se anexa evidencia"/>
    <s v="Antonio Laija Olmedo"/>
    <x v="10"/>
    <d v="2015-02-23T18:00:00"/>
    <d v="2015-01-20T09:53:00"/>
    <d v="2015-02-02T00:00:00"/>
    <n v="12.588194444440887"/>
    <d v="2015-02-07T00:00:00"/>
    <m/>
    <x v="8"/>
    <s v="Sin Fecha"/>
    <n v="34.338194444440887"/>
    <d v="2015-02-18T17:38:00"/>
    <s v="No Cumplió"/>
    <s v="Sin Fecha"/>
    <n v="29.322916666664241"/>
    <m/>
    <n v="5"/>
    <x v="1"/>
    <m/>
    <m/>
    <m/>
    <m/>
  </r>
  <r>
    <x v="2"/>
    <s v="Br3"/>
    <s v="BXMPRJ-1127"/>
    <s v="Enhancement"/>
    <s v="Closed"/>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0"/>
    <d v="2015-02-23T18:00:00"/>
    <d v="2015-01-16T17:47:00"/>
    <d v="2015-02-06T11:05:00"/>
    <n v="20.720833333332848"/>
    <d v="2015-02-11T11:05:00"/>
    <m/>
    <x v="0"/>
    <s v="Sin Fecha"/>
    <n v="38.009027777778101"/>
    <d v="2015-02-10T13:49:00"/>
    <s v="Cumplió"/>
    <s v="Sin Fecha"/>
    <n v="24.834722222221899"/>
    <s v="CICLO4"/>
    <n v="5"/>
    <x v="0"/>
    <m/>
    <m/>
    <m/>
    <m/>
  </r>
  <r>
    <x v="1"/>
    <s v="Br3"/>
    <s v="BXMPRJ-1127"/>
    <s v="Enhancement"/>
    <s v="In Progress"/>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17"/>
    <d v="2015-02-23T18:00:00"/>
    <d v="2015-01-16T17:47:00"/>
    <d v="2015-02-02T00:00:00"/>
    <n v="16.259027777778101"/>
    <d v="2015-02-07T00:00:00"/>
    <m/>
    <x v="0"/>
    <s v="Sin Fecha"/>
    <n v="38.009027777778101"/>
    <d v="2015-02-06T11:05:00"/>
    <s v="Cumplió"/>
    <s v="Sin Fecha"/>
    <n v="20.720833333332848"/>
    <s v="CICLO4"/>
    <n v="5"/>
    <x v="1"/>
    <m/>
    <m/>
    <m/>
    <m/>
  </r>
  <r>
    <x v="0"/>
    <s v="Br3"/>
    <s v="BXMPRJ-1117"/>
    <s v="Enhancement"/>
    <s v="Delivered"/>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6"/>
    <d v="2015-02-23T18:00:00"/>
    <d v="2015-01-14T18:32:00"/>
    <d v="2015-02-20T18:04:00"/>
    <n v="36.980555555557657"/>
    <d v="2015-02-25T18:04:00"/>
    <m/>
    <x v="28"/>
    <s v="Sin Fecha"/>
    <n v="39.977777777778101"/>
    <m/>
    <s v="No Cumplió"/>
    <s v="Sin Fecha"/>
    <n v="39.977777777778101"/>
    <s v="CICLO4"/>
    <n v="5"/>
    <x v="0"/>
    <m/>
    <m/>
    <m/>
    <m/>
  </r>
  <r>
    <x v="1"/>
    <s v="Br3"/>
    <s v="BXMPRJ-1117"/>
    <s v="Enhancement"/>
    <s v="In Progress"/>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9"/>
    <d v="2015-02-23T18:00:00"/>
    <d v="2015-01-14T18:32:00"/>
    <d v="2015-02-02T00:00:00"/>
    <n v="18.227777777778101"/>
    <d v="2015-02-07T00:00:00"/>
    <m/>
    <x v="11"/>
    <s v="Sin Fecha"/>
    <n v="39.977777777778101"/>
    <d v="2015-02-20T18:04:00"/>
    <s v="No Cumplió"/>
    <s v="Sin Fecha"/>
    <n v="36.980555555557657"/>
    <s v="CICLO4"/>
    <n v="5"/>
    <x v="1"/>
    <m/>
    <m/>
    <m/>
    <m/>
  </r>
  <r>
    <x v="0"/>
    <s v="Br2"/>
    <s v="BXMPRJ-1113"/>
    <s v="Enhancement"/>
    <s v="In Progress"/>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6"/>
    <d v="2015-02-23T18:00:00"/>
    <d v="2015-01-14T17:09:00"/>
    <d v="2015-02-16T15:47:00"/>
    <n v="32.943055555551837"/>
    <d v="2015-02-21T15:47:00"/>
    <m/>
    <x v="2"/>
    <s v="Sin Fecha"/>
    <n v="40.035416666665697"/>
    <m/>
    <s v="No Cumplió"/>
    <s v="Sin Fecha"/>
    <n v="40.035416666665697"/>
    <s v="CICLO4"/>
    <n v="5"/>
    <x v="1"/>
    <m/>
    <m/>
    <m/>
    <m/>
  </r>
  <r>
    <x v="1"/>
    <s v="Br2"/>
    <s v="BXMPRJ-1113"/>
    <s v="Enhancement"/>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29"/>
    <d v="2015-02-23T18:00:00"/>
    <d v="2015-01-14T17:09:00"/>
    <d v="2015-02-10T14:25:00"/>
    <n v="26.886111111110949"/>
    <d v="2015-02-15T14:25:00"/>
    <m/>
    <x v="1"/>
    <s v="Sin Fecha"/>
    <n v="40.035416666665697"/>
    <d v="2015-02-16T15:47:00"/>
    <s v="No Cumplió"/>
    <s v="Sin Fecha"/>
    <n v="32.943055555551837"/>
    <s v="CICLO4"/>
    <n v="5"/>
    <x v="0"/>
    <m/>
    <m/>
    <m/>
    <m/>
  </r>
  <r>
    <x v="1"/>
    <s v="Br2"/>
    <s v="BXMPRJ-1113"/>
    <s v="Enhancement"/>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0"/>
    <d v="2015-02-23T18:00:00"/>
    <d v="2015-01-14T17:09:00"/>
    <d v="2015-02-05T11:29:00"/>
    <n v="21.763888888890506"/>
    <d v="2015-02-10T11:29:00"/>
    <m/>
    <x v="0"/>
    <s v="Sin Fecha"/>
    <n v="40.035416666665697"/>
    <d v="2015-02-10T14:25:00"/>
    <s v="Cumplió"/>
    <s v="Sin Fecha"/>
    <n v="26.886111111110949"/>
    <s v="CICLO4"/>
    <n v="5"/>
    <x v="0"/>
    <m/>
    <m/>
    <m/>
    <m/>
  </r>
  <r>
    <x v="1"/>
    <s v="Br2"/>
    <s v="BXMPRJ-1113"/>
    <s v="Enhancement"/>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5"/>
    <d v="2015-02-23T18:00:00"/>
    <d v="2015-01-14T17:09:00"/>
    <d v="2015-02-02T00:00:00"/>
    <n v="18.285416666665697"/>
    <d v="2015-02-07T00:00:00"/>
    <m/>
    <x v="16"/>
    <s v="Sin Fecha"/>
    <n v="40.035416666665697"/>
    <d v="2015-02-05T11:29:00"/>
    <s v="Cumplió"/>
    <s v="Sin Fecha"/>
    <n v="21.763888888890506"/>
    <s v="CICLO4"/>
    <n v="5"/>
    <x v="1"/>
    <m/>
    <m/>
    <m/>
    <m/>
  </r>
  <r>
    <x v="2"/>
    <s v="Br2"/>
    <s v="BXMPRJ-1112"/>
    <s v="Enhancement"/>
    <s v="Closed"/>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5"/>
    <d v="2015-02-23T18:00:00"/>
    <d v="2015-01-14T17:08:00"/>
    <d v="2015-02-13T16:51:00"/>
    <n v="29.988194444442343"/>
    <d v="2015-02-18T16:51:00"/>
    <d v="2015-02-05T00:00:00"/>
    <x v="16"/>
    <n v="12"/>
    <n v="40.036111111112405"/>
    <d v="2015-02-17T00:00:00"/>
    <s v="Cumplió"/>
    <s v="No Cumplió"/>
    <n v="33.286111111112405"/>
    <s v="CICLO4"/>
    <n v="5"/>
    <x v="1"/>
    <m/>
    <m/>
    <m/>
    <m/>
  </r>
  <r>
    <x v="1"/>
    <s v="Br2"/>
    <s v="BXMPRJ-1112"/>
    <s v="Enhancement"/>
    <s v="In Progress"/>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3T18:00:00"/>
    <d v="2015-01-14T17:08:00"/>
    <d v="2015-02-04T12:35:00"/>
    <n v="20.810416666667152"/>
    <d v="2015-02-09T12:35:00"/>
    <d v="2015-02-05T00:00:00"/>
    <x v="3"/>
    <n v="8"/>
    <n v="40.036111111112405"/>
    <d v="2015-02-13T16:51:00"/>
    <s v="No Cumplió"/>
    <s v="No Cumplió"/>
    <n v="29.988194444442343"/>
    <s v="CICLO4"/>
    <n v="5"/>
    <x v="0"/>
    <m/>
    <m/>
    <m/>
    <m/>
  </r>
  <r>
    <x v="1"/>
    <s v="Br2"/>
    <s v="BXMPRJ-1112"/>
    <s v="Enhancement"/>
    <s v="Investigating"/>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5"/>
    <d v="2015-02-23T18:00:00"/>
    <d v="2015-01-14T17:08:00"/>
    <d v="2015-02-02T00:00:00"/>
    <n v="18.286111111112405"/>
    <d v="2015-02-07T00:00:00"/>
    <d v="2015-02-05T00:00:00"/>
    <x v="5"/>
    <n v="5"/>
    <n v="40.036111111112405"/>
    <d v="2015-02-10T13:35:00"/>
    <s v="No Cumplió"/>
    <s v="No Cumplió"/>
    <n v="26.852083333331393"/>
    <s v="CICLO4"/>
    <n v="5"/>
    <x v="1"/>
    <m/>
    <m/>
    <m/>
    <m/>
  </r>
  <r>
    <x v="1"/>
    <s v="B3"/>
    <s v="BXMPRJ-1111"/>
    <s v="Enhancement"/>
    <s v="In Progress"/>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5:00"/>
    <d v="2015-02-03T00:00:00"/>
    <n v="19.288194444445253"/>
    <d v="2015-02-08T00:00:00"/>
    <m/>
    <x v="20"/>
    <s v="Sin Fecha"/>
    <n v="40.038194444445253"/>
    <d v="2015-02-04T12:35:00"/>
    <s v="Cumplió"/>
    <s v="Sin Fecha"/>
    <n v="20.8125"/>
    <s v="CICLO4"/>
    <n v="5"/>
    <x v="1"/>
    <m/>
    <m/>
    <m/>
    <m/>
  </r>
  <r>
    <x v="2"/>
    <s v="B3"/>
    <s v="BXMPRJ-1111"/>
    <s v="Enhancement"/>
    <s v="Closed"/>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5"/>
    <d v="2015-02-23T18:00:00"/>
    <d v="2015-01-14T17:05:00"/>
    <d v="2015-02-04T12:35:00"/>
    <n v="20.8125"/>
    <d v="2015-02-09T12:35:00"/>
    <m/>
    <x v="5"/>
    <s v="Sin Fecha"/>
    <n v="40.038194444445253"/>
    <d v="2015-02-13T10:59:00"/>
    <s v="No Cumplió"/>
    <s v="Sin Fecha"/>
    <n v="29.745833333334303"/>
    <s v="CICLO4"/>
    <n v="5"/>
    <x v="1"/>
    <m/>
    <m/>
    <m/>
    <m/>
  </r>
  <r>
    <x v="0"/>
    <s v="Br2"/>
    <s v="BXMPRJ-1110"/>
    <s v="Enhancement"/>
    <s v="Investigating"/>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2"/>
    <d v="2015-02-23T18:00:00"/>
    <d v="2015-01-14T17:04:00"/>
    <d v="2015-02-19T11:46:00"/>
    <n v="35.779166666667152"/>
    <d v="2015-02-24T11:46:00"/>
    <m/>
    <x v="18"/>
    <s v="Sin Fecha"/>
    <n v="40.038888888891961"/>
    <d v="2015-02-19T11:46:00"/>
    <s v="Cumplió"/>
    <s v="Sin Fecha"/>
    <n v="35.779166666667152"/>
    <s v="CICLO4, PruebasD4"/>
    <n v="5"/>
    <x v="1"/>
    <d v="2015-02-13T17:58:00"/>
    <m/>
    <m/>
    <m/>
  </r>
  <r>
    <x v="1"/>
    <s v="Br2"/>
    <s v="BXMPRJ-1110"/>
    <s v="Enhancement"/>
    <s v="Delivered"/>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3T18:00:00"/>
    <d v="2015-01-14T17:04:00"/>
    <d v="2015-02-17T19:51:00"/>
    <n v="34.115972222221899"/>
    <d v="2015-02-22T19:51:00"/>
    <m/>
    <x v="20"/>
    <s v="Sin Fecha"/>
    <n v="40.038888888891961"/>
    <d v="2015-02-19T11:46:00"/>
    <s v="Cumplió"/>
    <s v="Sin Fecha"/>
    <n v="35.779166666667152"/>
    <s v="CICLO4, PruebasD4"/>
    <n v="5"/>
    <x v="0"/>
    <d v="2015-02-13T17:58:00"/>
    <m/>
    <m/>
    <m/>
  </r>
  <r>
    <x v="1"/>
    <s v="Br2"/>
    <s v="BXMPRJ-1110"/>
    <s v="Enhancement"/>
    <s v="Failed Test"/>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2"/>
    <d v="2015-02-23T18:00:00"/>
    <d v="2015-01-14T17:04:00"/>
    <d v="2015-02-13T17:58:00"/>
    <n v="30.037500000005821"/>
    <d v="2015-02-18T17:58:00"/>
    <m/>
    <x v="0"/>
    <s v="Sin Fecha"/>
    <n v="40.038888888891961"/>
    <d v="2015-02-17T19:51:00"/>
    <s v="Cumplió"/>
    <s v="Sin Fecha"/>
    <n v="34.115972222221899"/>
    <s v="CICLO4, PruebasD4"/>
    <n v="5"/>
    <x v="1"/>
    <d v="2015-02-13T17:58:00"/>
    <m/>
    <m/>
    <m/>
  </r>
  <r>
    <x v="1"/>
    <s v="Br2"/>
    <s v="BXMPRJ-1110"/>
    <s v="Enhancement"/>
    <s v="Delivered"/>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3T18:00:00"/>
    <d v="2015-01-14T17:04:00"/>
    <d v="2015-02-06T13:56:00"/>
    <n v="22.869444444448163"/>
    <d v="2015-02-11T13:56:00"/>
    <m/>
    <x v="2"/>
    <s v="Sin Fecha"/>
    <n v="40.038888888891961"/>
    <d v="2015-02-13T17:58:00"/>
    <s v="No Cumplió"/>
    <s v="Sin Fecha"/>
    <n v="30.037500000005821"/>
    <s v="CICLO4, PruebasD4"/>
    <n v="5"/>
    <x v="0"/>
    <m/>
    <m/>
    <m/>
    <m/>
  </r>
  <r>
    <x v="1"/>
    <s v="Br2"/>
    <s v="BXMPRJ-1110"/>
    <s v="Enhancement"/>
    <s v="Investigating"/>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5"/>
    <d v="2015-02-23T18:00:00"/>
    <d v="2015-01-14T17:04:00"/>
    <d v="2015-01-30T00:00:00"/>
    <n v="15.288888888891961"/>
    <d v="2015-02-04T00:00:00"/>
    <m/>
    <x v="2"/>
    <s v="Sin Fecha"/>
    <n v="40.038888888891961"/>
    <d v="2015-02-06T13:56:00"/>
    <s v="No Cumplió"/>
    <s v="Sin Fecha"/>
    <n v="22.869444444448163"/>
    <s v="CICLO4"/>
    <n v="5"/>
    <x v="1"/>
    <m/>
    <m/>
    <m/>
    <m/>
  </r>
  <r>
    <x v="2"/>
    <s v="Br2"/>
    <s v="BXMPRJ-1109"/>
    <s v="Enhancement"/>
    <s v="Closed"/>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3T18:00:00"/>
    <d v="2015-01-14T17:03:00"/>
    <d v="2015-02-09T12:44:00"/>
    <n v="25.820138888884685"/>
    <d v="2015-02-14T12:44:00"/>
    <d v="2015-02-06T00:00:00"/>
    <x v="0"/>
    <n v="7"/>
    <n v="40.039583333331393"/>
    <d v="2015-02-13T18:09:00"/>
    <s v="Cumplió"/>
    <s v="No Cumplió"/>
    <n v="30.045833333329938"/>
    <s v="CICLO4"/>
    <n v="5"/>
    <x v="0"/>
    <m/>
    <m/>
    <m/>
    <m/>
  </r>
  <r>
    <x v="1"/>
    <s v="Br2"/>
    <s v="BXMPRJ-1109"/>
    <s v="Enhancement"/>
    <s v="Investigating"/>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3T18:00:00"/>
    <d v="2015-01-14T17:03:00"/>
    <d v="2015-02-16T18:59:00"/>
    <n v="33.080555555556202"/>
    <d v="2015-02-21T18:59:00"/>
    <d v="2015-02-09T12:44:00"/>
    <x v="1"/>
    <n v="14"/>
    <n v="40.039583333331393"/>
    <m/>
    <s v="No Cumplió"/>
    <s v="No Cumplió"/>
    <n v="40.039583333331393"/>
    <s v="CICLO4"/>
    <n v="5"/>
    <x v="1"/>
    <m/>
    <m/>
    <m/>
    <m/>
  </r>
  <r>
    <x v="2"/>
    <s v="Q2"/>
    <s v="BXMPRJ-1108"/>
    <s v="Enhancement"/>
    <s v="Closed"/>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3T18:00:00"/>
    <d v="2015-01-14T17:01:00"/>
    <d v="2015-02-03T11:33:00"/>
    <n v="19.772222222221899"/>
    <d v="2015-02-08T11:33:00"/>
    <m/>
    <x v="6"/>
    <s v="Sin Fecha"/>
    <n v="40.040972222224809"/>
    <d v="2015-02-16T18:59:00"/>
    <s v="No Cumplió"/>
    <s v="Sin Fecha"/>
    <n v="33.081944444449618"/>
    <s v="CICLO4"/>
    <n v="5"/>
    <x v="0"/>
    <m/>
    <m/>
    <m/>
    <m/>
  </r>
  <r>
    <x v="1"/>
    <s v="Br2"/>
    <s v="BXMPRJ-1108"/>
    <s v="Enhancement"/>
    <s v="In Progress"/>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3T18:00:00"/>
    <d v="2015-01-14T17:01:00"/>
    <d v="2015-02-16T17:04:00"/>
    <n v="33.002083333332848"/>
    <d v="2015-02-21T17:04:00"/>
    <m/>
    <x v="2"/>
    <s v="Sin Fecha"/>
    <n v="40.040972222224809"/>
    <m/>
    <s v="No Cumplió"/>
    <s v="Sin Fecha"/>
    <n v="40.040972222224809"/>
    <s v="CICLO4"/>
    <n v="5"/>
    <x v="0"/>
    <m/>
    <m/>
    <m/>
    <m/>
  </r>
  <r>
    <x v="1"/>
    <s v="Br2"/>
    <s v="BXMPRJ-1108"/>
    <s v="Enhancement"/>
    <s v="In Progress"/>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5"/>
    <d v="2015-02-23T18:00:00"/>
    <d v="2015-01-14T17:01:00"/>
    <d v="2015-02-09T12:49:00"/>
    <n v="25.825000000004366"/>
    <d v="2015-02-14T12:49:00"/>
    <m/>
    <x v="2"/>
    <s v="Sin Fecha"/>
    <n v="40.040972222224809"/>
    <d v="2015-02-16T17:04:00"/>
    <s v="No Cumplió"/>
    <s v="Sin Fecha"/>
    <n v="33.002083333332848"/>
    <s v="CICLO4"/>
    <n v="5"/>
    <x v="1"/>
    <m/>
    <m/>
    <m/>
    <m/>
  </r>
  <r>
    <x v="1"/>
    <s v="Br2"/>
    <s v="BXMPRJ-1108"/>
    <s v="Enhancement"/>
    <s v="Investigating"/>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5"/>
    <d v="2015-02-23T18:00:00"/>
    <d v="2015-01-14T17:01:00"/>
    <d v="2015-02-03T12:45:00"/>
    <n v="19.822222222224809"/>
    <d v="2015-02-08T12:45:00"/>
    <m/>
    <x v="1"/>
    <s v="Sin Fecha"/>
    <n v="40.040972222224809"/>
    <d v="2015-02-09T12:49:00"/>
    <s v="No Cumplió"/>
    <s v="Sin Fecha"/>
    <n v="25.825000000004366"/>
    <s v="CICLO4"/>
    <n v="5"/>
    <x v="1"/>
    <m/>
    <m/>
    <m/>
    <m/>
  </r>
  <r>
    <x v="0"/>
    <s v="Br2"/>
    <s v="BXMPRJ-1107"/>
    <s v="Enhancement"/>
    <s v="Failed Test"/>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
    <d v="2015-02-23T18:00:00"/>
    <d v="2015-01-14T16:57:00"/>
    <d v="2015-02-19T17:19:00"/>
    <n v="36.015277777776646"/>
    <d v="2015-02-24T17:19:00"/>
    <m/>
    <x v="0"/>
    <s v="Sin Fecha"/>
    <n v="40.04374999999709"/>
    <m/>
    <s v="No Cumplió"/>
    <s v="Sin Fecha"/>
    <n v="40.04374999999709"/>
    <s v="CICLO4"/>
    <n v="5"/>
    <x v="1"/>
    <d v="2015-02-12T14:37:00"/>
    <d v="2015-02-19T17:19:00"/>
    <m/>
    <m/>
  </r>
  <r>
    <x v="1"/>
    <s v="Br2"/>
    <s v="BXMPRJ-1107"/>
    <s v="Enhancement"/>
    <s v="Delivered"/>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0"/>
    <d v="2015-02-23T18:00:00"/>
    <d v="2015-01-14T16:57:00"/>
    <d v="2015-02-19T12:19:00"/>
    <n v="35.806944444440887"/>
    <d v="2015-02-24T12:19:00"/>
    <m/>
    <x v="23"/>
    <s v="Sin Fecha"/>
    <n v="40.04374999999709"/>
    <d v="2015-02-19T17:19:00"/>
    <s v="Cumplió"/>
    <s v="Sin Fecha"/>
    <n v="36.015277777776646"/>
    <s v="CICLO4"/>
    <n v="5"/>
    <x v="0"/>
    <d v="2015-02-12T14:37:00"/>
    <d v="2015-02-19T17:19:00"/>
    <m/>
    <m/>
  </r>
  <r>
    <x v="1"/>
    <s v="Br2"/>
    <s v="BXMPRJ-1107"/>
    <s v="Enhancement"/>
    <s v="Failed Test"/>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2"/>
    <d v="2015-02-23T18:00:00"/>
    <d v="2015-01-14T16:57:00"/>
    <d v="2015-02-12T14:13:00"/>
    <n v="28.886111111110949"/>
    <d v="2015-02-17T14:13:00"/>
    <m/>
    <x v="1"/>
    <s v="Sin Fecha"/>
    <n v="40.04374999999709"/>
    <d v="2015-02-19T12:19:00"/>
    <s v="No Cumplió"/>
    <s v="Sin Fecha"/>
    <n v="35.806944444440887"/>
    <s v="CICLO4"/>
    <n v="5"/>
    <x v="1"/>
    <d v="2015-02-12T14:37:00"/>
    <m/>
    <m/>
    <m/>
  </r>
  <r>
    <x v="1"/>
    <s v="Br2"/>
    <s v="BXMPRJ-1107"/>
    <s v="Enhancement"/>
    <s v="Delivered"/>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0"/>
    <d v="2015-02-23T18:00:00"/>
    <d v="2015-01-14T16:57:00"/>
    <d v="2015-02-10T12:11:00"/>
    <n v="26.801388888889051"/>
    <d v="2015-02-15T12:11:00"/>
    <d v="2015-02-09T00:00:00"/>
    <x v="28"/>
    <n v="3"/>
    <n v="40.04374999999709"/>
    <d v="2015-02-12T14:13:00"/>
    <s v="Cumplió"/>
    <s v="No Cumplió"/>
    <n v="28.886111111110949"/>
    <s v="CICLO4"/>
    <n v="5"/>
    <x v="0"/>
    <d v="2015-02-12T14:37:00"/>
    <m/>
    <m/>
    <m/>
  </r>
  <r>
    <x v="1"/>
    <s v="Br2"/>
    <s v="BXMPRJ-1107"/>
    <s v="Enhancement"/>
    <s v="Investigating"/>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4"/>
    <d v="2015-02-23T18:00:00"/>
    <d v="2015-01-14T16:57:00"/>
    <d v="2015-02-03T13:33:00"/>
    <n v="19.858333333329938"/>
    <d v="2015-02-08T13:33:00"/>
    <m/>
    <x v="1"/>
    <s v="Sin Fecha"/>
    <n v="40.04374999999709"/>
    <d v="2015-02-10T12:11:00"/>
    <s v="No Cumplió"/>
    <s v="Sin Fecha"/>
    <n v="26.801388888889051"/>
    <s v="CICLO4"/>
    <n v="5"/>
    <x v="1"/>
    <m/>
    <m/>
    <m/>
    <m/>
  </r>
  <r>
    <x v="2"/>
    <s v="Br3"/>
    <s v="BXMPRJ-1098"/>
    <s v="Enhancement"/>
    <s v="Closed"/>
    <s v="Medium"/>
    <s v="Se requiere cambiar el orden para el cierre de mercados"/>
    <s v="Se solicito modificar el orden para los cierres de mercados de acuerdo definición hecha en la junta. _x000a__x000a_Administrativos _x000a_1.- MD _x000a_2.- MC _x000a_3:- Dr y Cambios _x000a_4.- Caja _x000a__x000a_Operativos _x000a_5.- Si _x000a_6.- MD _x000a_7.- Dr_y Cambios _x000a_8.- Caja _x000a__x000a_Aperturas _x000a__x000a_9.- Caja _x000a_10.- MD _x000a_11.- MC _x000a_12.- SI _x000a_13.- DR y Cambios"/>
    <s v="Antonio Laija Olmedo"/>
    <x v="8"/>
    <d v="2015-02-23T18:00:00"/>
    <d v="2015-01-13T12:21:00"/>
    <d v="2015-02-02T00:00:00"/>
    <n v="19.485416666670062"/>
    <d v="2015-02-07T00:00:00"/>
    <m/>
    <x v="28"/>
    <s v="Sin Fecha"/>
    <n v="41.235416666670062"/>
    <d v="2015-02-04T09:25:00"/>
    <s v="Cumplió"/>
    <s v="Sin Fecha"/>
    <n v="21.877777777779556"/>
    <s v="CICLO4"/>
    <n v="5"/>
    <x v="0"/>
    <m/>
    <m/>
    <m/>
    <m/>
  </r>
  <r>
    <x v="0"/>
    <s v="Br2"/>
    <s v="BXMPRJ-1089"/>
    <s v="Enhancement"/>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18"/>
    <d v="2015-02-23T18:00:00"/>
    <d v="2015-01-12T19:00:00"/>
    <d v="2015-02-23T13:00:00"/>
    <n v="41.75"/>
    <d v="2015-02-28T13:00:00"/>
    <m/>
    <x v="23"/>
    <s v="Sin Fecha"/>
    <n v="41.958333333335759"/>
    <m/>
    <s v="No Cumplió"/>
    <s v="Sin Fecha"/>
    <n v="41.958333333335759"/>
    <s v="CICLO4"/>
    <n v="5"/>
    <x v="0"/>
    <m/>
    <m/>
    <m/>
    <m/>
  </r>
  <r>
    <x v="1"/>
    <s v="Br2"/>
    <s v="BXMPRJ-1089"/>
    <s v="Enhancement"/>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14"/>
    <d v="2015-02-23T18:00:00"/>
    <d v="2015-01-12T19:00:00"/>
    <d v="2015-02-10T20:13:00"/>
    <n v="29.050694444449618"/>
    <d v="2015-02-15T20:13:00"/>
    <m/>
    <x v="13"/>
    <s v="Sin Fecha"/>
    <n v="41.958333333335759"/>
    <d v="2015-02-23T13:00:00"/>
    <s v="No Cumplió"/>
    <s v="Sin Fecha"/>
    <n v="41.75"/>
    <s v="CICLO4"/>
    <n v="5"/>
    <x v="1"/>
    <m/>
    <m/>
    <m/>
    <m/>
  </r>
  <r>
    <x v="1"/>
    <s v="Br2"/>
    <s v="BXMPRJ-1089"/>
    <s v="Enhancement"/>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18"/>
    <d v="2015-02-23T18:00:00"/>
    <d v="2015-01-12T19:00:00"/>
    <d v="2015-02-02T00:00:00"/>
    <n v="20.208333333335759"/>
    <d v="2015-02-07T00:00:00"/>
    <m/>
    <x v="5"/>
    <s v="Sin Fecha"/>
    <n v="41.958333333335759"/>
    <d v="2015-02-10T20:13:00"/>
    <s v="No Cumplió"/>
    <s v="Sin Fecha"/>
    <n v="29.050694444449618"/>
    <s v="CICLO4"/>
    <n v="5"/>
    <x v="0"/>
    <m/>
    <m/>
    <m/>
    <m/>
  </r>
  <r>
    <x v="2"/>
    <s v="Br4"/>
    <s v="BXMPRJ-1065"/>
    <s v="Enhancement"/>
    <s v="Closed"/>
    <s v="High"/>
    <s v="ADMON.DE CUSTODIA EXTERNA"/>
    <s v="En la Regla 6 (Mercado de Capitales), Póliza 72 se detectó que por la Admón. de Custodia Externas, solo presenta la parte de efectivo y no la parte de custodias. _x000a_¿Hay alguna razón de que se presente de esta manera?, independientemente de quien tenga las custodias se debe de realizar como una compra/ venta y a su vez realizar un traspaso físico de títulos a quien este custodiando estas posiciones _x000a_Actualmente la operación de compra/venta ya está parame trizado en la Póliza 1,2. _x000a_Se anexa información"/>
    <s v="Jocelyn Vazquez"/>
    <x v="14"/>
    <d v="2015-02-23T18:00:00"/>
    <d v="2015-01-08T17:55:00"/>
    <d v="2015-02-02T00:00:00"/>
    <n v="24.253472222218988"/>
    <d v="2015-02-07T00:00:00"/>
    <d v="2015-01-15T00:00:00"/>
    <x v="9"/>
    <n v="29"/>
    <n v="46.003472222218988"/>
    <d v="2015-02-13T11:43:00"/>
    <s v="No Cumplió"/>
    <s v="No Cumplió"/>
    <n v="35.741666666661331"/>
    <s v="PruebasD1"/>
    <n v="5"/>
    <x v="1"/>
    <m/>
    <m/>
    <m/>
    <m/>
  </r>
  <r>
    <x v="1"/>
    <s v="Br4"/>
    <s v="BXMPRJ-1064"/>
    <s v="Enhancement"/>
    <s v="Delivered"/>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9"/>
    <d v="2015-02-23T18:00:00"/>
    <d v="2015-01-08T17:21:00"/>
    <d v="2015-02-02T00:00:00"/>
    <n v="24.277083333334303"/>
    <d v="2015-02-07T00:00:00"/>
    <d v="2015-02-05T00:00:00"/>
    <x v="20"/>
    <n v="-1"/>
    <n v="46.027083333334303"/>
    <d v="2015-02-03T11:22:00"/>
    <s v="Cumplió"/>
    <s v="Cumplió"/>
    <n v="25.750694444446708"/>
    <s v="CICLO4, PruebasD3"/>
    <n v="5"/>
    <x v="1"/>
    <m/>
    <m/>
    <m/>
    <m/>
  </r>
  <r>
    <x v="2"/>
    <s v="Br4"/>
    <s v="BXMPRJ-1064"/>
    <s v="Enhancement"/>
    <s v="Closed"/>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29"/>
    <d v="2015-02-23T18:00:00"/>
    <d v="2015-01-08T17:21:00"/>
    <d v="2015-02-02T00:00:00"/>
    <n v="24.277083333334303"/>
    <d v="2015-02-07T00:00:00"/>
    <d v="2015-02-05T00:00:00"/>
    <x v="16"/>
    <n v="1"/>
    <n v="46.027083333334303"/>
    <d v="2015-02-06T00:00:00"/>
    <s v="Cumplió"/>
    <s v="No Cumplió"/>
    <n v="28.277083333334303"/>
    <s v="CICLO4, PruebasD3"/>
    <n v="5"/>
    <x v="0"/>
    <m/>
    <m/>
    <m/>
    <m/>
  </r>
  <r>
    <x v="2"/>
    <s v="Br4"/>
    <s v="BXMPRJ-1021"/>
    <s v="Enhancement"/>
    <s v="Closed"/>
    <s v="Medium"/>
    <s v="POLITICA DE LIQUIDEZ RETIROS"/>
    <s v="El cliente 473984 tiene un saldo de 23,617,210.18 y se captura un retiro para emitir cheque por $ 80,000.00 y el sistema regresa el error que el cliente no cuenta con saldo suficiente lo cual es incorrrecto. _x000a_por otro lado debería permitir al usuario Tesorero sobregirar el contrato y no lo permitio _x000a_quedo pendiente de sus comentarios"/>
    <s v="Isela Martínez"/>
    <x v="29"/>
    <d v="2015-02-23T18:00:00"/>
    <d v="2014-12-09T18:24:00"/>
    <d v="2015-02-03T11:22:00"/>
    <n v="55.706944444442343"/>
    <d v="2015-02-08T11:22:00"/>
    <m/>
    <x v="17"/>
    <s v="Sin Fecha"/>
    <n v="75.983333333329938"/>
    <m/>
    <s v="No Cumplió"/>
    <s v="Sin Fecha"/>
    <n v="75.983333333329938"/>
    <s v="SCPC"/>
    <n v="5"/>
    <x v="0"/>
    <m/>
    <m/>
    <m/>
    <m/>
  </r>
  <r>
    <x v="0"/>
    <s v="Br3"/>
    <s v="BXMPRJ-1004"/>
    <s v="Enhancement"/>
    <s v="In Progress"/>
    <s v="Medium"/>
    <s v="Venta sin Posicion Fecha Valor"/>
    <s v="Antecedentes _x000a_Casa de Bolsa opera por cuenta propia ventas fecha valor sin posición, mismas que son cubiertas con operaciones de compra antes de la fecha de liquidación e incluso hasta la fecha de liquidación. _x000a__x000a_INCIDENCIA _x000a_TAS no permite hacer este tipo de operaciones. _x000a__x000a_"/>
    <s v="Agustin Gutierrez"/>
    <x v="31"/>
    <d v="2015-02-23T18:00:00"/>
    <d v="2014-12-04T17:18:00"/>
    <d v="2015-02-06T00:00:00"/>
    <n v="63.279166666667152"/>
    <d v="2015-02-11T00:00:00"/>
    <m/>
    <x v="14"/>
    <s v="Sin Fecha"/>
    <n v="81.029166666667152"/>
    <m/>
    <s v="No Cumplió"/>
    <s v="Sin Fecha"/>
    <n v="81.029166666667152"/>
    <s v="ciclo4"/>
    <n v="5"/>
    <x v="1"/>
    <m/>
    <m/>
    <m/>
    <m/>
  </r>
  <r>
    <x v="0"/>
    <s v="Br4"/>
    <s v="BXMPRJ-983"/>
    <s v="Enhancement"/>
    <s v="Delivered"/>
    <s v="Medium"/>
    <s v="Carga de posición por tipo de servicio (Layout) PV"/>
    <s v="Layout para cargar la posición de mercado de dinero, capitales y sociedades de inversión por tipo de servicio para prácticas de venta."/>
    <s v="Mercedes Malfavon"/>
    <x v="6"/>
    <d v="2015-02-23T18:00:00"/>
    <d v="2014-11-27T18:15:00"/>
    <d v="2015-02-02T00:00:00"/>
    <n v="66.239583333335759"/>
    <d v="2015-02-07T00:00:00"/>
    <m/>
    <x v="24"/>
    <s v="Sin Fecha"/>
    <n v="87.989583333335759"/>
    <m/>
    <s v="No Cumplió"/>
    <s v="Sin Fecha"/>
    <n v="87.989583333335759"/>
    <s v="SCPC"/>
    <n v="5"/>
    <x v="0"/>
    <m/>
    <m/>
    <m/>
    <m/>
  </r>
  <r>
    <x v="0"/>
    <s v="Br4"/>
    <s v="BXMPRJ-950"/>
    <s v="Enhancement"/>
    <s v="Failed Test"/>
    <s v="Medium"/>
    <s v="cliente conservador por comercializacion reporto privado"/>
    <s v="permite compra cliente conservador por comercializacion en reporto privado"/>
    <s v="Azucena Gudiño"/>
    <x v="14"/>
    <d v="2015-02-23T18:00:00"/>
    <d v="2014-11-18T18:37:00"/>
    <d v="2015-02-23T18:50:00"/>
    <n v="97.009027777778101"/>
    <d v="2015-02-28T18:50:00"/>
    <m/>
    <x v="18"/>
    <s v="Sin Fecha"/>
    <n v="96.974305555559113"/>
    <m/>
    <s v="No Cumplió"/>
    <s v="Sin Fecha"/>
    <n v="96.974305555559113"/>
    <s v="Broker, CICLO4, Gap, OutScope, PruebasD3"/>
    <n v="5"/>
    <x v="1"/>
    <m/>
    <m/>
    <m/>
    <m/>
  </r>
  <r>
    <x v="1"/>
    <s v="Br4"/>
    <s v="BXMPRJ-950"/>
    <s v="Enhancement"/>
    <s v="Client Response Provided"/>
    <s v="Medium"/>
    <s v="cliente conservador por comercializacion reporto privado"/>
    <s v="permite compra cliente conservador por comercializacion en reporto privado"/>
    <s v="Azucena Gudiño"/>
    <x v="40"/>
    <d v="2015-02-23T18:00:00"/>
    <d v="2014-11-18T18:37:00"/>
    <d v="2015-02-16T17:13:00"/>
    <n v="89.941666666672972"/>
    <d v="2015-02-21T17:13:00"/>
    <m/>
    <x v="2"/>
    <s v="Sin Fecha"/>
    <n v="96.974305555559113"/>
    <d v="2015-02-23T18:50:00"/>
    <s v="No Cumplió"/>
    <s v="Sin Fecha"/>
    <n v="97.009027777778101"/>
    <s v="Broker, CICLO4, Gap, OutScope, PruebasD3"/>
    <n v="5"/>
    <x v="0"/>
    <d v="2015-02-23T18:50:00"/>
    <m/>
    <m/>
    <m/>
  </r>
  <r>
    <x v="1"/>
    <s v="Br4"/>
    <s v="BXMPRJ-950"/>
    <s v="Enhancement"/>
    <s v="Client Response Provided"/>
    <s v="Medium"/>
    <s v="cliente conservador por comercializacion reporto privado"/>
    <s v="permite compra cliente conservador por comercializacion en reporto privado"/>
    <s v="Azucena Gudiño"/>
    <x v="14"/>
    <d v="2015-02-23T18:00:00"/>
    <d v="2014-11-18T18:37:00"/>
    <d v="2015-02-09T16:39:00"/>
    <n v="82.918055555557657"/>
    <d v="2015-02-14T16:39:00"/>
    <d v="2015-02-05T00:00:00"/>
    <x v="2"/>
    <n v="11"/>
    <n v="96.974305555559113"/>
    <d v="2015-02-16T17:13:00"/>
    <s v="No Cumplió"/>
    <s v="No Cumplió"/>
    <n v="89.941666666672972"/>
    <s v="Broker, CICLO4, Gap, OutScope, PruebasD3"/>
    <n v="5"/>
    <x v="1"/>
    <m/>
    <m/>
    <m/>
    <m/>
  </r>
  <r>
    <x v="1"/>
    <s v="Br4"/>
    <s v="BXMPRJ-950"/>
    <s v="Enhancement"/>
    <s v="Delivered"/>
    <s v="Medium"/>
    <s v="cliente conservador por comercializacion reporto privado"/>
    <s v="permite compra cliente conservador por comercializacion en reporto privado"/>
    <s v="Azucena Gudiño"/>
    <x v="23"/>
    <d v="2015-02-23T18:00:00"/>
    <d v="2014-11-18T18:37:00"/>
    <d v="2015-02-02T00:00:00"/>
    <n v="75.224305555559113"/>
    <d v="2015-02-07T00:00:00"/>
    <d v="2015-02-05T00:00:00"/>
    <x v="2"/>
    <n v="4"/>
    <n v="96.974305555559113"/>
    <d v="2015-02-09T16:39:00"/>
    <s v="No Cumplió"/>
    <s v="No Cumplió"/>
    <n v="82.918055555557657"/>
    <s v="Broker, CICLO4, Gap, OutScope, PruebasD3"/>
    <n v="5"/>
    <x v="0"/>
    <m/>
    <m/>
    <m/>
    <m/>
  </r>
  <r>
    <x v="0"/>
    <s v="Br3"/>
    <s v="BXMPRJ-907"/>
    <s v="Enhancement"/>
    <s v="Failed Test"/>
    <s v="Medium"/>
    <s v="Desarrollar la Convalidación de Futuros"/>
    <s v="Se requiere el desarrollo de la Convalidación de acuerdo a los requerimientos mensuales de Banco de México _x000a__x000a_El layout se conforma de la columna A a la K de la pestaña &quot;OFF&quot;"/>
    <s v="Veronica Angeles"/>
    <x v="10"/>
    <d v="2015-02-23T18:00:00"/>
    <d v="2014-11-07T12:07:00"/>
    <d v="2015-02-13T18:04:00"/>
    <n v="98.247916666667152"/>
    <d v="2015-02-18T18:04:00"/>
    <m/>
    <x v="3"/>
    <s v="Sin Fecha"/>
    <n v="108.2451388888876"/>
    <m/>
    <s v="No Cumplió"/>
    <s v="Sin Fecha"/>
    <n v="108.2451388888876"/>
    <s v="CICLO4"/>
    <n v="5"/>
    <x v="1"/>
    <m/>
    <m/>
    <m/>
    <m/>
  </r>
  <r>
    <x v="1"/>
    <s v="Br3"/>
    <s v="BXMPRJ-907"/>
    <s v="Enhancement"/>
    <s v="Delivered"/>
    <s v="Medium"/>
    <s v="Desarrollar la Convalidación de Futuros"/>
    <s v="Se requiere el desarrollo de la Convalidación de acuerdo a los requerimientos mensuales de Banco de México _x000a__x000a_El layout se conforma de la columna A a la K de la pestaña &quot;OFF&quot;"/>
    <s v="Veronica Angeles"/>
    <x v="24"/>
    <d v="2015-02-23T18:00:00"/>
    <d v="2014-11-07T12:07:00"/>
    <d v="2015-02-09T18:35:00"/>
    <n v="94.269444444442343"/>
    <d v="2015-02-14T18:35:00"/>
    <m/>
    <x v="16"/>
    <s v="Sin Fecha"/>
    <n v="108.2451388888876"/>
    <d v="2015-02-13T18:04:00"/>
    <s v="Cumplió"/>
    <s v="Sin Fecha"/>
    <n v="98.247916666667152"/>
    <s v="CICLO4"/>
    <n v="5"/>
    <x v="0"/>
    <m/>
    <m/>
    <m/>
    <m/>
  </r>
  <r>
    <x v="1"/>
    <s v="Br3"/>
    <s v="BXMPRJ-907"/>
    <s v="Enhancement"/>
    <s v="In Progress"/>
    <s v="Medium"/>
    <s v="Desarrollar la Convalidación de Futuros"/>
    <s v="Se requiere el desarrollo de la Convalidación de acuerdo a los requerimientos mensuales de Banco de México _x000a__x000a_El layout se conforma de la columna A a la K de la pestaña &quot;OFF&quot;"/>
    <s v="Veronica Angeles"/>
    <x v="1"/>
    <d v="2015-02-23T18:00:00"/>
    <d v="2014-11-07T12:07:00"/>
    <d v="2015-02-02T00:00:00"/>
    <n v="86.495138888887595"/>
    <d v="2015-02-07T00:00:00"/>
    <m/>
    <x v="2"/>
    <s v="Sin Fecha"/>
    <n v="108.2451388888876"/>
    <d v="2015-02-09T18:35:00"/>
    <s v="No Cumplió"/>
    <s v="Sin Fecha"/>
    <n v="94.269444444442343"/>
    <s v="CICLO4"/>
    <n v="5"/>
    <x v="1"/>
    <m/>
    <m/>
    <m/>
    <m/>
  </r>
  <r>
    <x v="0"/>
    <s v="Br3"/>
    <s v="BXMPRJ-895"/>
    <s v="Enhancement"/>
    <s v="In Progress"/>
    <s v="Medium"/>
    <s v="Desarrollar la Convalidación de la Clasificación de la Asignación de precios de títulos USD Operaciones Vigentes"/>
    <s v="Se requiere el desarrollo de la Convalidación de acuerdo a los requerimientos mensuales de Banco de México. _x000a__x000a_El layout se conforma de la columna A a la H de la pestaña &quot;AP4_OVig APrecioMExt0714&quot; _x000a_"/>
    <s v="Veronica Angeles"/>
    <x v="14"/>
    <d v="2015-02-23T18:00:00"/>
    <d v="2014-11-06T14:39:00"/>
    <d v="2015-02-02T00:00:00"/>
    <n v="87.389583333329938"/>
    <d v="2015-02-07T00:00:00"/>
    <m/>
    <x v="24"/>
    <s v="Sin Fecha"/>
    <n v="109.13958333332994"/>
    <m/>
    <s v="No Cumplió"/>
    <s v="Sin Fecha"/>
    <n v="109.13958333332994"/>
    <s v="CICLO4"/>
    <n v="5"/>
    <x v="1"/>
    <m/>
    <m/>
    <m/>
    <m/>
  </r>
  <r>
    <x v="0"/>
    <s v="Br3"/>
    <s v="BXMPRJ-892"/>
    <s v="Enhancement"/>
    <s v="In Progress"/>
    <s v="Medium"/>
    <s v="Desarrollar la Convalidación de la Asignación de precios de títulos USD"/>
    <s v="Se requiere el desarrollo de la Convalidación de acuerdo a los requerimientos mensuales de Banco de México. _x000a__x000a_El layout se conforma de la columna A a la H de la pestaña &quot;AP2_Tenencia A_PrecioMExt_0714&quot; _x000a_"/>
    <s v="Veronica Angeles"/>
    <x v="1"/>
    <d v="2015-02-23T18:00:00"/>
    <d v="2014-11-06T14:32:00"/>
    <d v="2015-02-02T00:00:00"/>
    <n v="87.394444444442343"/>
    <d v="2015-02-07T00:00:00"/>
    <m/>
    <x v="24"/>
    <s v="Sin Fecha"/>
    <n v="109.14444444444234"/>
    <m/>
    <s v="No Cumplió"/>
    <s v="Sin Fecha"/>
    <n v="109.14444444444234"/>
    <s v="CICLO4"/>
    <n v="5"/>
    <x v="1"/>
    <m/>
    <m/>
    <m/>
    <m/>
  </r>
  <r>
    <x v="0"/>
    <s v="Br3"/>
    <s v="BXMPRJ-891"/>
    <s v="Enhancement"/>
    <s v="In Progress"/>
    <s v="Medium"/>
    <s v="Desarrollar la Convalidación de la Asignación de precios de títulos Moneda Nacional"/>
    <s v="Se requiere el desarrollo de la Convalidación de acuerdo a los requerimientos mensuales de Banco de México. _x000a__x000a_El layout se conforma de la columna A a la H de la pestaña &quot;AP1_Tenencia A_Precio MXN0714&quot; _x000a_"/>
    <s v="Veronica Angeles"/>
    <x v="1"/>
    <d v="2015-02-23T18:00:00"/>
    <d v="2014-11-06T14:27:00"/>
    <d v="2015-02-02T00:00:00"/>
    <n v="87.397916666668607"/>
    <d v="2015-02-07T00:00:00"/>
    <m/>
    <x v="24"/>
    <s v="Sin Fecha"/>
    <n v="109.14791666666861"/>
    <m/>
    <s v="No Cumplió"/>
    <s v="Sin Fecha"/>
    <n v="109.14791666666861"/>
    <s v="CICLO4"/>
    <n v="5"/>
    <x v="1"/>
    <m/>
    <m/>
    <m/>
    <m/>
  </r>
  <r>
    <x v="0"/>
    <s v="Br3"/>
    <s v="BXMPRJ-890"/>
    <s v="Enhancement"/>
    <s v="In Progress"/>
    <s v="Medium"/>
    <s v="Desarrollar la Convalidación de la Clasificación de títulos USD op vigentes"/>
    <s v="Se requiere el desarrollo de la Convalidación de acuerdo a los requerimientos mensuales de Banco de México. _x000a__x000a_El layout se conforma de la columna A a la H de la pestaña &quot;CL4_Cl_Cont OpVig MExt0714&quot; _x000a_"/>
    <s v="Veronica Angeles"/>
    <x v="14"/>
    <d v="2015-02-23T18:00:00"/>
    <d v="2014-11-06T14:24:00"/>
    <d v="2015-02-02T00:00:00"/>
    <n v="87.400000000001455"/>
    <d v="2015-02-07T00:00:00"/>
    <m/>
    <x v="24"/>
    <s v="Sin Fecha"/>
    <n v="109.15000000000146"/>
    <m/>
    <s v="No Cumplió"/>
    <s v="Sin Fecha"/>
    <n v="109.15000000000146"/>
    <s v="CICLO4"/>
    <n v="5"/>
    <x v="1"/>
    <m/>
    <m/>
    <m/>
    <m/>
  </r>
  <r>
    <x v="0"/>
    <s v="Br3"/>
    <s v="BXMPRJ-888"/>
    <s v="Enhancement"/>
    <s v="In Progress"/>
    <s v="Medium"/>
    <s v="Desarrollar la Convalidación de la Clasificación de títulos USD"/>
    <s v="Se requiere el desarrollo de la Convalidación de acuerdo a los requerimientos mensuales de Banco de México. _x000a__x000a_El layout se conforma de la columna A a la P de la pestaña &quot;CL2 Tenencia Cl_Cont MExt0714&quot;"/>
    <s v="Veronica Angeles"/>
    <x v="1"/>
    <d v="2015-02-23T18:00:00"/>
    <d v="2014-11-06T14:18:00"/>
    <d v="2015-02-02T00:00:00"/>
    <n v="87.404166666667152"/>
    <d v="2015-02-07T00:00:00"/>
    <m/>
    <x v="24"/>
    <s v="Sin Fecha"/>
    <n v="109.15416666666715"/>
    <m/>
    <s v="No Cumplió"/>
    <s v="Sin Fecha"/>
    <n v="109.15416666666715"/>
    <s v="CICLO4"/>
    <n v="5"/>
    <x v="1"/>
    <m/>
    <m/>
    <m/>
    <m/>
  </r>
  <r>
    <x v="2"/>
    <s v="Br3"/>
    <s v="BXMPRJ-887"/>
    <s v="Enhancement"/>
    <s v="Closed"/>
    <s v="Medium"/>
    <s v="Desarrollar la Convalidación de la Clasificación de títulos Moneda Nacional"/>
    <s v="Se requiere el desarrollo de la Convalidación de acuerdo a los requerimientos mensuales de Banco de México. _x000a__x000a_El layout se conforma de la columna A a la P de la pestaña &quot;CL1 Tenencia ClasifContable0714&quot;"/>
    <s v="Veronica Angeles"/>
    <x v="1"/>
    <d v="2015-02-23T18:00:00"/>
    <d v="2014-11-06T14:04:00"/>
    <d v="2015-02-02T00:00:00"/>
    <n v="87.413888888891961"/>
    <d v="2015-02-07T00:00:00"/>
    <m/>
    <x v="9"/>
    <s v="Sin Fecha"/>
    <n v="109.16388888889196"/>
    <d v="2015-02-13T10:57:00"/>
    <s v="No Cumplió"/>
    <s v="Sin Fecha"/>
    <n v="98.870138888894871"/>
    <s v="CICLO4"/>
    <n v="5"/>
    <x v="1"/>
    <m/>
    <m/>
    <m/>
    <m/>
  </r>
  <r>
    <x v="0"/>
    <s v="Br3"/>
    <s v="BXMPRJ-853"/>
    <s v="Enhancement"/>
    <s v="Delivered"/>
    <s v="Medium"/>
    <s v="Solicitud de Cambio para la Interfaz Investor-Zeus"/>
    <s v="Se anexa documento de Solicitud de Cambio para el archivo de posición del módulo Zeus"/>
    <s v="Cintia Ochoa"/>
    <x v="37"/>
    <d v="2015-02-23T18:00:00"/>
    <d v="2014-10-30T12:18:00"/>
    <d v="2015-02-02T00:00:00"/>
    <n v="94.48750000000291"/>
    <d v="2015-02-07T00:00:00"/>
    <d v="2015-02-05T00:00:00"/>
    <x v="24"/>
    <n v="18"/>
    <n v="116.23750000000291"/>
    <m/>
    <s v="No Cumplió"/>
    <s v="No Cumplió"/>
    <n v="116.23750000000291"/>
    <s v="PruebasD3"/>
    <n v="5"/>
    <x v="0"/>
    <m/>
    <m/>
    <m/>
    <m/>
  </r>
  <r>
    <x v="0"/>
    <s v="Br5"/>
    <s v="BXMPRJ-847"/>
    <s v="Enhancement"/>
    <s v="Failed Test"/>
    <s v="Medium"/>
    <s v="Brecha Contabilidad: Póliza de Provisión de Comisiones pos Distribución de Fondos de Inversión)"/>
    <s v="Brecha Contabilidad: Póliza de Provisión de Comisiones pos Distribución de Fondos de Inversión) _x000a__x000a_Se sube especificación"/>
    <s v="Juan Martinez"/>
    <x v="20"/>
    <d v="2015-02-23T18:00:00"/>
    <d v="2014-10-28T19:43:00"/>
    <d v="2015-02-02T00:00:00"/>
    <n v="96.178472222221899"/>
    <d v="2015-02-07T00:00:00"/>
    <m/>
    <x v="24"/>
    <s v="Sin Fecha"/>
    <n v="117.9284722222219"/>
    <m/>
    <s v="No Cumplió"/>
    <s v="Sin Fecha"/>
    <n v="117.9284722222219"/>
    <s v="Broker, Ciclo4, Gap, OutScope"/>
    <n v="5"/>
    <x v="1"/>
    <m/>
    <m/>
    <m/>
    <m/>
  </r>
  <r>
    <x v="0"/>
    <s v="Br3"/>
    <s v="BXMPRJ-836"/>
    <s v="Enhancement"/>
    <s v="In Progress"/>
    <s v="Medium"/>
    <s v="carga layout semaforo de tasas"/>
    <s v="interfaz para cargar el semaforo de tasas a TAS"/>
    <s v="Cony Padilla"/>
    <x v="27"/>
    <d v="2015-02-23T18:00:00"/>
    <d v="2014-10-24T14:14:00"/>
    <d v="2015-02-23T16:20:00"/>
    <n v="122.08750000000146"/>
    <d v="2015-02-28T16:20:00"/>
    <m/>
    <x v="23"/>
    <s v="Sin Fecha"/>
    <n v="122.15694444444671"/>
    <m/>
    <s v="No Cumplió"/>
    <s v="Sin Fecha"/>
    <n v="122.15694444444671"/>
    <s v="ciclo4"/>
    <n v="5"/>
    <x v="0"/>
    <m/>
    <m/>
    <m/>
    <m/>
  </r>
  <r>
    <x v="1"/>
    <s v="Br3"/>
    <s v="BXMPRJ-836"/>
    <s v="Enhancement"/>
    <s v="In Progress"/>
    <s v="Medium"/>
    <s v="carga layout semaforo de tasas"/>
    <s v="interfaz para cargar el semaforo de tasas a TAS"/>
    <s v="Cony Padilla"/>
    <x v="8"/>
    <d v="2015-02-23T18:00:00"/>
    <d v="2014-10-24T14:14:00"/>
    <d v="2015-02-18T13:49:00"/>
    <n v="116.98263888889051"/>
    <d v="2015-02-23T13:49:00"/>
    <m/>
    <x v="0"/>
    <s v="Sin Fecha"/>
    <n v="122.15694444444671"/>
    <d v="2015-02-23T16:20:00"/>
    <s v="Cumplió"/>
    <s v="Sin Fecha"/>
    <n v="122.08750000000146"/>
    <s v="ciclo4"/>
    <n v="5"/>
    <x v="0"/>
    <m/>
    <m/>
    <m/>
    <m/>
  </r>
  <r>
    <x v="1"/>
    <s v="Br3"/>
    <s v="BXMPRJ-836"/>
    <s v="Enhancement"/>
    <s v="In Progress"/>
    <s v="Medium"/>
    <s v="carga layout semaforo de tasas"/>
    <s v="interfaz para cargar el semaforo de tasas a TAS"/>
    <s v="Cony Padilla"/>
    <x v="27"/>
    <d v="2015-02-23T18:00:00"/>
    <d v="2014-10-24T14:14:00"/>
    <d v="2015-02-16T14:18:00"/>
    <n v="115.00277777777956"/>
    <d v="2015-02-21T14:18:00"/>
    <m/>
    <x v="20"/>
    <s v="Sin Fecha"/>
    <n v="122.15694444444671"/>
    <d v="2015-02-18T13:49:00"/>
    <s v="Cumplió"/>
    <s v="Sin Fecha"/>
    <n v="116.98263888889051"/>
    <s v="ciclo4"/>
    <n v="5"/>
    <x v="0"/>
    <m/>
    <m/>
    <m/>
    <m/>
  </r>
  <r>
    <x v="1"/>
    <s v="Br3"/>
    <s v="BXMPRJ-836"/>
    <s v="Enhancement"/>
    <s v="In Progress"/>
    <s v="Medium"/>
    <s v="carga layout semaforo de tasas"/>
    <s v="interfaz para cargar el semaforo de tasas a TAS"/>
    <s v="Cony Padilla"/>
    <x v="15"/>
    <d v="2015-02-23T18:00:00"/>
    <d v="2014-10-24T14:14:00"/>
    <d v="2015-02-02T00:00:00"/>
    <n v="100.40694444444671"/>
    <d v="2015-02-07T00:00:00"/>
    <m/>
    <x v="10"/>
    <s v="Sin Fecha"/>
    <n v="122.15694444444671"/>
    <d v="2015-02-16T14:18:00"/>
    <s v="No Cumplió"/>
    <s v="Sin Fecha"/>
    <n v="115.00277777777956"/>
    <s v="ciclo4"/>
    <n v="5"/>
    <x v="0"/>
    <m/>
    <m/>
    <m/>
    <m/>
  </r>
  <r>
    <x v="0"/>
    <s v="Br2"/>
    <s v="BXMPRJ-807"/>
    <s v="Enhancement"/>
    <s v="Investigating"/>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Ana Mayte Topete"/>
    <x v="45"/>
    <d v="2015-02-23T18:00:00"/>
    <d v="2014-10-22T12:05:00"/>
    <d v="2015-02-17T18:42:00"/>
    <n v="118.27569444444816"/>
    <d v="2015-02-22T18:42:00"/>
    <m/>
    <x v="0"/>
    <s v="Sin Fecha"/>
    <n v="124.24652777778101"/>
    <m/>
    <s v="No Cumplió"/>
    <s v="Sin Fecha"/>
    <n v="124.24652777778101"/>
    <s v="CICLO4"/>
    <n v="5"/>
    <x v="0"/>
    <m/>
    <m/>
    <m/>
    <m/>
  </r>
  <r>
    <x v="1"/>
    <s v="Br2"/>
    <s v="BXMPRJ-807"/>
    <s v="Enhancement"/>
    <s v="Investigating"/>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Patricio Ovejas"/>
    <x v="45"/>
    <d v="2015-02-23T18:00:00"/>
    <d v="2014-10-22T12:05:00"/>
    <d v="2015-02-02T00:00:00"/>
    <n v="102.49652777778101"/>
    <d v="2015-02-07T00:00:00"/>
    <m/>
    <x v="7"/>
    <s v="Sin Fecha"/>
    <n v="124.24652777778101"/>
    <d v="2015-02-17T18:42:00"/>
    <s v="No Cumplió"/>
    <s v="Sin Fecha"/>
    <n v="118.27569444444816"/>
    <s v="CICLO4"/>
    <n v="5"/>
    <x v="0"/>
    <m/>
    <m/>
    <m/>
    <m/>
  </r>
  <r>
    <x v="0"/>
    <s v="Br6"/>
    <s v="BXMPRJ-792"/>
    <s v="Enhancement"/>
    <s v="Client Response Provided"/>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8"/>
    <d v="2015-02-23T18:00:00"/>
    <d v="2014-10-20T17:41:00"/>
    <d v="2015-02-02T00:00:00"/>
    <n v="104.2631944444438"/>
    <d v="2015-02-07T00:00:00"/>
    <d v="2015-02-04T00:00:00"/>
    <x v="24"/>
    <n v="19"/>
    <n v="126.0131944444438"/>
    <m/>
    <s v="No Cumplió"/>
    <s v="No Cumplió"/>
    <n v="126.0131944444438"/>
    <s v="MIGRACION_4"/>
    <n v="5"/>
    <x v="0"/>
    <m/>
    <m/>
    <m/>
    <m/>
  </r>
  <r>
    <x v="0"/>
    <s v="Br4"/>
    <s v="BXMPRJ-754"/>
    <s v="Enhancement"/>
    <s v="Delivered"/>
    <s v="Medium"/>
    <s v="BUG en la interface de MARKET DATA BMV ...."/>
    <s v="Ivan: _x000a__x000a__x000a_En las pruebas que estoy haciendo de envió de market data y me esta devolviendo un error la interface, solicto se asigne el ticket para que se valide esta interface y se indique el porque devuelve el siguiente error. _x000a__x000a_msg env: 8=FIX.4.4?9=225?35=X?34=328?49=XMEX?52=20141007-13:30:00.015?56=ARKA1?22=4?48=MXCFFI170008?63=4?268=1?269=2?270=28.48?271279=0?288=CITI?289=VECTO?381=1424?625=3?768=1?769=20141007-13:30:00.000?771=FechaYHora?1003=0000001?1093=1?20007=CO?10=19 _x000a__x000a_msg rec: TIPO DE REGISTRTO INVALIDO| _x000a__x000a__x000a_Quedo pendiente"/>
    <s v="Jesús Villaseñor"/>
    <x v="8"/>
    <d v="2015-02-23T18:00:00"/>
    <d v="2014-10-17T09:51:00"/>
    <d v="2015-02-02T00:00:00"/>
    <n v="107.5895833333343"/>
    <d v="2015-02-07T00:00:00"/>
    <d v="2015-02-05T00:00:00"/>
    <x v="24"/>
    <n v="18"/>
    <n v="129.3395833333343"/>
    <m/>
    <s v="No Cumplió"/>
    <s v="No Cumplió"/>
    <n v="129.3395833333343"/>
    <s v="PruebasD3, SCPC"/>
    <n v="5"/>
    <x v="0"/>
    <m/>
    <m/>
    <m/>
    <m/>
  </r>
  <r>
    <x v="2"/>
    <s v="Br4"/>
    <s v="BXMPRJ-742"/>
    <s v="Enhancement"/>
    <s v="Closed"/>
    <s v="Medium"/>
    <s v="Web Services (Prácticas de Venta)"/>
    <s v="Crear un web service para envío de rompimientos de perfil, ésta información se deberá enviar después de que se calcule el rompimiento de perfil histórico del día que se está cerrando."/>
    <s v="Jesús Villaseñor"/>
    <x v="22"/>
    <d v="2015-02-23T18:00:00"/>
    <d v="2014-10-07T18:25:00"/>
    <d v="2015-02-02T00:00:00"/>
    <n v="117.23263888889051"/>
    <d v="2015-02-07T00:00:00"/>
    <d v="2015-02-05T00:00:00"/>
    <x v="5"/>
    <n v="5"/>
    <n v="138.98263888889051"/>
    <d v="2015-02-10T19:41:00"/>
    <s v="No Cumplió"/>
    <s v="No Cumplió"/>
    <n v="126.05277777778247"/>
    <s v="FSP1307, Broker, Gap, Pool, PruebasD3"/>
    <n v="5"/>
    <x v="0"/>
    <m/>
    <m/>
    <m/>
    <m/>
  </r>
  <r>
    <x v="0"/>
    <s v="Br4"/>
    <s v="BXMPRJ-738"/>
    <s v="Enhancement"/>
    <s v="Delivered"/>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_x000a_1. Valores Transferidos _x000a_2. Gestión _x000a_3. Asesoría _x000a_4. Comercialización _x000a_5. Ejecución"/>
    <s v="Mercedes Malfavon"/>
    <x v="15"/>
    <d v="2015-02-23T18:00:00"/>
    <d v="2014-10-02T17:49:00"/>
    <d v="2015-02-02T00:00:00"/>
    <n v="122.25763888889196"/>
    <d v="2015-02-07T00:00:00"/>
    <m/>
    <x v="24"/>
    <s v="Sin Fecha"/>
    <n v="144.00763888889196"/>
    <m/>
    <s v="No Cumplió"/>
    <s v="Sin Fecha"/>
    <n v="144.00763888889196"/>
    <s v="Broker, Gap, SCPC"/>
    <n v="5"/>
    <x v="0"/>
    <m/>
    <m/>
    <m/>
    <m/>
  </r>
  <r>
    <x v="0"/>
    <s v="Br3"/>
    <s v="BXMPRJ-708"/>
    <s v="Enhancement"/>
    <s v="In Progress"/>
    <s v="Medium"/>
    <s v="En la revisión de Perfiles se identifico que No existe en TAS (Factor de ISR en la Consulta de Precios)"/>
    <s v="En la revisión de Perfiles se identifico que No existe en TAS _x000a__x000a_No se tiene evidencia del incidente"/>
    <s v="Juan Martinez"/>
    <x v="6"/>
    <d v="2015-02-23T18:00:00"/>
    <d v="2014-09-29T19:37:00"/>
    <d v="2015-02-02T00:00:00"/>
    <n v="125.1826388888876"/>
    <d v="2015-02-07T00:00:00"/>
    <m/>
    <x v="24"/>
    <s v="Sin Fecha"/>
    <n v="146.9326388888876"/>
    <m/>
    <s v="No Cumplió"/>
    <s v="Sin Fecha"/>
    <n v="146.9326388888876"/>
    <s v="Broker, FSP1307, Gap, ciclo3"/>
    <n v="5"/>
    <x v="0"/>
    <m/>
    <m/>
    <m/>
    <m/>
  </r>
  <r>
    <x v="2"/>
    <s v="Br4"/>
    <s v="BXMPRJ-594"/>
    <s v="Enhancement"/>
    <s v="Closed"/>
    <s v="Medium"/>
    <s v="Posiciones de capitales usar ultimo hecho y fondos ultimo precio"/>
    <s v="La consulta de posicion global y el estado de cuenta usaran para presentar valor a mercado en caso capitales el ultimo hecho, para realizar esto se deben de hacer 2 cosas: _x000a_1) Fiable grabara el tabla Femision campo ultimo hecho, el ultimo hecho registrado por la bolsa. _x000a_2) TAS debera leer este campo para presentar el valor a mercado. _x000a__x000a_En caso de fondos, TAS debera leer el ultimo precio cargado o capturado en precios de fondos. _x000a_El ticket se divide en 2 etapas, la primera en la cual Faible debera grabar el campo, por esta razon se asigna a Jesus Villaseñor."/>
    <s v="Gerardo Gomez"/>
    <x v="32"/>
    <d v="2015-02-23T18:00:00"/>
    <d v="2014-09-25T19:52:00"/>
    <d v="2015-02-02T00:00:00"/>
    <n v="129.17222222222335"/>
    <d v="2015-02-07T00:00:00"/>
    <d v="2015-02-05T00:00:00"/>
    <x v="5"/>
    <n v="5"/>
    <n v="150.92222222222335"/>
    <d v="2015-02-10T09:50:00"/>
    <s v="No Cumplió"/>
    <s v="No Cumplió"/>
    <n v="137.58194444444234"/>
    <s v="Broker, FSP1307, Gap, PruebasD3"/>
    <n v="5"/>
    <x v="0"/>
    <m/>
    <m/>
    <m/>
    <m/>
  </r>
  <r>
    <x v="0"/>
    <s v="Br4"/>
    <s v="BXMPRJ-578"/>
    <s v="Enhancement"/>
    <s v="Delivered"/>
    <s v="Medium"/>
    <s v="Realizar asignación de fondos en cuanto se tenga precio"/>
    <s v="Realizar la asignación de fondos en el cierre del dia en que se conozca el precio. Es decir, el sistema no debe de esperar hasta un día antes para realizar la asignación y liquidación de operaciones."/>
    <s v="Juan Carlos Fernández"/>
    <x v="28"/>
    <d v="2015-02-23T18:00:00"/>
    <d v="2014-09-17T10:23:00"/>
    <d v="2015-02-17T17:26:00"/>
    <n v="153.29375000000437"/>
    <d v="2015-02-22T17:26:00"/>
    <m/>
    <x v="1"/>
    <s v="Sin Fecha"/>
    <n v="159.3173611111124"/>
    <m/>
    <s v="No Cumplió"/>
    <s v="Sin Fecha"/>
    <n v="159.3173611111124"/>
    <s v="Broker, FSP1307, Gap, PruebasD2"/>
    <n v="5"/>
    <x v="0"/>
    <m/>
    <m/>
    <m/>
    <m/>
  </r>
  <r>
    <x v="1"/>
    <s v="Br4"/>
    <s v="BXMPRJ-578"/>
    <s v="Enhancement"/>
    <s v="Delivered"/>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x v="9"/>
    <d v="2015-02-23T18:00:00"/>
    <d v="2014-09-17T10:23:00"/>
    <d v="2015-02-02T00:00:00"/>
    <n v="137.5673611111124"/>
    <d v="2015-02-07T00:00:00"/>
    <d v="2015-02-04T00:00:00"/>
    <x v="7"/>
    <n v="13"/>
    <n v="159.3173611111124"/>
    <d v="2015-02-17T17:26:00"/>
    <s v="No Cumplió"/>
    <s v="No Cumplió"/>
    <n v="153.29375000000437"/>
    <s v="Broker, FSP1307, Gap, PruebasD2"/>
    <n v="5"/>
    <x v="1"/>
    <m/>
    <m/>
    <m/>
    <m/>
  </r>
  <r>
    <x v="0"/>
    <s v="Br4"/>
    <s v="BXMPRJ-574"/>
    <s v="Enhancement"/>
    <s v="Delivered"/>
    <s v="Medium"/>
    <s v="Eliminar ordenes de fondos programadas"/>
    <s v="TAS no permite cancelar compras o ventas de fondos previamente programadas o formadas, solo se puede cancelar operaciones el día que corresponde reportar a la operadora y previo al cierre."/>
    <s v="Tanya Paván"/>
    <x v="14"/>
    <d v="2015-02-23T18:00:00"/>
    <d v="2014-09-11T17:00:00"/>
    <d v="2015-02-09T11:53:00"/>
    <n v="150.78680555555184"/>
    <d v="2015-02-14T11:53:00"/>
    <d v="2015-02-04T00:00:00"/>
    <x v="10"/>
    <n v="19"/>
    <n v="165.04166666666424"/>
    <m/>
    <s v="No Cumplió"/>
    <s v="No Cumplió"/>
    <n v="165.04166666666424"/>
    <s v="Broker, FSP1307, Gap, PruebasD2"/>
    <n v="5"/>
    <x v="1"/>
    <m/>
    <m/>
    <m/>
    <m/>
  </r>
  <r>
    <x v="1"/>
    <s v="Br4"/>
    <s v="BXMPRJ-574"/>
    <s v="Enhancement"/>
    <s v="Delivered"/>
    <s v="Medium"/>
    <s v="Eliminar ordenes de fondos programadas"/>
    <s v="TAS no permite cancelar compras o ventas de fondos previamente programadas o formadas, solo se puede cancelar operaciones el día que corresponde reportar a la operadora y previo al cierre."/>
    <s v="Tanya Paván"/>
    <x v="28"/>
    <d v="2015-02-23T18:00:00"/>
    <d v="2014-09-11T17:00:00"/>
    <d v="2015-02-02T00:00:00"/>
    <n v="143.29166666666424"/>
    <d v="2015-02-07T00:00:00"/>
    <d v="2015-02-04T00:00:00"/>
    <x v="2"/>
    <n v="5"/>
    <n v="165.04166666666424"/>
    <d v="2015-02-09T11:53:00"/>
    <s v="No Cumplió"/>
    <s v="No Cumplió"/>
    <n v="150.78680555555184"/>
    <s v="Broker, FSP1307, Gap, PruebasD2"/>
    <n v="5"/>
    <x v="0"/>
    <m/>
    <m/>
    <m/>
    <m/>
  </r>
  <r>
    <x v="0"/>
    <s v="Br4"/>
    <s v="BXMPRJ-561"/>
    <s v="Enhancement"/>
    <s v="Delivered"/>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14"/>
    <d v="2015-02-23T18:00:00"/>
    <d v="2014-09-09T11:25:00"/>
    <d v="2015-02-20T17:21:00"/>
    <n v="164.24722222222044"/>
    <d v="2015-02-25T17:21:00"/>
    <d v="2015-02-05T00:00:00"/>
    <x v="16"/>
    <n v="18"/>
    <n v="167.27430555555475"/>
    <m/>
    <s v="No Cumplió"/>
    <s v="No Cumplió"/>
    <n v="167.27430555555475"/>
    <s v="Broker, FSP1307, Gap, PruebasD3"/>
    <n v="5"/>
    <x v="1"/>
    <m/>
    <m/>
    <m/>
    <m/>
  </r>
  <r>
    <x v="1"/>
    <s v="Br4"/>
    <s v="BXMPRJ-561"/>
    <s v="Enhancement"/>
    <s v="Delivered"/>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14"/>
    <d v="2015-02-23T18:00:00"/>
    <d v="2014-09-09T11:25:00"/>
    <d v="2015-02-09T16:51:00"/>
    <n v="153.22638888888469"/>
    <d v="2015-02-14T16:51:00"/>
    <d v="2015-02-05T00:00:00"/>
    <x v="9"/>
    <n v="15"/>
    <n v="167.27430555555475"/>
    <d v="2015-02-20T17:21:00"/>
    <s v="No Cumplió"/>
    <s v="No Cumplió"/>
    <n v="164.24722222222044"/>
    <s v="Broker, FSP1307, Gap, PruebasD3"/>
    <n v="5"/>
    <x v="1"/>
    <m/>
    <m/>
    <m/>
    <m/>
  </r>
  <r>
    <x v="1"/>
    <s v="Br4"/>
    <s v="BXMPRJ-561"/>
    <s v="Enhancement"/>
    <s v="Delivered"/>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0"/>
    <d v="2015-02-23T18:00:00"/>
    <d v="2014-09-09T11:25:00"/>
    <d v="2015-02-02T00:00:00"/>
    <n v="145.52430555555475"/>
    <d v="2015-02-07T00:00:00"/>
    <d v="2015-02-05T00:00:00"/>
    <x v="2"/>
    <n v="4"/>
    <n v="167.27430555555475"/>
    <d v="2015-02-09T16:51:00"/>
    <s v="No Cumplió"/>
    <s v="No Cumplió"/>
    <n v="153.22638888888469"/>
    <s v="Broker, FSP1307, Gap, PruebasD3"/>
    <n v="5"/>
    <x v="0"/>
    <m/>
    <m/>
    <m/>
    <m/>
  </r>
  <r>
    <x v="2"/>
    <s v="Br4"/>
    <s v="BXMPRJ-542"/>
    <s v="Enhancement"/>
    <s v="Closed"/>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_x000a__x000a_1. Primero se debe validar que el contrato tenga saldo. _x000a_2. Si el contrato no tiene saldo se deberá validar que exista una línea contraparte para dicho contrato. _x000a_3. En caso de no existir ni saldo ni línea autorizada se deberá enviar la notificación correspondiente para que el área de riesgos cree la línea. _x000a_4. Si existe línea y esta se sobregira con la operación capturada, la orden quedará por autorizar para el área de riesgos. _x000a__x000a_La verificación de si el cliente cuenta con línea contraparte solo aplicará en el caso de que el cliente esté marcado con en parámetro de Corto en Efectivo (SCORTO_EFE), es decir aquellos clientes especiales que así puedan operar dadas las políticas operativas del cliente. _x000a__x000a_Cualquier duda y/o aclaración hacérmela saber para resolverla."/>
    <s v="German Gomez"/>
    <x v="1"/>
    <d v="2015-02-23T18:00:00"/>
    <d v="2015-02-10T20:00:00"/>
    <d v="2015-02-10T20:00:00"/>
    <n v="0"/>
    <d v="2015-02-15T20:00:00"/>
    <m/>
    <x v="29"/>
    <s v="Sin Fecha"/>
    <n v="12.916666666664241"/>
    <d v="2015-01-28T18:05:00"/>
    <s v="Cumplió"/>
    <s v="Sin Fecha"/>
    <n v="-13.07986111111677"/>
    <s v="Broker, Gap, PruebasD3, SCPC"/>
    <n v="5"/>
    <x v="1"/>
    <m/>
    <m/>
    <m/>
    <m/>
  </r>
  <r>
    <x v="0"/>
    <s v="Br4"/>
    <s v="BXMPRJ-515"/>
    <s v="Enhancement"/>
    <s v="Investigating"/>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3"/>
    <d v="2015-02-23T18:00:00"/>
    <d v="2014-08-25T13:32:00"/>
    <d v="2015-02-17T14:25:00"/>
    <n v="176.03680555555911"/>
    <d v="2015-02-22T14:25:00"/>
    <m/>
    <x v="1"/>
    <s v="Sin Fecha"/>
    <n v="182.18611111111386"/>
    <m/>
    <s v="No Cumplió"/>
    <s v="Sin Fecha"/>
    <n v="182.18611111111386"/>
    <s v="FSP1307, PruebasD2"/>
    <n v="5"/>
    <x v="0"/>
    <m/>
    <m/>
    <m/>
    <m/>
  </r>
  <r>
    <x v="1"/>
    <s v="Br4"/>
    <s v="BXMPRJ-515"/>
    <s v="Enhancement"/>
    <s v="Delivered"/>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3"/>
    <d v="2015-02-23T18:00:00"/>
    <d v="2014-08-25T13:32:00"/>
    <d v="2015-02-17T00:00:00"/>
    <n v="175.43611111111386"/>
    <d v="2015-02-22T00:00:00"/>
    <m/>
    <x v="23"/>
    <s v="Sin Fecha"/>
    <n v="182.18611111111386"/>
    <d v="2015-02-17T14:25:00"/>
    <s v="Cumplió"/>
    <s v="Sin Fecha"/>
    <n v="176.03680555555911"/>
    <s v="FSP1307, PruebasD2"/>
    <n v="5"/>
    <x v="0"/>
    <m/>
    <m/>
    <m/>
    <m/>
  </r>
  <r>
    <x v="0"/>
    <s v="Br4"/>
    <s v="BXMPRJ-504"/>
    <s v="Enhancement"/>
    <s v="Investigating"/>
    <s v="Medium"/>
    <s v="Brecha Contabilidad - Reporte de Posición Propia Pactación y Reporte de Posición Clientes Liquidación"/>
    <s v="Se requiere generar un Reporte de Posición Propia Pactación y Reporte de Posición Clientes Liquidación, el reporte se requiere por oficio."/>
    <s v="Jocelyn Vazquez"/>
    <x v="7"/>
    <d v="2015-02-23T18:00:00"/>
    <d v="2014-08-21T20:37:00"/>
    <d v="2015-02-19T13:26:00"/>
    <n v="181.7006944444438"/>
    <d v="2015-02-24T13:26:00"/>
    <m/>
    <x v="0"/>
    <s v="Sin Fecha"/>
    <n v="185.89097222222335"/>
    <m/>
    <s v="No Cumplió"/>
    <s v="Sin Fecha"/>
    <n v="185.89097222222335"/>
    <s v="Broker, Gap, OutScope, PruebasD3"/>
    <n v="5"/>
    <x v="0"/>
    <m/>
    <m/>
    <m/>
    <m/>
  </r>
  <r>
    <x v="1"/>
    <s v="Br4"/>
    <s v="BXMPRJ-504"/>
    <s v="Enhancement"/>
    <s v="In Progress"/>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x v="9"/>
    <d v="2015-02-23T18:00:00"/>
    <d v="2014-08-21T20:37:00"/>
    <d v="2015-02-02T00:00:00"/>
    <n v="164.14097222222335"/>
    <d v="2015-02-07T00:00:00"/>
    <d v="2015-02-05T00:00:00"/>
    <x v="24"/>
    <n v="18"/>
    <n v="185.89097222222335"/>
    <m/>
    <s v="No Cumplió"/>
    <s v="No Cumplió"/>
    <n v="185.89097222222335"/>
    <s v="Broker, Gap, OutScope, PruebasD3"/>
    <n v="5"/>
    <x v="1"/>
    <m/>
    <m/>
    <m/>
    <m/>
  </r>
  <r>
    <x v="2"/>
    <s v="Br4"/>
    <s v="BXMPRJ-501"/>
    <s v="Enhancement"/>
    <s v="Closed"/>
    <s v="Medium"/>
    <s v="Incluir Garantías y Precio en Interfaz de Saldos y Posiciones"/>
    <s v="Se solicita incluir una nueva sección de garantías de acuerdo al archivo adjunto, esta sección indica las posiciones en garantía que se tienen y va al final de la página. _x000a__x000a_También se solicita incluir el precio de adquisición para las posiciones de Mercado de Capitales y de Sociedades de Inversión. _x000a__x000a_Saludos."/>
    <s v="Ivan Torres"/>
    <x v="8"/>
    <d v="2015-02-23T18:00:00"/>
    <d v="2014-08-21T14:45:00"/>
    <d v="2015-02-02T00:00:00"/>
    <n v="164.38541666666424"/>
    <d v="2015-02-07T00:00:00"/>
    <m/>
    <x v="4"/>
    <s v="Sin Fecha"/>
    <n v="186.13541666666424"/>
    <d v="2015-02-12T20:10:00"/>
    <s v="No Cumplió"/>
    <s v="Sin Fecha"/>
    <n v="175.22569444444525"/>
    <s v="Broker, FSP1307, Gap"/>
    <n v="5"/>
    <x v="0"/>
    <m/>
    <m/>
    <m/>
    <m/>
  </r>
  <r>
    <x v="0"/>
    <s v="Br3"/>
    <s v="BXMPRJ-461"/>
    <s v="Enhancement"/>
    <s v="In Progress"/>
    <s v="Medium"/>
    <s v="No. 86 - Cartas Confirmación"/>
    <s v="No se han hecho las modificaciones a la Carta Confirmación, pendiente de validar en envío de carta por mail _x000a_"/>
    <s v="Victor Arellanes"/>
    <x v="2"/>
    <d v="2015-02-23T18:00:00"/>
    <d v="2014-08-19T14:12:00"/>
    <d v="2015-02-03T00:00:00"/>
    <n v="167.40833333333285"/>
    <d v="2015-02-08T00:00:00"/>
    <m/>
    <x v="17"/>
    <s v="Sin Fecha"/>
    <n v="188.15833333333285"/>
    <m/>
    <s v="No Cumplió"/>
    <s v="Sin Fecha"/>
    <n v="188.15833333333285"/>
    <s v="Broker, FSP1307, Gap"/>
    <n v="5"/>
    <x v="1"/>
    <m/>
    <m/>
    <m/>
    <m/>
  </r>
  <r>
    <x v="2"/>
    <s v="Br4"/>
    <s v="BXMPRJ-396"/>
    <s v="Enhancement"/>
    <s v="Closed"/>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8"/>
    <d v="2015-02-23T18:00:00"/>
    <d v="2014-07-31T18:25:00"/>
    <d v="2015-02-02T00:00:00"/>
    <n v="185.23263888889051"/>
    <d v="2015-02-07T00:00:00"/>
    <m/>
    <x v="10"/>
    <s v="Sin Fecha"/>
    <n v="206.98263888889051"/>
    <d v="2015-02-16T14:33:00"/>
    <s v="No Cumplió"/>
    <s v="Sin Fecha"/>
    <n v="199.8388888888876"/>
    <s v="Broker, FSP1307, Gap"/>
    <n v="5"/>
    <x v="0"/>
    <m/>
    <m/>
    <m/>
    <m/>
  </r>
  <r>
    <x v="2"/>
    <s v="Br3"/>
    <s v="BXMPRJ-378"/>
    <s v="Enhancement"/>
    <s v="Closed"/>
    <s v="Medium"/>
    <s v="CARGA DE PRECIOS DE LOS FONDOS QUE DISTRIBUYE CASA DE BOLSA BX+"/>
    <s v="Se acuerda con el formato que envió Margarita Arellano para la carga de precios de los fondos que distribuye la Casa de Bolsa BX+"/>
    <s v="Arturo Saldivar"/>
    <x v="6"/>
    <d v="2015-02-23T18:00:00"/>
    <d v="2014-07-22T16:39:00"/>
    <d v="2015-02-02T00:00:00"/>
    <n v="194.30625000000146"/>
    <d v="2015-02-07T00:00:00"/>
    <m/>
    <x v="23"/>
    <s v="Sin Fecha"/>
    <n v="216.05625000000146"/>
    <d v="2015-02-03T00:00:00"/>
    <s v="Cumplió"/>
    <s v="Sin Fecha"/>
    <n v="195.30625000000146"/>
    <s v="Broker, Gap, OutScope, Pool"/>
    <n v="5"/>
    <x v="0"/>
    <m/>
    <m/>
    <m/>
    <m/>
  </r>
  <r>
    <x v="0"/>
    <s v="Br4"/>
    <s v="BXMPRJ-365"/>
    <s v="Enhancement"/>
    <s v="In Progress"/>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Ana hernandez"/>
    <x v="6"/>
    <d v="2015-02-23T18:00:00"/>
    <d v="2014-07-17T18:07:00"/>
    <d v="2015-02-18T00:00:00"/>
    <n v="215.2451388888876"/>
    <d v="2015-02-23T00:00:00"/>
    <d v="2015-02-04T00:00:00"/>
    <x v="0"/>
    <n v="19"/>
    <n v="220.9951388888876"/>
    <m/>
    <s v="No Cumplió"/>
    <s v="No Cumplió"/>
    <n v="220.9951388888876"/>
    <s v="Broker, FSP1307, Gap, PruebasD2"/>
    <n v="5"/>
    <x v="0"/>
    <m/>
    <m/>
    <m/>
    <m/>
  </r>
  <r>
    <x v="1"/>
    <s v="Br4"/>
    <s v="BXMPRJ-365"/>
    <s v="Enhancement"/>
    <s v="Delivered"/>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Ivan Torres"/>
    <x v="7"/>
    <d v="2015-02-23T18:00:00"/>
    <d v="2014-07-17T18:07:00"/>
    <d v="2015-02-02T00:00:00"/>
    <n v="199.2451388888876"/>
    <d v="2015-02-07T00:00:00"/>
    <d v="2015-02-04T00:00:00"/>
    <x v="8"/>
    <n v="14"/>
    <n v="220.9951388888876"/>
    <d v="2015-02-18T00:00:00"/>
    <s v="No Cumplió"/>
    <s v="No Cumplió"/>
    <n v="215.2451388888876"/>
    <s v="Broker, FSP1307, Gap, PruebasD2"/>
    <n v="5"/>
    <x v="0"/>
    <m/>
    <m/>
    <m/>
    <m/>
  </r>
  <r>
    <x v="2"/>
    <s v="Br1"/>
    <s v="BXMPRJ-331"/>
    <s v="Enhancement"/>
    <s v="Closed"/>
    <s v="Medium"/>
    <s v="Ajuste de Costos Automático"/>
    <s v="Ajustes de costos automáticos, para papeles con TASA fija y papeles con sobretasa."/>
    <s v="Ivan Torres"/>
    <x v="3"/>
    <d v="2015-02-23T18:00:00"/>
    <d v="2014-07-09T14:54:00"/>
    <d v="2015-02-16T17:20:00"/>
    <n v="222.10138888888469"/>
    <d v="2015-02-21T17:20:00"/>
    <m/>
    <x v="28"/>
    <s v="Sin Fecha"/>
    <n v="229.1291666666657"/>
    <d v="2015-02-18T18:50:00"/>
    <s v="Cumplió"/>
    <s v="Sin Fecha"/>
    <n v="224.16388888888469"/>
    <s v="Broker, FSP1307, Gap, PruebasD3"/>
    <n v="5"/>
    <x v="0"/>
    <m/>
    <m/>
    <m/>
    <m/>
  </r>
  <r>
    <x v="1"/>
    <s v="Br1"/>
    <s v="BXMPRJ-331"/>
    <s v="Enhancement"/>
    <s v="Open"/>
    <s v="Medium"/>
    <s v="Ajuste de Costos Automático"/>
    <s v="Ajustes de costos automáticos, para papeles con TASA fija y papeles con sobretasa."/>
    <s v="Ivan Torres"/>
    <x v="31"/>
    <d v="2015-02-23T18:00:00"/>
    <d v="2014-07-09T14:54:00"/>
    <d v="2015-02-02T00:00:00"/>
    <n v="207.3791666666657"/>
    <d v="2015-02-07T00:00:00"/>
    <d v="2015-02-13T00:00:00"/>
    <x v="10"/>
    <n v="3"/>
    <n v="229.1291666666657"/>
    <d v="2015-02-16T17:20:00"/>
    <s v="No Cumplió"/>
    <s v="No Cumplió"/>
    <n v="222.10138888888469"/>
    <s v="Broker, FSP1307, Gap, PruebasD3"/>
    <n v="5"/>
    <x v="1"/>
    <m/>
    <m/>
    <m/>
    <m/>
  </r>
  <r>
    <x v="0"/>
    <s v="Br5"/>
    <s v="BXMPRJ-329"/>
    <s v="Enhancement"/>
    <s v="Failed Test"/>
    <s v="Medium"/>
    <s v="Reporte de Custodias por Sucursal"/>
    <s v="REPORTE DE CUSTODIAS POR SUCURSAL (Agregar Sucursal) Al reporte de custodias por sucursal se requiere agrupación por sucursal."/>
    <s v="Ivan Torres"/>
    <x v="25"/>
    <d v="2015-02-23T18:00:00"/>
    <d v="2014-07-09T11:50:00"/>
    <d v="2015-02-02T00:00:00"/>
    <n v="207.50694444444525"/>
    <d v="2015-02-07T00:00:00"/>
    <d v="2015-02-04T00:00:00"/>
    <x v="24"/>
    <n v="19"/>
    <n v="229.25694444444525"/>
    <m/>
    <s v="No Cumplió"/>
    <s v="No Cumplió"/>
    <n v="229.25694444444525"/>
    <s v="Broker, FSP1307, Gap, PruebasD2"/>
    <n v="5"/>
    <x v="1"/>
    <d v="2015-02-03T00:00:00"/>
    <m/>
    <m/>
    <m/>
  </r>
  <r>
    <x v="0"/>
    <s v="Br3"/>
    <s v="BXMPRJ-316"/>
    <s v="Enhancement"/>
    <s v="Delivered"/>
    <s v="Medium"/>
    <s v="Realizar Interfaz Solutrust Fideicomisos (Operaciones)"/>
    <s v="Realizar interfaz"/>
    <s v="Gerardo Gomez"/>
    <x v="7"/>
    <d v="2015-02-23T18:00:00"/>
    <d v="2014-07-03T14:27:00"/>
    <d v="2015-02-16T14:14:00"/>
    <n v="227.9909722222219"/>
    <d v="2015-02-21T14:14:00"/>
    <m/>
    <x v="2"/>
    <s v="Sin Fecha"/>
    <n v="235.14791666666861"/>
    <m/>
    <s v="No Cumplió"/>
    <s v="Sin Fecha"/>
    <n v="235.14791666666861"/>
    <s v="Broker, FSP1307, Gap"/>
    <n v="5"/>
    <x v="0"/>
    <m/>
    <m/>
    <m/>
    <m/>
  </r>
  <r>
    <x v="1"/>
    <s v="Br3"/>
    <s v="BXMPRJ-316"/>
    <s v="Enhancement"/>
    <s v="In Progress"/>
    <s v="Medium"/>
    <s v="Realizar Interfaz Solutrust Fideicomisos (Operaciones)"/>
    <s v="Realizar interfaz"/>
    <s v="Gerardo Gomez"/>
    <x v="14"/>
    <d v="2015-02-23T18:00:00"/>
    <d v="2014-07-03T14:27:00"/>
    <d v="2015-02-02T00:00:00"/>
    <n v="213.39791666666861"/>
    <d v="2015-02-07T00:00:00"/>
    <m/>
    <x v="10"/>
    <s v="Sin Fecha"/>
    <n v="235.14791666666861"/>
    <d v="2015-02-16T14:14:00"/>
    <s v="No Cumplió"/>
    <s v="Sin Fecha"/>
    <n v="227.9909722222219"/>
    <s v="Broker, FSP1307, Gap"/>
    <n v="5"/>
    <x v="1"/>
    <m/>
    <m/>
    <m/>
    <m/>
  </r>
  <r>
    <x v="2"/>
    <s v="Br3"/>
    <s v="BXMPRJ-290"/>
    <s v="Enhancement"/>
    <s v="Closed"/>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8"/>
    <d v="2015-02-23T18:00:00"/>
    <d v="2014-06-25T17:18:00"/>
    <d v="2015-02-23T13:47:00"/>
    <n v="242.85347222222481"/>
    <d v="2015-02-28T13:47:00"/>
    <m/>
    <x v="23"/>
    <s v="Sin Fecha"/>
    <n v="243.02916666666715"/>
    <d v="2015-02-23T18:51:00"/>
    <s v="Cumplió"/>
    <s v="Sin Fecha"/>
    <n v="243.06458333333285"/>
    <s v="Broker, FSP1307, Gap"/>
    <n v="5"/>
    <x v="0"/>
    <m/>
    <m/>
    <m/>
    <m/>
  </r>
  <r>
    <x v="1"/>
    <s v="Br3"/>
    <s v="BXMPRJ-290"/>
    <s v="Enhancement"/>
    <s v="Failed Test"/>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0"/>
    <d v="2015-02-23T18:00:00"/>
    <d v="2014-06-25T17:18:00"/>
    <d v="2015-02-13T17:05:00"/>
    <n v="232.9909722222219"/>
    <d v="2015-02-18T17:05:00"/>
    <m/>
    <x v="3"/>
    <s v="Sin Fecha"/>
    <n v="243.02916666666715"/>
    <d v="2015-02-23T13:47:00"/>
    <s v="No Cumplió"/>
    <s v="Sin Fecha"/>
    <n v="242.85347222222481"/>
    <s v="Broker, FSP1307, Gap"/>
    <n v="5"/>
    <x v="1"/>
    <m/>
    <m/>
    <m/>
    <m/>
  </r>
  <r>
    <x v="1"/>
    <s v="Br3"/>
    <s v="BXMPRJ-290"/>
    <s v="Enhancement"/>
    <s v="Delivered"/>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8"/>
    <d v="2015-02-23T18:00:00"/>
    <d v="2014-06-25T17:18:00"/>
    <d v="2015-02-03T09:46:00"/>
    <n v="222.68611111111386"/>
    <d v="2015-02-08T09:46:00"/>
    <m/>
    <x v="4"/>
    <s v="Sin Fecha"/>
    <n v="243.02916666666715"/>
    <d v="2015-02-13T17:05:00"/>
    <s v="No Cumplió"/>
    <s v="Sin Fecha"/>
    <n v="232.9909722222219"/>
    <s v="Broker, FSP1307, Gap"/>
    <n v="5"/>
    <x v="0"/>
    <m/>
    <m/>
    <m/>
    <m/>
  </r>
  <r>
    <x v="1"/>
    <s v="Br3"/>
    <s v="BXMPRJ-290"/>
    <s v="Enhancement"/>
    <s v="In Progress"/>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8"/>
    <d v="2015-02-23T18:00:00"/>
    <d v="2014-06-25T17:18:00"/>
    <d v="2015-02-03T00:00:00"/>
    <n v="222.27916666666715"/>
    <d v="2015-02-08T00:00:00"/>
    <m/>
    <x v="23"/>
    <s v="Sin Fecha"/>
    <n v="243.02916666666715"/>
    <d v="2015-02-03T09:46:00"/>
    <s v="Cumplió"/>
    <s v="Sin Fecha"/>
    <n v="222.68611111111386"/>
    <s v="Broker, FSP1307, Gap"/>
    <n v="5"/>
    <x v="0"/>
    <m/>
    <m/>
    <m/>
    <m/>
  </r>
  <r>
    <x v="2"/>
    <s v="Br4"/>
    <s v="BXMPRJ-268"/>
    <s v="Enhancement"/>
    <s v="Closed"/>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_x000a__x000a_Ya revisamos el ERAS, detectando que la definicion que se incluyo para estos datos es diferente a los solicitado , por lo que podemos decir que la entrega sigue el ERAS, pero con los datos asi entregados NO funciona el PORTAL. _x000a__x000a_Incluso lo que se recibe esta incompleto y esto aumenta el un problema, esto son los principales conflictos: _x000a__x000a_a) No se entregan datos completos de las ordenes de capitales, al parecer solo se presenta lo asignado a detalle (falta el total), falta lo ordenado (total y detalle) y lo cancelado (Total y detalle). _x000a__x000a_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_x000a__x000a_El EXCEL de ejemplo los revise linea por linea con EVER , se le menciono para que servia cada resgistro de este archivo e incluso se incorporaron datos que el propuso (Prestamo de Valores). _x000a__x000a_La interface asi entregada NO permite REALIZAR OPERACION DE CAPITALES NI DE SOCIEDADES DE INVERSION DESDE INTERNET. _x000a__x000a_Es urgente que revisemos este tema"/>
    <s v="Jesús Villaseñor"/>
    <x v="8"/>
    <d v="2015-02-23T18:00:00"/>
    <d v="2014-06-17T19:43:00"/>
    <d v="2015-02-02T00:00:00"/>
    <n v="229.1784722222219"/>
    <d v="2015-02-07T00:00:00"/>
    <d v="2015-02-05T00:00:00"/>
    <x v="5"/>
    <n v="5"/>
    <n v="250.9284722222219"/>
    <d v="2015-02-10T17:51:00"/>
    <s v="No Cumplió"/>
    <s v="No Cumplió"/>
    <n v="237.92222222222335"/>
    <s v="Broker, ChangeReq, FSP1307, Gap, PruebasD3"/>
    <n v="5"/>
    <x v="0"/>
    <m/>
    <m/>
    <m/>
    <m/>
  </r>
  <r>
    <x v="0"/>
    <s v="Br5"/>
    <s v="BXMPRJ-250"/>
    <s v="Enhancement"/>
    <s v="Failed Test"/>
    <s v="Medium"/>
    <s v="Recibir las compras de colocación en Mercado de Capitales enviadas desde FIABLE"/>
    <s v="Recibir las compras de colocación en Mercado de Capitales enviadas desde FIABLE. _x000a__x000a_Dichas operaciones deben de soportar la baja por error. _x000a__x000a__x000a__x000a__x000a_Descripción detallada _x000a__x000a_Colocaciones Mercado de Capitales _x000a_• Realizar appservice _x000a_• Los parámetros son: _x000a__x000a_Campo Descripción Tipo de Variable _x000a_Folio Folio de operación dada por FIABLE Integer _x000a_AlaOBaja Alta O Baja del registro Char _x000a_Contrato Contrato Integer _x000a_FOper Fecha de operación Date _x000a_FLiq Fecha de liquidación Date _x000a_Emision Emisora Char _x000a_Serie Serie Char _x000a_Precio Precio Decimal _x000a_Títulos Títulos Integer _x000a_Contraparte Contraparte liquidadora del efectivo Integer _x000a__x000a_• Acción de TAS ¨&quot;Alta&quot; _x000a_1. Genera un movimiento (FTrans) con una clave de concepto (itipo_ord e itipo_tran), que identifique una colocación primaria. _x000a_2. Genera liquidación _x000a__x000a_• Acción de TAS ¨&quot;Baja&quot; _x000a_1. Borra movimiento _x000a_2. Borra liquidación _x000a__x000a_• &quot;Modificación&quot; _x000a_Se maneja como &quot;Baja&quot; y &quot;Alta&quot; _x000a__x000a__x000a_"/>
    <s v="Sergio Rangel"/>
    <x v="44"/>
    <d v="2015-02-23T18:00:00"/>
    <d v="2014-06-11T18:39:00"/>
    <d v="2015-02-02T00:00:00"/>
    <n v="235.2229166666657"/>
    <d v="2015-02-07T00:00:00"/>
    <m/>
    <x v="24"/>
    <s v="Sin Fecha"/>
    <n v="256.9729166666657"/>
    <m/>
    <s v="No Cumplió"/>
    <s v="Sin Fecha"/>
    <n v="256.9729166666657"/>
    <s v="Broker, FSP1307, Gap"/>
    <n v="5"/>
    <x v="0"/>
    <m/>
    <m/>
    <m/>
    <m/>
  </r>
  <r>
    <x v="2"/>
    <s v="Br5"/>
    <s v="BXMPRJ-135"/>
    <s v="Enhancement"/>
    <s v="Failed Test"/>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23"/>
    <d v="2015-02-23T18:00:00"/>
    <d v="2014-03-27T21:20:00"/>
    <d v="2015-02-02T00:00:00"/>
    <n v="311.11111111110949"/>
    <d v="2015-02-07T00:00:00"/>
    <d v="2015-02-05T00:00:00"/>
    <x v="4"/>
    <n v="7"/>
    <n v="332.86111111110949"/>
    <d v="2015-02-12T14:51:00"/>
    <s v="No Cumplió"/>
    <s v="No Cumplió"/>
    <n v="321.72986111111095"/>
    <s v="BXM_LiqVal, Broker, Gap, Licencia, PruebasD3, TAS-MM"/>
    <n v="5"/>
    <x v="0"/>
    <m/>
    <m/>
    <m/>
    <m/>
  </r>
  <r>
    <x v="0"/>
    <s v="Br6"/>
    <s v="BXMPRJ-96"/>
    <s v="Enhancement"/>
    <s v="Client Response Provided"/>
    <s v="Low"/>
    <s v="Pantalla con el calculo de VAR (metodo Historico)."/>
    <s v="Realizar pantalla para los operadores con cálculo de VAR usando método histórico _x000a_Corresponde al ID 100 de Brechas e Interfaces."/>
    <s v="Myrna Ocana"/>
    <x v="46"/>
    <d v="2015-02-23T18:00:00"/>
    <d v="2014-01-24T14:21:00"/>
    <d v="2015-02-02T00:00:00"/>
    <n v="373.4020833333343"/>
    <d v="2015-02-07T00:00:00"/>
    <m/>
    <x v="24"/>
    <s v="Sin Fecha"/>
    <n v="395.1520833333343"/>
    <m/>
    <s v="No Cumplió"/>
    <s v="Sin Fecha"/>
    <n v="395.1520833333343"/>
    <s v="Bank, FSP578, Gap, InScope, TAS-DR"/>
    <n v="5"/>
    <x v="0"/>
    <m/>
    <m/>
    <m/>
    <m/>
  </r>
  <r>
    <x v="0"/>
    <s v="Br2"/>
    <s v="BXMPRJ-93"/>
    <s v="Enhancement"/>
    <s v="Investigating"/>
    <s v="Medium"/>
    <s v="Administrar títulos y efectivo por inclumplimiento."/>
    <s v="Administrar títulos y efectivo cuando se incumpla la entrega o recepción de los valores. _x000a_Corresponde al ID 116 de Brechas e Interfaces."/>
    <s v="Myrna Ocana"/>
    <x v="9"/>
    <d v="2015-02-23T18:00:00"/>
    <d v="2014-01-20T13:46:00"/>
    <d v="2015-02-02T00:00:00"/>
    <n v="377.42638888888905"/>
    <d v="2015-02-07T00:00:00"/>
    <m/>
    <x v="24"/>
    <s v="Sin Fecha"/>
    <n v="399.17638888888905"/>
    <m/>
    <s v="No Cumplió"/>
    <s v="Sin Fecha"/>
    <n v="399.17638888888905"/>
    <s v="Broker, Gap, Licencia, TAS-CM"/>
    <n v="5"/>
    <x v="1"/>
    <m/>
    <m/>
    <m/>
    <m/>
  </r>
  <r>
    <x v="0"/>
    <s v="Br4"/>
    <s v="BXMPRJ-90"/>
    <s v="Enhancement"/>
    <s v="Failed Test"/>
    <s v="Medium"/>
    <s v="Realizar Carga de Boletin Electronico"/>
    <s v="Realizar la carga de boletín electrónica para generar la aplicación de ejercicios de derecho de manera automática. _x000a_Corresponde al ID 31 de Brechas e Interfaces."/>
    <s v="Myrna Ocana"/>
    <x v="4"/>
    <d v="2015-02-23T18:00:00"/>
    <d v="2014-01-20T12:03:00"/>
    <d v="2015-02-16T15:30:00"/>
    <n v="392.14375000000291"/>
    <d v="2015-02-21T15:30:00"/>
    <m/>
    <x v="2"/>
    <s v="Sin Fecha"/>
    <n v="399.24791666666715"/>
    <m/>
    <s v="No Cumplió"/>
    <s v="Sin Fecha"/>
    <n v="399.24791666666715"/>
    <s v="FSP1307, PruebasD4"/>
    <n v="5"/>
    <x v="0"/>
    <m/>
    <m/>
    <m/>
    <m/>
  </r>
  <r>
    <x v="1"/>
    <s v="Br4"/>
    <s v="BXMPRJ-90"/>
    <s v="Enhancement"/>
    <s v="Delivered"/>
    <s v="Medium"/>
    <s v="Realizar Carga de Boletin Electronico"/>
    <s v="Realizar la carga de boletín electrónica para generar la aplicación de ejercicios de derecho de manera automática. _x000a_Corresponde al ID 31 de Brechas e Interfaces."/>
    <s v="Myrna Ocana"/>
    <x v="4"/>
    <d v="2015-02-23T18:00:00"/>
    <d v="2014-01-20T12:03:00"/>
    <d v="2015-02-02T00:00:00"/>
    <n v="377.49791666666715"/>
    <d v="2015-02-07T00:00:00"/>
    <m/>
    <x v="10"/>
    <s v="Sin Fecha"/>
    <n v="399.24791666666715"/>
    <d v="2015-02-16T15:30:00"/>
    <s v="No Cumplió"/>
    <s v="Sin Fecha"/>
    <n v="392.14375000000291"/>
    <s v="FSP1307, PruebasD4"/>
    <n v="5"/>
    <x v="0"/>
    <d v="2015-02-16T15:30:00"/>
    <m/>
    <m/>
    <m/>
  </r>
  <r>
    <x v="0"/>
    <s v="Br6"/>
    <s v="BXMPRJ-89"/>
    <s v="Enhancement"/>
    <s v="Client Response Provided"/>
    <s v="Medium"/>
    <s v="Pantalla de Autorización para comisiones de MC"/>
    <s v="Realizar pantalla de autorización para las comisiones de mercado de capitales."/>
    <s v="Myrna Ocana"/>
    <x v="46"/>
    <d v="2015-02-23T18:00:00"/>
    <d v="2014-01-20T12:01:00"/>
    <d v="2015-02-02T00:00:00"/>
    <n v="377.49930555555329"/>
    <d v="2015-02-07T00:00:00"/>
    <m/>
    <x v="24"/>
    <s v="Sin Fecha"/>
    <n v="399.24930555555329"/>
    <m/>
    <s v="No Cumplió"/>
    <s v="Sin Fecha"/>
    <n v="399.24930555555329"/>
    <s v="Broker, FSP580, Gap, TAS-CM"/>
    <n v="5"/>
    <x v="0"/>
    <m/>
    <m/>
    <m/>
    <m/>
  </r>
  <r>
    <x v="0"/>
    <s v="Br4"/>
    <s v="BXMPRJ-88"/>
    <s v="Enhancement"/>
    <s v="Failed Test"/>
    <s v="Medium"/>
    <s v="Repore Global de Utilidades."/>
    <s v="Reporte global de utilidades por promotor, trader, centro de costos (corvalin) _x000a_Corresponde al ID 25 de Brechas e Interfaces."/>
    <s v="Jocelyn Vazquez"/>
    <x v="16"/>
    <d v="2015-02-23T18:00:00"/>
    <d v="2014-01-20T11:59:00"/>
    <d v="2015-02-17T18:29:00"/>
    <n v="393.27083333333576"/>
    <d v="2015-02-22T18:29:00"/>
    <m/>
    <x v="0"/>
    <s v="Sin Fecha"/>
    <n v="399.25069444444671"/>
    <m/>
    <s v="No Cumplió"/>
    <s v="Sin Fecha"/>
    <n v="399.25069444444671"/>
    <s v="Broker, FSP580, PruebasD2"/>
    <n v="5"/>
    <x v="1"/>
    <d v="2015-02-16T18:32:00"/>
    <m/>
    <m/>
    <m/>
  </r>
  <r>
    <x v="1"/>
    <s v="Br4"/>
    <s v="BXMPRJ-88"/>
    <s v="Enhancement"/>
    <s v="Failed Test"/>
    <s v="Medium"/>
    <s v="Repore Global de Utilidades."/>
    <s v="Reporte global de utilidades por promotor, trader, centro de costos (corvalin) _x000a_Corresponde al ID 25 de Brechas e Interfaces."/>
    <s v="Myrna Ocana"/>
    <x v="2"/>
    <d v="2015-02-23T18:00:00"/>
    <d v="2014-01-20T11:59:00"/>
    <d v="2015-02-02T00:00:00"/>
    <n v="377.50069444444671"/>
    <d v="2015-02-07T00:00:00"/>
    <d v="2015-02-04T00:00:00"/>
    <x v="7"/>
    <n v="13"/>
    <n v="399.25069444444671"/>
    <d v="2015-02-17T18:29:00"/>
    <s v="No Cumplió"/>
    <s v="No Cumplió"/>
    <n v="393.27083333333576"/>
    <s v="Broker, FSP580, PruebasD2"/>
    <n v="5"/>
    <x v="1"/>
    <d v="2015-02-16T18:32:00"/>
    <m/>
    <m/>
    <m/>
  </r>
  <r>
    <x v="0"/>
    <s v="Br6"/>
    <s v="BXMPRJ-77"/>
    <s v="Enhancement"/>
    <s v="Client Response Provided"/>
    <s v="Low"/>
    <s v="Constancias INDICIUM Banco"/>
    <s v="Constancias de Indicum Banco. _x000a_Corresponde al ID 119 de Brechas e Interfaces."/>
    <s v="Myrna Ocana"/>
    <x v="46"/>
    <d v="2015-02-23T18:00:00"/>
    <d v="2013-12-10T17:39:00"/>
    <d v="2015-02-02T00:00:00"/>
    <n v="418.26458333332994"/>
    <d v="2015-02-07T00:00:00"/>
    <m/>
    <x v="24"/>
    <s v="Sin Fecha"/>
    <n v="440.01458333332994"/>
    <m/>
    <s v="No Cumplió"/>
    <s v="Sin Fecha"/>
    <n v="440.01458333332994"/>
    <s v="Bank, Interface, Licencia, TAS-Gral"/>
    <n v="5"/>
    <x v="0"/>
    <m/>
    <m/>
    <m/>
    <m/>
  </r>
  <r>
    <x v="2"/>
    <s v="Br4"/>
    <s v="BXMPRJ-75"/>
    <s v="Enhancement"/>
    <s v="Closed"/>
    <s v="Medium"/>
    <s v="Operaciones de Mercado de Dinero"/>
    <s v="Operaciones de Mercado de Dinero. _x000a_Corresponde al ID 95 de Brechas e Interfaces."/>
    <s v="Myrna Ocana"/>
    <x v="8"/>
    <d v="2015-02-23T18:00:00"/>
    <d v="2013-12-10T16:58:00"/>
    <d v="2015-02-02T00:00:00"/>
    <n v="418.29305555555766"/>
    <d v="2015-02-07T00:00:00"/>
    <m/>
    <x v="4"/>
    <s v="Sin Fecha"/>
    <n v="440.04305555555766"/>
    <d v="2015-02-12T20:09:00"/>
    <s v="No Cumplió"/>
    <s v="Sin Fecha"/>
    <n v="429.13263888889196"/>
    <s v="Broker, FSP580, Interface, TAS-MM"/>
    <n v="5"/>
    <x v="0"/>
    <m/>
    <m/>
    <m/>
    <m/>
  </r>
  <r>
    <x v="2"/>
    <s v="Br4"/>
    <s v="BXMPRJ-63"/>
    <s v="Enhancement"/>
    <s v="Closed"/>
    <s v="Low"/>
    <s v="Reubicación Fondos Multiseries."/>
    <s v="Valuar las posiciones de clientes, el sistema debe de reubicar al cliente en la serie que le corresponde, el sistema debe de presentarlo como reubicación y puede haber remanentes, por que tienen diferentes precios. _x000a_Coresponde al ID 38 de Brechas e Interfaces."/>
    <s v="Arturo Saldivar"/>
    <x v="28"/>
    <d v="2015-02-23T18:00:00"/>
    <d v="2013-11-15T17:17:00"/>
    <d v="2015-02-02T00:00:00"/>
    <n v="443.27986111111386"/>
    <d v="2015-02-07T00:00:00"/>
    <d v="2015-02-05T00:00:00"/>
    <x v="3"/>
    <n v="6"/>
    <n v="465.02986111111386"/>
    <d v="2015-02-11T14:45:00"/>
    <s v="No Cumplió"/>
    <s v="No Cumplió"/>
    <n v="452.89444444444962"/>
    <s v="Bank, Broker, FSP580, Gap, Licencia, PruebasD3"/>
    <n v="5"/>
    <x v="0"/>
    <m/>
    <m/>
    <m/>
    <m/>
  </r>
  <r>
    <x v="2"/>
    <s v="Br4"/>
    <s v="BXMPRJ-61"/>
    <s v="Enhancement"/>
    <s v="Closed"/>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8"/>
    <d v="2015-02-23T18:00:00"/>
    <d v="2013-11-15T14:46:00"/>
    <d v="2015-02-06T18:35:00"/>
    <n v="448.15902777777956"/>
    <d v="2015-02-11T18:35:00"/>
    <m/>
    <x v="0"/>
    <s v="Sin Fecha"/>
    <n v="465.13472222222481"/>
    <d v="2015-02-11T14:51:00"/>
    <s v="Cumplió"/>
    <s v="Sin Fecha"/>
    <n v="453.00347222222626"/>
    <s v="Broker, FSP580, Interface, TAS-Gral"/>
    <n v="5"/>
    <x v="0"/>
    <m/>
    <m/>
    <m/>
    <m/>
  </r>
  <r>
    <x v="1"/>
    <s v="Br4"/>
    <s v="BXMPRJ-61"/>
    <s v="Enhancement"/>
    <s v="Delivered"/>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13"/>
    <d v="2015-02-23T18:00:00"/>
    <d v="2013-11-15T14:46:00"/>
    <d v="2015-02-02T00:00:00"/>
    <n v="443.38472222222481"/>
    <d v="2015-02-07T00:00:00"/>
    <m/>
    <x v="0"/>
    <s v="Sin Fecha"/>
    <n v="465.13472222222481"/>
    <d v="2015-02-06T18:35:00"/>
    <s v="Cumplió"/>
    <s v="Sin Fecha"/>
    <n v="448.15902777777956"/>
    <s v="Broker, FSP580, Interface, TAS-Gral"/>
    <n v="5"/>
    <x v="0"/>
    <m/>
    <m/>
    <m/>
    <m/>
  </r>
  <r>
    <x v="2"/>
    <s v="Br4"/>
    <s v="BXMPRJ-60"/>
    <s v="Enhancement"/>
    <s v="Closed"/>
    <s v="Medium"/>
    <s v="Portal WEB Cpa y Vta de Sociedades de Inversion"/>
    <s v="Para realizar operaciones de compra venta de sociedades de inversión el portal WEB ejecuta un procedimiento que recibe los siguientes parámetros. _x000a__x000a_• cliente _x000a_• compra/venta _x000a_• emisora _x000a_• serie _x000a_• títulos _x000a_• mensaje de aceptación con un folio, o de error con el detalle del mismo. _x000a_"/>
    <s v="Jesús Villaseñor"/>
    <x v="8"/>
    <d v="2015-02-23T18:00:00"/>
    <d v="2013-11-15T14:08:00"/>
    <d v="2015-02-02T00:00:00"/>
    <n v="443.4111111111124"/>
    <d v="2015-02-07T00:00:00"/>
    <m/>
    <x v="4"/>
    <s v="Sin Fecha"/>
    <n v="465.1611111111124"/>
    <d v="2015-02-12T19:28:00"/>
    <s v="No Cumplió"/>
    <s v="Sin Fecha"/>
    <n v="454.22222222222626"/>
    <s v="Broker, FSP1307, FSP580, Interface"/>
    <n v="5"/>
    <x v="0"/>
    <m/>
    <m/>
    <m/>
    <m/>
  </r>
  <r>
    <x v="2"/>
    <s v="Br4"/>
    <s v="BXMPRJ-57"/>
    <s v="Enhancement"/>
    <s v="Closed"/>
    <s v="Medium"/>
    <s v="Publicar Saldos y Posiciones."/>
    <s v="BRECHA. _x000a_Función para publicar Saldos y Posiciones. _x000a_Corresponde al ID 19 de Brechas e Interfaces."/>
    <s v="Myrna Ocana"/>
    <x v="13"/>
    <d v="2015-02-23T18:00:00"/>
    <d v="2013-11-14T23:46:00"/>
    <d v="2015-02-02T00:00:00"/>
    <n v="444.00972222222481"/>
    <d v="2015-02-07T00:00:00"/>
    <m/>
    <x v="5"/>
    <s v="Sin Fecha"/>
    <n v="465.75972222222481"/>
    <d v="2015-02-10T18:00:00"/>
    <s v="No Cumplió"/>
    <s v="Sin Fecha"/>
    <n v="452.75972222222481"/>
    <s v="Bank, Broker, FSP580, Interface"/>
    <n v="5"/>
    <x v="0"/>
    <m/>
    <m/>
    <m/>
    <m/>
  </r>
  <r>
    <x v="0"/>
    <s v="Br4"/>
    <s v="BXMPRJ-52"/>
    <s v="Enhancement"/>
    <s v="Client Response Provided"/>
    <s v="Medium"/>
    <s v="Interfaz DWH para CB"/>
    <s v="Interfaz DWH. _x000a_Corresponde al ID 45 y 50 de Brechas e Interfaces _x000a_Corresponde al ID 139, 141, 142, 143, 157, 158, 159, 160, 161 de Inventario de Interfaces."/>
    <s v="Myrna Ocana"/>
    <x v="46"/>
    <d v="2015-02-23T18:00:00"/>
    <d v="2013-11-08T18:13:00"/>
    <d v="2015-02-02T00:00:00"/>
    <n v="450.2409722222219"/>
    <d v="2015-02-07T00:00:00"/>
    <d v="2015-02-05T00:00:00"/>
    <x v="24"/>
    <n v="18"/>
    <n v="471.9909722222219"/>
    <m/>
    <s v="No Cumplió"/>
    <s v="No Cumplió"/>
    <n v="471.9909722222219"/>
    <s v="Broker, FSP580, Interface, PruebasD3"/>
    <n v="5"/>
    <x v="0"/>
    <m/>
    <m/>
    <m/>
    <m/>
  </r>
  <r>
    <x v="2"/>
    <s v="Br4"/>
    <s v="BXMPRJ-49"/>
    <s v="Enhancement"/>
    <s v="Delivered"/>
    <s v="Medium"/>
    <s v="Interfaz Zeus - Investor"/>
    <s v="INTREFAZ para la generación de los archivos para ZEUS e INVESTOR _x000a_Corresponde al ID 74 y 75 de Brechas e Interfaces _x000a_Corresponde al ID 93 al 194 de Inventario de Interfaces."/>
    <s v="Myrna Ocana"/>
    <x v="37"/>
    <d v="2015-02-23T18:00:00"/>
    <d v="2013-11-06T11:56:00"/>
    <d v="2015-02-02T00:00:00"/>
    <n v="452.50277777777956"/>
    <d v="2015-02-07T00:00:00"/>
    <d v="2015-02-05T00:00:00"/>
    <x v="4"/>
    <n v="7"/>
    <n v="474.25277777777956"/>
    <d v="2015-02-12T20:07:00"/>
    <s v="No Cumplió"/>
    <s v="No Cumplió"/>
    <n v="463.34097222222044"/>
    <s v="Broker, FSP580, Gap, PruebasD3, SCPC, TAS-Gral"/>
    <n v="5"/>
    <x v="0"/>
    <m/>
    <m/>
    <m/>
    <m/>
  </r>
  <r>
    <x v="0"/>
    <s v="Br4"/>
    <s v="BXMPRJ-42"/>
    <s v="Enhancement"/>
    <s v="Delivered"/>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7"/>
    <d v="2015-02-23T18:00:00"/>
    <d v="2013-10-30T17:26:00"/>
    <d v="2015-02-02T00:00:00"/>
    <n v="459.27361111110804"/>
    <d v="2015-02-07T00:00:00"/>
    <d v="2015-02-05T00:00:00"/>
    <x v="24"/>
    <n v="18"/>
    <n v="481.02361111110804"/>
    <m/>
    <s v="No Cumplió"/>
    <s v="No Cumplió"/>
    <n v="481.02361111110804"/>
    <s v="Broker, FSP580, Interface, PruebasD3"/>
    <n v="5"/>
    <x v="0"/>
    <m/>
    <m/>
    <m/>
    <m/>
  </r>
  <r>
    <x v="2"/>
    <s v="Br4"/>
    <s v="BXMPRJ-38"/>
    <s v="Enhancement"/>
    <s v="Closed"/>
    <s v="Medium"/>
    <s v="LAYOUT INTERFAZ PRECIOS Y RENDIMIENTOS DE FONDOS TAS-WEB"/>
    <s v="Proporcionar al cliente una interfaz diaria que le permita exportar la información de precios y rendimientos de los fondos del módulo de Sociedades de Inversión en archivo plano."/>
    <s v="Arturo Saldivar"/>
    <x v="8"/>
    <d v="2015-02-23T18:00:00"/>
    <d v="2013-10-23T14:15:00"/>
    <d v="2015-02-02T00:00:00"/>
    <n v="466.40625"/>
    <d v="2015-02-07T00:00:00"/>
    <d v="2015-02-04T00:00:00"/>
    <x v="10"/>
    <n v="12"/>
    <n v="488.15625"/>
    <d v="2015-02-16T14:54:00"/>
    <s v="No Cumplió"/>
    <s v="No Cumplió"/>
    <n v="481.0270833333343"/>
    <s v="Broker, Gap, Licencia, PruebasD2, TAS-Funds"/>
    <n v="5"/>
    <x v="0"/>
    <m/>
    <m/>
    <m/>
    <m/>
  </r>
  <r>
    <x v="0"/>
    <s v="Br4"/>
    <s v="BXMPRJ-33"/>
    <s v="Enhancement"/>
    <s v="In Progress"/>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na hernandez"/>
    <x v="20"/>
    <d v="2015-02-23T18:00:00"/>
    <d v="2013-10-22T15:25:00"/>
    <d v="2015-02-17T14:38:00"/>
    <n v="482.96736111111386"/>
    <d v="2015-02-22T14:38:00"/>
    <m/>
    <x v="1"/>
    <s v="Sin Fecha"/>
    <n v="489.10763888889051"/>
    <m/>
    <s v="No Cumplió"/>
    <s v="Sin Fecha"/>
    <n v="489.10763888889051"/>
    <s v="Broker, FSP1307, Gap, Licencia"/>
    <n v="5"/>
    <x v="1"/>
    <m/>
    <m/>
    <m/>
    <m/>
  </r>
  <r>
    <x v="1"/>
    <s v="Br4"/>
    <s v="BXMPRJ-33"/>
    <s v="Enhancement"/>
    <s v="Delivered"/>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9"/>
    <d v="2015-02-23T18:00:00"/>
    <d v="2013-10-22T15:25:00"/>
    <d v="2015-02-02T00:00:00"/>
    <n v="467.35763888889051"/>
    <d v="2015-02-07T00:00:00"/>
    <m/>
    <x v="7"/>
    <s v="Sin Fecha"/>
    <n v="489.10763888889051"/>
    <d v="2015-02-17T14:38:00"/>
    <s v="No Cumplió"/>
    <s v="Sin Fecha"/>
    <n v="482.96736111111386"/>
    <s v="Broker, FSP1307, Gap, Licencia"/>
    <n v="5"/>
    <x v="1"/>
    <m/>
    <m/>
    <m/>
    <m/>
  </r>
  <r>
    <x v="1"/>
    <s v="Br4"/>
    <s v="BXMPRJ-33"/>
    <s v="Enhancement"/>
    <s v="Delivered"/>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7"/>
    <d v="2015-02-23T18:00:00"/>
    <d v="2013-10-22T15:25:00"/>
    <d v="2015-02-02T00:00:00"/>
    <n v="467.35763888889051"/>
    <d v="2015-02-07T00:00:00"/>
    <d v="2015-02-04T00:00:00"/>
    <x v="24"/>
    <n v="19"/>
    <n v="489.10763888889051"/>
    <m/>
    <s v="No Cumplió"/>
    <s v="No Cumplió"/>
    <n v="489.10763888889051"/>
    <s v="FSP578, FSP579, PruebasD2"/>
    <n v="5"/>
    <x v="0"/>
    <m/>
    <m/>
    <m/>
    <m/>
  </r>
  <r>
    <x v="0"/>
    <s v="Br4"/>
    <s v="BXMPRJ-31"/>
    <s v="Enhancement"/>
    <s v="In Progress"/>
    <s v="Medium"/>
    <s v="Comisiones e Ingresos"/>
    <s v="Cobro de comisiones a contratos e ingresos generados por promotor. _x000a_Corresponde al ID TAS 36 de Brechas e Interfaces Bx+"/>
    <s v="Myrna Ocana"/>
    <x v="16"/>
    <d v="2015-02-23T18:00:00"/>
    <d v="2013-10-19T15:19:00"/>
    <d v="2015-02-02T00:00:00"/>
    <n v="470.3618055555562"/>
    <d v="2015-02-07T00:00:00"/>
    <d v="2015-02-04T00:00:00"/>
    <x v="24"/>
    <n v="19"/>
    <n v="492.1118055555562"/>
    <m/>
    <s v="No Cumplió"/>
    <s v="No Cumplió"/>
    <n v="492.1118055555562"/>
    <s v="FSP578, FSP579, PruebasD2"/>
    <n v="5"/>
    <x v="1"/>
    <m/>
    <m/>
    <m/>
    <m/>
  </r>
  <r>
    <x v="0"/>
    <s v="Br4"/>
    <s v="BXMPRJ-30"/>
    <s v="Enhancement"/>
    <s v="In Progress"/>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Alejandra Ivonne González Venancio"/>
    <x v="6"/>
    <d v="2015-02-23T18:00:00"/>
    <d v="2013-10-18T18:41:00"/>
    <d v="2015-02-17T18:40:00"/>
    <n v="486.99930555556057"/>
    <d v="2015-02-22T18:40:00"/>
    <m/>
    <x v="0"/>
    <s v="Sin Fecha"/>
    <n v="492.97152777777956"/>
    <m/>
    <s v="No Cumplió"/>
    <s v="Sin Fecha"/>
    <n v="492.97152777777956"/>
    <s v="PruebasD2"/>
    <n v="5"/>
    <x v="0"/>
    <m/>
    <m/>
    <m/>
    <m/>
  </r>
  <r>
    <x v="1"/>
    <s v="Br4"/>
    <s v="BXMPRJ-30"/>
    <s v="Enhancement"/>
    <s v="In Progress"/>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Myrna Ocana"/>
    <x v="27"/>
    <d v="2015-02-23T18:00:00"/>
    <d v="2013-10-18T18:41:00"/>
    <d v="2015-02-02T00:00:00"/>
    <n v="471.22152777777956"/>
    <d v="2015-02-07T00:00:00"/>
    <d v="2015-02-04T00:00:00"/>
    <x v="7"/>
    <n v="13"/>
    <n v="492.97152777777956"/>
    <d v="2015-02-17T18:40:00"/>
    <s v="No Cumplió"/>
    <s v="No Cumplió"/>
    <n v="486.99930555556057"/>
    <s v="PruebasD2"/>
    <n v="5"/>
    <x v="0"/>
    <m/>
    <m/>
    <m/>
    <m/>
  </r>
  <r>
    <x v="0"/>
    <s v="Br4"/>
    <s v="BXMPRJ-27"/>
    <s v="Enhancement"/>
    <s v="Failed Test"/>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10"/>
    <d v="2015-02-23T18:00:00"/>
    <d v="2013-10-18T14:41:00"/>
    <d v="2015-02-14T15:38:00"/>
    <n v="484.03958333333139"/>
    <d v="2015-02-19T15:38:00"/>
    <d v="2015-02-04T00:00:00"/>
    <x v="3"/>
    <n v="19"/>
    <n v="493.1381944444438"/>
    <m/>
    <s v="No Cumplió"/>
    <s v="No Cumplió"/>
    <n v="493.1381944444438"/>
    <s v="Bank, Broker, FSP578, FSP580, Gap, PruebasD2"/>
    <n v="5"/>
    <x v="1"/>
    <m/>
    <m/>
    <m/>
    <m/>
  </r>
  <r>
    <x v="1"/>
    <s v="Br4"/>
    <s v="BXMPRJ-27"/>
    <s v="Enhancement"/>
    <s v="Delivered"/>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26"/>
    <d v="2015-02-23T18:00:00"/>
    <d v="2013-10-18T14:41:00"/>
    <d v="2015-02-02T00:00:00"/>
    <n v="471.3881944444438"/>
    <d v="2015-02-07T00:00:00"/>
    <d v="2015-02-04T00:00:00"/>
    <x v="13"/>
    <n v="10"/>
    <n v="493.1381944444438"/>
    <d v="2015-02-14T15:38:00"/>
    <s v="No Cumplió"/>
    <s v="No Cumplió"/>
    <n v="484.03958333333139"/>
    <s v="Bank, Broker, FSP578, FSP580, Gap, PruebasD2"/>
    <n v="5"/>
    <x v="0"/>
    <m/>
    <m/>
    <m/>
    <m/>
  </r>
  <r>
    <x v="0"/>
    <s v="Br4"/>
    <s v="BXMPRJ-26"/>
    <s v="Enhancement"/>
    <s v="Delivered"/>
    <s v="Medium"/>
    <s v="Funcionalidad Hos to Host"/>
    <s v="Se anexa documento de especificación para su revisión. _x000a_Funcionalidad Host to Host. _x000a_Corresponden a los ID 137 y 163 del Inventario de Interfaces proporcionado por Bx+."/>
    <s v="Myrna Ocana"/>
    <x v="8"/>
    <d v="2015-02-23T18:00:00"/>
    <d v="2013-10-17T13:36:00"/>
    <d v="2015-02-13T15:50:00"/>
    <n v="484.09305555555329"/>
    <d v="2015-02-18T15:50:00"/>
    <d v="2015-02-04T00:00:00"/>
    <x v="4"/>
    <n v="19"/>
    <n v="494.1833333333343"/>
    <m/>
    <s v="No Cumplió"/>
    <s v="No Cumplió"/>
    <n v="494.1833333333343"/>
    <s v="Bank, Broker, FSP578, FSP580, Gap, PruebasD2"/>
    <n v="5"/>
    <x v="0"/>
    <m/>
    <m/>
    <m/>
    <m/>
  </r>
  <r>
    <x v="1"/>
    <s v="Br4"/>
    <s v="BXMPRJ-26"/>
    <s v="Enhancement"/>
    <s v="Delivered"/>
    <s v="Medium"/>
    <s v="Funcionalidad Hos to Host"/>
    <s v="Se anexa documento de especificación para su revisión. _x000a_Funcionalidad Host to Host. _x000a_Corresponden a los ID 137 y 163 del Inventario de Interfaces proporcionado por Bx+."/>
    <s v="Myrna Ocana"/>
    <x v="4"/>
    <d v="2015-02-23T18:00:00"/>
    <d v="2013-10-17T13:36:00"/>
    <d v="2015-02-02T00:00:00"/>
    <n v="472.4333333333343"/>
    <d v="2015-02-07T00:00:00"/>
    <d v="2015-02-04T00:00:00"/>
    <x v="9"/>
    <n v="9"/>
    <n v="494.1833333333343"/>
    <d v="2015-02-13T15:50:00"/>
    <s v="No Cumplió"/>
    <s v="No Cumplió"/>
    <n v="484.09305555555329"/>
    <s v="Bank, Broker, FSP578, FSP580, Gap, PruebasD2"/>
    <n v="5"/>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 dinámica1" cacheId="8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3">
  <location ref="A3:B6" firstHeaderRow="1" firstDataRow="1" firstDataCol="1" rowPageCount="1" colPageCount="1"/>
  <pivotFields count="30">
    <pivotField axis="axisPage" multipleItemSelectionAllowed="1" showAll="0">
      <items count="4">
        <item n="En proceso" x="0"/>
        <item n="Concluidas" h="1" x="1"/>
        <item n="Cerradas" h="1" x="2"/>
        <item t="default"/>
      </items>
    </pivotField>
    <pivotField showAll="0"/>
    <pivotField dataField="1" showAll="0"/>
    <pivotField showAll="0"/>
    <pivotField showAll="0"/>
    <pivotField showAll="0"/>
    <pivotField showAll="0"/>
    <pivotField showAll="0"/>
    <pivotField showAll="0"/>
    <pivotField showAll="0"/>
    <pivotField numFmtId="14" showAll="0"/>
    <pivotField numFmtId="14" showAll="0"/>
    <pivotField numFmtId="14" showAll="0"/>
    <pivotField showAll="0"/>
    <pivotField numFmtId="14" showAll="0"/>
    <pivotField showAll="0"/>
    <pivotField numFmtId="1" showAll="0"/>
    <pivotField showAll="0"/>
    <pivotField numFmtId="1" showAll="0"/>
    <pivotField showAll="0"/>
    <pivotField showAll="0"/>
    <pivotField showAll="0"/>
    <pivotField numFmtId="1" showAll="0"/>
    <pivotField showAll="0"/>
    <pivotField showAll="0"/>
    <pivotField axis="axisRow" showAll="0" defaultSubtotal="0">
      <items count="3">
        <item x="0"/>
        <item x="2"/>
        <item x="1"/>
      </items>
    </pivotField>
    <pivotField showAll="0"/>
    <pivotField showAll="0"/>
    <pivotField showAll="0"/>
    <pivotField showAll="0"/>
  </pivotFields>
  <rowFields count="1">
    <field x="25"/>
  </rowFields>
  <rowItems count="3">
    <i>
      <x/>
    </i>
    <i>
      <x v="2"/>
    </i>
    <i t="grand">
      <x/>
    </i>
  </rowItems>
  <colItems count="1">
    <i/>
  </colItems>
  <pageFields count="1">
    <pageField fld="0" hier="-1"/>
  </pageFields>
  <dataFields count="1">
    <dataField name="Cuenta de Key" fld="2" subtotal="count" baseField="0" baseItem="0"/>
  </dataFields>
  <chartFormats count="2">
    <chartFormat chart="1" format="3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abla dinámica5" cacheId="8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B14" firstHeaderRow="1" firstDataRow="1" firstDataCol="1" rowPageCount="2" colPageCount="1"/>
  <pivotFields count="29">
    <pivotField axis="axisPage" multipleItemSelectionAllowed="1" showAll="0" defaultSubtotal="0">
      <items count="3">
        <item x="0"/>
        <item h="1" x="1"/>
        <item h="1" x="2"/>
      </items>
    </pivotField>
    <pivotField showAll="0"/>
    <pivotField dataField="1" showAll="0"/>
    <pivotField showAll="0"/>
    <pivotField showAll="0"/>
    <pivotField showAll="0"/>
    <pivotField showAll="0"/>
    <pivotField showAll="0"/>
    <pivotField showAll="0"/>
    <pivotField axis="axisRow" showAll="0">
      <items count="15">
        <item x="11"/>
        <item x="4"/>
        <item x="10"/>
        <item x="8"/>
        <item x="12"/>
        <item x="1"/>
        <item x="6"/>
        <item x="7"/>
        <item x="9"/>
        <item x="0"/>
        <item m="1" x="13"/>
        <item x="2"/>
        <item x="3"/>
        <item x="5"/>
        <item t="default"/>
      </items>
    </pivotField>
    <pivotField numFmtId="14" showAll="0"/>
    <pivotField numFmtId="14" showAll="0"/>
    <pivotField numFmtId="14" showAll="0"/>
    <pivotField numFmtId="164" showAll="0"/>
    <pivotField numFmtId="14" showAll="0" defaultSubtotal="0"/>
    <pivotField showAll="0" defaultSubtotal="0"/>
    <pivotField numFmtId="1" showAll="0" defaultSubtotal="0"/>
    <pivotField showAll="0" defaultSubtotal="0"/>
    <pivotField numFmtId="1" showAll="0"/>
    <pivotField showAll="0"/>
    <pivotField showAll="0" defaultSubtotal="0"/>
    <pivotField showAll="0" defaultSubtotal="0"/>
    <pivotField numFmtId="1" showAll="0"/>
    <pivotField showAll="0"/>
    <pivotField showAll="0"/>
    <pivotField axis="axisPage" showAll="0">
      <items count="4">
        <item x="2"/>
        <item x="1"/>
        <item x="0"/>
        <item t="default"/>
      </items>
    </pivotField>
    <pivotField showAll="0"/>
    <pivotField showAll="0"/>
    <pivotField showAll="0"/>
  </pivotFields>
  <rowFields count="1">
    <field x="9"/>
  </rowFields>
  <rowItems count="8">
    <i>
      <x v="1"/>
    </i>
    <i>
      <x v="2"/>
    </i>
    <i>
      <x v="6"/>
    </i>
    <i>
      <x v="7"/>
    </i>
    <i>
      <x v="9"/>
    </i>
    <i>
      <x v="12"/>
    </i>
    <i>
      <x v="13"/>
    </i>
    <i t="grand">
      <x/>
    </i>
  </rowItems>
  <colItems count="1">
    <i/>
  </colItems>
  <pageFields count="2">
    <pageField fld="25" hier="-1"/>
    <pageField fld="0" hier="-1"/>
  </pageFields>
  <dataFields count="1">
    <dataField name="Cuenta de Key" fld="2" subtotal="count" baseField="0" baseItem="0"/>
  </dataFields>
  <formats count="6">
    <format dxfId="37">
      <pivotArea outline="0" collapsedLevelsAreSubtotals="1" fieldPosition="0"/>
    </format>
    <format dxfId="36">
      <pivotArea field="9" type="button" dataOnly="0" labelOnly="1" outline="0" axis="axisRow" fieldPosition="0"/>
    </format>
    <format dxfId="35">
      <pivotArea dataOnly="0" labelOnly="1" fieldPosition="0">
        <references count="1">
          <reference field="9" count="0"/>
        </references>
      </pivotArea>
    </format>
    <format dxfId="34">
      <pivotArea dataOnly="0" labelOnly="1" grandRow="1" outline="0" fieldPosition="0"/>
    </format>
    <format dxfId="33">
      <pivotArea dataOnly="0" labelOnly="1" grandCol="1" outline="0"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Tabla dinámica5" cacheId="8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AB10" firstHeaderRow="1" firstDataRow="2" firstDataCol="1" rowPageCount="1" colPageCount="1"/>
  <pivotFields count="32">
    <pivotField axis="axisRow" multipleItemSelectionAllowed="1" showAll="0">
      <items count="4">
        <item n="En proceso" x="0"/>
        <item n="Concluidas" x="1"/>
        <item n="Cerradas" x="2"/>
        <item t="default"/>
      </items>
    </pivotField>
    <pivotField showAll="0"/>
    <pivotField dataField="1" showAll="0"/>
    <pivotField showAll="0"/>
    <pivotField showAll="0"/>
    <pivotField showAll="0"/>
    <pivotField showAll="0"/>
    <pivotField showAll="0"/>
    <pivotField showAll="0"/>
    <pivotField showAll="0" sortType="descending">
      <items count="36">
        <item x="19"/>
        <item x="26"/>
        <item x="3"/>
        <item x="28"/>
        <item x="2"/>
        <item x="8"/>
        <item x="17"/>
        <item x="7"/>
        <item x="24"/>
        <item x="34"/>
        <item x="6"/>
        <item x="13"/>
        <item x="21"/>
        <item x="11"/>
        <item x="4"/>
        <item x="20"/>
        <item x="27"/>
        <item x="10"/>
        <item x="5"/>
        <item x="0"/>
        <item x="29"/>
        <item x="30"/>
        <item x="31"/>
        <item x="9"/>
        <item x="16"/>
        <item x="14"/>
        <item x="33"/>
        <item x="12"/>
        <item x="15"/>
        <item x="23"/>
        <item x="18"/>
        <item x="25"/>
        <item x="32"/>
        <item x="1"/>
        <item x="22"/>
        <item t="default"/>
      </items>
      <autoSortScope>
        <pivotArea dataOnly="0" outline="0" fieldPosition="0">
          <references count="1">
            <reference field="4294967294" count="1" selected="0">
              <x v="0"/>
            </reference>
          </references>
        </pivotArea>
      </autoSortScope>
    </pivotField>
    <pivotField numFmtId="14" showAll="0"/>
    <pivotField numFmtId="14" showAll="0"/>
    <pivotField numFmtId="14" showAll="0"/>
    <pivotField showAll="0"/>
    <pivotField numFmtId="14" showAll="0" defaultSubtotal="0"/>
    <pivotField showAll="0" defaultSubtotal="0"/>
    <pivotField axis="axisCol" numFmtId="1" showAll="0" sortType="ascending" defaultSubtotal="0">
      <items count="59">
        <item x="22"/>
        <item m="1" x="39"/>
        <item m="1" x="52"/>
        <item m="1" x="50"/>
        <item m="1" x="40"/>
        <item m="1" x="48"/>
        <item m="1" x="24"/>
        <item m="1" x="45"/>
        <item m="1" x="44"/>
        <item x="9"/>
        <item m="1" x="28"/>
        <item m="1" x="47"/>
        <item m="1" x="54"/>
        <item x="6"/>
        <item m="1" x="37"/>
        <item m="1" x="46"/>
        <item x="7"/>
        <item m="1" x="56"/>
        <item x="13"/>
        <item m="1" x="42"/>
        <item x="0"/>
        <item m="1" x="32"/>
        <item x="1"/>
        <item m="1" x="41"/>
        <item x="8"/>
        <item m="1" x="58"/>
        <item m="1" x="23"/>
        <item x="2"/>
        <item m="1" x="53"/>
        <item m="1" x="55"/>
        <item m="1" x="29"/>
        <item m="1" x="31"/>
        <item x="15"/>
        <item x="19"/>
        <item m="1" x="43"/>
        <item m="1" x="57"/>
        <item m="1" x="35"/>
        <item x="3"/>
        <item m="1" x="51"/>
        <item m="1" x="26"/>
        <item m="1" x="25"/>
        <item m="1" x="36"/>
        <item x="4"/>
        <item m="1" x="30"/>
        <item x="20"/>
        <item m="1" x="27"/>
        <item m="1" x="38"/>
        <item m="1" x="34"/>
        <item x="14"/>
        <item m="1" x="33"/>
        <item x="5"/>
        <item m="1" x="49"/>
        <item x="21"/>
        <item x="17"/>
        <item x="11"/>
        <item x="18"/>
        <item x="10"/>
        <item x="12"/>
        <item x="16"/>
      </items>
    </pivotField>
    <pivotField showAll="0" defaultSubtotal="0"/>
    <pivotField numFmtId="1" showAll="0"/>
    <pivotField showAll="0"/>
    <pivotField showAll="0" defaultSubtotal="0"/>
    <pivotField showAll="0" defaultSubtotal="0"/>
    <pivotField numFmtId="1" showAll="0"/>
    <pivotField showAll="0"/>
    <pivotField showAll="0"/>
    <pivotField axis="axisPage" showAll="0">
      <items count="12">
        <item x="2"/>
        <item x="0"/>
        <item x="8"/>
        <item x="3"/>
        <item x="9"/>
        <item x="1"/>
        <item x="4"/>
        <item x="5"/>
        <item x="6"/>
        <item x="10"/>
        <item x="7"/>
        <item t="default"/>
      </items>
    </pivotField>
    <pivotField showAll="0"/>
    <pivotField showAll="0"/>
    <pivotField showAll="0"/>
    <pivotField showAll="0"/>
    <pivotField showAll="0"/>
    <pivotField showAll="0"/>
  </pivotFields>
  <rowFields count="1">
    <field x="0"/>
  </rowFields>
  <rowItems count="4">
    <i>
      <x/>
    </i>
    <i>
      <x v="1"/>
    </i>
    <i>
      <x v="2"/>
    </i>
    <i t="grand">
      <x/>
    </i>
  </rowItems>
  <colFields count="1">
    <field x="16"/>
  </colFields>
  <colItems count="24">
    <i>
      <x/>
    </i>
    <i>
      <x v="9"/>
    </i>
    <i>
      <x v="13"/>
    </i>
    <i>
      <x v="16"/>
    </i>
    <i>
      <x v="18"/>
    </i>
    <i>
      <x v="20"/>
    </i>
    <i>
      <x v="22"/>
    </i>
    <i>
      <x v="24"/>
    </i>
    <i>
      <x v="27"/>
    </i>
    <i>
      <x v="32"/>
    </i>
    <i>
      <x v="33"/>
    </i>
    <i>
      <x v="37"/>
    </i>
    <i>
      <x v="42"/>
    </i>
    <i>
      <x v="44"/>
    </i>
    <i>
      <x v="48"/>
    </i>
    <i>
      <x v="50"/>
    </i>
    <i>
      <x v="52"/>
    </i>
    <i>
      <x v="53"/>
    </i>
    <i>
      <x v="54"/>
    </i>
    <i>
      <x v="55"/>
    </i>
    <i>
      <x v="56"/>
    </i>
    <i>
      <x v="57"/>
    </i>
    <i>
      <x v="58"/>
    </i>
    <i t="grand">
      <x/>
    </i>
  </colItems>
  <pageFields count="1">
    <pageField fld="25" hier="-1"/>
  </pageFields>
  <dataFields count="1">
    <dataField name="Cuenta de Key" fld="2" subtotal="count" baseField="0" baseItem="0"/>
  </dataFields>
  <formats count="12">
    <format dxfId="14">
      <pivotArea outline="0" collapsedLevelsAreSubtotals="1" fieldPosition="0"/>
    </format>
    <format dxfId="13">
      <pivotArea field="9" type="button" dataOnly="0" labelOnly="1" outline="0"/>
    </format>
    <format dxfId="12">
      <pivotArea dataOnly="0" labelOnly="1" grandRow="1" outline="0" fieldPosition="0"/>
    </format>
    <format dxfId="11">
      <pivotArea dataOnly="0" labelOnly="1" grandCol="1" outline="0" fieldPosition="0"/>
    </format>
    <format dxfId="10">
      <pivotArea outline="0" collapsedLevelsAreSubtotals="1" fieldPosition="0"/>
    </format>
    <format dxfId="9">
      <pivotArea field="9" type="button" dataOnly="0" labelOnly="1" outline="0"/>
    </format>
    <format dxfId="8">
      <pivotArea dataOnly="0" labelOnly="1" grandRow="1" outline="0" fieldPosition="0"/>
    </format>
    <format dxfId="7">
      <pivotArea dataOnly="0" labelOnly="1" grandCol="1" outline="0" fieldPosition="0"/>
    </format>
    <format dxfId="6">
      <pivotArea outline="0" collapsedLevelsAreSubtotals="1" fieldPosition="0"/>
    </format>
    <format dxfId="5">
      <pivotArea field="9" type="button" dataOnly="0" labelOnly="1" outline="0"/>
    </format>
    <format dxfId="4">
      <pivotArea dataOnly="0" labelOnly="1" grandRow="1" outline="0" fieldPosition="0"/>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Tabla dinámica6" cacheId="8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36" firstHeaderRow="1" firstDataRow="1" firstDataCol="1" rowPageCount="2" colPageCount="1"/>
  <pivotFields count="32">
    <pivotField axis="axisPage" multipleItemSelectionAllowed="1" showAll="0" defaultSubtotal="0">
      <items count="3">
        <item x="0"/>
        <item h="1" x="1"/>
        <item h="1" x="2"/>
      </items>
    </pivotField>
    <pivotField showAll="0"/>
    <pivotField dataField="1" showAll="0"/>
    <pivotField showAll="0"/>
    <pivotField showAll="0"/>
    <pivotField showAll="0"/>
    <pivotField showAll="0"/>
    <pivotField showAll="0"/>
    <pivotField showAll="0"/>
    <pivotField axis="axisRow" showAll="0">
      <items count="36">
        <item x="19"/>
        <item x="26"/>
        <item x="3"/>
        <item x="28"/>
        <item x="2"/>
        <item x="8"/>
        <item x="17"/>
        <item x="7"/>
        <item x="24"/>
        <item x="34"/>
        <item x="6"/>
        <item x="13"/>
        <item x="21"/>
        <item x="11"/>
        <item x="4"/>
        <item x="20"/>
        <item x="27"/>
        <item x="10"/>
        <item x="5"/>
        <item x="0"/>
        <item x="29"/>
        <item x="30"/>
        <item x="31"/>
        <item x="9"/>
        <item x="16"/>
        <item x="14"/>
        <item x="33"/>
        <item x="12"/>
        <item x="15"/>
        <item x="23"/>
        <item x="18"/>
        <item x="25"/>
        <item x="32"/>
        <item x="1"/>
        <item x="22"/>
        <item t="default"/>
      </items>
    </pivotField>
    <pivotField numFmtId="14" showAll="0"/>
    <pivotField numFmtId="14" showAll="0"/>
    <pivotField numFmtId="14" showAll="0"/>
    <pivotField showAll="0"/>
    <pivotField numFmtId="14" showAll="0" defaultSubtotal="0"/>
    <pivotField showAll="0" defaultSubtotal="0"/>
    <pivotField numFmtId="1" showAll="0" defaultSubtotal="0"/>
    <pivotField showAll="0" defaultSubtotal="0"/>
    <pivotField numFmtId="1" showAll="0"/>
    <pivotField showAll="0"/>
    <pivotField showAll="0" defaultSubtotal="0"/>
    <pivotField showAll="0" defaultSubtotal="0"/>
    <pivotField numFmtId="1" showAll="0"/>
    <pivotField showAll="0"/>
    <pivotField showAll="0"/>
    <pivotField axis="axisPage" showAll="0">
      <items count="12">
        <item x="2"/>
        <item x="0"/>
        <item x="8"/>
        <item x="3"/>
        <item x="9"/>
        <item x="1"/>
        <item x="4"/>
        <item x="5"/>
        <item x="6"/>
        <item x="10"/>
        <item x="7"/>
        <item t="default"/>
      </items>
    </pivotField>
    <pivotField showAll="0"/>
    <pivotField showAll="0"/>
    <pivotField showAll="0"/>
    <pivotField showAll="0"/>
    <pivotField showAll="0"/>
    <pivotField showAll="0"/>
  </pivotFields>
  <rowFields count="1">
    <field x="9"/>
  </rowFields>
  <rowItems count="31">
    <i>
      <x/>
    </i>
    <i>
      <x v="1"/>
    </i>
    <i>
      <x v="2"/>
    </i>
    <i>
      <x v="3"/>
    </i>
    <i>
      <x v="4"/>
    </i>
    <i>
      <x v="5"/>
    </i>
    <i>
      <x v="6"/>
    </i>
    <i>
      <x v="7"/>
    </i>
    <i>
      <x v="8"/>
    </i>
    <i>
      <x v="10"/>
    </i>
    <i>
      <x v="11"/>
    </i>
    <i>
      <x v="12"/>
    </i>
    <i>
      <x v="13"/>
    </i>
    <i>
      <x v="14"/>
    </i>
    <i>
      <x v="15"/>
    </i>
    <i>
      <x v="16"/>
    </i>
    <i>
      <x v="17"/>
    </i>
    <i>
      <x v="18"/>
    </i>
    <i>
      <x v="19"/>
    </i>
    <i>
      <x v="22"/>
    </i>
    <i>
      <x v="23"/>
    </i>
    <i>
      <x v="24"/>
    </i>
    <i>
      <x v="26"/>
    </i>
    <i>
      <x v="27"/>
    </i>
    <i>
      <x v="28"/>
    </i>
    <i>
      <x v="29"/>
    </i>
    <i>
      <x v="30"/>
    </i>
    <i>
      <x v="32"/>
    </i>
    <i>
      <x v="33"/>
    </i>
    <i>
      <x v="34"/>
    </i>
    <i t="grand">
      <x/>
    </i>
  </rowItems>
  <colItems count="1">
    <i/>
  </colItems>
  <pageFields count="2">
    <pageField fld="25" hier="-1"/>
    <pageField fld="0" hier="-1"/>
  </pageFields>
  <dataFields count="1">
    <dataField name="Cuenta de Key" fld="2" subtotal="count" baseField="0" baseItem="0"/>
  </dataFields>
  <formats count="12">
    <format dxfId="26">
      <pivotArea outline="0" collapsedLevelsAreSubtotals="1" fieldPosition="0"/>
    </format>
    <format dxfId="25">
      <pivotArea field="9" type="button" dataOnly="0" labelOnly="1" outline="0" axis="axisRow" fieldPosition="0"/>
    </format>
    <format dxfId="24">
      <pivotArea dataOnly="0" labelOnly="1" grandRow="1" outline="0" fieldPosition="0"/>
    </format>
    <format dxfId="23">
      <pivotArea dataOnly="0" labelOnly="1" grandCol="1" outline="0" fieldPosition="0"/>
    </format>
    <format dxfId="22">
      <pivotArea outline="0" collapsedLevelsAreSubtotals="1" fieldPosition="0"/>
    </format>
    <format dxfId="21">
      <pivotArea field="9" type="button" dataOnly="0" labelOnly="1" outline="0" axis="axisRow" fieldPosition="0"/>
    </format>
    <format dxfId="20">
      <pivotArea dataOnly="0" labelOnly="1" grandRow="1" outline="0" fieldPosition="0"/>
    </format>
    <format dxfId="19">
      <pivotArea dataOnly="0" labelOnly="1" grandCol="1" outline="0" fieldPosition="0"/>
    </format>
    <format dxfId="18">
      <pivotArea outline="0" collapsedLevelsAreSubtotals="1" fieldPosition="0"/>
    </format>
    <format dxfId="17">
      <pivotArea field="9" type="button" dataOnly="0" labelOnly="1" outline="0" axis="axisRow" fieldPosition="0"/>
    </format>
    <format dxfId="16">
      <pivotArea dataOnly="0" labelOnly="1" grandRow="1" outline="0" fieldPosition="0"/>
    </format>
    <format dxfId="1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Tabla dinámica1" cacheId="8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2">
  <location ref="A3:E35" firstHeaderRow="1" firstDataRow="2" firstDataCol="1" rowPageCount="1" colPageCount="1"/>
  <pivotFields count="30">
    <pivotField axis="axisCol" showAll="0">
      <items count="4">
        <item n="En proceso" x="0"/>
        <item n="Concluidas" x="1"/>
        <item n="Cerradas" x="2"/>
        <item t="default"/>
      </items>
    </pivotField>
    <pivotField showAll="0"/>
    <pivotField dataField="1" showAll="0"/>
    <pivotField showAll="0"/>
    <pivotField showAll="0"/>
    <pivotField showAll="0"/>
    <pivotField showAll="0"/>
    <pivotField showAll="0"/>
    <pivotField showAll="0"/>
    <pivotField axis="axisPage" multipleItemSelectionAllowed="1" showAll="0">
      <items count="48">
        <item x="4"/>
        <item x="27"/>
        <item x="7"/>
        <item x="45"/>
        <item x="8"/>
        <item x="20"/>
        <item x="12"/>
        <item x="19"/>
        <item x="0"/>
        <item x="38"/>
        <item x="23"/>
        <item x="13"/>
        <item x="17"/>
        <item x="24"/>
        <item x="31"/>
        <item x="21"/>
        <item x="6"/>
        <item x="10"/>
        <item x="34"/>
        <item x="14"/>
        <item x="25"/>
        <item x="1"/>
        <item x="41"/>
        <item x="15"/>
        <item x="40"/>
        <item x="29"/>
        <item x="9"/>
        <item x="2"/>
        <item x="39"/>
        <item x="22"/>
        <item x="18"/>
        <item x="32"/>
        <item x="28"/>
        <item x="44"/>
        <item x="42"/>
        <item x="37"/>
        <item x="30"/>
        <item x="3"/>
        <item x="33"/>
        <item x="11"/>
        <item x="36"/>
        <item x="35"/>
        <item x="5"/>
        <item x="16"/>
        <item x="43"/>
        <item h="1" x="46"/>
        <item x="26"/>
        <item t="default"/>
      </items>
    </pivotField>
    <pivotField numFmtId="14" showAll="0"/>
    <pivotField numFmtId="14" showAll="0"/>
    <pivotField numFmtId="14" showAll="0"/>
    <pivotField showAll="0"/>
    <pivotField numFmtId="14" showAll="0"/>
    <pivotField showAll="0"/>
    <pivotField axis="axisRow" numFmtId="1" showAll="0">
      <items count="32">
        <item x="29"/>
        <item x="22"/>
        <item x="25"/>
        <item x="27"/>
        <item x="18"/>
        <item x="23"/>
        <item x="20"/>
        <item x="28"/>
        <item x="16"/>
        <item x="0"/>
        <item x="1"/>
        <item x="2"/>
        <item x="5"/>
        <item x="3"/>
        <item x="4"/>
        <item x="9"/>
        <item x="13"/>
        <item x="6"/>
        <item x="10"/>
        <item x="7"/>
        <item x="8"/>
        <item x="14"/>
        <item x="11"/>
        <item x="21"/>
        <item x="17"/>
        <item x="24"/>
        <item x="12"/>
        <item x="15"/>
        <item x="19"/>
        <item x="26"/>
        <item m="1" x="30"/>
        <item t="default"/>
      </items>
    </pivotField>
    <pivotField showAll="0"/>
    <pivotField numFmtId="1" showAll="0"/>
    <pivotField showAll="0"/>
    <pivotField showAll="0"/>
    <pivotField showAll="0"/>
    <pivotField numFmtId="1" showAll="0"/>
    <pivotField showAll="0"/>
    <pivotField showAll="0"/>
    <pivotField showAll="0" defaultSubtotal="0"/>
    <pivotField showAll="0"/>
    <pivotField showAll="0"/>
    <pivotField showAll="0"/>
    <pivotField showAll="0"/>
  </pivotFields>
  <rowFields count="1">
    <field x="16"/>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4">
    <i>
      <x/>
    </i>
    <i>
      <x v="1"/>
    </i>
    <i>
      <x v="2"/>
    </i>
    <i t="grand">
      <x/>
    </i>
  </colItems>
  <pageFields count="1">
    <pageField fld="9" hier="-1"/>
  </pageFields>
  <dataFields count="1">
    <dataField name="Cuenta de Key" fld="2" subtotal="count" baseField="0" baseItem="0"/>
  </dataFields>
  <chartFormats count="39">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6" count="1" selected="0">
            <x v="5"/>
          </reference>
        </references>
      </pivotArea>
    </chartFormat>
    <chartFormat chart="0" format="6" series="1">
      <pivotArea type="data" outline="0" fieldPosition="0">
        <references count="2">
          <reference field="4294967294" count="1" selected="0">
            <x v="0"/>
          </reference>
          <reference field="16" count="1" selected="0">
            <x v="6"/>
          </reference>
        </references>
      </pivotArea>
    </chartFormat>
    <chartFormat chart="0" format="7" series="1">
      <pivotArea type="data" outline="0" fieldPosition="0">
        <references count="2">
          <reference field="4294967294" count="1" selected="0">
            <x v="0"/>
          </reference>
          <reference field="16" count="1" selected="0">
            <x v="7"/>
          </reference>
        </references>
      </pivotArea>
    </chartFormat>
    <chartFormat chart="0" format="8" series="1">
      <pivotArea type="data" outline="0" fieldPosition="0">
        <references count="2">
          <reference field="4294967294" count="1" selected="0">
            <x v="0"/>
          </reference>
          <reference field="16" count="1" selected="0">
            <x v="8"/>
          </reference>
        </references>
      </pivotArea>
    </chartFormat>
    <chartFormat chart="0" format="9" series="1">
      <pivotArea type="data" outline="0" fieldPosition="0">
        <references count="2">
          <reference field="4294967294" count="1" selected="0">
            <x v="0"/>
          </reference>
          <reference field="16" count="1" selected="0">
            <x v="9"/>
          </reference>
        </references>
      </pivotArea>
    </chartFormat>
    <chartFormat chart="0" format="10" series="1">
      <pivotArea type="data" outline="0" fieldPosition="0">
        <references count="2">
          <reference field="4294967294" count="1" selected="0">
            <x v="0"/>
          </reference>
          <reference field="16" count="1" selected="0">
            <x v="10"/>
          </reference>
        </references>
      </pivotArea>
    </chartFormat>
    <chartFormat chart="0" format="11" series="1">
      <pivotArea type="data" outline="0" fieldPosition="0">
        <references count="2">
          <reference field="4294967294" count="1" selected="0">
            <x v="0"/>
          </reference>
          <reference field="16" count="1" selected="0">
            <x v="11"/>
          </reference>
        </references>
      </pivotArea>
    </chartFormat>
    <chartFormat chart="0" format="12" series="1">
      <pivotArea type="data" outline="0" fieldPosition="0">
        <references count="2">
          <reference field="4294967294" count="1" selected="0">
            <x v="0"/>
          </reference>
          <reference field="16" count="1" selected="0">
            <x v="12"/>
          </reference>
        </references>
      </pivotArea>
    </chartFormat>
    <chartFormat chart="0" format="13" series="1">
      <pivotArea type="data" outline="0" fieldPosition="0">
        <references count="2">
          <reference field="4294967294" count="1" selected="0">
            <x v="0"/>
          </reference>
          <reference field="16" count="1" selected="0">
            <x v="13"/>
          </reference>
        </references>
      </pivotArea>
    </chartFormat>
    <chartFormat chart="0" format="14" series="1">
      <pivotArea type="data" outline="0" fieldPosition="0">
        <references count="2">
          <reference field="4294967294" count="1" selected="0">
            <x v="0"/>
          </reference>
          <reference field="16" count="1" selected="0">
            <x v="14"/>
          </reference>
        </references>
      </pivotArea>
    </chartFormat>
    <chartFormat chart="0" format="15" series="1">
      <pivotArea type="data" outline="0" fieldPosition="0">
        <references count="2">
          <reference field="4294967294" count="1" selected="0">
            <x v="0"/>
          </reference>
          <reference field="16" count="1" selected="0">
            <x v="15"/>
          </reference>
        </references>
      </pivotArea>
    </chartFormat>
    <chartFormat chart="0" format="16" series="1">
      <pivotArea type="data" outline="0" fieldPosition="0">
        <references count="2">
          <reference field="4294967294" count="1" selected="0">
            <x v="0"/>
          </reference>
          <reference field="16" count="1" selected="0">
            <x v="16"/>
          </reference>
        </references>
      </pivotArea>
    </chartFormat>
    <chartFormat chart="0" format="17" series="1">
      <pivotArea type="data" outline="0" fieldPosition="0">
        <references count="2">
          <reference field="4294967294" count="1" selected="0">
            <x v="0"/>
          </reference>
          <reference field="16" count="1" selected="0">
            <x v="17"/>
          </reference>
        </references>
      </pivotArea>
    </chartFormat>
    <chartFormat chart="0" format="18" series="1">
      <pivotArea type="data" outline="0" fieldPosition="0">
        <references count="2">
          <reference field="4294967294" count="1" selected="0">
            <x v="0"/>
          </reference>
          <reference field="16" count="1" selected="0">
            <x v="18"/>
          </reference>
        </references>
      </pivotArea>
    </chartFormat>
    <chartFormat chart="0" format="19" series="1">
      <pivotArea type="data" outline="0" fieldPosition="0">
        <references count="2">
          <reference field="4294967294" count="1" selected="0">
            <x v="0"/>
          </reference>
          <reference field="16" count="1" selected="0">
            <x v="19"/>
          </reference>
        </references>
      </pivotArea>
    </chartFormat>
    <chartFormat chart="0" format="20" series="1">
      <pivotArea type="data" outline="0" fieldPosition="0">
        <references count="2">
          <reference field="4294967294" count="1" selected="0">
            <x v="0"/>
          </reference>
          <reference field="16" count="1" selected="0">
            <x v="20"/>
          </reference>
        </references>
      </pivotArea>
    </chartFormat>
    <chartFormat chart="0" format="21" series="1">
      <pivotArea type="data" outline="0" fieldPosition="0">
        <references count="2">
          <reference field="4294967294" count="1" selected="0">
            <x v="0"/>
          </reference>
          <reference field="16" count="1" selected="0">
            <x v="21"/>
          </reference>
        </references>
      </pivotArea>
    </chartFormat>
    <chartFormat chart="0" format="22" series="1">
      <pivotArea type="data" outline="0" fieldPosition="0">
        <references count="2">
          <reference field="4294967294" count="1" selected="0">
            <x v="0"/>
          </reference>
          <reference field="16" count="1" selected="0">
            <x v="22"/>
          </reference>
        </references>
      </pivotArea>
    </chartFormat>
    <chartFormat chart="0" format="23" series="1">
      <pivotArea type="data" outline="0" fieldPosition="0">
        <references count="2">
          <reference field="4294967294" count="1" selected="0">
            <x v="0"/>
          </reference>
          <reference field="16" count="1" selected="0">
            <x v="23"/>
          </reference>
        </references>
      </pivotArea>
    </chartFormat>
    <chartFormat chart="0" format="24" series="1">
      <pivotArea type="data" outline="0" fieldPosition="0">
        <references count="2">
          <reference field="4294967294" count="1" selected="0">
            <x v="0"/>
          </reference>
          <reference field="16" count="1" selected="0">
            <x v="24"/>
          </reference>
        </references>
      </pivotArea>
    </chartFormat>
    <chartFormat chart="0" format="25" series="1">
      <pivotArea type="data" outline="0" fieldPosition="0">
        <references count="2">
          <reference field="4294967294" count="1" selected="0">
            <x v="0"/>
          </reference>
          <reference field="16" count="1" selected="0">
            <x v="25"/>
          </reference>
        </references>
      </pivotArea>
    </chartFormat>
    <chartFormat chart="0" format="26" series="1">
      <pivotArea type="data" outline="0" fieldPosition="0">
        <references count="2">
          <reference field="4294967294" count="1" selected="0">
            <x v="0"/>
          </reference>
          <reference field="16" count="1" selected="0">
            <x v="26"/>
          </reference>
        </references>
      </pivotArea>
    </chartFormat>
    <chartFormat chart="0" format="27" series="1">
      <pivotArea type="data" outline="0" fieldPosition="0">
        <references count="2">
          <reference field="4294967294" count="1" selected="0">
            <x v="0"/>
          </reference>
          <reference field="16" count="1" selected="0">
            <x v="27"/>
          </reference>
        </references>
      </pivotArea>
    </chartFormat>
    <chartFormat chart="0" format="28" series="1">
      <pivotArea type="data" outline="0" fieldPosition="0">
        <references count="2">
          <reference field="4294967294" count="1" selected="0">
            <x v="0"/>
          </reference>
          <reference field="16" count="1" selected="0">
            <x v="28"/>
          </reference>
        </references>
      </pivotArea>
    </chartFormat>
    <chartFormat chart="0" format="29" series="1">
      <pivotArea type="data" outline="0" fieldPosition="0">
        <references count="2">
          <reference field="4294967294" count="1" selected="0">
            <x v="0"/>
          </reference>
          <reference field="16" count="1" selected="0">
            <x v="29"/>
          </reference>
        </references>
      </pivotArea>
    </chartFormat>
    <chartFormat chart="0" format="30" series="1">
      <pivotArea type="data" outline="0" fieldPosition="0">
        <references count="2">
          <reference field="4294967294" count="1" selected="0">
            <x v="0"/>
          </reference>
          <reference field="0" count="1" selected="0">
            <x v="0"/>
          </reference>
        </references>
      </pivotArea>
    </chartFormat>
    <chartFormat chart="0" format="31"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2"/>
          </reference>
        </references>
      </pivotArea>
    </chartFormat>
    <chartFormat chart="0" format="33">
      <pivotArea type="data" outline="0" fieldPosition="0">
        <references count="3">
          <reference field="4294967294" count="1" selected="0">
            <x v="0"/>
          </reference>
          <reference field="0" count="1" selected="0">
            <x v="0"/>
          </reference>
          <reference field="16" count="1" selected="0">
            <x v="29"/>
          </reference>
        </references>
      </pivotArea>
    </chartFormat>
    <chartFormat chart="0" format="34">
      <pivotArea type="data" outline="0" fieldPosition="0">
        <references count="3">
          <reference field="4294967294" count="1" selected="0">
            <x v="0"/>
          </reference>
          <reference field="0" count="1" selected="0">
            <x v="1"/>
          </reference>
          <reference field="16" count="1" selected="0">
            <x v="29"/>
          </reference>
        </references>
      </pivotArea>
    </chartFormat>
    <chartFormat chart="0" format="35">
      <pivotArea type="data" outline="0" fieldPosition="0">
        <references count="3">
          <reference field="4294967294" count="1" selected="0">
            <x v="0"/>
          </reference>
          <reference field="0" count="1" selected="0">
            <x v="2"/>
          </reference>
          <reference field="16" count="1" selected="0">
            <x v="29"/>
          </reference>
        </references>
      </pivotArea>
    </chartFormat>
    <chartFormat chart="1" format="33" series="1">
      <pivotArea type="data" outline="0" fieldPosition="0">
        <references count="2">
          <reference field="4294967294" count="1" selected="0">
            <x v="0"/>
          </reference>
          <reference field="0" count="1" selected="0">
            <x v="0"/>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1" format="3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8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3:E35" firstHeaderRow="1" firstDataRow="2" firstDataCol="1" rowPageCount="1" colPageCount="1"/>
  <pivotFields count="30">
    <pivotField axis="axisCol" showAll="0">
      <items count="4">
        <item n="En proceso" x="0"/>
        <item n="Concluidas" x="1"/>
        <item n="Cerradas" x="2"/>
        <item t="default"/>
      </items>
    </pivotField>
    <pivotField showAll="0"/>
    <pivotField dataField="1" showAll="0"/>
    <pivotField showAll="0"/>
    <pivotField showAll="0"/>
    <pivotField showAll="0"/>
    <pivotField showAll="0"/>
    <pivotField showAll="0"/>
    <pivotField showAll="0"/>
    <pivotField axis="axisPage" multipleItemSelectionAllowed="1" showAll="0">
      <items count="48">
        <item x="4"/>
        <item x="27"/>
        <item x="7"/>
        <item x="45"/>
        <item x="8"/>
        <item x="20"/>
        <item x="12"/>
        <item x="19"/>
        <item x="0"/>
        <item x="38"/>
        <item x="23"/>
        <item x="13"/>
        <item x="17"/>
        <item x="24"/>
        <item x="31"/>
        <item x="21"/>
        <item x="6"/>
        <item x="10"/>
        <item x="34"/>
        <item x="14"/>
        <item x="25"/>
        <item x="1"/>
        <item x="41"/>
        <item x="15"/>
        <item x="40"/>
        <item x="29"/>
        <item x="9"/>
        <item x="2"/>
        <item x="39"/>
        <item x="22"/>
        <item x="18"/>
        <item x="32"/>
        <item x="28"/>
        <item x="44"/>
        <item x="42"/>
        <item x="37"/>
        <item x="30"/>
        <item x="3"/>
        <item x="33"/>
        <item x="11"/>
        <item x="36"/>
        <item x="35"/>
        <item x="5"/>
        <item x="16"/>
        <item x="43"/>
        <item h="1" x="46"/>
        <item x="26"/>
        <item t="default"/>
      </items>
    </pivotField>
    <pivotField numFmtId="14" showAll="0"/>
    <pivotField numFmtId="14" showAll="0"/>
    <pivotField numFmtId="14" showAll="0"/>
    <pivotField showAll="0"/>
    <pivotField numFmtId="14" showAll="0"/>
    <pivotField showAll="0"/>
    <pivotField axis="axisRow" numFmtId="1" showAll="0">
      <items count="32">
        <item x="29"/>
        <item x="22"/>
        <item x="25"/>
        <item x="27"/>
        <item x="18"/>
        <item x="23"/>
        <item x="20"/>
        <item x="28"/>
        <item x="16"/>
        <item x="0"/>
        <item x="1"/>
        <item x="2"/>
        <item x="5"/>
        <item x="3"/>
        <item x="4"/>
        <item x="9"/>
        <item x="13"/>
        <item x="6"/>
        <item x="10"/>
        <item x="7"/>
        <item x="8"/>
        <item x="14"/>
        <item x="11"/>
        <item x="21"/>
        <item x="17"/>
        <item x="24"/>
        <item x="12"/>
        <item x="15"/>
        <item x="19"/>
        <item x="26"/>
        <item m="1" x="30"/>
        <item t="default"/>
      </items>
    </pivotField>
    <pivotField showAll="0"/>
    <pivotField numFmtId="1" showAll="0"/>
    <pivotField showAll="0"/>
    <pivotField showAll="0"/>
    <pivotField showAll="0"/>
    <pivotField numFmtId="1" showAll="0"/>
    <pivotField showAll="0"/>
    <pivotField showAll="0"/>
    <pivotField showAll="0" defaultSubtotal="0"/>
    <pivotField showAll="0"/>
    <pivotField showAll="0"/>
    <pivotField showAll="0"/>
    <pivotField showAll="0"/>
  </pivotFields>
  <rowFields count="1">
    <field x="16"/>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4">
    <i>
      <x/>
    </i>
    <i>
      <x v="1"/>
    </i>
    <i>
      <x v="2"/>
    </i>
    <i t="grand">
      <x/>
    </i>
  </colItems>
  <pageFields count="1">
    <pageField fld="9" hier="-1"/>
  </pageFields>
  <dataFields count="1">
    <dataField name="Cuenta de Key" fld="2" subtotal="count" baseField="0" baseItem="0"/>
  </dataFields>
  <chartFormats count="36">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6" count="1" selected="0">
            <x v="5"/>
          </reference>
        </references>
      </pivotArea>
    </chartFormat>
    <chartFormat chart="0" format="6" series="1">
      <pivotArea type="data" outline="0" fieldPosition="0">
        <references count="2">
          <reference field="4294967294" count="1" selected="0">
            <x v="0"/>
          </reference>
          <reference field="16" count="1" selected="0">
            <x v="6"/>
          </reference>
        </references>
      </pivotArea>
    </chartFormat>
    <chartFormat chart="0" format="7" series="1">
      <pivotArea type="data" outline="0" fieldPosition="0">
        <references count="2">
          <reference field="4294967294" count="1" selected="0">
            <x v="0"/>
          </reference>
          <reference field="16" count="1" selected="0">
            <x v="7"/>
          </reference>
        </references>
      </pivotArea>
    </chartFormat>
    <chartFormat chart="0" format="8" series="1">
      <pivotArea type="data" outline="0" fieldPosition="0">
        <references count="2">
          <reference field="4294967294" count="1" selected="0">
            <x v="0"/>
          </reference>
          <reference field="16" count="1" selected="0">
            <x v="8"/>
          </reference>
        </references>
      </pivotArea>
    </chartFormat>
    <chartFormat chart="0" format="9" series="1">
      <pivotArea type="data" outline="0" fieldPosition="0">
        <references count="2">
          <reference field="4294967294" count="1" selected="0">
            <x v="0"/>
          </reference>
          <reference field="16" count="1" selected="0">
            <x v="9"/>
          </reference>
        </references>
      </pivotArea>
    </chartFormat>
    <chartFormat chart="0" format="10" series="1">
      <pivotArea type="data" outline="0" fieldPosition="0">
        <references count="2">
          <reference field="4294967294" count="1" selected="0">
            <x v="0"/>
          </reference>
          <reference field="16" count="1" selected="0">
            <x v="10"/>
          </reference>
        </references>
      </pivotArea>
    </chartFormat>
    <chartFormat chart="0" format="11" series="1">
      <pivotArea type="data" outline="0" fieldPosition="0">
        <references count="2">
          <reference field="4294967294" count="1" selected="0">
            <x v="0"/>
          </reference>
          <reference field="16" count="1" selected="0">
            <x v="11"/>
          </reference>
        </references>
      </pivotArea>
    </chartFormat>
    <chartFormat chart="0" format="12" series="1">
      <pivotArea type="data" outline="0" fieldPosition="0">
        <references count="2">
          <reference field="4294967294" count="1" selected="0">
            <x v="0"/>
          </reference>
          <reference field="16" count="1" selected="0">
            <x v="12"/>
          </reference>
        </references>
      </pivotArea>
    </chartFormat>
    <chartFormat chart="0" format="13" series="1">
      <pivotArea type="data" outline="0" fieldPosition="0">
        <references count="2">
          <reference field="4294967294" count="1" selected="0">
            <x v="0"/>
          </reference>
          <reference field="16" count="1" selected="0">
            <x v="13"/>
          </reference>
        </references>
      </pivotArea>
    </chartFormat>
    <chartFormat chart="0" format="14" series="1">
      <pivotArea type="data" outline="0" fieldPosition="0">
        <references count="2">
          <reference field="4294967294" count="1" selected="0">
            <x v="0"/>
          </reference>
          <reference field="16" count="1" selected="0">
            <x v="14"/>
          </reference>
        </references>
      </pivotArea>
    </chartFormat>
    <chartFormat chart="0" format="15" series="1">
      <pivotArea type="data" outline="0" fieldPosition="0">
        <references count="2">
          <reference field="4294967294" count="1" selected="0">
            <x v="0"/>
          </reference>
          <reference field="16" count="1" selected="0">
            <x v="15"/>
          </reference>
        </references>
      </pivotArea>
    </chartFormat>
    <chartFormat chart="0" format="16" series="1">
      <pivotArea type="data" outline="0" fieldPosition="0">
        <references count="2">
          <reference field="4294967294" count="1" selected="0">
            <x v="0"/>
          </reference>
          <reference field="16" count="1" selected="0">
            <x v="16"/>
          </reference>
        </references>
      </pivotArea>
    </chartFormat>
    <chartFormat chart="0" format="17" series="1">
      <pivotArea type="data" outline="0" fieldPosition="0">
        <references count="2">
          <reference field="4294967294" count="1" selected="0">
            <x v="0"/>
          </reference>
          <reference field="16" count="1" selected="0">
            <x v="17"/>
          </reference>
        </references>
      </pivotArea>
    </chartFormat>
    <chartFormat chart="0" format="18" series="1">
      <pivotArea type="data" outline="0" fieldPosition="0">
        <references count="2">
          <reference field="4294967294" count="1" selected="0">
            <x v="0"/>
          </reference>
          <reference field="16" count="1" selected="0">
            <x v="18"/>
          </reference>
        </references>
      </pivotArea>
    </chartFormat>
    <chartFormat chart="0" format="19" series="1">
      <pivotArea type="data" outline="0" fieldPosition="0">
        <references count="2">
          <reference field="4294967294" count="1" selected="0">
            <x v="0"/>
          </reference>
          <reference field="16" count="1" selected="0">
            <x v="19"/>
          </reference>
        </references>
      </pivotArea>
    </chartFormat>
    <chartFormat chart="0" format="20" series="1">
      <pivotArea type="data" outline="0" fieldPosition="0">
        <references count="2">
          <reference field="4294967294" count="1" selected="0">
            <x v="0"/>
          </reference>
          <reference field="16" count="1" selected="0">
            <x v="20"/>
          </reference>
        </references>
      </pivotArea>
    </chartFormat>
    <chartFormat chart="0" format="21" series="1">
      <pivotArea type="data" outline="0" fieldPosition="0">
        <references count="2">
          <reference field="4294967294" count="1" selected="0">
            <x v="0"/>
          </reference>
          <reference field="16" count="1" selected="0">
            <x v="21"/>
          </reference>
        </references>
      </pivotArea>
    </chartFormat>
    <chartFormat chart="0" format="22" series="1">
      <pivotArea type="data" outline="0" fieldPosition="0">
        <references count="2">
          <reference field="4294967294" count="1" selected="0">
            <x v="0"/>
          </reference>
          <reference field="16" count="1" selected="0">
            <x v="22"/>
          </reference>
        </references>
      </pivotArea>
    </chartFormat>
    <chartFormat chart="0" format="23" series="1">
      <pivotArea type="data" outline="0" fieldPosition="0">
        <references count="2">
          <reference field="4294967294" count="1" selected="0">
            <x v="0"/>
          </reference>
          <reference field="16" count="1" selected="0">
            <x v="23"/>
          </reference>
        </references>
      </pivotArea>
    </chartFormat>
    <chartFormat chart="0" format="24" series="1">
      <pivotArea type="data" outline="0" fieldPosition="0">
        <references count="2">
          <reference field="4294967294" count="1" selected="0">
            <x v="0"/>
          </reference>
          <reference field="16" count="1" selected="0">
            <x v="24"/>
          </reference>
        </references>
      </pivotArea>
    </chartFormat>
    <chartFormat chart="0" format="25" series="1">
      <pivotArea type="data" outline="0" fieldPosition="0">
        <references count="2">
          <reference field="4294967294" count="1" selected="0">
            <x v="0"/>
          </reference>
          <reference field="16" count="1" selected="0">
            <x v="25"/>
          </reference>
        </references>
      </pivotArea>
    </chartFormat>
    <chartFormat chart="0" format="26" series="1">
      <pivotArea type="data" outline="0" fieldPosition="0">
        <references count="2">
          <reference field="4294967294" count="1" selected="0">
            <x v="0"/>
          </reference>
          <reference field="16" count="1" selected="0">
            <x v="26"/>
          </reference>
        </references>
      </pivotArea>
    </chartFormat>
    <chartFormat chart="0" format="27" series="1">
      <pivotArea type="data" outline="0" fieldPosition="0">
        <references count="2">
          <reference field="4294967294" count="1" selected="0">
            <x v="0"/>
          </reference>
          <reference field="16" count="1" selected="0">
            <x v="27"/>
          </reference>
        </references>
      </pivotArea>
    </chartFormat>
    <chartFormat chart="0" format="28" series="1">
      <pivotArea type="data" outline="0" fieldPosition="0">
        <references count="2">
          <reference field="4294967294" count="1" selected="0">
            <x v="0"/>
          </reference>
          <reference field="16" count="1" selected="0">
            <x v="28"/>
          </reference>
        </references>
      </pivotArea>
    </chartFormat>
    <chartFormat chart="0" format="29" series="1">
      <pivotArea type="data" outline="0" fieldPosition="0">
        <references count="2">
          <reference field="4294967294" count="1" selected="0">
            <x v="0"/>
          </reference>
          <reference field="16" count="1" selected="0">
            <x v="29"/>
          </reference>
        </references>
      </pivotArea>
    </chartFormat>
    <chartFormat chart="0" format="30" series="1">
      <pivotArea type="data" outline="0" fieldPosition="0">
        <references count="2">
          <reference field="4294967294" count="1" selected="0">
            <x v="0"/>
          </reference>
          <reference field="0" count="1" selected="0">
            <x v="0"/>
          </reference>
        </references>
      </pivotArea>
    </chartFormat>
    <chartFormat chart="0" format="31"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2"/>
          </reference>
        </references>
      </pivotArea>
    </chartFormat>
    <chartFormat chart="0" format="33">
      <pivotArea type="data" outline="0" fieldPosition="0">
        <references count="3">
          <reference field="4294967294" count="1" selected="0">
            <x v="0"/>
          </reference>
          <reference field="0" count="1" selected="0">
            <x v="0"/>
          </reference>
          <reference field="16" count="1" selected="0">
            <x v="29"/>
          </reference>
        </references>
      </pivotArea>
    </chartFormat>
    <chartFormat chart="0" format="34">
      <pivotArea type="data" outline="0" fieldPosition="0">
        <references count="3">
          <reference field="4294967294" count="1" selected="0">
            <x v="0"/>
          </reference>
          <reference field="0" count="1" selected="0">
            <x v="1"/>
          </reference>
          <reference field="16" count="1" selected="0">
            <x v="29"/>
          </reference>
        </references>
      </pivotArea>
    </chartFormat>
    <chartFormat chart="0" format="35">
      <pivotArea type="data" outline="0" fieldPosition="0">
        <references count="3">
          <reference field="4294967294" count="1" selected="0">
            <x v="0"/>
          </reference>
          <reference field="0" count="1" selected="0">
            <x v="2"/>
          </reference>
          <reference field="16"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78"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5">
  <location ref="D5:X10" firstHeaderRow="1" firstDataRow="2" firstDataCol="1" rowPageCount="3" colPageCount="1"/>
  <pivotFields count="29">
    <pivotField axis="axisRow" multipleItemSelectionAllowed="1" showAll="0">
      <items count="4">
        <item n="En proceso" sd="0" x="0"/>
        <item n="Concluidas" sd="0" x="1"/>
        <item n="Cerradas" sd="0" x="2"/>
        <item t="default"/>
      </items>
    </pivotField>
    <pivotField showAll="0"/>
    <pivotField dataField="1" showAll="0"/>
    <pivotField axis="axisPage" showAll="0">
      <items count="3">
        <item x="0"/>
        <item x="1"/>
        <item t="default"/>
      </items>
    </pivotField>
    <pivotField axis="axisPage" showAll="0">
      <items count="8">
        <item x="5"/>
        <item x="4"/>
        <item x="2"/>
        <item x="6"/>
        <item x="1"/>
        <item x="3"/>
        <item x="0"/>
        <item t="default"/>
      </items>
    </pivotField>
    <pivotField showAll="0"/>
    <pivotField showAll="0"/>
    <pivotField showAll="0"/>
    <pivotField showAll="0"/>
    <pivotField axis="axisRow" showAll="0" sortType="descending">
      <items count="29">
        <item x="25"/>
        <item x="8"/>
        <item x="19"/>
        <item x="18"/>
        <item x="0"/>
        <item x="22"/>
        <item m="1" x="27"/>
        <item x="13"/>
        <item x="23"/>
        <item x="14"/>
        <item x="9"/>
        <item x="2"/>
        <item x="21"/>
        <item x="17"/>
        <item x="26"/>
        <item x="15"/>
        <item x="24"/>
        <item x="16"/>
        <item x="20"/>
        <item x="3"/>
        <item x="4"/>
        <item x="6"/>
        <item x="7"/>
        <item x="11"/>
        <item x="1"/>
        <item x="10"/>
        <item x="5"/>
        <item x="12"/>
        <item t="default"/>
      </items>
      <autoSortScope>
        <pivotArea dataOnly="0" outline="0" fieldPosition="0">
          <references count="1">
            <reference field="4294967294" count="1" selected="0">
              <x v="0"/>
            </reference>
          </references>
        </pivotArea>
      </autoSortScope>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sumSubtotal="1">
      <items count="76">
        <item m="1" x="47"/>
        <item x="18"/>
        <item m="1" x="33"/>
        <item m="1" x="64"/>
        <item x="15"/>
        <item m="1" x="29"/>
        <item m="1" x="59"/>
        <item m="1" x="71"/>
        <item m="1" x="44"/>
        <item m="1" x="74"/>
        <item m="1" x="62"/>
        <item x="0"/>
        <item x="1"/>
        <item m="1" x="20"/>
        <item x="12"/>
        <item m="1" x="28"/>
        <item m="1" x="27"/>
        <item m="1" x="37"/>
        <item x="2"/>
        <item m="1" x="69"/>
        <item x="3"/>
        <item m="1" x="30"/>
        <item m="1" x="56"/>
        <item m="1" x="48"/>
        <item x="4"/>
        <item m="1" x="55"/>
        <item m="1" x="42"/>
        <item m="1" x="68"/>
        <item x="9"/>
        <item m="1" x="65"/>
        <item m="1" x="57"/>
        <item m="1" x="31"/>
        <item m="1" x="52"/>
        <item m="1" x="58"/>
        <item m="1" x="21"/>
        <item m="1" x="51"/>
        <item m="1" x="41"/>
        <item m="1" x="66"/>
        <item m="1" x="60"/>
        <item m="1" x="72"/>
        <item m="1" x="26"/>
        <item m="1" x="39"/>
        <item x="17"/>
        <item x="5"/>
        <item m="1" x="38"/>
        <item m="1" x="19"/>
        <item x="6"/>
        <item m="1" x="23"/>
        <item m="1" x="53"/>
        <item x="7"/>
        <item m="1" x="34"/>
        <item m="1" x="25"/>
        <item m="1" x="24"/>
        <item m="1" x="50"/>
        <item m="1" x="63"/>
        <item m="1" x="54"/>
        <item x="8"/>
        <item m="1" x="45"/>
        <item m="1" x="35"/>
        <item m="1" x="46"/>
        <item m="1" x="22"/>
        <item m="1" x="40"/>
        <item m="1" x="32"/>
        <item m="1" x="49"/>
        <item m="1" x="43"/>
        <item x="10"/>
        <item m="1" x="61"/>
        <item m="1" x="70"/>
        <item x="11"/>
        <item x="16"/>
        <item m="1" x="67"/>
        <item m="1" x="73"/>
        <item x="13"/>
        <item x="14"/>
        <item m="1" x="36"/>
        <item t="sum"/>
      </items>
    </pivotField>
    <pivotField showAll="0" defaultSubtotal="0"/>
    <pivotField numFmtId="1" showAll="0"/>
    <pivotField showAll="0"/>
    <pivotField showAll="0" defaultSubtotal="0"/>
    <pivotField showAll="0" defaultSubtotal="0"/>
    <pivotField numFmtId="1" showAll="0"/>
    <pivotField showAll="0"/>
    <pivotField showAll="0"/>
    <pivotField axis="axisPage" showAll="0">
      <items count="6">
        <item x="2"/>
        <item x="0"/>
        <item x="1"/>
        <item x="4"/>
        <item x="3"/>
        <item t="default"/>
      </items>
    </pivotField>
    <pivotField showAll="0"/>
    <pivotField showAll="0"/>
    <pivotField showAll="0"/>
  </pivotFields>
  <rowFields count="2">
    <field x="0"/>
    <field x="9"/>
  </rowFields>
  <rowItems count="4">
    <i>
      <x/>
    </i>
    <i>
      <x v="1"/>
    </i>
    <i>
      <x v="2"/>
    </i>
    <i t="grand">
      <x/>
    </i>
  </rowItems>
  <colFields count="1">
    <field x="16"/>
  </colFields>
  <colItems count="20">
    <i>
      <x v="1"/>
    </i>
    <i>
      <x v="4"/>
    </i>
    <i>
      <x v="11"/>
    </i>
    <i>
      <x v="12"/>
    </i>
    <i>
      <x v="14"/>
    </i>
    <i>
      <x v="18"/>
    </i>
    <i>
      <x v="20"/>
    </i>
    <i>
      <x v="24"/>
    </i>
    <i>
      <x v="28"/>
    </i>
    <i>
      <x v="42"/>
    </i>
    <i>
      <x v="43"/>
    </i>
    <i>
      <x v="46"/>
    </i>
    <i>
      <x v="49"/>
    </i>
    <i>
      <x v="56"/>
    </i>
    <i>
      <x v="65"/>
    </i>
    <i>
      <x v="68"/>
    </i>
    <i>
      <x v="69"/>
    </i>
    <i>
      <x v="72"/>
    </i>
    <i>
      <x v="73"/>
    </i>
    <i t="grand">
      <x/>
    </i>
  </colItems>
  <pageFields count="3">
    <pageField fld="4" hier="-1"/>
    <pageField fld="25" hier="-1"/>
    <pageField fld="3" hier="-1"/>
  </pageFields>
  <dataFields count="1">
    <dataField name="Cuenta de Key" fld="2" subtotal="count" baseField="0" baseItem="0"/>
  </dataFields>
  <formats count="13">
    <format dxfId="104">
      <pivotArea field="9" type="button" dataOnly="0" labelOnly="1" outline="0" axis="axisRow" fieldPosition="1"/>
    </format>
    <format dxfId="103">
      <pivotArea dataOnly="0" labelOnly="1" grandCol="1" outline="0" fieldPosition="0"/>
    </format>
    <format dxfId="102">
      <pivotArea field="9" type="button" dataOnly="0" labelOnly="1" outline="0" axis="axisRow" fieldPosition="1"/>
    </format>
    <format dxfId="101">
      <pivotArea dataOnly="0" labelOnly="1" grandCol="1" outline="0" fieldPosition="0"/>
    </format>
    <format dxfId="100">
      <pivotArea field="9" type="button" dataOnly="0" labelOnly="1" outline="0" axis="axisRow" fieldPosition="1"/>
    </format>
    <format dxfId="99">
      <pivotArea dataOnly="0" labelOnly="1" grandCol="1" outline="0" fieldPosition="0"/>
    </format>
    <format dxfId="98">
      <pivotArea outline="0" collapsedLevelsAreSubtotals="1" fieldPosition="0"/>
    </format>
    <format dxfId="97">
      <pivotArea field="9" type="button" dataOnly="0" labelOnly="1" outline="0" axis="axisRow" fieldPosition="1"/>
    </format>
    <format dxfId="96">
      <pivotArea dataOnly="0" labelOnly="1" fieldPosition="0">
        <references count="1">
          <reference field="9" count="0"/>
        </references>
      </pivotArea>
    </format>
    <format dxfId="95">
      <pivotArea dataOnly="0" labelOnly="1" grandRow="1" outline="0" fieldPosition="0"/>
    </format>
    <format dxfId="94">
      <pivotArea dataOnly="0" labelOnly="1" grandCol="1" outline="0" fieldPosition="0"/>
    </format>
    <format dxfId="93">
      <pivotArea outline="0" collapsedLevelsAreSubtotals="1" fieldPosition="0"/>
    </format>
    <format dxfId="9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1" cacheId="78"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25" firstHeaderRow="1" firstDataRow="1" firstDataCol="1" rowPageCount="3" colPageCount="1"/>
  <pivotFields count="29">
    <pivotField axis="axisPage" multipleItemSelectionAllowed="1" showAll="0" defaultSubtotal="0">
      <items count="3">
        <item x="0"/>
        <item h="1" x="1"/>
        <item h="1" x="2"/>
      </items>
    </pivotField>
    <pivotField showAll="0"/>
    <pivotField dataField="1" showAll="0"/>
    <pivotField axis="axisPage" showAll="0">
      <items count="3">
        <item x="1"/>
        <item x="0"/>
        <item t="default"/>
      </items>
    </pivotField>
    <pivotField showAll="0"/>
    <pivotField showAll="0"/>
    <pivotField showAll="0"/>
    <pivotField showAll="0"/>
    <pivotField showAll="0"/>
    <pivotField axis="axisRow" showAll="0">
      <items count="29">
        <item x="25"/>
        <item x="8"/>
        <item x="19"/>
        <item x="18"/>
        <item x="0"/>
        <item x="22"/>
        <item m="1" x="27"/>
        <item x="13"/>
        <item x="23"/>
        <item x="14"/>
        <item x="9"/>
        <item x="2"/>
        <item x="21"/>
        <item x="17"/>
        <item x="26"/>
        <item x="15"/>
        <item x="24"/>
        <item x="16"/>
        <item x="20"/>
        <item x="3"/>
        <item x="4"/>
        <item x="6"/>
        <item x="7"/>
        <item x="11"/>
        <item x="1"/>
        <item x="10"/>
        <item x="5"/>
        <item x="12"/>
        <item t="default"/>
      </items>
    </pivotField>
    <pivotField numFmtId="14" showAll="0"/>
    <pivotField numFmtId="14" showAll="0"/>
    <pivotField numFmtId="14" showAll="0"/>
    <pivotField numFmtId="164" showAll="0"/>
    <pivotField numFmtId="14" showAll="0" defaultSubtotal="0"/>
    <pivotField showAll="0" defaultSubtotal="0"/>
    <pivotField numFmtId="1" showAll="0" defaultSubtotal="0"/>
    <pivotField showAll="0" defaultSubtotal="0"/>
    <pivotField numFmtId="1" showAll="0"/>
    <pivotField showAll="0"/>
    <pivotField showAll="0" defaultSubtotal="0"/>
    <pivotField showAll="0" defaultSubtotal="0"/>
    <pivotField numFmtId="1" showAll="0"/>
    <pivotField showAll="0"/>
    <pivotField showAll="0"/>
    <pivotField axis="axisPage" showAll="0">
      <items count="6">
        <item x="2"/>
        <item x="0"/>
        <item x="1"/>
        <item x="4"/>
        <item x="3"/>
        <item t="default"/>
      </items>
    </pivotField>
    <pivotField showAll="0"/>
    <pivotField showAll="0"/>
    <pivotField showAll="0"/>
  </pivotFields>
  <rowFields count="1">
    <field x="9"/>
  </rowFields>
  <rowItems count="20">
    <i>
      <x v="1"/>
    </i>
    <i>
      <x v="2"/>
    </i>
    <i>
      <x v="4"/>
    </i>
    <i>
      <x v="7"/>
    </i>
    <i>
      <x v="9"/>
    </i>
    <i>
      <x v="10"/>
    </i>
    <i>
      <x v="11"/>
    </i>
    <i>
      <x v="12"/>
    </i>
    <i>
      <x v="14"/>
    </i>
    <i>
      <x v="15"/>
    </i>
    <i>
      <x v="19"/>
    </i>
    <i>
      <x v="20"/>
    </i>
    <i>
      <x v="21"/>
    </i>
    <i>
      <x v="22"/>
    </i>
    <i>
      <x v="23"/>
    </i>
    <i>
      <x v="24"/>
    </i>
    <i>
      <x v="25"/>
    </i>
    <i>
      <x v="26"/>
    </i>
    <i>
      <x v="27"/>
    </i>
    <i t="grand">
      <x/>
    </i>
  </rowItems>
  <colItems count="1">
    <i/>
  </colItems>
  <pageFields count="3">
    <pageField fld="25" hier="-1"/>
    <pageField fld="0" hier="-1"/>
    <pageField fld="3" hier="-1"/>
  </pageFields>
  <dataFields count="1">
    <dataField name="Cuenta de Key" fld="2" subtotal="count" baseField="0" baseItem="0"/>
  </dataFields>
  <formats count="13">
    <format dxfId="117">
      <pivotArea field="9" type="button" dataOnly="0" labelOnly="1" outline="0" axis="axisRow" fieldPosition="0"/>
    </format>
    <format dxfId="116">
      <pivotArea dataOnly="0" labelOnly="1" grandCol="1" outline="0" fieldPosition="0"/>
    </format>
    <format dxfId="115">
      <pivotArea field="9" type="button" dataOnly="0" labelOnly="1" outline="0" axis="axisRow" fieldPosition="0"/>
    </format>
    <format dxfId="114">
      <pivotArea dataOnly="0" labelOnly="1" grandCol="1" outline="0" fieldPosition="0"/>
    </format>
    <format dxfId="113">
      <pivotArea field="9" type="button" dataOnly="0" labelOnly="1" outline="0" axis="axisRow" fieldPosition="0"/>
    </format>
    <format dxfId="112">
      <pivotArea dataOnly="0" labelOnly="1" grandCol="1" outline="0" fieldPosition="0"/>
    </format>
    <format dxfId="111">
      <pivotArea outline="0" collapsedLevelsAreSubtotals="1" fieldPosition="0"/>
    </format>
    <format dxfId="110">
      <pivotArea field="9" type="button" dataOnly="0" labelOnly="1" outline="0" axis="axisRow" fieldPosition="0"/>
    </format>
    <format dxfId="109">
      <pivotArea dataOnly="0" labelOnly="1" fieldPosition="0">
        <references count="1">
          <reference field="9" count="0"/>
        </references>
      </pivotArea>
    </format>
    <format dxfId="108">
      <pivotArea dataOnly="0" labelOnly="1" grandRow="1" outline="0" fieldPosition="0"/>
    </format>
    <format dxfId="107">
      <pivotArea dataOnly="0" labelOnly="1" grandCol="1" outline="0" fieldPosition="0"/>
    </format>
    <format dxfId="106">
      <pivotArea outline="0" collapsedLevelsAreSubtotals="1" fieldPosition="0"/>
    </format>
    <format dxfId="105">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2" cacheId="79"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AD10" firstHeaderRow="1" firstDataRow="2" firstDataCol="1" rowPageCount="2" colPageCount="1"/>
  <pivotFields count="29">
    <pivotField axis="axisRow" multipleItemSelectionAllowed="1" showAll="0">
      <items count="4">
        <item n="En proceso" x="0"/>
        <item n="Concluidas" x="1"/>
        <item n="Cerradas" x="2"/>
        <item t="default"/>
      </items>
    </pivotField>
    <pivotField showAll="0"/>
    <pivotField dataField="1" showAll="0"/>
    <pivotField axis="axisPage" showAll="0">
      <items count="2">
        <item x="0"/>
        <item t="default"/>
      </items>
    </pivotField>
    <pivotField showAll="0"/>
    <pivotField showAll="0"/>
    <pivotField showAll="0"/>
    <pivotField showAll="0"/>
    <pivotField showAll="0"/>
    <pivotField showAll="0" sortType="descending">
      <items count="32">
        <item x="6"/>
        <item x="27"/>
        <item x="8"/>
        <item x="5"/>
        <item x="13"/>
        <item x="30"/>
        <item x="3"/>
        <item x="23"/>
        <item x="18"/>
        <item x="21"/>
        <item x="24"/>
        <item x="2"/>
        <item x="16"/>
        <item x="14"/>
        <item x="4"/>
        <item x="28"/>
        <item x="19"/>
        <item x="17"/>
        <item x="7"/>
        <item x="25"/>
        <item x="1"/>
        <item x="0"/>
        <item x="11"/>
        <item x="26"/>
        <item x="12"/>
        <item x="9"/>
        <item x="10"/>
        <item x="15"/>
        <item x="29"/>
        <item x="22"/>
        <item x="20"/>
        <item t="default"/>
      </items>
      <autoSortScope>
        <pivotArea dataOnly="0" outline="0" fieldPosition="0">
          <references count="1">
            <reference field="4294967294" count="1" selected="0">
              <x v="0"/>
            </reference>
          </references>
        </pivotArea>
      </autoSortScope>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items count="26">
        <item x="19"/>
        <item x="23"/>
        <item x="21"/>
        <item x="15"/>
        <item x="22"/>
        <item x="5"/>
        <item x="3"/>
        <item x="0"/>
        <item x="2"/>
        <item x="6"/>
        <item x="1"/>
        <item x="11"/>
        <item x="13"/>
        <item x="4"/>
        <item x="12"/>
        <item x="18"/>
        <item x="9"/>
        <item x="20"/>
        <item x="7"/>
        <item x="17"/>
        <item x="8"/>
        <item x="10"/>
        <item x="16"/>
        <item x="14"/>
        <item x="24"/>
        <item t="default"/>
      </items>
    </pivotField>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0">
        <item x="2"/>
        <item x="0"/>
        <item x="1"/>
        <item x="3"/>
        <item x="4"/>
        <item x="5"/>
        <item x="6"/>
        <item x="7"/>
        <item x="8"/>
        <item t="default"/>
      </items>
    </pivotField>
    <pivotField showAll="0"/>
    <pivotField showAll="0"/>
    <pivotField showAll="0"/>
  </pivotFields>
  <rowFields count="1">
    <field x="0"/>
  </rowFields>
  <rowItems count="4">
    <i>
      <x/>
    </i>
    <i>
      <x v="1"/>
    </i>
    <i>
      <x v="2"/>
    </i>
    <i t="grand">
      <x/>
    </i>
  </rowItems>
  <colFields count="1">
    <field x="16"/>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pageFields count="2">
    <pageField fld="25" hier="-1"/>
    <pageField fld="3" hier="-1"/>
  </pageFields>
  <dataFields count="1">
    <dataField name="Cuenta de Key" fld="2" subtotal="count" baseField="0" baseItem="0"/>
  </dataFields>
  <formats count="12">
    <format dxfId="76">
      <pivotArea outline="0" collapsedLevelsAreSubtotals="1" fieldPosition="0"/>
    </format>
    <format dxfId="75">
      <pivotArea field="9" type="button" dataOnly="0" labelOnly="1" outline="0"/>
    </format>
    <format dxfId="74">
      <pivotArea dataOnly="0" labelOnly="1" grandRow="1" outline="0" fieldPosition="0"/>
    </format>
    <format dxfId="73">
      <pivotArea dataOnly="0" labelOnly="1" grandCol="1" outline="0" fieldPosition="0"/>
    </format>
    <format dxfId="72">
      <pivotArea outline="0" collapsedLevelsAreSubtotals="1" fieldPosition="0"/>
    </format>
    <format dxfId="71">
      <pivotArea field="9" type="button" dataOnly="0" labelOnly="1" outline="0"/>
    </format>
    <format dxfId="70">
      <pivotArea dataOnly="0" labelOnly="1" grandRow="1" outline="0" fieldPosition="0"/>
    </format>
    <format dxfId="69">
      <pivotArea dataOnly="0" labelOnly="1" grandCol="1" outline="0" fieldPosition="0"/>
    </format>
    <format dxfId="68">
      <pivotArea outline="0" collapsedLevelsAreSubtotals="1" fieldPosition="0"/>
    </format>
    <format dxfId="67">
      <pivotArea field="9" type="button" dataOnly="0" labelOnly="1" outline="0"/>
    </format>
    <format dxfId="66">
      <pivotArea dataOnly="0" labelOnly="1" grandRow="1" outline="0" fieldPosition="0"/>
    </format>
    <format dxfId="6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3" cacheId="77"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B26" firstHeaderRow="1" firstDataRow="1" firstDataCol="1" rowPageCount="2" colPageCount="1"/>
  <pivotFields count="29">
    <pivotField axis="axisPage" multipleItemSelectionAllowed="1" showAll="0" defaultSubtotal="0">
      <items count="3">
        <item x="0"/>
        <item h="1" x="1"/>
        <item h="1" x="2"/>
      </items>
    </pivotField>
    <pivotField showAll="0"/>
    <pivotField dataField="1" showAll="0"/>
    <pivotField showAll="0"/>
    <pivotField showAll="0"/>
    <pivotField showAll="0"/>
    <pivotField showAll="0"/>
    <pivotField showAll="0"/>
    <pivotField showAll="0"/>
    <pivotField axis="axisRow" showAll="0">
      <items count="35">
        <item x="14"/>
        <item x="27"/>
        <item m="1" x="30"/>
        <item x="9"/>
        <item x="4"/>
        <item x="12"/>
        <item m="1" x="33"/>
        <item x="2"/>
        <item x="23"/>
        <item x="19"/>
        <item x="21"/>
        <item m="1" x="31"/>
        <item x="24"/>
        <item x="1"/>
        <item x="16"/>
        <item x="13"/>
        <item x="3"/>
        <item x="28"/>
        <item x="20"/>
        <item x="17"/>
        <item x="5"/>
        <item m="1" x="32"/>
        <item x="25"/>
        <item x="0"/>
        <item x="10"/>
        <item x="7"/>
        <item x="26"/>
        <item x="8"/>
        <item x="6"/>
        <item x="11"/>
        <item x="15"/>
        <item x="29"/>
        <item x="22"/>
        <item x="18"/>
        <item t="default"/>
      </items>
    </pivotField>
    <pivotField numFmtId="14" showAll="0"/>
    <pivotField numFmtId="14" showAll="0"/>
    <pivotField numFmtId="14" showAll="0"/>
    <pivotField numFmtId="164" showAll="0"/>
    <pivotField numFmtId="14" showAll="0" defaultSubtotal="0"/>
    <pivotField showAll="0" defaultSubtotal="0"/>
    <pivotField numFmtId="1" showAll="0" sumSubtotal="1"/>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1">
    <field x="9"/>
  </rowFields>
  <rowItems count="20">
    <i>
      <x v="3"/>
    </i>
    <i>
      <x v="4"/>
    </i>
    <i>
      <x v="9"/>
    </i>
    <i>
      <x v="10"/>
    </i>
    <i>
      <x v="13"/>
    </i>
    <i>
      <x v="14"/>
    </i>
    <i>
      <x v="16"/>
    </i>
    <i>
      <x v="18"/>
    </i>
    <i>
      <x v="20"/>
    </i>
    <i>
      <x v="23"/>
    </i>
    <i>
      <x v="24"/>
    </i>
    <i>
      <x v="25"/>
    </i>
    <i>
      <x v="27"/>
    </i>
    <i>
      <x v="28"/>
    </i>
    <i>
      <x v="29"/>
    </i>
    <i>
      <x v="30"/>
    </i>
    <i>
      <x v="31"/>
    </i>
    <i>
      <x v="32"/>
    </i>
    <i>
      <x v="33"/>
    </i>
    <i t="grand">
      <x/>
    </i>
  </rowItems>
  <colItems count="1">
    <i/>
  </colItems>
  <pageFields count="2">
    <pageField fld="25" hier="-1"/>
    <pageField fld="0" hier="-1"/>
  </pageFields>
  <dataFields count="1">
    <dataField name="Cuenta de Key" fld="2" subtotal="count" baseField="0" baseItem="0"/>
  </dataFields>
  <formats count="15">
    <format dxfId="91">
      <pivotArea outline="0" collapsedLevelsAreSubtotals="1" fieldPosition="0"/>
    </format>
    <format dxfId="90">
      <pivotArea field="9" type="button" dataOnly="0" labelOnly="1" outline="0" axis="axisRow" fieldPosition="0"/>
    </format>
    <format dxfId="89">
      <pivotArea dataOnly="0" labelOnly="1" fieldPosition="0">
        <references count="1">
          <reference field="9" count="0"/>
        </references>
      </pivotArea>
    </format>
    <format dxfId="88">
      <pivotArea dataOnly="0" labelOnly="1" grandRow="1" outline="0" fieldPosition="0"/>
    </format>
    <format dxfId="87">
      <pivotArea dataOnly="0" labelOnly="1" grandCol="1" outline="0" fieldPosition="0"/>
    </format>
    <format dxfId="86">
      <pivotArea outline="0" collapsedLevelsAreSubtotals="1" fieldPosition="0"/>
    </format>
    <format dxfId="85">
      <pivotArea field="9" type="button" dataOnly="0" labelOnly="1" outline="0" axis="axisRow" fieldPosition="0"/>
    </format>
    <format dxfId="84">
      <pivotArea dataOnly="0" labelOnly="1" fieldPosition="0">
        <references count="1">
          <reference field="9" count="0"/>
        </references>
      </pivotArea>
    </format>
    <format dxfId="83">
      <pivotArea dataOnly="0" labelOnly="1" grandRow="1" outline="0" fieldPosition="0"/>
    </format>
    <format dxfId="82">
      <pivotArea dataOnly="0" labelOnly="1" grandCol="1" outline="0" fieldPosition="0"/>
    </format>
    <format dxfId="81">
      <pivotArea outline="0" collapsedLevelsAreSubtotals="1" fieldPosition="0"/>
    </format>
    <format dxfId="80">
      <pivotArea field="9" type="button" dataOnly="0" labelOnly="1" outline="0" axis="axisRow" fieldPosition="0"/>
    </format>
    <format dxfId="79">
      <pivotArea dataOnly="0" labelOnly="1" grandRow="1" outline="0" fieldPosition="0"/>
    </format>
    <format dxfId="78">
      <pivotArea dataOnly="0" labelOnly="1" grandCol="1" outline="0" fieldPosition="0"/>
    </format>
    <format dxfId="77">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3" cacheId="8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T10" firstHeaderRow="1" firstDataRow="2" firstDataCol="1" rowPageCount="2" colPageCount="1"/>
  <pivotFields count="30">
    <pivotField axis="axisRow" multipleItemSelectionAllowed="1" showAll="0">
      <items count="4">
        <item n="En proceso" x="0"/>
        <item n="Concluidas" x="1"/>
        <item n="Cerradas" x="2"/>
        <item t="default"/>
      </items>
    </pivotField>
    <pivotField showAll="0"/>
    <pivotField dataField="1" showAll="0"/>
    <pivotField axis="axisPage" showAll="0">
      <items count="2">
        <item x="0"/>
        <item t="default"/>
      </items>
    </pivotField>
    <pivotField showAll="0"/>
    <pivotField showAll="0"/>
    <pivotField showAll="0"/>
    <pivotField showAll="0"/>
    <pivotField showAll="0"/>
    <pivotField showAll="0" sortType="descending">
      <items count="23">
        <item x="6"/>
        <item x="17"/>
        <item x="18"/>
        <item x="14"/>
        <item x="8"/>
        <item x="12"/>
        <item x="7"/>
        <item x="11"/>
        <item x="21"/>
        <item x="20"/>
        <item x="16"/>
        <item x="9"/>
        <item x="13"/>
        <item x="15"/>
        <item x="4"/>
        <item x="2"/>
        <item x="10"/>
        <item x="1"/>
        <item x="5"/>
        <item x="0"/>
        <item x="3"/>
        <item x="19"/>
        <item t="default"/>
      </items>
      <autoSortScope>
        <pivotArea dataOnly="0" outline="0" fieldPosition="0">
          <references count="1">
            <reference field="4294967294" count="1" selected="0">
              <x v="0"/>
            </reference>
          </references>
        </pivotArea>
      </autoSortScope>
    </pivotField>
    <pivotField numFmtId="14" showAll="0"/>
    <pivotField numFmtId="14" showAll="0"/>
    <pivotField showAll="0"/>
    <pivotField numFmtId="164" showAll="0"/>
    <pivotField numFmtId="14" showAll="0" defaultSubtotal="0"/>
    <pivotField showAll="0" defaultSubtotal="0"/>
    <pivotField axis="axisCol" numFmtId="1" showAll="0" sortType="ascending" defaultSubtotal="0">
      <items count="27">
        <item m="1" x="15"/>
        <item m="1" x="18"/>
        <item m="1" x="24"/>
        <item x="5"/>
        <item x="4"/>
        <item x="3"/>
        <item x="9"/>
        <item x="0"/>
        <item x="1"/>
        <item x="6"/>
        <item x="7"/>
        <item x="13"/>
        <item x="8"/>
        <item m="1" x="25"/>
        <item x="12"/>
        <item x="2"/>
        <item m="1" x="16"/>
        <item m="1" x="20"/>
        <item m="1" x="21"/>
        <item m="1" x="22"/>
        <item x="10"/>
        <item x="11"/>
        <item x="14"/>
        <item m="1" x="17"/>
        <item m="1" x="23"/>
        <item m="1" x="19"/>
        <item m="1" x="26"/>
      </items>
    </pivotField>
    <pivotField showAll="0" defaultSubtotal="0"/>
    <pivotField numFmtId="1" showAll="0"/>
    <pivotField showAll="0"/>
    <pivotField showAll="0" defaultSubtotal="0"/>
    <pivotField showAll="0" defaultSubtotal="0"/>
    <pivotField numFmtId="1" showAll="0"/>
    <pivotField showAll="0"/>
    <pivotField showAll="0"/>
    <pivotField axis="axisPage" showAll="0">
      <items count="2">
        <item x="0"/>
        <item t="default"/>
      </items>
    </pivotField>
    <pivotField showAll="0"/>
    <pivotField showAll="0"/>
    <pivotField showAll="0"/>
    <pivotField showAll="0"/>
  </pivotFields>
  <rowFields count="1">
    <field x="0"/>
  </rowFields>
  <rowItems count="4">
    <i>
      <x/>
    </i>
    <i>
      <x v="1"/>
    </i>
    <i>
      <x v="2"/>
    </i>
    <i t="grand">
      <x/>
    </i>
  </rowItems>
  <colFields count="1">
    <field x="16"/>
  </colFields>
  <colItems count="16">
    <i>
      <x v="3"/>
    </i>
    <i>
      <x v="4"/>
    </i>
    <i>
      <x v="5"/>
    </i>
    <i>
      <x v="6"/>
    </i>
    <i>
      <x v="7"/>
    </i>
    <i>
      <x v="8"/>
    </i>
    <i>
      <x v="9"/>
    </i>
    <i>
      <x v="10"/>
    </i>
    <i>
      <x v="11"/>
    </i>
    <i>
      <x v="12"/>
    </i>
    <i>
      <x v="14"/>
    </i>
    <i>
      <x v="15"/>
    </i>
    <i>
      <x v="20"/>
    </i>
    <i>
      <x v="21"/>
    </i>
    <i>
      <x v="22"/>
    </i>
    <i t="grand">
      <x/>
    </i>
  </colItems>
  <pageFields count="2">
    <pageField fld="25" hier="-1"/>
    <pageField fld="3" hier="-1"/>
  </pageFields>
  <dataFields count="1">
    <dataField name="Cuenta de Key" fld="2" subtotal="count" baseField="0" baseItem="0"/>
  </dataFields>
  <formats count="12">
    <format dxfId="49">
      <pivotArea outline="0" collapsedLevelsAreSubtotals="1" fieldPosition="0"/>
    </format>
    <format dxfId="48">
      <pivotArea field="9" type="button" dataOnly="0" labelOnly="1" outline="0"/>
    </format>
    <format dxfId="47">
      <pivotArea dataOnly="0" labelOnly="1" grandRow="1" outline="0" fieldPosition="0"/>
    </format>
    <format dxfId="46">
      <pivotArea dataOnly="0" labelOnly="1" grandCol="1" outline="0" fieldPosition="0"/>
    </format>
    <format dxfId="45">
      <pivotArea outline="0" collapsedLevelsAreSubtotals="1" fieldPosition="0"/>
    </format>
    <format dxfId="44">
      <pivotArea field="9" type="button" dataOnly="0" labelOnly="1" outline="0"/>
    </format>
    <format dxfId="43">
      <pivotArea dataOnly="0" labelOnly="1" grandRow="1" outline="0" fieldPosition="0"/>
    </format>
    <format dxfId="42">
      <pivotArea dataOnly="0" labelOnly="1" grandCol="1" outline="0" fieldPosition="0"/>
    </format>
    <format dxfId="41">
      <pivotArea outline="0" collapsedLevelsAreSubtotals="1" fieldPosition="0"/>
    </format>
    <format dxfId="40">
      <pivotArea field="9" type="button" dataOnly="0" labelOnly="1" outline="0"/>
    </format>
    <format dxfId="39">
      <pivotArea dataOnly="0" labelOnly="1" grandRow="1" outline="0" fieldPosition="0"/>
    </format>
    <format dxfId="3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la dinámica4" cacheId="8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20" firstHeaderRow="1" firstDataRow="1" firstDataCol="1" rowPageCount="2" colPageCount="1"/>
  <pivotFields count="30">
    <pivotField axis="axisPage" multipleItemSelectionAllowed="1" showAll="0" defaultSubtotal="0">
      <items count="3">
        <item x="0"/>
        <item h="1" x="1"/>
        <item h="1" x="2"/>
      </items>
    </pivotField>
    <pivotField showAll="0"/>
    <pivotField dataField="1" showAll="0"/>
    <pivotField showAll="0"/>
    <pivotField showAll="0"/>
    <pivotField showAll="0"/>
    <pivotField showAll="0"/>
    <pivotField showAll="0"/>
    <pivotField showAll="0"/>
    <pivotField axis="axisRow" showAll="0">
      <items count="23">
        <item x="6"/>
        <item x="17"/>
        <item x="18"/>
        <item x="14"/>
        <item x="8"/>
        <item x="12"/>
        <item x="7"/>
        <item x="11"/>
        <item x="21"/>
        <item x="20"/>
        <item x="16"/>
        <item x="9"/>
        <item x="13"/>
        <item x="15"/>
        <item x="4"/>
        <item x="2"/>
        <item x="10"/>
        <item x="1"/>
        <item x="5"/>
        <item x="0"/>
        <item x="3"/>
        <item x="19"/>
        <item t="default"/>
      </items>
    </pivotField>
    <pivotField numFmtId="14" showAll="0"/>
    <pivotField numFmtId="14" showAll="0"/>
    <pivotField showAll="0"/>
    <pivotField numFmtId="164" showAll="0"/>
    <pivotField numFmtId="14" showAll="0" defaultSubtotal="0"/>
    <pivotField showAll="0" defaultSubtotal="0"/>
    <pivotField numFmtId="1" showAll="0" defaultSubtotal="0"/>
    <pivotField showAll="0" defaultSubtotal="0"/>
    <pivotField numFmtId="1" showAll="0"/>
    <pivotField showAll="0"/>
    <pivotField showAll="0" defaultSubtotal="0"/>
    <pivotField showAll="0" defaultSubtotal="0"/>
    <pivotField numFmtId="1" showAll="0"/>
    <pivotField showAll="0"/>
    <pivotField showAll="0"/>
    <pivotField axis="axisPage" showAll="0">
      <items count="2">
        <item x="0"/>
        <item t="default"/>
      </items>
    </pivotField>
    <pivotField showAll="0"/>
    <pivotField showAll="0"/>
    <pivotField showAll="0"/>
    <pivotField showAll="0"/>
  </pivotFields>
  <rowFields count="1">
    <field x="9"/>
  </rowFields>
  <rowItems count="15">
    <i>
      <x v="2"/>
    </i>
    <i>
      <x v="4"/>
    </i>
    <i>
      <x v="6"/>
    </i>
    <i>
      <x v="8"/>
    </i>
    <i>
      <x v="12"/>
    </i>
    <i>
      <x v="13"/>
    </i>
    <i>
      <x v="14"/>
    </i>
    <i>
      <x v="15"/>
    </i>
    <i>
      <x v="16"/>
    </i>
    <i>
      <x v="17"/>
    </i>
    <i>
      <x v="18"/>
    </i>
    <i>
      <x v="19"/>
    </i>
    <i>
      <x v="20"/>
    </i>
    <i>
      <x v="21"/>
    </i>
    <i t="grand">
      <x/>
    </i>
  </rowItems>
  <colItems count="1">
    <i/>
  </colItems>
  <pageFields count="2">
    <pageField fld="25" hier="-1"/>
    <pageField fld="0" hier="-1"/>
  </pageFields>
  <dataFields count="1">
    <dataField name="Cuenta de Key" fld="2" subtotal="count" baseField="0" baseItem="0"/>
  </dataFields>
  <formats count="15">
    <format dxfId="64">
      <pivotArea outline="0" collapsedLevelsAreSubtotals="1" fieldPosition="0"/>
    </format>
    <format dxfId="63">
      <pivotArea field="9" type="button" dataOnly="0" labelOnly="1" outline="0" axis="axisRow" fieldPosition="0"/>
    </format>
    <format dxfId="62">
      <pivotArea dataOnly="0" labelOnly="1" fieldPosition="0">
        <references count="1">
          <reference field="9" count="0"/>
        </references>
      </pivotArea>
    </format>
    <format dxfId="61">
      <pivotArea dataOnly="0" labelOnly="1" grandRow="1" outline="0" fieldPosition="0"/>
    </format>
    <format dxfId="60">
      <pivotArea dataOnly="0" labelOnly="1" grandCol="1" outline="0" fieldPosition="0"/>
    </format>
    <format dxfId="59">
      <pivotArea outline="0" collapsedLevelsAreSubtotals="1" fieldPosition="0"/>
    </format>
    <format dxfId="58">
      <pivotArea field="9" type="button" dataOnly="0" labelOnly="1" outline="0" axis="axisRow" fieldPosition="0"/>
    </format>
    <format dxfId="57">
      <pivotArea dataOnly="0" labelOnly="1" fieldPosition="0">
        <references count="1">
          <reference field="9" count="0"/>
        </references>
      </pivotArea>
    </format>
    <format dxfId="56">
      <pivotArea dataOnly="0" labelOnly="1" grandRow="1" outline="0" fieldPosition="0"/>
    </format>
    <format dxfId="55">
      <pivotArea dataOnly="0" labelOnly="1" grandCol="1" outline="0" fieldPosition="0"/>
    </format>
    <format dxfId="54">
      <pivotArea outline="0" collapsedLevelsAreSubtotals="1" fieldPosition="0"/>
    </format>
    <format dxfId="53">
      <pivotArea field="9" type="button" dataOnly="0" labelOnly="1" outline="0" axis="axisRow" fieldPosition="0"/>
    </format>
    <format dxfId="52">
      <pivotArea dataOnly="0" labelOnly="1" grandRow="1" outline="0" fieldPosition="0"/>
    </format>
    <format dxfId="51">
      <pivotArea dataOnly="0" labelOnly="1" grandCol="1" outline="0" fieldPosition="0"/>
    </format>
    <format dxfId="50">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la dinámica4" cacheId="8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6:R11" firstHeaderRow="1" firstDataRow="2" firstDataCol="1" rowPageCount="1" colPageCount="1"/>
  <pivotFields count="29">
    <pivotField axis="axisRow" multipleItemSelectionAllowed="1" showAll="0">
      <items count="4">
        <item n="En proceso" x="0"/>
        <item n="Concluidas" x="1"/>
        <item n="Cerradas" x="2"/>
        <item t="default"/>
      </items>
    </pivotField>
    <pivotField showAll="0"/>
    <pivotField dataField="1" showAll="0"/>
    <pivotField showAll="0"/>
    <pivotField showAll="0"/>
    <pivotField showAll="0"/>
    <pivotField showAll="0"/>
    <pivotField showAll="0"/>
    <pivotField showAll="0"/>
    <pivotField showAll="0" sortType="descending">
      <items count="15">
        <item x="11"/>
        <item x="4"/>
        <item x="10"/>
        <item x="8"/>
        <item x="12"/>
        <item x="1"/>
        <item x="6"/>
        <item x="7"/>
        <item x="9"/>
        <item x="0"/>
        <item m="1" x="13"/>
        <item x="2"/>
        <item x="3"/>
        <item x="5"/>
        <item t="default"/>
      </items>
      <autoSortScope>
        <pivotArea dataOnly="0" outline="0" fieldPosition="0">
          <references count="1">
            <reference field="4294967294" count="1" selected="0">
              <x v="0"/>
            </reference>
          </references>
        </pivotArea>
      </autoSortScope>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defaultSubtotal="0">
      <items count="20">
        <item x="11"/>
        <item m="1" x="14"/>
        <item x="7"/>
        <item x="1"/>
        <item x="2"/>
        <item x="0"/>
        <item x="5"/>
        <item x="3"/>
        <item x="10"/>
        <item m="1" x="17"/>
        <item m="1" x="18"/>
        <item x="4"/>
        <item m="1" x="19"/>
        <item x="8"/>
        <item m="1" x="13"/>
        <item x="6"/>
        <item m="1" x="15"/>
        <item m="1" x="16"/>
        <item x="12"/>
        <item x="9"/>
      </items>
    </pivotField>
    <pivotField showAll="0" defaultSubtotal="0"/>
    <pivotField numFmtId="1" showAll="0"/>
    <pivotField showAll="0"/>
    <pivotField showAll="0" defaultSubtotal="0"/>
    <pivotField showAll="0" defaultSubtotal="0"/>
    <pivotField numFmtId="1" showAll="0"/>
    <pivotField showAll="0"/>
    <pivotField showAll="0"/>
    <pivotField axis="axisPage" showAll="0">
      <items count="4">
        <item x="2"/>
        <item x="1"/>
        <item x="0"/>
        <item t="default"/>
      </items>
    </pivotField>
    <pivotField showAll="0"/>
    <pivotField showAll="0"/>
    <pivotField showAll="0"/>
  </pivotFields>
  <rowFields count="1">
    <field x="0"/>
  </rowFields>
  <rowItems count="4">
    <i>
      <x/>
    </i>
    <i>
      <x v="1"/>
    </i>
    <i>
      <x v="2"/>
    </i>
    <i t="grand">
      <x/>
    </i>
  </rowItems>
  <colFields count="1">
    <field x="16"/>
  </colFields>
  <colItems count="14">
    <i>
      <x/>
    </i>
    <i>
      <x v="2"/>
    </i>
    <i>
      <x v="3"/>
    </i>
    <i>
      <x v="4"/>
    </i>
    <i>
      <x v="5"/>
    </i>
    <i>
      <x v="6"/>
    </i>
    <i>
      <x v="7"/>
    </i>
    <i>
      <x v="8"/>
    </i>
    <i>
      <x v="11"/>
    </i>
    <i>
      <x v="13"/>
    </i>
    <i>
      <x v="15"/>
    </i>
    <i>
      <x v="18"/>
    </i>
    <i>
      <x v="19"/>
    </i>
    <i t="grand">
      <x/>
    </i>
  </colItems>
  <pageFields count="1">
    <pageField fld="25" hier="-1"/>
  </pageFields>
  <dataFields count="1">
    <dataField name="Cuenta de Key" fld="2" subtotal="count" baseField="0" baseItem="0"/>
  </dataFields>
  <formats count="5">
    <format dxfId="31">
      <pivotArea outline="0" collapsedLevelsAreSubtotals="1" fieldPosition="0"/>
    </format>
    <format dxfId="30">
      <pivotArea field="9" type="button" dataOnly="0" labelOnly="1" outline="0"/>
    </format>
    <format dxfId="29">
      <pivotArea dataOnly="0" labelOnly="1" grandRow="1" outline="0" fieldPosition="0"/>
    </format>
    <format dxfId="28">
      <pivotArea dataOnly="0" labelOnly="1" grandCol="1" outline="0"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C7" totalsRowShown="0" headerRowDxfId="2">
  <autoFilter ref="A1:C7"/>
  <tableColumns count="3">
    <tableColumn id="1" name="Concepto"/>
    <tableColumn id="2" name="Cantidad" dataDxfId="1"/>
    <tableColumn id="3" name="Cerrados" dataDxfId="0">
      <calculatedColumnFormula>+'Bug''s'!F3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support.finsoftware.com/jira/browse/BXMPRJ-1308" TargetMode="External"/><Relationship Id="rId1" Type="http://schemas.openxmlformats.org/officeDocument/2006/relationships/hyperlink" Target="https://support.finsoftware.com/jira/browse/BXMPRJ-1309"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support.finsoftware.com/jira/browse/BXMPRJ-1261" TargetMode="External"/><Relationship Id="rId7" Type="http://schemas.openxmlformats.org/officeDocument/2006/relationships/hyperlink" Target="https://support.finsoftware.com/jira/browse/BXMPRJ-1261" TargetMode="External"/><Relationship Id="rId2" Type="http://schemas.openxmlformats.org/officeDocument/2006/relationships/hyperlink" Target="https://support.finsoftware.com/jira/browse/BXMPRJ-1248" TargetMode="External"/><Relationship Id="rId1" Type="http://schemas.openxmlformats.org/officeDocument/2006/relationships/hyperlink" Target="https://support.finsoftware.com/jira/browse/BXMPRJ-1261" TargetMode="External"/><Relationship Id="rId6" Type="http://schemas.openxmlformats.org/officeDocument/2006/relationships/hyperlink" Target="https://support.finsoftware.com/jira/browse/BXMPRJ-1261" TargetMode="External"/><Relationship Id="rId5" Type="http://schemas.openxmlformats.org/officeDocument/2006/relationships/hyperlink" Target="https://support.finsoftware.com/jira/browse/BXMPRJ-1204" TargetMode="External"/><Relationship Id="rId4" Type="http://schemas.openxmlformats.org/officeDocument/2006/relationships/hyperlink" Target="https://support.finsoftware.com/jira/browse/BXMPRJ-1248" TargetMode="Externa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support.finsoftware.com/jira/browse/BXMPRJ-1319" TargetMode="External"/><Relationship Id="rId1" Type="http://schemas.openxmlformats.org/officeDocument/2006/relationships/hyperlink" Target="https://support.finsoftware.com/jira/browse/BXMPRJ-1268"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hyperlink" Target="https://support.finsoftware.com/jira/browse/BXMPRJ-1323" TargetMode="External"/><Relationship Id="rId2" Type="http://schemas.openxmlformats.org/officeDocument/2006/relationships/hyperlink" Target="https://support.finsoftware.com/jira/browse/BXMPRJ-1254" TargetMode="External"/><Relationship Id="rId1" Type="http://schemas.openxmlformats.org/officeDocument/2006/relationships/hyperlink" Target="https://support.finsoftware.com/jira/browse/BXMPRJ-1021"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8" Type="http://schemas.openxmlformats.org/officeDocument/2006/relationships/hyperlink" Target="https://support.finsoftware.com/jira/browse/BXMPRJ-1261" TargetMode="External"/><Relationship Id="rId13" Type="http://schemas.openxmlformats.org/officeDocument/2006/relationships/hyperlink" Target="https://support.finsoftware.com/jira/browse/BXMPRJ-1254" TargetMode="External"/><Relationship Id="rId3" Type="http://schemas.openxmlformats.org/officeDocument/2006/relationships/hyperlink" Target="https://support.finsoftware.com/jira/browse/BXMPRJ-1261" TargetMode="External"/><Relationship Id="rId7" Type="http://schemas.openxmlformats.org/officeDocument/2006/relationships/hyperlink" Target="https://support.finsoftware.com/jira/browse/BXMPRJ-1204" TargetMode="External"/><Relationship Id="rId12" Type="http://schemas.openxmlformats.org/officeDocument/2006/relationships/hyperlink" Target="https://support.finsoftware.com/jira/browse/BXMPRJ-1021" TargetMode="External"/><Relationship Id="rId2" Type="http://schemas.openxmlformats.org/officeDocument/2006/relationships/hyperlink" Target="https://support.finsoftware.com/jira/browse/BXMPRJ-1308" TargetMode="External"/><Relationship Id="rId16" Type="http://schemas.openxmlformats.org/officeDocument/2006/relationships/comments" Target="../comments6.xml"/><Relationship Id="rId1" Type="http://schemas.openxmlformats.org/officeDocument/2006/relationships/hyperlink" Target="https://support.finsoftware.com/jira/browse/BXMPRJ-1309" TargetMode="External"/><Relationship Id="rId6" Type="http://schemas.openxmlformats.org/officeDocument/2006/relationships/hyperlink" Target="https://support.finsoftware.com/jira/browse/BXMPRJ-1248" TargetMode="External"/><Relationship Id="rId11" Type="http://schemas.openxmlformats.org/officeDocument/2006/relationships/hyperlink" Target="https://support.finsoftware.com/jira/browse/BXMPRJ-1319" TargetMode="External"/><Relationship Id="rId5" Type="http://schemas.openxmlformats.org/officeDocument/2006/relationships/hyperlink" Target="https://support.finsoftware.com/jira/browse/BXMPRJ-1261" TargetMode="External"/><Relationship Id="rId15" Type="http://schemas.openxmlformats.org/officeDocument/2006/relationships/vmlDrawing" Target="../drawings/vmlDrawing6.vml"/><Relationship Id="rId10" Type="http://schemas.openxmlformats.org/officeDocument/2006/relationships/hyperlink" Target="https://support.finsoftware.com/jira/browse/BXMPRJ-1268" TargetMode="External"/><Relationship Id="rId4" Type="http://schemas.openxmlformats.org/officeDocument/2006/relationships/hyperlink" Target="https://support.finsoftware.com/jira/browse/BXMPRJ-1248" TargetMode="External"/><Relationship Id="rId9" Type="http://schemas.openxmlformats.org/officeDocument/2006/relationships/hyperlink" Target="https://support.finsoftware.com/jira/browse/BXMPRJ-1261" TargetMode="External"/><Relationship Id="rId14" Type="http://schemas.openxmlformats.org/officeDocument/2006/relationships/hyperlink" Target="https://support.finsoftware.com/jira/browse/BXMPRJ-1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zoomScale="130" zoomScaleNormal="130" workbookViewId="0">
      <selection sqref="A1:E1"/>
    </sheetView>
  </sheetViews>
  <sheetFormatPr baseColWidth="10" defaultRowHeight="15" x14ac:dyDescent="0.25"/>
  <cols>
    <col min="1" max="1" width="5.85546875" bestFit="1" customWidth="1"/>
    <col min="2" max="2" width="14.42578125" customWidth="1"/>
    <col min="3" max="3" width="20.85546875" bestFit="1" customWidth="1"/>
    <col min="4" max="4" width="27" bestFit="1" customWidth="1"/>
    <col min="5" max="5" width="18.28515625" bestFit="1" customWidth="1"/>
  </cols>
  <sheetData>
    <row r="1" spans="1:6" x14ac:dyDescent="0.25">
      <c r="A1" s="265" t="s">
        <v>629</v>
      </c>
      <c r="B1" s="266"/>
      <c r="C1" s="266"/>
      <c r="D1" s="266"/>
      <c r="E1" s="266"/>
    </row>
    <row r="2" spans="1:6" x14ac:dyDescent="0.25">
      <c r="A2" s="40" t="s">
        <v>698</v>
      </c>
      <c r="B2" s="40" t="s">
        <v>626</v>
      </c>
      <c r="C2" s="40" t="s">
        <v>627</v>
      </c>
      <c r="D2" s="40" t="s">
        <v>628</v>
      </c>
      <c r="E2" s="40" t="s">
        <v>634</v>
      </c>
    </row>
    <row r="3" spans="1:6" x14ac:dyDescent="0.25">
      <c r="A3" s="38" t="s">
        <v>699</v>
      </c>
      <c r="B3" s="38" t="s">
        <v>10</v>
      </c>
      <c r="C3" s="38" t="s">
        <v>630</v>
      </c>
      <c r="D3" s="38" t="s">
        <v>631</v>
      </c>
      <c r="E3" s="38" t="s">
        <v>648</v>
      </c>
    </row>
    <row r="4" spans="1:6" x14ac:dyDescent="0.25">
      <c r="A4" s="38" t="s">
        <v>700</v>
      </c>
      <c r="B4" s="38" t="s">
        <v>10</v>
      </c>
      <c r="C4" s="38" t="s">
        <v>632</v>
      </c>
      <c r="D4" s="38" t="s">
        <v>633</v>
      </c>
      <c r="E4" s="38" t="s">
        <v>635</v>
      </c>
    </row>
    <row r="5" spans="1:6" x14ac:dyDescent="0.25">
      <c r="A5" s="38" t="s">
        <v>701</v>
      </c>
      <c r="B5" s="38" t="s">
        <v>10</v>
      </c>
      <c r="C5" s="38" t="s">
        <v>636</v>
      </c>
      <c r="D5" s="39" t="s">
        <v>637</v>
      </c>
      <c r="E5" s="39" t="s">
        <v>647</v>
      </c>
      <c r="F5" s="41" t="s">
        <v>639</v>
      </c>
    </row>
    <row r="6" spans="1:6" x14ac:dyDescent="0.25">
      <c r="A6" s="38" t="s">
        <v>702</v>
      </c>
      <c r="B6" s="38" t="s">
        <v>10</v>
      </c>
      <c r="C6" s="38" t="s">
        <v>638</v>
      </c>
      <c r="D6" s="45" t="s">
        <v>668</v>
      </c>
      <c r="E6" s="45" t="s">
        <v>635</v>
      </c>
      <c r="F6" s="41" t="s">
        <v>640</v>
      </c>
    </row>
    <row r="7" spans="1:6" x14ac:dyDescent="0.25">
      <c r="A7" s="38" t="s">
        <v>703</v>
      </c>
      <c r="B7" s="38" t="s">
        <v>10</v>
      </c>
      <c r="C7" s="38" t="s">
        <v>641</v>
      </c>
      <c r="D7" s="39" t="s">
        <v>637</v>
      </c>
      <c r="E7" s="39" t="s">
        <v>648</v>
      </c>
      <c r="F7" t="s">
        <v>644</v>
      </c>
    </row>
    <row r="8" spans="1:6" x14ac:dyDescent="0.25">
      <c r="A8" s="38" t="s">
        <v>704</v>
      </c>
      <c r="B8" s="42" t="s">
        <v>10</v>
      </c>
      <c r="C8" s="42" t="s">
        <v>642</v>
      </c>
      <c r="D8" s="41" t="s">
        <v>646</v>
      </c>
      <c r="E8" s="42" t="s">
        <v>635</v>
      </c>
      <c r="F8" s="38" t="s">
        <v>645</v>
      </c>
    </row>
    <row r="9" spans="1:6" x14ac:dyDescent="0.25">
      <c r="A9" s="38" t="s">
        <v>705</v>
      </c>
      <c r="B9" s="38" t="s">
        <v>10</v>
      </c>
      <c r="C9" s="38" t="s">
        <v>656</v>
      </c>
      <c r="D9" s="38" t="s">
        <v>657</v>
      </c>
      <c r="E9" s="38" t="s">
        <v>658</v>
      </c>
    </row>
    <row r="10" spans="1:6" ht="3" customHeight="1" x14ac:dyDescent="0.25">
      <c r="A10" s="44"/>
      <c r="B10" s="44"/>
      <c r="C10" s="44"/>
      <c r="D10" s="44"/>
      <c r="E10" s="44"/>
    </row>
    <row r="11" spans="1:6" x14ac:dyDescent="0.25">
      <c r="A11" s="38" t="s">
        <v>706</v>
      </c>
      <c r="B11" s="38" t="s">
        <v>204</v>
      </c>
      <c r="C11" s="38" t="s">
        <v>630</v>
      </c>
      <c r="D11" s="39" t="s">
        <v>637</v>
      </c>
      <c r="E11" s="39" t="s">
        <v>648</v>
      </c>
      <c r="F11" s="41" t="s">
        <v>653</v>
      </c>
    </row>
    <row r="12" spans="1:6" x14ac:dyDescent="0.25">
      <c r="A12" s="38" t="s">
        <v>707</v>
      </c>
      <c r="B12" s="38" t="s">
        <v>204</v>
      </c>
      <c r="C12" s="38" t="s">
        <v>652</v>
      </c>
      <c r="D12" s="45" t="s">
        <v>673</v>
      </c>
      <c r="E12" s="45" t="s">
        <v>648</v>
      </c>
      <c r="F12" s="46" t="s">
        <v>672</v>
      </c>
    </row>
    <row r="13" spans="1:6" x14ac:dyDescent="0.25">
      <c r="A13" s="38" t="s">
        <v>708</v>
      </c>
      <c r="B13" s="38" t="s">
        <v>204</v>
      </c>
      <c r="C13" s="38" t="s">
        <v>636</v>
      </c>
      <c r="D13" s="38" t="s">
        <v>654</v>
      </c>
      <c r="E13" s="38" t="s">
        <v>648</v>
      </c>
    </row>
    <row r="14" spans="1:6" x14ac:dyDescent="0.25">
      <c r="A14" s="38" t="s">
        <v>709</v>
      </c>
      <c r="B14" s="38" t="s">
        <v>204</v>
      </c>
      <c r="C14" s="38" t="s">
        <v>638</v>
      </c>
      <c r="D14" s="38" t="s">
        <v>655</v>
      </c>
      <c r="E14" s="38" t="s">
        <v>635</v>
      </c>
    </row>
    <row r="15" spans="1:6" x14ac:dyDescent="0.25">
      <c r="A15" s="38" t="s">
        <v>710</v>
      </c>
      <c r="B15" s="38" t="s">
        <v>204</v>
      </c>
      <c r="C15" s="38" t="s">
        <v>641</v>
      </c>
      <c r="D15" s="38" t="s">
        <v>643</v>
      </c>
      <c r="E15" s="38" t="s">
        <v>648</v>
      </c>
      <c r="F15" t="s">
        <v>644</v>
      </c>
    </row>
    <row r="16" spans="1:6" x14ac:dyDescent="0.25">
      <c r="A16" s="38" t="s">
        <v>711</v>
      </c>
      <c r="B16" s="38" t="s">
        <v>204</v>
      </c>
      <c r="C16" s="38" t="s">
        <v>642</v>
      </c>
      <c r="D16" s="39" t="s">
        <v>637</v>
      </c>
      <c r="E16" s="39" t="s">
        <v>648</v>
      </c>
    </row>
    <row r="17" spans="1:7" x14ac:dyDescent="0.25">
      <c r="A17" s="38" t="s">
        <v>712</v>
      </c>
      <c r="B17" s="38" t="s">
        <v>204</v>
      </c>
      <c r="C17" s="38" t="s">
        <v>657</v>
      </c>
      <c r="D17" s="38" t="s">
        <v>657</v>
      </c>
      <c r="E17" s="38" t="s">
        <v>635</v>
      </c>
      <c r="G17" t="s">
        <v>674</v>
      </c>
    </row>
    <row r="18" spans="1:7" ht="3" customHeight="1" x14ac:dyDescent="0.25">
      <c r="A18" s="44"/>
      <c r="B18" s="44"/>
      <c r="C18" s="44"/>
      <c r="D18" s="44"/>
      <c r="E18" s="44"/>
    </row>
    <row r="19" spans="1:7" x14ac:dyDescent="0.25">
      <c r="A19" s="38" t="s">
        <v>713</v>
      </c>
      <c r="B19" s="38" t="s">
        <v>607</v>
      </c>
      <c r="C19" s="38" t="s">
        <v>630</v>
      </c>
      <c r="D19" s="39" t="s">
        <v>637</v>
      </c>
      <c r="E19" s="39"/>
    </row>
    <row r="20" spans="1:7" x14ac:dyDescent="0.25">
      <c r="A20" s="38" t="s">
        <v>714</v>
      </c>
      <c r="B20" s="38" t="s">
        <v>607</v>
      </c>
      <c r="C20" s="38" t="s">
        <v>659</v>
      </c>
      <c r="D20" s="39" t="s">
        <v>637</v>
      </c>
      <c r="E20" s="39"/>
    </row>
    <row r="21" spans="1:7" x14ac:dyDescent="0.25">
      <c r="A21" s="38" t="s">
        <v>715</v>
      </c>
      <c r="B21" s="38" t="s">
        <v>607</v>
      </c>
      <c r="C21" s="38" t="s">
        <v>636</v>
      </c>
      <c r="D21" s="38" t="s">
        <v>661</v>
      </c>
      <c r="E21" s="38" t="s">
        <v>662</v>
      </c>
    </row>
    <row r="22" spans="1:7" x14ac:dyDescent="0.25">
      <c r="A22" s="38" t="s">
        <v>716</v>
      </c>
      <c r="B22" s="38" t="s">
        <v>607</v>
      </c>
      <c r="C22" s="38" t="s">
        <v>638</v>
      </c>
      <c r="D22" s="38" t="s">
        <v>655</v>
      </c>
      <c r="E22" s="38" t="s">
        <v>663</v>
      </c>
    </row>
    <row r="23" spans="1:7" x14ac:dyDescent="0.25">
      <c r="A23" s="38" t="s">
        <v>717</v>
      </c>
      <c r="B23" s="38" t="s">
        <v>607</v>
      </c>
      <c r="C23" s="38" t="s">
        <v>641</v>
      </c>
      <c r="D23" s="38" t="s">
        <v>664</v>
      </c>
      <c r="E23" s="38" t="s">
        <v>662</v>
      </c>
    </row>
    <row r="24" spans="1:7" x14ac:dyDescent="0.25">
      <c r="A24" s="38" t="s">
        <v>718</v>
      </c>
      <c r="B24" s="38" t="s">
        <v>607</v>
      </c>
      <c r="C24" s="38" t="s">
        <v>642</v>
      </c>
      <c r="D24" s="39" t="s">
        <v>637</v>
      </c>
      <c r="E24" s="39"/>
    </row>
    <row r="25" spans="1:7" x14ac:dyDescent="0.25">
      <c r="A25" s="38" t="s">
        <v>719</v>
      </c>
      <c r="B25" s="38" t="s">
        <v>607</v>
      </c>
      <c r="C25" s="38" t="s">
        <v>660</v>
      </c>
      <c r="D25" s="38" t="s">
        <v>657</v>
      </c>
      <c r="E25" s="38"/>
    </row>
    <row r="26" spans="1:7" ht="2.4500000000000002" customHeight="1" x14ac:dyDescent="0.25">
      <c r="A26" s="44"/>
      <c r="B26" s="44"/>
      <c r="C26" s="44"/>
      <c r="D26" s="44"/>
      <c r="E26" s="44"/>
    </row>
    <row r="27" spans="1:7" x14ac:dyDescent="0.25">
      <c r="A27" s="38" t="s">
        <v>720</v>
      </c>
      <c r="B27" s="38" t="s">
        <v>665</v>
      </c>
      <c r="C27" s="38" t="s">
        <v>630</v>
      </c>
      <c r="D27" s="39" t="s">
        <v>637</v>
      </c>
      <c r="E27" s="39"/>
    </row>
    <row r="28" spans="1:7" x14ac:dyDescent="0.25">
      <c r="A28" s="38" t="s">
        <v>721</v>
      </c>
      <c r="B28" s="38" t="s">
        <v>665</v>
      </c>
      <c r="C28" s="38" t="s">
        <v>632</v>
      </c>
      <c r="D28" s="38" t="s">
        <v>633</v>
      </c>
      <c r="E28" s="38" t="s">
        <v>666</v>
      </c>
    </row>
    <row r="29" spans="1:7" x14ac:dyDescent="0.25">
      <c r="A29" s="38" t="s">
        <v>722</v>
      </c>
      <c r="B29" s="38" t="s">
        <v>665</v>
      </c>
      <c r="C29" s="38" t="s">
        <v>636</v>
      </c>
      <c r="D29" s="38" t="s">
        <v>654</v>
      </c>
      <c r="E29" s="38" t="s">
        <v>666</v>
      </c>
    </row>
    <row r="30" spans="1:7" x14ac:dyDescent="0.25">
      <c r="A30" s="38" t="s">
        <v>723</v>
      </c>
      <c r="B30" s="38" t="s">
        <v>665</v>
      </c>
      <c r="C30" s="38" t="s">
        <v>638</v>
      </c>
      <c r="D30" s="38" t="s">
        <v>655</v>
      </c>
      <c r="E30" s="38" t="s">
        <v>666</v>
      </c>
    </row>
    <row r="31" spans="1:7" x14ac:dyDescent="0.25">
      <c r="A31" s="38" t="s">
        <v>724</v>
      </c>
      <c r="B31" s="38" t="s">
        <v>665</v>
      </c>
      <c r="C31" s="38" t="s">
        <v>641</v>
      </c>
      <c r="D31" s="38" t="s">
        <v>664</v>
      </c>
      <c r="E31" s="38" t="s">
        <v>666</v>
      </c>
    </row>
    <row r="32" spans="1:7" x14ac:dyDescent="0.25">
      <c r="A32" s="38" t="s">
        <v>725</v>
      </c>
      <c r="B32" s="38" t="s">
        <v>665</v>
      </c>
      <c r="C32" s="38" t="s">
        <v>642</v>
      </c>
      <c r="D32" s="39" t="s">
        <v>637</v>
      </c>
      <c r="E32" s="39"/>
    </row>
    <row r="33" spans="1:6" x14ac:dyDescent="0.25">
      <c r="A33" s="38" t="s">
        <v>726</v>
      </c>
      <c r="B33" s="43" t="s">
        <v>665</v>
      </c>
      <c r="C33" s="38" t="s">
        <v>656</v>
      </c>
      <c r="D33" s="38" t="s">
        <v>657</v>
      </c>
      <c r="E33" s="38"/>
    </row>
    <row r="34" spans="1:6" ht="3.6" customHeight="1" x14ac:dyDescent="0.25">
      <c r="A34" s="44"/>
      <c r="B34" s="44"/>
      <c r="C34" s="44"/>
      <c r="D34" s="44"/>
      <c r="E34" s="44"/>
    </row>
    <row r="35" spans="1:6" x14ac:dyDescent="0.25">
      <c r="A35" s="38" t="s">
        <v>727</v>
      </c>
      <c r="B35" s="38" t="s">
        <v>608</v>
      </c>
      <c r="C35" s="38" t="s">
        <v>630</v>
      </c>
      <c r="D35" s="38" t="s">
        <v>667</v>
      </c>
      <c r="E35" s="38"/>
    </row>
    <row r="36" spans="1:6" x14ac:dyDescent="0.25">
      <c r="A36" s="38" t="s">
        <v>728</v>
      </c>
      <c r="B36" s="38" t="s">
        <v>608</v>
      </c>
      <c r="C36" s="38" t="s">
        <v>632</v>
      </c>
      <c r="D36" s="38" t="s">
        <v>671</v>
      </c>
      <c r="E36" s="38"/>
    </row>
    <row r="37" spans="1:6" x14ac:dyDescent="0.25">
      <c r="A37" s="38" t="s">
        <v>729</v>
      </c>
      <c r="B37" s="38" t="s">
        <v>608</v>
      </c>
      <c r="C37" s="38" t="s">
        <v>636</v>
      </c>
      <c r="D37" s="38" t="s">
        <v>661</v>
      </c>
      <c r="E37" s="38"/>
    </row>
    <row r="38" spans="1:6" x14ac:dyDescent="0.25">
      <c r="A38" s="38" t="s">
        <v>730</v>
      </c>
      <c r="B38" s="38" t="s">
        <v>608</v>
      </c>
      <c r="C38" s="38" t="s">
        <v>638</v>
      </c>
      <c r="D38" s="38" t="s">
        <v>668</v>
      </c>
      <c r="E38" s="38"/>
    </row>
    <row r="39" spans="1:6" x14ac:dyDescent="0.25">
      <c r="A39" s="38" t="s">
        <v>731</v>
      </c>
      <c r="B39" s="38" t="s">
        <v>608</v>
      </c>
      <c r="C39" s="38" t="s">
        <v>641</v>
      </c>
      <c r="D39" s="39" t="s">
        <v>637</v>
      </c>
      <c r="E39" s="39"/>
      <c r="F39" s="41" t="s">
        <v>669</v>
      </c>
    </row>
    <row r="40" spans="1:6" x14ac:dyDescent="0.25">
      <c r="A40" s="38" t="s">
        <v>732</v>
      </c>
      <c r="B40" s="38" t="s">
        <v>608</v>
      </c>
      <c r="C40" s="38" t="s">
        <v>642</v>
      </c>
      <c r="D40" s="39" t="s">
        <v>637</v>
      </c>
      <c r="E40" s="39"/>
    </row>
    <row r="41" spans="1:6" x14ac:dyDescent="0.25">
      <c r="A41" s="38" t="s">
        <v>733</v>
      </c>
      <c r="B41" s="38" t="s">
        <v>608</v>
      </c>
      <c r="C41" s="38" t="s">
        <v>656</v>
      </c>
      <c r="D41" s="43" t="s">
        <v>660</v>
      </c>
      <c r="E41" s="38"/>
      <c r="F41" s="41" t="s">
        <v>670</v>
      </c>
    </row>
  </sheetData>
  <mergeCells count="1">
    <mergeCell ref="A1:E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21" workbookViewId="0">
      <selection activeCell="A5" sqref="A5"/>
    </sheetView>
  </sheetViews>
  <sheetFormatPr baseColWidth="10" defaultRowHeight="15" x14ac:dyDescent="0.25"/>
  <cols>
    <col min="1" max="1" width="33.85546875" bestFit="1" customWidth="1"/>
  </cols>
  <sheetData>
    <row r="1" spans="1:2" s="239" customFormat="1" x14ac:dyDescent="0.25">
      <c r="A1" s="239" t="s">
        <v>1015</v>
      </c>
      <c r="B1" s="239" t="s">
        <v>1014</v>
      </c>
    </row>
    <row r="2" spans="1:2" x14ac:dyDescent="0.25">
      <c r="A2" s="200" t="s">
        <v>55</v>
      </c>
      <c r="B2" s="263" t="s">
        <v>1012</v>
      </c>
    </row>
    <row r="3" spans="1:2" x14ac:dyDescent="0.25">
      <c r="A3" s="200" t="s">
        <v>149</v>
      </c>
      <c r="B3" s="263" t="s">
        <v>1012</v>
      </c>
    </row>
    <row r="4" spans="1:2" x14ac:dyDescent="0.25">
      <c r="A4" s="200" t="s">
        <v>264</v>
      </c>
      <c r="B4" s="263" t="s">
        <v>1012</v>
      </c>
    </row>
    <row r="5" spans="1:2" x14ac:dyDescent="0.25">
      <c r="A5" s="200" t="s">
        <v>437</v>
      </c>
      <c r="B5" s="263" t="s">
        <v>1012</v>
      </c>
    </row>
    <row r="6" spans="1:2" x14ac:dyDescent="0.25">
      <c r="A6" s="200" t="s">
        <v>80</v>
      </c>
      <c r="B6" s="263" t="s">
        <v>1012</v>
      </c>
    </row>
    <row r="7" spans="1:2" x14ac:dyDescent="0.25">
      <c r="A7" s="200" t="s">
        <v>65</v>
      </c>
      <c r="B7" s="263" t="s">
        <v>648</v>
      </c>
    </row>
    <row r="8" spans="1:2" x14ac:dyDescent="0.25">
      <c r="A8" s="200" t="s">
        <v>905</v>
      </c>
      <c r="B8" s="263" t="s">
        <v>1012</v>
      </c>
    </row>
    <row r="9" spans="1:2" x14ac:dyDescent="0.25">
      <c r="A9" s="200" t="s">
        <v>54</v>
      </c>
      <c r="B9" s="263" t="s">
        <v>648</v>
      </c>
    </row>
    <row r="10" spans="1:2" x14ac:dyDescent="0.25">
      <c r="A10" s="200" t="s">
        <v>49</v>
      </c>
      <c r="B10" s="263" t="s">
        <v>1012</v>
      </c>
    </row>
    <row r="11" spans="1:2" x14ac:dyDescent="0.25">
      <c r="A11" s="200" t="s">
        <v>263</v>
      </c>
      <c r="B11" s="263" t="s">
        <v>1012</v>
      </c>
    </row>
    <row r="12" spans="1:2" x14ac:dyDescent="0.25">
      <c r="A12" s="200" t="s">
        <v>69</v>
      </c>
      <c r="B12" s="263" t="s">
        <v>1012</v>
      </c>
    </row>
    <row r="13" spans="1:2" x14ac:dyDescent="0.25">
      <c r="A13" s="200" t="s">
        <v>338</v>
      </c>
      <c r="B13" s="263" t="s">
        <v>1012</v>
      </c>
    </row>
    <row r="14" spans="1:2" x14ac:dyDescent="0.25">
      <c r="A14" s="200" t="s">
        <v>359</v>
      </c>
      <c r="B14" s="263" t="s">
        <v>648</v>
      </c>
    </row>
    <row r="15" spans="1:2" x14ac:dyDescent="0.25">
      <c r="A15" s="200" t="s">
        <v>87</v>
      </c>
      <c r="B15" s="263" t="s">
        <v>1012</v>
      </c>
    </row>
    <row r="16" spans="1:2" x14ac:dyDescent="0.25">
      <c r="A16" s="200" t="s">
        <v>88</v>
      </c>
      <c r="B16" s="263" t="s">
        <v>648</v>
      </c>
    </row>
    <row r="17" spans="1:2" x14ac:dyDescent="0.25">
      <c r="A17" s="200" t="s">
        <v>131</v>
      </c>
      <c r="B17" s="263" t="s">
        <v>1012</v>
      </c>
    </row>
    <row r="18" spans="1:2" x14ac:dyDescent="0.25">
      <c r="A18" s="200" t="s">
        <v>363</v>
      </c>
      <c r="B18" s="263" t="s">
        <v>648</v>
      </c>
    </row>
    <row r="19" spans="1:2" x14ac:dyDescent="0.25">
      <c r="A19" s="200" t="s">
        <v>75</v>
      </c>
      <c r="B19" s="263" t="s">
        <v>1012</v>
      </c>
    </row>
    <row r="20" spans="1:2" x14ac:dyDescent="0.25">
      <c r="A20" s="200" t="s">
        <v>22</v>
      </c>
      <c r="B20" s="263" t="s">
        <v>648</v>
      </c>
    </row>
    <row r="21" spans="1:2" x14ac:dyDescent="0.25">
      <c r="A21" s="200" t="s">
        <v>132</v>
      </c>
      <c r="B21" s="263" t="s">
        <v>648</v>
      </c>
    </row>
    <row r="22" spans="1:2" x14ac:dyDescent="0.25">
      <c r="A22" s="200" t="s">
        <v>127</v>
      </c>
      <c r="B22" s="263" t="s">
        <v>648</v>
      </c>
    </row>
    <row r="23" spans="1:2" x14ac:dyDescent="0.25">
      <c r="A23" s="200" t="s">
        <v>735</v>
      </c>
      <c r="B23" s="263" t="s">
        <v>648</v>
      </c>
    </row>
    <row r="24" spans="1:2" x14ac:dyDescent="0.25">
      <c r="A24" s="200" t="s">
        <v>33</v>
      </c>
      <c r="B24" s="263" t="s">
        <v>1012</v>
      </c>
    </row>
    <row r="25" spans="1:2" x14ac:dyDescent="0.25">
      <c r="A25" s="200" t="s">
        <v>932</v>
      </c>
      <c r="B25" s="263" t="s">
        <v>1012</v>
      </c>
    </row>
    <row r="26" spans="1:2" x14ac:dyDescent="0.25">
      <c r="A26" s="200" t="s">
        <v>15</v>
      </c>
      <c r="B26" s="263" t="s">
        <v>1012</v>
      </c>
    </row>
    <row r="27" spans="1:2" x14ac:dyDescent="0.25">
      <c r="A27" s="200" t="s">
        <v>16</v>
      </c>
      <c r="B27" s="263" t="s">
        <v>648</v>
      </c>
    </row>
    <row r="28" spans="1:2" x14ac:dyDescent="0.25">
      <c r="A28" s="200" t="s">
        <v>42</v>
      </c>
      <c r="B28" s="263" t="s">
        <v>648</v>
      </c>
    </row>
    <row r="29" spans="1:2" x14ac:dyDescent="0.25">
      <c r="A29" s="200" t="s">
        <v>1002</v>
      </c>
      <c r="B29" s="263" t="s">
        <v>1012</v>
      </c>
    </row>
    <row r="30" spans="1:2" x14ac:dyDescent="0.25">
      <c r="A30" s="200" t="s">
        <v>70</v>
      </c>
      <c r="B30" s="263" t="s">
        <v>1012</v>
      </c>
    </row>
    <row r="31" spans="1:2" x14ac:dyDescent="0.25">
      <c r="A31" s="200" t="s">
        <v>28</v>
      </c>
      <c r="B31" s="263" t="s">
        <v>1012</v>
      </c>
    </row>
    <row r="32" spans="1:2" x14ac:dyDescent="0.25">
      <c r="A32" s="200" t="s">
        <v>456</v>
      </c>
      <c r="B32" s="263" t="s">
        <v>1012</v>
      </c>
    </row>
    <row r="33" spans="1:2" x14ac:dyDescent="0.25">
      <c r="A33" s="200" t="s">
        <v>38</v>
      </c>
      <c r="B33" s="263" t="s">
        <v>1012</v>
      </c>
    </row>
    <row r="34" spans="1:2" x14ac:dyDescent="0.25">
      <c r="A34" s="200" t="s">
        <v>505</v>
      </c>
      <c r="B34" s="263" t="s">
        <v>1012</v>
      </c>
    </row>
    <row r="35" spans="1:2" x14ac:dyDescent="0.25">
      <c r="A35" s="200" t="s">
        <v>150</v>
      </c>
      <c r="B35" s="263" t="s">
        <v>1016</v>
      </c>
    </row>
    <row r="36" spans="1:2" x14ac:dyDescent="0.25">
      <c r="A36" s="200" t="s">
        <v>21</v>
      </c>
      <c r="B36" s="263" t="s">
        <v>1012</v>
      </c>
    </row>
    <row r="37" spans="1:2" x14ac:dyDescent="0.25">
      <c r="A37" s="200" t="s">
        <v>838</v>
      </c>
      <c r="B37" s="263" t="s">
        <v>1012</v>
      </c>
    </row>
    <row r="38" spans="1:2" x14ac:dyDescent="0.25">
      <c r="A38" s="200" t="s">
        <v>760</v>
      </c>
      <c r="B38" s="263" t="s">
        <v>1012</v>
      </c>
    </row>
    <row r="39" spans="1:2" x14ac:dyDescent="0.25">
      <c r="A39" s="200" t="s">
        <v>300</v>
      </c>
      <c r="B39" s="263" t="s">
        <v>1012</v>
      </c>
    </row>
    <row r="40" spans="1:2" x14ac:dyDescent="0.25">
      <c r="A40" s="200" t="s">
        <v>272</v>
      </c>
      <c r="B40" s="263" t="s">
        <v>1012</v>
      </c>
    </row>
    <row r="41" spans="1:2" x14ac:dyDescent="0.25">
      <c r="A41" s="200" t="s">
        <v>147</v>
      </c>
      <c r="B41" s="263" t="s">
        <v>1012</v>
      </c>
    </row>
    <row r="42" spans="1:2" x14ac:dyDescent="0.25">
      <c r="A42" s="200" t="s">
        <v>696</v>
      </c>
      <c r="B42" s="263" t="s">
        <v>648</v>
      </c>
    </row>
    <row r="43" spans="1:2" x14ac:dyDescent="0.25">
      <c r="A43" s="200" t="s">
        <v>96</v>
      </c>
      <c r="B43" s="263" t="s">
        <v>648</v>
      </c>
    </row>
    <row r="44" spans="1:2" x14ac:dyDescent="0.25">
      <c r="A44" s="200" t="s">
        <v>695</v>
      </c>
      <c r="B44" s="263" t="s">
        <v>1012</v>
      </c>
    </row>
    <row r="45" spans="1:2" x14ac:dyDescent="0.25">
      <c r="A45" s="200" t="s">
        <v>148</v>
      </c>
      <c r="B45" s="263" t="s">
        <v>1012</v>
      </c>
    </row>
  </sheetData>
  <sortState ref="A2:B45">
    <sortCondition ref="A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workbookViewId="0"/>
  </sheetViews>
  <sheetFormatPr baseColWidth="10" defaultRowHeight="15" x14ac:dyDescent="0.25"/>
  <cols>
    <col min="1" max="1" width="25.42578125" customWidth="1"/>
    <col min="2" max="2" width="13.7109375" customWidth="1"/>
    <col min="3" max="3" width="2" customWidth="1"/>
    <col min="4" max="4" width="19.85546875" customWidth="1"/>
    <col min="5" max="5" width="22.42578125" customWidth="1"/>
    <col min="6" max="6" width="2.7109375" customWidth="1"/>
    <col min="7" max="7" width="3" customWidth="1"/>
    <col min="8" max="8" width="2" customWidth="1"/>
    <col min="9" max="9" width="3" customWidth="1"/>
    <col min="10" max="16" width="2" customWidth="1"/>
    <col min="17" max="23" width="3" customWidth="1"/>
    <col min="24" max="24" width="12.5703125" customWidth="1"/>
    <col min="25" max="25" width="12.5703125" bestFit="1" customWidth="1"/>
    <col min="26" max="31" width="2" customWidth="1"/>
    <col min="32" max="39" width="3" customWidth="1"/>
    <col min="40" max="40" width="7.7109375" customWidth="1"/>
  </cols>
  <sheetData>
    <row r="1" spans="1:24" x14ac:dyDescent="0.25">
      <c r="A1" s="191" t="s">
        <v>194</v>
      </c>
      <c r="B1" s="239" t="s">
        <v>737</v>
      </c>
      <c r="D1" s="191" t="s">
        <v>2</v>
      </c>
      <c r="E1" s="239" t="s">
        <v>737</v>
      </c>
    </row>
    <row r="2" spans="1:24" x14ac:dyDescent="0.25">
      <c r="A2" s="191" t="s">
        <v>738</v>
      </c>
      <c r="B2" s="200">
        <v>1</v>
      </c>
      <c r="D2" s="191" t="s">
        <v>194</v>
      </c>
      <c r="E2" s="239" t="s">
        <v>737</v>
      </c>
    </row>
    <row r="3" spans="1:24" x14ac:dyDescent="0.25">
      <c r="A3" s="191" t="s">
        <v>1</v>
      </c>
      <c r="B3" s="239" t="s">
        <v>737</v>
      </c>
      <c r="D3" s="191" t="s">
        <v>1</v>
      </c>
      <c r="E3" s="239" t="s">
        <v>737</v>
      </c>
    </row>
    <row r="5" spans="1:24" x14ac:dyDescent="0.25">
      <c r="A5" s="50" t="s">
        <v>623</v>
      </c>
      <c r="B5" s="48" t="s">
        <v>788</v>
      </c>
      <c r="D5" s="191" t="s">
        <v>788</v>
      </c>
      <c r="E5" s="191" t="s">
        <v>625</v>
      </c>
    </row>
    <row r="6" spans="1:24" x14ac:dyDescent="0.25">
      <c r="A6" s="193" t="s">
        <v>80</v>
      </c>
      <c r="B6" s="194">
        <v>6</v>
      </c>
      <c r="D6" s="50" t="s">
        <v>623</v>
      </c>
      <c r="E6" s="202">
        <v>-5</v>
      </c>
      <c r="F6" s="202">
        <v>-1</v>
      </c>
      <c r="G6" s="202">
        <v>0</v>
      </c>
      <c r="H6" s="202">
        <v>1</v>
      </c>
      <c r="I6" s="202">
        <v>2</v>
      </c>
      <c r="J6" s="202">
        <v>3</v>
      </c>
      <c r="K6" s="202">
        <v>4</v>
      </c>
      <c r="L6" s="202">
        <v>5</v>
      </c>
      <c r="M6" s="202">
        <v>6</v>
      </c>
      <c r="N6" s="202">
        <v>7</v>
      </c>
      <c r="O6" s="202">
        <v>8</v>
      </c>
      <c r="P6" s="202">
        <v>9</v>
      </c>
      <c r="Q6" s="202">
        <v>10</v>
      </c>
      <c r="R6" s="202">
        <v>11</v>
      </c>
      <c r="S6" s="202">
        <v>12</v>
      </c>
      <c r="T6" s="202">
        <v>13</v>
      </c>
      <c r="U6" s="202">
        <v>15</v>
      </c>
      <c r="V6" s="202">
        <v>18</v>
      </c>
      <c r="W6" s="202">
        <v>19</v>
      </c>
      <c r="X6" s="57" t="s">
        <v>624</v>
      </c>
    </row>
    <row r="7" spans="1:24" x14ac:dyDescent="0.25">
      <c r="A7" s="193" t="s">
        <v>65</v>
      </c>
      <c r="B7" s="194">
        <v>3</v>
      </c>
      <c r="D7" s="200" t="s">
        <v>990</v>
      </c>
      <c r="E7" s="194"/>
      <c r="F7" s="194"/>
      <c r="G7" s="194">
        <v>4</v>
      </c>
      <c r="H7" s="194"/>
      <c r="I7" s="194">
        <v>1</v>
      </c>
      <c r="J7" s="194">
        <v>2</v>
      </c>
      <c r="K7" s="194">
        <v>2</v>
      </c>
      <c r="L7" s="194">
        <v>5</v>
      </c>
      <c r="M7" s="194">
        <v>4</v>
      </c>
      <c r="N7" s="194"/>
      <c r="O7" s="194"/>
      <c r="P7" s="194">
        <v>2</v>
      </c>
      <c r="Q7" s="194">
        <v>1</v>
      </c>
      <c r="R7" s="194">
        <v>2</v>
      </c>
      <c r="S7" s="194">
        <v>1</v>
      </c>
      <c r="T7" s="194">
        <v>8</v>
      </c>
      <c r="U7" s="194"/>
      <c r="V7" s="194">
        <v>4</v>
      </c>
      <c r="W7" s="194">
        <v>9</v>
      </c>
      <c r="X7" s="194">
        <v>45</v>
      </c>
    </row>
    <row r="8" spans="1:24" x14ac:dyDescent="0.25">
      <c r="A8" s="193" t="s">
        <v>49</v>
      </c>
      <c r="B8" s="194">
        <v>3</v>
      </c>
      <c r="D8" s="200" t="s">
        <v>989</v>
      </c>
      <c r="E8" s="194">
        <v>1</v>
      </c>
      <c r="F8" s="194">
        <v>4</v>
      </c>
      <c r="G8" s="194">
        <v>11</v>
      </c>
      <c r="H8" s="194">
        <v>5</v>
      </c>
      <c r="I8" s="194">
        <v>9</v>
      </c>
      <c r="J8" s="194"/>
      <c r="K8" s="194">
        <v>5</v>
      </c>
      <c r="L8" s="194">
        <v>3</v>
      </c>
      <c r="M8" s="194">
        <v>2</v>
      </c>
      <c r="N8" s="194">
        <v>1</v>
      </c>
      <c r="O8" s="194">
        <v>1</v>
      </c>
      <c r="P8" s="194">
        <v>4</v>
      </c>
      <c r="Q8" s="194"/>
      <c r="R8" s="194">
        <v>1</v>
      </c>
      <c r="S8" s="194">
        <v>4</v>
      </c>
      <c r="T8" s="194"/>
      <c r="U8" s="194">
        <v>1</v>
      </c>
      <c r="V8" s="194">
        <v>1</v>
      </c>
      <c r="W8" s="194">
        <v>3</v>
      </c>
      <c r="X8" s="194">
        <v>56</v>
      </c>
    </row>
    <row r="9" spans="1:24" x14ac:dyDescent="0.25">
      <c r="A9" s="193" t="s">
        <v>22</v>
      </c>
      <c r="B9" s="194">
        <v>4</v>
      </c>
      <c r="D9" s="200" t="s">
        <v>991</v>
      </c>
      <c r="E9" s="194"/>
      <c r="F9" s="194"/>
      <c r="G9" s="194"/>
      <c r="H9" s="194"/>
      <c r="I9" s="194">
        <v>1</v>
      </c>
      <c r="J9" s="194"/>
      <c r="K9" s="194"/>
      <c r="L9" s="194"/>
      <c r="M9" s="194">
        <v>1</v>
      </c>
      <c r="N9" s="194"/>
      <c r="O9" s="194">
        <v>1</v>
      </c>
      <c r="P9" s="194">
        <v>1</v>
      </c>
      <c r="Q9" s="194"/>
      <c r="R9" s="194"/>
      <c r="S9" s="194">
        <v>2</v>
      </c>
      <c r="T9" s="194">
        <v>1</v>
      </c>
      <c r="U9" s="194"/>
      <c r="V9" s="194"/>
      <c r="W9" s="194"/>
      <c r="X9" s="194">
        <v>7</v>
      </c>
    </row>
    <row r="10" spans="1:24" x14ac:dyDescent="0.25">
      <c r="A10" s="193" t="s">
        <v>33</v>
      </c>
      <c r="B10" s="194">
        <v>3</v>
      </c>
      <c r="D10" s="193" t="s">
        <v>624</v>
      </c>
      <c r="E10" s="194">
        <v>1</v>
      </c>
      <c r="F10" s="194">
        <v>4</v>
      </c>
      <c r="G10" s="194">
        <v>15</v>
      </c>
      <c r="H10" s="194">
        <v>5</v>
      </c>
      <c r="I10" s="194">
        <v>11</v>
      </c>
      <c r="J10" s="194">
        <v>2</v>
      </c>
      <c r="K10" s="194">
        <v>7</v>
      </c>
      <c r="L10" s="194">
        <v>8</v>
      </c>
      <c r="M10" s="194">
        <v>7</v>
      </c>
      <c r="N10" s="194">
        <v>1</v>
      </c>
      <c r="O10" s="194">
        <v>2</v>
      </c>
      <c r="P10" s="194">
        <v>7</v>
      </c>
      <c r="Q10" s="194">
        <v>1</v>
      </c>
      <c r="R10" s="194">
        <v>3</v>
      </c>
      <c r="S10" s="194">
        <v>7</v>
      </c>
      <c r="T10" s="194">
        <v>9</v>
      </c>
      <c r="U10" s="194">
        <v>1</v>
      </c>
      <c r="V10" s="194">
        <v>5</v>
      </c>
      <c r="W10" s="194">
        <v>12</v>
      </c>
      <c r="X10" s="194">
        <v>108</v>
      </c>
    </row>
    <row r="11" spans="1:24" x14ac:dyDescent="0.25">
      <c r="A11" s="193" t="s">
        <v>16</v>
      </c>
      <c r="B11" s="194">
        <v>5</v>
      </c>
    </row>
    <row r="12" spans="1:24" x14ac:dyDescent="0.25">
      <c r="A12" s="193" t="s">
        <v>42</v>
      </c>
      <c r="B12" s="194">
        <v>3</v>
      </c>
    </row>
    <row r="13" spans="1:24" x14ac:dyDescent="0.25">
      <c r="A13" s="193" t="s">
        <v>70</v>
      </c>
      <c r="B13" s="194">
        <v>1</v>
      </c>
    </row>
    <row r="14" spans="1:24" x14ac:dyDescent="0.25">
      <c r="A14" s="193" t="s">
        <v>38</v>
      </c>
      <c r="B14" s="194">
        <v>1</v>
      </c>
    </row>
    <row r="15" spans="1:24" x14ac:dyDescent="0.25">
      <c r="A15" s="193" t="s">
        <v>96</v>
      </c>
      <c r="B15" s="194">
        <v>1</v>
      </c>
    </row>
    <row r="16" spans="1:24" x14ac:dyDescent="0.25">
      <c r="A16" s="193" t="s">
        <v>32</v>
      </c>
      <c r="B16" s="194">
        <v>1</v>
      </c>
    </row>
    <row r="17" spans="1:2" x14ac:dyDescent="0.25">
      <c r="A17" s="193" t="s">
        <v>55</v>
      </c>
      <c r="B17" s="194">
        <v>2</v>
      </c>
    </row>
    <row r="18" spans="1:2" x14ac:dyDescent="0.25">
      <c r="A18" s="193" t="s">
        <v>131</v>
      </c>
      <c r="B18" s="194">
        <v>2</v>
      </c>
    </row>
    <row r="19" spans="1:2" x14ac:dyDescent="0.25">
      <c r="A19" s="193" t="s">
        <v>264</v>
      </c>
      <c r="B19" s="194">
        <v>2</v>
      </c>
    </row>
    <row r="20" spans="1:2" x14ac:dyDescent="0.25">
      <c r="A20" s="193" t="s">
        <v>300</v>
      </c>
      <c r="B20" s="194">
        <v>1</v>
      </c>
    </row>
    <row r="21" spans="1:2" x14ac:dyDescent="0.25">
      <c r="A21" s="193" t="s">
        <v>127</v>
      </c>
      <c r="B21" s="194">
        <v>3</v>
      </c>
    </row>
    <row r="22" spans="1:2" x14ac:dyDescent="0.25">
      <c r="A22" s="193" t="s">
        <v>363</v>
      </c>
      <c r="B22" s="194">
        <v>1</v>
      </c>
    </row>
    <row r="23" spans="1:2" x14ac:dyDescent="0.25">
      <c r="A23" s="193" t="s">
        <v>696</v>
      </c>
      <c r="B23" s="194">
        <v>2</v>
      </c>
    </row>
    <row r="24" spans="1:2" x14ac:dyDescent="0.25">
      <c r="A24" s="193" t="s">
        <v>338</v>
      </c>
      <c r="B24" s="194">
        <v>1</v>
      </c>
    </row>
    <row r="25" spans="1:2" x14ac:dyDescent="0.25">
      <c r="A25" s="193" t="s">
        <v>624</v>
      </c>
      <c r="B25" s="194">
        <v>45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26"/>
  <sheetViews>
    <sheetView workbookViewId="0">
      <selection activeCell="G6" sqref="G6"/>
    </sheetView>
  </sheetViews>
  <sheetFormatPr baseColWidth="10" defaultRowHeight="15" x14ac:dyDescent="0.25"/>
  <cols>
    <col min="1" max="1" width="26.5703125" customWidth="1"/>
    <col min="2" max="2" width="13.7109375" customWidth="1"/>
    <col min="3" max="3" width="1.140625" customWidth="1"/>
    <col min="4" max="4" width="19" customWidth="1"/>
    <col min="5" max="5" width="5.7109375" customWidth="1"/>
    <col min="6" max="9" width="2.7109375" customWidth="1"/>
    <col min="10" max="10" width="3" bestFit="1" customWidth="1"/>
    <col min="11" max="11" width="2" bestFit="1" customWidth="1"/>
    <col min="12" max="12" width="2" customWidth="1"/>
    <col min="13" max="13" width="3" bestFit="1" customWidth="1"/>
    <col min="14" max="14" width="2" bestFit="1" customWidth="1"/>
    <col min="15" max="17" width="2" customWidth="1"/>
    <col min="18" max="19" width="2" bestFit="1" customWidth="1"/>
    <col min="20" max="20" width="3" bestFit="1" customWidth="1"/>
    <col min="21" max="22" width="3" customWidth="1"/>
    <col min="23" max="27" width="3" bestFit="1" customWidth="1"/>
    <col min="28" max="29" width="3" customWidth="1"/>
    <col min="30" max="30" width="12.5703125" customWidth="1"/>
    <col min="31" max="31" width="11" customWidth="1"/>
    <col min="32" max="32" width="8.28515625" customWidth="1"/>
    <col min="33" max="33" width="3" bestFit="1" customWidth="1"/>
    <col min="34" max="34" width="11" bestFit="1" customWidth="1"/>
    <col min="35" max="35" width="8.28515625" customWidth="1"/>
    <col min="36" max="36" width="11" customWidth="1"/>
    <col min="37" max="37" width="8.28515625" bestFit="1" customWidth="1"/>
    <col min="38" max="38" width="11" bestFit="1" customWidth="1"/>
    <col min="39" max="39" width="8.28515625" customWidth="1"/>
    <col min="40" max="40" width="3" customWidth="1"/>
    <col min="41" max="41" width="8.28515625" customWidth="1"/>
    <col min="42" max="42" width="3" bestFit="1" customWidth="1"/>
    <col min="43" max="43" width="8.28515625" bestFit="1" customWidth="1"/>
    <col min="44" max="44" width="12.5703125" bestFit="1" customWidth="1"/>
    <col min="45" max="47" width="3" bestFit="1" customWidth="1"/>
    <col min="48" max="48" width="3" customWidth="1"/>
    <col min="49" max="49" width="3" bestFit="1" customWidth="1"/>
    <col min="50" max="50" width="3" customWidth="1"/>
    <col min="51" max="51" width="6" customWidth="1"/>
    <col min="52" max="52" width="2" customWidth="1"/>
    <col min="53" max="53" width="12.5703125" bestFit="1" customWidth="1"/>
  </cols>
  <sheetData>
    <row r="2" spans="1:30" x14ac:dyDescent="0.25">
      <c r="D2" s="191" t="s">
        <v>194</v>
      </c>
      <c r="E2" s="239" t="s">
        <v>737</v>
      </c>
    </row>
    <row r="3" spans="1:30" x14ac:dyDescent="0.25">
      <c r="A3" s="191" t="s">
        <v>194</v>
      </c>
      <c r="B3" s="239" t="s">
        <v>737</v>
      </c>
      <c r="D3" s="191" t="s">
        <v>1</v>
      </c>
      <c r="E3" s="239" t="s">
        <v>737</v>
      </c>
    </row>
    <row r="4" spans="1:30" x14ac:dyDescent="0.25">
      <c r="A4" s="191" t="s">
        <v>738</v>
      </c>
      <c r="B4" s="200">
        <v>1</v>
      </c>
    </row>
    <row r="5" spans="1:30" x14ac:dyDescent="0.25">
      <c r="D5" s="191" t="s">
        <v>788</v>
      </c>
      <c r="E5" s="191" t="s">
        <v>625</v>
      </c>
    </row>
    <row r="6" spans="1:30" x14ac:dyDescent="0.25">
      <c r="A6" s="197" t="s">
        <v>623</v>
      </c>
      <c r="B6" s="198" t="s">
        <v>788</v>
      </c>
      <c r="D6" s="191" t="s">
        <v>623</v>
      </c>
      <c r="E6" s="202">
        <v>-10</v>
      </c>
      <c r="F6" s="202">
        <v>-8</v>
      </c>
      <c r="G6" s="202">
        <v>-4</v>
      </c>
      <c r="H6" s="202">
        <v>-3</v>
      </c>
      <c r="I6" s="202">
        <v>-1</v>
      </c>
      <c r="J6" s="202">
        <v>0</v>
      </c>
      <c r="K6" s="202">
        <v>1</v>
      </c>
      <c r="L6" s="202">
        <v>2</v>
      </c>
      <c r="M6" s="202">
        <v>3</v>
      </c>
      <c r="N6" s="202">
        <v>4</v>
      </c>
      <c r="O6" s="202">
        <v>5</v>
      </c>
      <c r="P6" s="202">
        <v>6</v>
      </c>
      <c r="Q6" s="202">
        <v>7</v>
      </c>
      <c r="R6" s="202">
        <v>8</v>
      </c>
      <c r="S6" s="202">
        <v>9</v>
      </c>
      <c r="T6" s="202">
        <v>10</v>
      </c>
      <c r="U6" s="202">
        <v>11</v>
      </c>
      <c r="V6" s="202">
        <v>12</v>
      </c>
      <c r="W6" s="202">
        <v>13</v>
      </c>
      <c r="X6" s="202">
        <v>14</v>
      </c>
      <c r="Y6" s="202">
        <v>15</v>
      </c>
      <c r="Z6" s="202">
        <v>16</v>
      </c>
      <c r="AA6" s="202">
        <v>19</v>
      </c>
      <c r="AB6" s="202">
        <v>20</v>
      </c>
      <c r="AC6" s="202">
        <v>21</v>
      </c>
      <c r="AD6" s="201" t="s">
        <v>624</v>
      </c>
    </row>
    <row r="7" spans="1:30" x14ac:dyDescent="0.25">
      <c r="A7" s="196" t="s">
        <v>80</v>
      </c>
      <c r="B7" s="199">
        <v>1</v>
      </c>
      <c r="D7" s="200" t="s">
        <v>990</v>
      </c>
      <c r="E7" s="199"/>
      <c r="F7" s="199"/>
      <c r="G7" s="199"/>
      <c r="H7" s="199"/>
      <c r="I7" s="199">
        <v>2</v>
      </c>
      <c r="J7" s="199">
        <v>3</v>
      </c>
      <c r="K7" s="199">
        <v>3</v>
      </c>
      <c r="L7" s="199">
        <v>2</v>
      </c>
      <c r="M7" s="199">
        <v>1</v>
      </c>
      <c r="N7" s="199"/>
      <c r="O7" s="199">
        <v>5</v>
      </c>
      <c r="P7" s="199">
        <v>3</v>
      </c>
      <c r="Q7" s="199"/>
      <c r="R7" s="199"/>
      <c r="S7" s="199">
        <v>2</v>
      </c>
      <c r="T7" s="199"/>
      <c r="U7" s="199">
        <v>1</v>
      </c>
      <c r="V7" s="199">
        <v>1</v>
      </c>
      <c r="W7" s="199">
        <v>1</v>
      </c>
      <c r="X7" s="199"/>
      <c r="Y7" s="199">
        <v>1</v>
      </c>
      <c r="Z7" s="199">
        <v>2</v>
      </c>
      <c r="AA7" s="199">
        <v>1</v>
      </c>
      <c r="AB7" s="199">
        <v>2</v>
      </c>
      <c r="AC7" s="199">
        <v>1</v>
      </c>
      <c r="AD7" s="199">
        <v>31</v>
      </c>
    </row>
    <row r="8" spans="1:30" x14ac:dyDescent="0.25">
      <c r="A8" s="196" t="s">
        <v>65</v>
      </c>
      <c r="B8" s="199">
        <v>2</v>
      </c>
      <c r="D8" s="200" t="s">
        <v>989</v>
      </c>
      <c r="E8" s="199">
        <v>1</v>
      </c>
      <c r="F8" s="199">
        <v>1</v>
      </c>
      <c r="G8" s="199">
        <v>1</v>
      </c>
      <c r="H8" s="199"/>
      <c r="I8" s="199">
        <v>1</v>
      </c>
      <c r="J8" s="199">
        <v>11</v>
      </c>
      <c r="K8" s="199">
        <v>3</v>
      </c>
      <c r="L8" s="199">
        <v>3</v>
      </c>
      <c r="M8" s="199">
        <v>8</v>
      </c>
      <c r="N8" s="199">
        <v>1</v>
      </c>
      <c r="O8" s="199"/>
      <c r="P8" s="199">
        <v>2</v>
      </c>
      <c r="Q8" s="199">
        <v>3</v>
      </c>
      <c r="R8" s="199">
        <v>1</v>
      </c>
      <c r="S8" s="199">
        <v>2</v>
      </c>
      <c r="T8" s="199">
        <v>1</v>
      </c>
      <c r="U8" s="199">
        <v>5</v>
      </c>
      <c r="V8" s="199">
        <v>1</v>
      </c>
      <c r="W8" s="199">
        <v>4</v>
      </c>
      <c r="X8" s="199">
        <v>1</v>
      </c>
      <c r="Y8" s="199"/>
      <c r="Z8" s="199"/>
      <c r="AA8" s="199"/>
      <c r="AB8" s="199"/>
      <c r="AC8" s="199"/>
      <c r="AD8" s="199">
        <v>50</v>
      </c>
    </row>
    <row r="9" spans="1:30" x14ac:dyDescent="0.25">
      <c r="A9" s="196" t="s">
        <v>22</v>
      </c>
      <c r="B9" s="199">
        <v>2</v>
      </c>
      <c r="D9" s="200" t="s">
        <v>991</v>
      </c>
      <c r="E9" s="199"/>
      <c r="F9" s="199"/>
      <c r="G9" s="199"/>
      <c r="H9" s="199">
        <v>1</v>
      </c>
      <c r="I9" s="199"/>
      <c r="J9" s="199">
        <v>4</v>
      </c>
      <c r="K9" s="199">
        <v>1</v>
      </c>
      <c r="L9" s="199">
        <v>4</v>
      </c>
      <c r="M9" s="199">
        <v>2</v>
      </c>
      <c r="N9" s="199">
        <v>1</v>
      </c>
      <c r="O9" s="199">
        <v>2</v>
      </c>
      <c r="P9" s="199">
        <v>2</v>
      </c>
      <c r="Q9" s="199">
        <v>1</v>
      </c>
      <c r="R9" s="199"/>
      <c r="S9" s="199"/>
      <c r="T9" s="199">
        <v>1</v>
      </c>
      <c r="U9" s="199"/>
      <c r="V9" s="199"/>
      <c r="W9" s="199"/>
      <c r="X9" s="199"/>
      <c r="Y9" s="199"/>
      <c r="Z9" s="199"/>
      <c r="AA9" s="199"/>
      <c r="AB9" s="199"/>
      <c r="AC9" s="199"/>
      <c r="AD9" s="199">
        <v>19</v>
      </c>
    </row>
    <row r="10" spans="1:30" x14ac:dyDescent="0.25">
      <c r="A10" s="196" t="s">
        <v>132</v>
      </c>
      <c r="B10" s="199">
        <v>2</v>
      </c>
      <c r="D10" s="198" t="s">
        <v>624</v>
      </c>
      <c r="E10" s="199">
        <v>1</v>
      </c>
      <c r="F10" s="199">
        <v>1</v>
      </c>
      <c r="G10" s="199">
        <v>1</v>
      </c>
      <c r="H10" s="199">
        <v>1</v>
      </c>
      <c r="I10" s="199">
        <v>3</v>
      </c>
      <c r="J10" s="199">
        <v>18</v>
      </c>
      <c r="K10" s="199">
        <v>7</v>
      </c>
      <c r="L10" s="199">
        <v>9</v>
      </c>
      <c r="M10" s="199">
        <v>11</v>
      </c>
      <c r="N10" s="199">
        <v>2</v>
      </c>
      <c r="O10" s="199">
        <v>7</v>
      </c>
      <c r="P10" s="199">
        <v>7</v>
      </c>
      <c r="Q10" s="199">
        <v>4</v>
      </c>
      <c r="R10" s="199">
        <v>1</v>
      </c>
      <c r="S10" s="199">
        <v>4</v>
      </c>
      <c r="T10" s="199">
        <v>2</v>
      </c>
      <c r="U10" s="199">
        <v>6</v>
      </c>
      <c r="V10" s="199">
        <v>2</v>
      </c>
      <c r="W10" s="199">
        <v>5</v>
      </c>
      <c r="X10" s="199">
        <v>1</v>
      </c>
      <c r="Y10" s="199">
        <v>1</v>
      </c>
      <c r="Z10" s="199">
        <v>2</v>
      </c>
      <c r="AA10" s="199">
        <v>1</v>
      </c>
      <c r="AB10" s="199">
        <v>2</v>
      </c>
      <c r="AC10" s="199">
        <v>1</v>
      </c>
      <c r="AD10" s="199">
        <v>100</v>
      </c>
    </row>
    <row r="11" spans="1:30" x14ac:dyDescent="0.25">
      <c r="A11" s="196" t="s">
        <v>15</v>
      </c>
      <c r="B11" s="199">
        <v>1</v>
      </c>
    </row>
    <row r="12" spans="1:30" x14ac:dyDescent="0.25">
      <c r="A12" s="196" t="s">
        <v>16</v>
      </c>
      <c r="B12" s="199">
        <v>1</v>
      </c>
    </row>
    <row r="13" spans="1:30" x14ac:dyDescent="0.25">
      <c r="A13" s="196" t="s">
        <v>28</v>
      </c>
      <c r="B13" s="199">
        <v>1</v>
      </c>
    </row>
    <row r="14" spans="1:30" x14ac:dyDescent="0.25">
      <c r="A14" s="196" t="s">
        <v>96</v>
      </c>
      <c r="B14" s="199">
        <v>5</v>
      </c>
    </row>
    <row r="15" spans="1:30" x14ac:dyDescent="0.25">
      <c r="A15" s="196" t="s">
        <v>359</v>
      </c>
      <c r="B15" s="199">
        <v>2</v>
      </c>
    </row>
    <row r="16" spans="1:30" x14ac:dyDescent="0.25">
      <c r="A16" s="196" t="s">
        <v>54</v>
      </c>
      <c r="B16" s="199">
        <v>3</v>
      </c>
    </row>
    <row r="17" spans="1:2" x14ac:dyDescent="0.25">
      <c r="A17" s="196" t="s">
        <v>127</v>
      </c>
      <c r="B17" s="199">
        <v>1</v>
      </c>
    </row>
    <row r="18" spans="1:2" x14ac:dyDescent="0.25">
      <c r="A18" s="196" t="s">
        <v>88</v>
      </c>
      <c r="B18" s="199">
        <v>1</v>
      </c>
    </row>
    <row r="19" spans="1:2" x14ac:dyDescent="0.25">
      <c r="A19" s="196" t="s">
        <v>32</v>
      </c>
      <c r="B19" s="199">
        <v>2</v>
      </c>
    </row>
    <row r="20" spans="1:2" x14ac:dyDescent="0.25">
      <c r="A20" s="196" t="s">
        <v>838</v>
      </c>
      <c r="B20" s="199">
        <v>1</v>
      </c>
    </row>
    <row r="21" spans="1:2" x14ac:dyDescent="0.25">
      <c r="A21" s="196" t="s">
        <v>696</v>
      </c>
      <c r="B21" s="199">
        <v>1</v>
      </c>
    </row>
    <row r="22" spans="1:2" x14ac:dyDescent="0.25">
      <c r="A22" s="196" t="s">
        <v>456</v>
      </c>
      <c r="B22" s="199">
        <v>1</v>
      </c>
    </row>
    <row r="23" spans="1:2" x14ac:dyDescent="0.25">
      <c r="A23" s="196" t="s">
        <v>21</v>
      </c>
      <c r="B23" s="199">
        <v>1</v>
      </c>
    </row>
    <row r="24" spans="1:2" x14ac:dyDescent="0.25">
      <c r="A24" s="196" t="s">
        <v>87</v>
      </c>
      <c r="B24" s="199">
        <v>2</v>
      </c>
    </row>
    <row r="25" spans="1:2" x14ac:dyDescent="0.25">
      <c r="A25" s="196" t="s">
        <v>131</v>
      </c>
      <c r="B25" s="199">
        <v>1</v>
      </c>
    </row>
    <row r="26" spans="1:2" x14ac:dyDescent="0.25">
      <c r="A26" s="198" t="s">
        <v>624</v>
      </c>
      <c r="B26" s="199">
        <v>31</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0"/>
  <sheetViews>
    <sheetView workbookViewId="0">
      <selection activeCell="D8" sqref="D8"/>
    </sheetView>
  </sheetViews>
  <sheetFormatPr baseColWidth="10" defaultRowHeight="15" x14ac:dyDescent="0.25"/>
  <cols>
    <col min="1" max="1" width="22.5703125" customWidth="1"/>
    <col min="2" max="2" width="13.7109375" customWidth="1"/>
    <col min="3" max="3" width="0.85546875" customWidth="1"/>
    <col min="4" max="4" width="19" customWidth="1"/>
    <col min="5" max="5" width="4.7109375" customWidth="1"/>
    <col min="6" max="8" width="2" bestFit="1" customWidth="1"/>
    <col min="9" max="9" width="2" customWidth="1"/>
    <col min="10" max="10" width="2" bestFit="1" customWidth="1"/>
    <col min="11" max="13" width="2" customWidth="1"/>
    <col min="14" max="14" width="3" customWidth="1"/>
    <col min="15" max="15" width="3" bestFit="1" customWidth="1"/>
    <col min="16" max="17" width="3" customWidth="1"/>
    <col min="18" max="19" width="3" bestFit="1" customWidth="1"/>
    <col min="20" max="20" width="12.5703125" bestFit="1" customWidth="1"/>
  </cols>
  <sheetData>
    <row r="2" spans="1:20" x14ac:dyDescent="0.25">
      <c r="A2" s="191" t="s">
        <v>194</v>
      </c>
      <c r="B2" s="239" t="s">
        <v>737</v>
      </c>
      <c r="D2" s="191" t="s">
        <v>194</v>
      </c>
      <c r="E2" s="239" t="s">
        <v>737</v>
      </c>
    </row>
    <row r="3" spans="1:20" x14ac:dyDescent="0.25">
      <c r="A3" s="191" t="s">
        <v>738</v>
      </c>
      <c r="B3" s="200">
        <v>1</v>
      </c>
      <c r="D3" s="191" t="s">
        <v>1</v>
      </c>
      <c r="E3" s="239" t="s">
        <v>737</v>
      </c>
    </row>
    <row r="5" spans="1:20" x14ac:dyDescent="0.25">
      <c r="A5" s="197" t="s">
        <v>623</v>
      </c>
      <c r="B5" s="198" t="s">
        <v>788</v>
      </c>
      <c r="D5" s="191" t="s">
        <v>788</v>
      </c>
      <c r="E5" s="191" t="s">
        <v>625</v>
      </c>
    </row>
    <row r="6" spans="1:20" x14ac:dyDescent="0.25">
      <c r="A6" s="196" t="s">
        <v>87</v>
      </c>
      <c r="B6" s="199">
        <v>1</v>
      </c>
      <c r="D6" s="191" t="s">
        <v>623</v>
      </c>
      <c r="E6" s="202">
        <v>-1</v>
      </c>
      <c r="F6" s="202">
        <v>0</v>
      </c>
      <c r="G6" s="202">
        <v>1</v>
      </c>
      <c r="H6" s="202">
        <v>2</v>
      </c>
      <c r="I6" s="202">
        <v>3</v>
      </c>
      <c r="J6" s="202">
        <v>4</v>
      </c>
      <c r="K6" s="202">
        <v>5</v>
      </c>
      <c r="L6" s="202">
        <v>6</v>
      </c>
      <c r="M6" s="202">
        <v>9</v>
      </c>
      <c r="N6" s="202">
        <v>10</v>
      </c>
      <c r="O6" s="202">
        <v>12</v>
      </c>
      <c r="P6" s="202">
        <v>13</v>
      </c>
      <c r="Q6" s="202">
        <v>18</v>
      </c>
      <c r="R6" s="202">
        <v>19</v>
      </c>
      <c r="S6" s="202">
        <v>20</v>
      </c>
      <c r="T6" s="201" t="s">
        <v>624</v>
      </c>
    </row>
    <row r="7" spans="1:20" x14ac:dyDescent="0.25">
      <c r="A7" s="196" t="s">
        <v>22</v>
      </c>
      <c r="B7" s="199">
        <v>1</v>
      </c>
      <c r="D7" s="200" t="s">
        <v>990</v>
      </c>
      <c r="E7" s="199"/>
      <c r="F7" s="199">
        <v>1</v>
      </c>
      <c r="G7" s="199"/>
      <c r="H7" s="199"/>
      <c r="I7" s="199">
        <v>5</v>
      </c>
      <c r="J7" s="199">
        <v>2</v>
      </c>
      <c r="K7" s="199">
        <v>2</v>
      </c>
      <c r="L7" s="199">
        <v>1</v>
      </c>
      <c r="M7" s="199">
        <v>1</v>
      </c>
      <c r="N7" s="199"/>
      <c r="O7" s="199"/>
      <c r="P7" s="199">
        <v>1</v>
      </c>
      <c r="Q7" s="199">
        <v>1</v>
      </c>
      <c r="R7" s="199">
        <v>1</v>
      </c>
      <c r="S7" s="199">
        <v>2</v>
      </c>
      <c r="T7" s="199">
        <v>17</v>
      </c>
    </row>
    <row r="8" spans="1:20" x14ac:dyDescent="0.25">
      <c r="A8" s="196" t="s">
        <v>33</v>
      </c>
      <c r="B8" s="199">
        <v>3</v>
      </c>
      <c r="D8" s="200" t="s">
        <v>989</v>
      </c>
      <c r="E8" s="199">
        <v>1</v>
      </c>
      <c r="F8" s="199">
        <v>3</v>
      </c>
      <c r="G8" s="199">
        <v>1</v>
      </c>
      <c r="H8" s="199">
        <v>1</v>
      </c>
      <c r="I8" s="199">
        <v>1</v>
      </c>
      <c r="J8" s="199"/>
      <c r="K8" s="199"/>
      <c r="L8" s="199"/>
      <c r="M8" s="199"/>
      <c r="N8" s="199">
        <v>2</v>
      </c>
      <c r="O8" s="199">
        <v>1</v>
      </c>
      <c r="P8" s="199"/>
      <c r="Q8" s="199"/>
      <c r="R8" s="199">
        <v>1</v>
      </c>
      <c r="S8" s="199"/>
      <c r="T8" s="199">
        <v>11</v>
      </c>
    </row>
    <row r="9" spans="1:20" x14ac:dyDescent="0.25">
      <c r="A9" s="196" t="s">
        <v>150</v>
      </c>
      <c r="B9" s="199">
        <v>1</v>
      </c>
      <c r="D9" s="200" t="s">
        <v>991</v>
      </c>
      <c r="E9" s="199"/>
      <c r="F9" s="199"/>
      <c r="G9" s="199"/>
      <c r="H9" s="199"/>
      <c r="I9" s="199"/>
      <c r="J9" s="199"/>
      <c r="K9" s="199"/>
      <c r="L9" s="199">
        <v>2</v>
      </c>
      <c r="M9" s="199"/>
      <c r="N9" s="199">
        <v>1</v>
      </c>
      <c r="O9" s="199"/>
      <c r="P9" s="199"/>
      <c r="Q9" s="199"/>
      <c r="R9" s="199"/>
      <c r="S9" s="199"/>
      <c r="T9" s="199">
        <v>3</v>
      </c>
    </row>
    <row r="10" spans="1:20" x14ac:dyDescent="0.25">
      <c r="A10" s="196" t="s">
        <v>760</v>
      </c>
      <c r="B10" s="199">
        <v>1</v>
      </c>
      <c r="D10" s="198" t="s">
        <v>624</v>
      </c>
      <c r="E10" s="199">
        <v>1</v>
      </c>
      <c r="F10" s="199">
        <v>4</v>
      </c>
      <c r="G10" s="199">
        <v>1</v>
      </c>
      <c r="H10" s="199">
        <v>1</v>
      </c>
      <c r="I10" s="199">
        <v>6</v>
      </c>
      <c r="J10" s="199">
        <v>2</v>
      </c>
      <c r="K10" s="199">
        <v>2</v>
      </c>
      <c r="L10" s="199">
        <v>3</v>
      </c>
      <c r="M10" s="199">
        <v>1</v>
      </c>
      <c r="N10" s="199">
        <v>3</v>
      </c>
      <c r="O10" s="199">
        <v>1</v>
      </c>
      <c r="P10" s="199">
        <v>1</v>
      </c>
      <c r="Q10" s="199">
        <v>1</v>
      </c>
      <c r="R10" s="199">
        <v>2</v>
      </c>
      <c r="S10" s="199">
        <v>2</v>
      </c>
      <c r="T10" s="199">
        <v>31</v>
      </c>
    </row>
    <row r="11" spans="1:20" x14ac:dyDescent="0.25">
      <c r="A11" s="196" t="s">
        <v>338</v>
      </c>
      <c r="B11" s="199">
        <v>1</v>
      </c>
    </row>
    <row r="12" spans="1:20" x14ac:dyDescent="0.25">
      <c r="A12" s="196" t="s">
        <v>88</v>
      </c>
      <c r="B12" s="199">
        <v>1</v>
      </c>
    </row>
    <row r="13" spans="1:20" x14ac:dyDescent="0.25">
      <c r="A13" s="196" t="s">
        <v>932</v>
      </c>
      <c r="B13" s="199">
        <v>1</v>
      </c>
    </row>
    <row r="14" spans="1:20" x14ac:dyDescent="0.25">
      <c r="A14" s="196" t="s">
        <v>38</v>
      </c>
      <c r="B14" s="199">
        <v>2</v>
      </c>
    </row>
    <row r="15" spans="1:20" x14ac:dyDescent="0.25">
      <c r="A15" s="196" t="s">
        <v>132</v>
      </c>
      <c r="B15" s="199">
        <v>1</v>
      </c>
    </row>
    <row r="16" spans="1:20" x14ac:dyDescent="0.25">
      <c r="A16" s="196" t="s">
        <v>42</v>
      </c>
      <c r="B16" s="199">
        <v>1</v>
      </c>
    </row>
    <row r="17" spans="1:2" x14ac:dyDescent="0.25">
      <c r="A17" s="196" t="s">
        <v>1002</v>
      </c>
      <c r="B17" s="199">
        <v>1</v>
      </c>
    </row>
    <row r="18" spans="1:2" x14ac:dyDescent="0.25">
      <c r="A18" s="196" t="s">
        <v>131</v>
      </c>
      <c r="B18" s="199">
        <v>1</v>
      </c>
    </row>
    <row r="19" spans="1:2" x14ac:dyDescent="0.25">
      <c r="A19" s="196" t="s">
        <v>69</v>
      </c>
      <c r="B19" s="199">
        <v>1</v>
      </c>
    </row>
    <row r="20" spans="1:2" x14ac:dyDescent="0.25">
      <c r="A20" s="198" t="s">
        <v>624</v>
      </c>
      <c r="B20" s="199">
        <v>17</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4"/>
  <sheetViews>
    <sheetView workbookViewId="0">
      <selection activeCell="D9" sqref="D9"/>
    </sheetView>
  </sheetViews>
  <sheetFormatPr baseColWidth="10" defaultRowHeight="15" x14ac:dyDescent="0.25"/>
  <cols>
    <col min="1" max="1" width="33.85546875" customWidth="1"/>
    <col min="2" max="2" width="13.7109375" customWidth="1"/>
    <col min="3" max="3" width="1.7109375" customWidth="1"/>
    <col min="4" max="4" width="19" customWidth="1"/>
    <col min="5" max="5" width="5" customWidth="1"/>
    <col min="6" max="6" width="2.7109375" customWidth="1"/>
    <col min="7" max="12" width="2" customWidth="1"/>
    <col min="13" max="17" width="3" customWidth="1"/>
    <col min="18" max="18" width="12.5703125" customWidth="1"/>
    <col min="19" max="19" width="12.5703125" bestFit="1" customWidth="1"/>
  </cols>
  <sheetData>
    <row r="3" spans="1:18" x14ac:dyDescent="0.25">
      <c r="A3" s="191" t="s">
        <v>194</v>
      </c>
      <c r="B3" s="239" t="s">
        <v>737</v>
      </c>
    </row>
    <row r="4" spans="1:18" x14ac:dyDescent="0.25">
      <c r="A4" s="191" t="s">
        <v>738</v>
      </c>
      <c r="B4" s="200">
        <v>1</v>
      </c>
      <c r="D4" s="191" t="s">
        <v>194</v>
      </c>
      <c r="E4" s="239" t="s">
        <v>737</v>
      </c>
    </row>
    <row r="6" spans="1:18" x14ac:dyDescent="0.25">
      <c r="A6" s="195" t="s">
        <v>623</v>
      </c>
      <c r="B6" s="192" t="s">
        <v>788</v>
      </c>
      <c r="D6" s="191" t="s">
        <v>788</v>
      </c>
      <c r="E6" s="191" t="s">
        <v>625</v>
      </c>
    </row>
    <row r="7" spans="1:18" x14ac:dyDescent="0.25">
      <c r="A7" s="193" t="s">
        <v>49</v>
      </c>
      <c r="B7" s="194">
        <v>1</v>
      </c>
      <c r="D7" s="191" t="s">
        <v>623</v>
      </c>
      <c r="E7" s="202">
        <v>-7</v>
      </c>
      <c r="F7" s="202">
        <v>-1</v>
      </c>
      <c r="G7" s="202">
        <v>0</v>
      </c>
      <c r="H7" s="202">
        <v>1</v>
      </c>
      <c r="I7" s="202">
        <v>2</v>
      </c>
      <c r="J7" s="202">
        <v>3</v>
      </c>
      <c r="K7" s="202">
        <v>5</v>
      </c>
      <c r="L7" s="202">
        <v>6</v>
      </c>
      <c r="M7" s="202">
        <v>10</v>
      </c>
      <c r="N7" s="202">
        <v>13</v>
      </c>
      <c r="O7" s="202">
        <v>15</v>
      </c>
      <c r="P7" s="202">
        <v>19</v>
      </c>
      <c r="Q7" s="202">
        <v>20</v>
      </c>
      <c r="R7" s="56" t="s">
        <v>624</v>
      </c>
    </row>
    <row r="8" spans="1:18" x14ac:dyDescent="0.25">
      <c r="A8" s="193" t="s">
        <v>338</v>
      </c>
      <c r="B8" s="194">
        <v>1</v>
      </c>
      <c r="D8" s="200" t="s">
        <v>990</v>
      </c>
      <c r="E8" s="194"/>
      <c r="F8" s="194"/>
      <c r="G8" s="194">
        <v>1</v>
      </c>
      <c r="H8" s="194"/>
      <c r="I8" s="194">
        <v>1</v>
      </c>
      <c r="J8" s="194">
        <v>1</v>
      </c>
      <c r="K8" s="194">
        <v>1</v>
      </c>
      <c r="L8" s="194"/>
      <c r="M8" s="194">
        <v>1</v>
      </c>
      <c r="N8" s="194"/>
      <c r="O8" s="194"/>
      <c r="P8" s="194"/>
      <c r="Q8" s="194">
        <v>2</v>
      </c>
      <c r="R8" s="194">
        <v>7</v>
      </c>
    </row>
    <row r="9" spans="1:18" x14ac:dyDescent="0.25">
      <c r="A9" s="193" t="s">
        <v>272</v>
      </c>
      <c r="B9" s="194">
        <v>1</v>
      </c>
      <c r="D9" s="200" t="s">
        <v>989</v>
      </c>
      <c r="E9" s="194">
        <v>1</v>
      </c>
      <c r="F9" s="194">
        <v>1</v>
      </c>
      <c r="G9" s="194">
        <v>5</v>
      </c>
      <c r="H9" s="194">
        <v>1</v>
      </c>
      <c r="I9" s="194">
        <v>1</v>
      </c>
      <c r="J9" s="194"/>
      <c r="K9" s="194">
        <v>1</v>
      </c>
      <c r="L9" s="194">
        <v>1</v>
      </c>
      <c r="M9" s="194"/>
      <c r="N9" s="194">
        <v>1</v>
      </c>
      <c r="O9" s="194">
        <v>1</v>
      </c>
      <c r="P9" s="194">
        <v>1</v>
      </c>
      <c r="Q9" s="194"/>
      <c r="R9" s="194">
        <v>14</v>
      </c>
    </row>
    <row r="10" spans="1:18" x14ac:dyDescent="0.25">
      <c r="A10" s="193" t="s">
        <v>695</v>
      </c>
      <c r="B10" s="194">
        <v>1</v>
      </c>
      <c r="D10" s="200" t="s">
        <v>991</v>
      </c>
      <c r="E10" s="194"/>
      <c r="F10" s="194"/>
      <c r="G10" s="194"/>
      <c r="H10" s="194"/>
      <c r="I10" s="194"/>
      <c r="J10" s="194">
        <v>2</v>
      </c>
      <c r="K10" s="194"/>
      <c r="L10" s="194">
        <v>1</v>
      </c>
      <c r="M10" s="194"/>
      <c r="N10" s="194"/>
      <c r="O10" s="194"/>
      <c r="P10" s="194"/>
      <c r="Q10" s="194"/>
      <c r="R10" s="194">
        <v>3</v>
      </c>
    </row>
    <row r="11" spans="1:18" x14ac:dyDescent="0.25">
      <c r="A11" s="193" t="s">
        <v>16</v>
      </c>
      <c r="B11" s="194">
        <v>1</v>
      </c>
      <c r="D11" s="193" t="s">
        <v>624</v>
      </c>
      <c r="E11" s="194">
        <v>1</v>
      </c>
      <c r="F11" s="194">
        <v>1</v>
      </c>
      <c r="G11" s="194">
        <v>6</v>
      </c>
      <c r="H11" s="194">
        <v>1</v>
      </c>
      <c r="I11" s="194">
        <v>2</v>
      </c>
      <c r="J11" s="194">
        <v>3</v>
      </c>
      <c r="K11" s="194">
        <v>2</v>
      </c>
      <c r="L11" s="194">
        <v>2</v>
      </c>
      <c r="M11" s="194">
        <v>1</v>
      </c>
      <c r="N11" s="194">
        <v>1</v>
      </c>
      <c r="O11" s="194">
        <v>1</v>
      </c>
      <c r="P11" s="194">
        <v>1</v>
      </c>
      <c r="Q11" s="194">
        <v>2</v>
      </c>
      <c r="R11" s="194">
        <v>24</v>
      </c>
    </row>
    <row r="12" spans="1:18" x14ac:dyDescent="0.25">
      <c r="A12" s="193" t="s">
        <v>149</v>
      </c>
      <c r="B12" s="194">
        <v>1</v>
      </c>
    </row>
    <row r="13" spans="1:18" x14ac:dyDescent="0.25">
      <c r="A13" s="193" t="s">
        <v>42</v>
      </c>
      <c r="B13" s="194">
        <v>1</v>
      </c>
    </row>
    <row r="14" spans="1:18" x14ac:dyDescent="0.25">
      <c r="A14" s="193" t="s">
        <v>624</v>
      </c>
      <c r="B14" s="194">
        <v>7</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6"/>
  <sheetViews>
    <sheetView workbookViewId="0">
      <selection activeCell="G7" sqref="G7"/>
    </sheetView>
  </sheetViews>
  <sheetFormatPr baseColWidth="10" defaultRowHeight="15" x14ac:dyDescent="0.25"/>
  <cols>
    <col min="1" max="1" width="33.85546875" bestFit="1" customWidth="1"/>
    <col min="2" max="2" width="13.7109375" customWidth="1"/>
    <col min="3" max="3" width="2" customWidth="1"/>
    <col min="4" max="4" width="19" customWidth="1"/>
    <col min="5" max="5" width="5.140625" customWidth="1"/>
    <col min="6" max="6" width="2.7109375" bestFit="1" customWidth="1"/>
    <col min="7" max="8" width="2.7109375" customWidth="1"/>
    <col min="9" max="9" width="3" customWidth="1"/>
    <col min="10" max="10" width="2.7109375" customWidth="1"/>
    <col min="11" max="13" width="3" customWidth="1"/>
    <col min="14" max="15" width="2" customWidth="1"/>
    <col min="16" max="16" width="3" customWidth="1"/>
    <col min="17" max="19" width="2" customWidth="1"/>
    <col min="20" max="27" width="3" customWidth="1"/>
    <col min="28" max="28" width="12.5703125" customWidth="1"/>
    <col min="29" max="29" width="2" customWidth="1"/>
    <col min="30" max="32" width="3" customWidth="1"/>
    <col min="33" max="33" width="12.5703125" customWidth="1"/>
    <col min="34" max="44" width="2" customWidth="1"/>
    <col min="45" max="46" width="3" customWidth="1"/>
    <col min="47" max="47" width="12.5703125" bestFit="1" customWidth="1"/>
  </cols>
  <sheetData>
    <row r="2" spans="1:28" x14ac:dyDescent="0.25">
      <c r="A2" s="191" t="s">
        <v>194</v>
      </c>
      <c r="B2" s="239" t="s">
        <v>737</v>
      </c>
    </row>
    <row r="3" spans="1:28" x14ac:dyDescent="0.25">
      <c r="A3" s="191" t="s">
        <v>738</v>
      </c>
      <c r="B3" s="200">
        <v>1</v>
      </c>
      <c r="D3" s="191" t="s">
        <v>194</v>
      </c>
      <c r="E3" s="239" t="s">
        <v>737</v>
      </c>
    </row>
    <row r="5" spans="1:28" x14ac:dyDescent="0.25">
      <c r="A5" s="197" t="s">
        <v>623</v>
      </c>
      <c r="B5" s="198" t="s">
        <v>788</v>
      </c>
      <c r="D5" s="191" t="s">
        <v>788</v>
      </c>
      <c r="E5" s="191" t="s">
        <v>625</v>
      </c>
    </row>
    <row r="6" spans="1:28" x14ac:dyDescent="0.25">
      <c r="A6" s="200" t="s">
        <v>55</v>
      </c>
      <c r="B6" s="199">
        <v>1</v>
      </c>
      <c r="D6" s="191" t="s">
        <v>623</v>
      </c>
      <c r="E6" s="202">
        <v>-18</v>
      </c>
      <c r="F6" s="202">
        <v>-5</v>
      </c>
      <c r="G6" s="202">
        <v>-4</v>
      </c>
      <c r="H6" s="202">
        <v>-3</v>
      </c>
      <c r="I6" s="202">
        <v>-2</v>
      </c>
      <c r="J6" s="202">
        <v>-1</v>
      </c>
      <c r="K6" s="202">
        <v>0</v>
      </c>
      <c r="L6" s="202">
        <v>1</v>
      </c>
      <c r="M6" s="202">
        <v>2</v>
      </c>
      <c r="N6" s="202">
        <v>3</v>
      </c>
      <c r="O6" s="202">
        <v>4</v>
      </c>
      <c r="P6" s="202">
        <v>5</v>
      </c>
      <c r="Q6" s="202">
        <v>6</v>
      </c>
      <c r="R6" s="202">
        <v>7</v>
      </c>
      <c r="S6" s="202">
        <v>8</v>
      </c>
      <c r="T6" s="202">
        <v>9</v>
      </c>
      <c r="U6" s="202">
        <v>10</v>
      </c>
      <c r="V6" s="202">
        <v>11</v>
      </c>
      <c r="W6" s="202">
        <v>12</v>
      </c>
      <c r="X6" s="202">
        <v>13</v>
      </c>
      <c r="Y6" s="202">
        <v>14</v>
      </c>
      <c r="Z6" s="202">
        <v>15</v>
      </c>
      <c r="AA6" s="202">
        <v>16</v>
      </c>
      <c r="AB6" s="201" t="s">
        <v>624</v>
      </c>
    </row>
    <row r="7" spans="1:28" x14ac:dyDescent="0.25">
      <c r="A7" s="200" t="s">
        <v>149</v>
      </c>
      <c r="B7" s="199">
        <v>1</v>
      </c>
      <c r="D7" s="200" t="s">
        <v>990</v>
      </c>
      <c r="E7" s="199"/>
      <c r="F7" s="199">
        <v>2</v>
      </c>
      <c r="G7" s="199">
        <v>4</v>
      </c>
      <c r="H7" s="199"/>
      <c r="I7" s="199">
        <v>2</v>
      </c>
      <c r="J7" s="199">
        <v>3</v>
      </c>
      <c r="K7" s="199">
        <v>10</v>
      </c>
      <c r="L7" s="199">
        <v>5</v>
      </c>
      <c r="M7" s="199">
        <v>9</v>
      </c>
      <c r="N7" s="199"/>
      <c r="O7" s="199">
        <v>2</v>
      </c>
      <c r="P7" s="199">
        <v>2</v>
      </c>
      <c r="Q7" s="199">
        <v>1</v>
      </c>
      <c r="R7" s="199"/>
      <c r="S7" s="199">
        <v>2</v>
      </c>
      <c r="T7" s="199">
        <v>4</v>
      </c>
      <c r="U7" s="199"/>
      <c r="V7" s="199"/>
      <c r="W7" s="199">
        <v>2</v>
      </c>
      <c r="X7" s="199"/>
      <c r="Y7" s="199">
        <v>1</v>
      </c>
      <c r="Z7" s="199">
        <v>2</v>
      </c>
      <c r="AA7" s="199">
        <v>22</v>
      </c>
      <c r="AB7" s="199">
        <v>73</v>
      </c>
    </row>
    <row r="8" spans="1:28" x14ac:dyDescent="0.25">
      <c r="A8" s="200" t="s">
        <v>264</v>
      </c>
      <c r="B8" s="199">
        <v>4</v>
      </c>
      <c r="D8" s="200" t="s">
        <v>989</v>
      </c>
      <c r="E8" s="199"/>
      <c r="F8" s="199"/>
      <c r="G8" s="199">
        <v>3</v>
      </c>
      <c r="H8" s="199">
        <v>6</v>
      </c>
      <c r="I8" s="199">
        <v>6</v>
      </c>
      <c r="J8" s="199">
        <v>2</v>
      </c>
      <c r="K8" s="199">
        <v>7</v>
      </c>
      <c r="L8" s="199">
        <v>4</v>
      </c>
      <c r="M8" s="199">
        <v>14</v>
      </c>
      <c r="N8" s="199">
        <v>4</v>
      </c>
      <c r="O8" s="199">
        <v>2</v>
      </c>
      <c r="P8" s="199">
        <v>4</v>
      </c>
      <c r="Q8" s="199">
        <v>3</v>
      </c>
      <c r="R8" s="199">
        <v>2</v>
      </c>
      <c r="S8" s="199"/>
      <c r="T8" s="199">
        <v>6</v>
      </c>
      <c r="U8" s="199">
        <v>5</v>
      </c>
      <c r="V8" s="199">
        <v>2</v>
      </c>
      <c r="W8" s="199"/>
      <c r="X8" s="199">
        <v>1</v>
      </c>
      <c r="Y8" s="199"/>
      <c r="Z8" s="199">
        <v>1</v>
      </c>
      <c r="AA8" s="199">
        <v>2</v>
      </c>
      <c r="AB8" s="199">
        <v>74</v>
      </c>
    </row>
    <row r="9" spans="1:28" x14ac:dyDescent="0.25">
      <c r="A9" s="200" t="s">
        <v>437</v>
      </c>
      <c r="B9" s="199">
        <v>1</v>
      </c>
      <c r="D9" s="200" t="s">
        <v>991</v>
      </c>
      <c r="E9" s="199">
        <v>1</v>
      </c>
      <c r="F9" s="199">
        <v>1</v>
      </c>
      <c r="G9" s="199">
        <v>1</v>
      </c>
      <c r="H9" s="199"/>
      <c r="I9" s="199">
        <v>2</v>
      </c>
      <c r="J9" s="199">
        <v>3</v>
      </c>
      <c r="K9" s="199">
        <v>3</v>
      </c>
      <c r="L9" s="199">
        <v>1</v>
      </c>
      <c r="M9" s="199">
        <v>1</v>
      </c>
      <c r="N9" s="199">
        <v>5</v>
      </c>
      <c r="O9" s="199">
        <v>1</v>
      </c>
      <c r="P9" s="199">
        <v>6</v>
      </c>
      <c r="Q9" s="199">
        <v>2</v>
      </c>
      <c r="R9" s="199"/>
      <c r="S9" s="199">
        <v>1</v>
      </c>
      <c r="T9" s="199">
        <v>2</v>
      </c>
      <c r="U9" s="199"/>
      <c r="V9" s="199"/>
      <c r="W9" s="199"/>
      <c r="X9" s="199"/>
      <c r="Y9" s="199"/>
      <c r="Z9" s="199">
        <v>1</v>
      </c>
      <c r="AA9" s="199"/>
      <c r="AB9" s="199">
        <v>31</v>
      </c>
    </row>
    <row r="10" spans="1:28" x14ac:dyDescent="0.25">
      <c r="A10" s="200" t="s">
        <v>80</v>
      </c>
      <c r="B10" s="199">
        <v>5</v>
      </c>
      <c r="D10" s="198" t="s">
        <v>624</v>
      </c>
      <c r="E10" s="199">
        <v>1</v>
      </c>
      <c r="F10" s="199">
        <v>3</v>
      </c>
      <c r="G10" s="199">
        <v>8</v>
      </c>
      <c r="H10" s="199">
        <v>6</v>
      </c>
      <c r="I10" s="199">
        <v>10</v>
      </c>
      <c r="J10" s="199">
        <v>8</v>
      </c>
      <c r="K10" s="199">
        <v>20</v>
      </c>
      <c r="L10" s="199">
        <v>10</v>
      </c>
      <c r="M10" s="199">
        <v>24</v>
      </c>
      <c r="N10" s="199">
        <v>9</v>
      </c>
      <c r="O10" s="199">
        <v>5</v>
      </c>
      <c r="P10" s="199">
        <v>12</v>
      </c>
      <c r="Q10" s="199">
        <v>6</v>
      </c>
      <c r="R10" s="199">
        <v>2</v>
      </c>
      <c r="S10" s="199">
        <v>3</v>
      </c>
      <c r="T10" s="199">
        <v>12</v>
      </c>
      <c r="U10" s="199">
        <v>5</v>
      </c>
      <c r="V10" s="199">
        <v>2</v>
      </c>
      <c r="W10" s="199">
        <v>2</v>
      </c>
      <c r="X10" s="199">
        <v>1</v>
      </c>
      <c r="Y10" s="199">
        <v>1</v>
      </c>
      <c r="Z10" s="199">
        <v>4</v>
      </c>
      <c r="AA10" s="199">
        <v>24</v>
      </c>
      <c r="AB10" s="199">
        <v>178</v>
      </c>
    </row>
    <row r="11" spans="1:28" x14ac:dyDescent="0.25">
      <c r="A11" s="200" t="s">
        <v>65</v>
      </c>
      <c r="B11" s="199">
        <v>2</v>
      </c>
    </row>
    <row r="12" spans="1:28" x14ac:dyDescent="0.25">
      <c r="A12" s="200" t="s">
        <v>54</v>
      </c>
      <c r="B12" s="199">
        <v>2</v>
      </c>
    </row>
    <row r="13" spans="1:28" x14ac:dyDescent="0.25">
      <c r="A13" s="200" t="s">
        <v>49</v>
      </c>
      <c r="B13" s="199">
        <v>1</v>
      </c>
    </row>
    <row r="14" spans="1:28" x14ac:dyDescent="0.25">
      <c r="A14" s="200" t="s">
        <v>69</v>
      </c>
      <c r="B14" s="199">
        <v>1</v>
      </c>
    </row>
    <row r="15" spans="1:28" x14ac:dyDescent="0.25">
      <c r="A15" s="200" t="s">
        <v>359</v>
      </c>
      <c r="B15" s="199">
        <v>3</v>
      </c>
    </row>
    <row r="16" spans="1:28" x14ac:dyDescent="0.25">
      <c r="A16" s="200" t="s">
        <v>88</v>
      </c>
      <c r="B16" s="199">
        <v>1</v>
      </c>
    </row>
    <row r="17" spans="1:2" x14ac:dyDescent="0.25">
      <c r="A17" s="200" t="s">
        <v>131</v>
      </c>
      <c r="B17" s="199">
        <v>5</v>
      </c>
    </row>
    <row r="18" spans="1:2" x14ac:dyDescent="0.25">
      <c r="A18" s="200" t="s">
        <v>363</v>
      </c>
      <c r="B18" s="199">
        <v>2</v>
      </c>
    </row>
    <row r="19" spans="1:2" x14ac:dyDescent="0.25">
      <c r="A19" s="200" t="s">
        <v>22</v>
      </c>
      <c r="B19" s="199">
        <v>5</v>
      </c>
    </row>
    <row r="20" spans="1:2" x14ac:dyDescent="0.25">
      <c r="A20" s="200" t="s">
        <v>127</v>
      </c>
      <c r="B20" s="199">
        <v>5</v>
      </c>
    </row>
    <row r="21" spans="1:2" x14ac:dyDescent="0.25">
      <c r="A21" s="200" t="s">
        <v>33</v>
      </c>
      <c r="B21" s="199">
        <v>1</v>
      </c>
    </row>
    <row r="22" spans="1:2" x14ac:dyDescent="0.25">
      <c r="A22" s="200" t="s">
        <v>15</v>
      </c>
      <c r="B22" s="199">
        <v>1</v>
      </c>
    </row>
    <row r="23" spans="1:2" x14ac:dyDescent="0.25">
      <c r="A23" s="200" t="s">
        <v>16</v>
      </c>
      <c r="B23" s="199">
        <v>2</v>
      </c>
    </row>
    <row r="24" spans="1:2" x14ac:dyDescent="0.25">
      <c r="A24" s="200" t="s">
        <v>42</v>
      </c>
      <c r="B24" s="199">
        <v>10</v>
      </c>
    </row>
    <row r="25" spans="1:2" x14ac:dyDescent="0.25">
      <c r="A25" s="200" t="s">
        <v>38</v>
      </c>
      <c r="B25" s="199">
        <v>2</v>
      </c>
    </row>
    <row r="26" spans="1:2" x14ac:dyDescent="0.25">
      <c r="A26" s="200" t="s">
        <v>505</v>
      </c>
      <c r="B26" s="199">
        <v>2</v>
      </c>
    </row>
    <row r="27" spans="1:2" x14ac:dyDescent="0.25">
      <c r="A27" s="200" t="s">
        <v>21</v>
      </c>
      <c r="B27" s="199">
        <v>2</v>
      </c>
    </row>
    <row r="28" spans="1:2" x14ac:dyDescent="0.25">
      <c r="A28" s="200" t="s">
        <v>512</v>
      </c>
      <c r="B28" s="199">
        <v>4</v>
      </c>
    </row>
    <row r="29" spans="1:2" x14ac:dyDescent="0.25">
      <c r="A29" s="200" t="s">
        <v>148</v>
      </c>
      <c r="B29" s="199">
        <v>1</v>
      </c>
    </row>
    <row r="30" spans="1:2" x14ac:dyDescent="0.25">
      <c r="A30" s="200" t="s">
        <v>147</v>
      </c>
      <c r="B30" s="199">
        <v>1</v>
      </c>
    </row>
    <row r="31" spans="1:2" x14ac:dyDescent="0.25">
      <c r="A31" s="200" t="s">
        <v>28</v>
      </c>
      <c r="B31" s="199">
        <v>1</v>
      </c>
    </row>
    <row r="32" spans="1:2" x14ac:dyDescent="0.25">
      <c r="A32" s="200" t="s">
        <v>32</v>
      </c>
      <c r="B32" s="199">
        <v>1</v>
      </c>
    </row>
    <row r="33" spans="1:2" x14ac:dyDescent="0.25">
      <c r="A33" s="200" t="s">
        <v>132</v>
      </c>
      <c r="B33" s="199">
        <v>1</v>
      </c>
    </row>
    <row r="34" spans="1:2" x14ac:dyDescent="0.25">
      <c r="A34" s="200" t="s">
        <v>932</v>
      </c>
      <c r="B34" s="199">
        <v>2</v>
      </c>
    </row>
    <row r="35" spans="1:2" x14ac:dyDescent="0.25">
      <c r="A35" s="200" t="s">
        <v>96</v>
      </c>
      <c r="B35" s="199">
        <v>3</v>
      </c>
    </row>
    <row r="36" spans="1:2" x14ac:dyDescent="0.25">
      <c r="A36" s="198" t="s">
        <v>624</v>
      </c>
      <c r="B36" s="199">
        <v>73</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 sqref="B2"/>
    </sheetView>
  </sheetViews>
  <sheetFormatPr baseColWidth="10" defaultRowHeight="15" x14ac:dyDescent="0.25"/>
  <cols>
    <col min="1" max="1" width="33.28515625" bestFit="1" customWidth="1"/>
    <col min="2" max="2" width="17.28515625" customWidth="1"/>
  </cols>
  <sheetData>
    <row r="1" spans="1:3" ht="18.75" x14ac:dyDescent="0.3">
      <c r="A1" s="36" t="s">
        <v>620</v>
      </c>
      <c r="B1" s="36" t="s">
        <v>621</v>
      </c>
      <c r="C1" s="36" t="s">
        <v>946</v>
      </c>
    </row>
    <row r="2" spans="1:3" x14ac:dyDescent="0.25">
      <c r="A2" t="s">
        <v>579</v>
      </c>
      <c r="B2" s="51">
        <f>+Abiertos!D4</f>
        <v>45</v>
      </c>
      <c r="C2" s="51">
        <f>+Abiertos!F4</f>
        <v>7</v>
      </c>
    </row>
    <row r="3" spans="1:3" x14ac:dyDescent="0.25">
      <c r="A3" t="s">
        <v>580</v>
      </c>
      <c r="B3" s="51">
        <f>+'Bug''s'!D4</f>
        <v>30</v>
      </c>
      <c r="C3" s="51">
        <f>+'Bug''s'!F4</f>
        <v>19</v>
      </c>
    </row>
    <row r="4" spans="1:3" x14ac:dyDescent="0.25">
      <c r="A4" t="s">
        <v>581</v>
      </c>
      <c r="B4" s="51">
        <f>+Migración!D4</f>
        <v>18</v>
      </c>
      <c r="C4" s="51">
        <f>+Migración!F4</f>
        <v>3</v>
      </c>
    </row>
    <row r="5" spans="1:3" x14ac:dyDescent="0.25">
      <c r="A5" t="s">
        <v>582</v>
      </c>
      <c r="B5" s="51">
        <f>+Parametrización!D4</f>
        <v>7</v>
      </c>
      <c r="C5" s="51">
        <f>+Parametrización!F4</f>
        <v>3</v>
      </c>
    </row>
    <row r="6" spans="1:3" x14ac:dyDescent="0.25">
      <c r="A6" t="s">
        <v>622</v>
      </c>
      <c r="B6" s="51">
        <f>+Brecha!D4</f>
        <v>73</v>
      </c>
      <c r="C6" s="51">
        <f>+Brecha!F4</f>
        <v>31</v>
      </c>
    </row>
    <row r="7" spans="1:3" x14ac:dyDescent="0.25">
      <c r="A7" t="s">
        <v>619</v>
      </c>
      <c r="B7" s="37">
        <f>SUM(B2:B6)</f>
        <v>173</v>
      </c>
      <c r="C7" s="37">
        <f>SUM(C2:C6)</f>
        <v>63</v>
      </c>
    </row>
  </sheetData>
  <hyperlinks>
    <hyperlink ref="B2" location="'detalle abiertos'!A1" display="'detalle abiertos'!A1"/>
    <hyperlink ref="B3" location="'detalle Bug''s'!A1" display="'detalle Bug''s'!A1"/>
    <hyperlink ref="B4" location="'Detalle Migración'!A1" display="'Detalle Migración'!A1"/>
    <hyperlink ref="B5" location="'Detalle Parametrización'!A1" display="'Detalle Parametrización'!A1"/>
    <hyperlink ref="B6" location="'Detalle Brechas'!A1" display="'Detalle Brechas'!A1"/>
    <hyperlink ref="C2" location="'detalle abiertos'!A1" display="'detalle abiertos'!A1"/>
    <hyperlink ref="C3" location="'detalle Bug''s'!A1" display="'detalle Bug''s'!A1"/>
    <hyperlink ref="C4" location="'Detalle Migración'!A1" display="'Detalle Migración'!A1"/>
    <hyperlink ref="C5" location="'Detalle Parametrización'!A1" display="'Detalle Parametrización'!A1"/>
    <hyperlink ref="C6" location="'Detalle Brechas'!A1" display="'Detalle Brechas'!A1"/>
  </hyperlinks>
  <pageMargins left="0.7" right="0.7" top="0.75" bottom="0.75" header="0.3" footer="0.3"/>
  <ignoredErrors>
    <ignoredError sqref="C7" calculatedColumn="1"/>
  </ignoredErrors>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5" workbookViewId="0">
      <selection activeCell="D18" sqref="D18"/>
    </sheetView>
  </sheetViews>
  <sheetFormatPr baseColWidth="10" defaultRowHeight="15" x14ac:dyDescent="0.25"/>
  <cols>
    <col min="1" max="1" width="15.5703125" customWidth="1"/>
    <col min="2" max="2" width="15.7109375" customWidth="1"/>
    <col min="3" max="3" width="36.28515625" customWidth="1"/>
    <col min="4" max="4" width="69.42578125" style="31" customWidth="1"/>
    <col min="5" max="5" width="20.42578125" customWidth="1"/>
  </cols>
  <sheetData>
    <row r="1" spans="1:5" x14ac:dyDescent="0.25">
      <c r="A1" t="s">
        <v>614</v>
      </c>
    </row>
    <row r="2" spans="1:5" x14ac:dyDescent="0.25">
      <c r="A2" s="33" t="s">
        <v>585</v>
      </c>
      <c r="B2" s="33"/>
      <c r="C2" s="33" t="s">
        <v>583</v>
      </c>
    </row>
    <row r="3" spans="1:5" x14ac:dyDescent="0.25">
      <c r="A3" s="33" t="s">
        <v>585</v>
      </c>
      <c r="B3" s="33"/>
      <c r="C3" s="33" t="s">
        <v>587</v>
      </c>
    </row>
    <row r="4" spans="1:5" x14ac:dyDescent="0.25">
      <c r="A4" s="33" t="s">
        <v>586</v>
      </c>
      <c r="B4" s="33"/>
      <c r="C4" s="33" t="s">
        <v>583</v>
      </c>
    </row>
    <row r="5" spans="1:5" x14ac:dyDescent="0.25">
      <c r="A5" s="33" t="s">
        <v>586</v>
      </c>
      <c r="B5" s="33"/>
      <c r="C5" s="33" t="s">
        <v>584</v>
      </c>
    </row>
    <row r="6" spans="1:5" x14ac:dyDescent="0.25">
      <c r="A6" s="33" t="s">
        <v>586</v>
      </c>
      <c r="B6" s="33"/>
      <c r="C6" s="33" t="s">
        <v>591</v>
      </c>
    </row>
    <row r="7" spans="1:5" ht="30" x14ac:dyDescent="0.25">
      <c r="A7" s="33" t="s">
        <v>586</v>
      </c>
      <c r="B7" s="33"/>
      <c r="C7" s="33" t="s">
        <v>592</v>
      </c>
      <c r="D7" s="31" t="s">
        <v>593</v>
      </c>
    </row>
    <row r="8" spans="1:5" ht="30" x14ac:dyDescent="0.25">
      <c r="A8" s="33" t="s">
        <v>586</v>
      </c>
      <c r="B8" s="33"/>
      <c r="C8" s="33" t="s">
        <v>588</v>
      </c>
      <c r="D8" s="31" t="s">
        <v>589</v>
      </c>
    </row>
    <row r="9" spans="1:5" ht="30" x14ac:dyDescent="0.25">
      <c r="A9" s="32" t="s">
        <v>586</v>
      </c>
      <c r="B9" s="32"/>
      <c r="C9" s="33" t="s">
        <v>590</v>
      </c>
      <c r="D9" s="31" t="s">
        <v>597</v>
      </c>
      <c r="E9" t="s">
        <v>594</v>
      </c>
    </row>
    <row r="10" spans="1:5" ht="45" x14ac:dyDescent="0.25">
      <c r="A10" s="32" t="s">
        <v>586</v>
      </c>
      <c r="B10" s="32" t="s">
        <v>606</v>
      </c>
      <c r="C10" s="34" t="s">
        <v>596</v>
      </c>
      <c r="D10" s="31" t="s">
        <v>601</v>
      </c>
    </row>
    <row r="11" spans="1:5" ht="30" x14ac:dyDescent="0.25">
      <c r="A11" s="32" t="s">
        <v>586</v>
      </c>
      <c r="B11" s="32" t="s">
        <v>606</v>
      </c>
      <c r="C11" s="34" t="s">
        <v>595</v>
      </c>
      <c r="D11" s="31" t="s">
        <v>598</v>
      </c>
    </row>
    <row r="12" spans="1:5" ht="30" x14ac:dyDescent="0.25">
      <c r="A12" s="32" t="s">
        <v>586</v>
      </c>
      <c r="B12" s="32" t="s">
        <v>606</v>
      </c>
      <c r="C12" s="34" t="s">
        <v>599</v>
      </c>
      <c r="D12" s="31" t="s">
        <v>600</v>
      </c>
    </row>
    <row r="13" spans="1:5" x14ac:dyDescent="0.25">
      <c r="A13" s="32" t="s">
        <v>586</v>
      </c>
      <c r="B13" s="32" t="s">
        <v>607</v>
      </c>
      <c r="C13" s="34" t="s">
        <v>605</v>
      </c>
      <c r="D13" s="31" t="s">
        <v>613</v>
      </c>
    </row>
    <row r="14" spans="1:5" ht="30" x14ac:dyDescent="0.25">
      <c r="A14" s="32" t="s">
        <v>586</v>
      </c>
      <c r="B14" s="32" t="s">
        <v>608</v>
      </c>
      <c r="C14" s="34" t="s">
        <v>609</v>
      </c>
      <c r="D14" s="31" t="s">
        <v>611</v>
      </c>
    </row>
    <row r="15" spans="1:5" x14ac:dyDescent="0.25">
      <c r="A15" s="32" t="s">
        <v>586</v>
      </c>
      <c r="B15" s="32" t="s">
        <v>608</v>
      </c>
      <c r="C15" s="34" t="s">
        <v>610</v>
      </c>
      <c r="D15" s="31" t="s">
        <v>612</v>
      </c>
    </row>
    <row r="16" spans="1:5" x14ac:dyDescent="0.25">
      <c r="A16" s="32" t="s">
        <v>586</v>
      </c>
      <c r="B16" s="32" t="s">
        <v>940</v>
      </c>
      <c r="C16" s="34" t="s">
        <v>941</v>
      </c>
      <c r="D16" s="31" t="s">
        <v>942</v>
      </c>
    </row>
    <row r="18" spans="3:4" x14ac:dyDescent="0.25">
      <c r="C18" s="33" t="s">
        <v>649</v>
      </c>
    </row>
    <row r="19" spans="3:4" x14ac:dyDescent="0.25">
      <c r="C19" t="s">
        <v>650</v>
      </c>
    </row>
    <row r="20" spans="3:4" x14ac:dyDescent="0.25">
      <c r="C20" t="s">
        <v>651</v>
      </c>
    </row>
    <row r="22" spans="3:4" x14ac:dyDescent="0.25">
      <c r="D22" s="31" t="s">
        <v>750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D8" sqref="D8"/>
    </sheetView>
  </sheetViews>
  <sheetFormatPr baseColWidth="10" defaultRowHeight="15" x14ac:dyDescent="0.25"/>
  <cols>
    <col min="1" max="1" width="22.85546875" customWidth="1"/>
    <col min="2" max="2" width="6.85546875" customWidth="1"/>
    <col min="3" max="3" width="16.28515625" customWidth="1"/>
    <col min="4" max="4" width="6.7109375" bestFit="1" customWidth="1"/>
    <col min="5" max="5" width="11.42578125" customWidth="1"/>
    <col min="6" max="6" width="10.28515625" customWidth="1"/>
    <col min="7" max="7" width="8.7109375" customWidth="1"/>
    <col min="9" max="9" width="23.28515625" customWidth="1"/>
    <col min="10" max="10" width="12.140625" customWidth="1"/>
    <col min="11" max="11" width="10.28515625" customWidth="1"/>
  </cols>
  <sheetData>
    <row r="1" spans="1:14" ht="31.9" customHeight="1" x14ac:dyDescent="0.25">
      <c r="A1" s="54" t="s">
        <v>826</v>
      </c>
      <c r="B1" s="54" t="s">
        <v>204</v>
      </c>
      <c r="C1" s="54" t="s">
        <v>665</v>
      </c>
      <c r="D1" s="54" t="s">
        <v>608</v>
      </c>
      <c r="E1" s="54" t="s">
        <v>825</v>
      </c>
      <c r="F1" s="54" t="s">
        <v>607</v>
      </c>
      <c r="G1" s="54" t="s">
        <v>824</v>
      </c>
      <c r="I1" s="54" t="s">
        <v>826</v>
      </c>
      <c r="J1" s="54" t="s">
        <v>204</v>
      </c>
      <c r="K1" s="54" t="s">
        <v>608</v>
      </c>
      <c r="L1" s="54" t="s">
        <v>825</v>
      </c>
      <c r="M1" s="54" t="s">
        <v>607</v>
      </c>
      <c r="N1" s="54" t="s">
        <v>824</v>
      </c>
    </row>
    <row r="2" spans="1:14" x14ac:dyDescent="0.25">
      <c r="A2" s="53" t="s">
        <v>823</v>
      </c>
      <c r="B2" s="52">
        <v>7</v>
      </c>
      <c r="C2" s="52">
        <v>5</v>
      </c>
      <c r="D2" s="52">
        <v>17</v>
      </c>
      <c r="E2" s="52">
        <v>8</v>
      </c>
      <c r="F2" s="52">
        <v>6</v>
      </c>
      <c r="G2" s="52">
        <f t="shared" ref="G2:G7" si="0">SUM(B2:F2)</f>
        <v>43</v>
      </c>
      <c r="I2" s="53" t="s">
        <v>823</v>
      </c>
      <c r="J2" s="52">
        <v>0</v>
      </c>
      <c r="K2" s="52">
        <v>1</v>
      </c>
      <c r="L2" s="52">
        <v>1</v>
      </c>
      <c r="M2" s="52">
        <v>1</v>
      </c>
      <c r="N2" s="52">
        <f t="shared" ref="N2:N7" si="1">SUM(J2:M2)</f>
        <v>3</v>
      </c>
    </row>
    <row r="3" spans="1:14" x14ac:dyDescent="0.25">
      <c r="A3" s="53" t="s">
        <v>822</v>
      </c>
      <c r="B3" s="52">
        <v>2</v>
      </c>
      <c r="C3" s="52">
        <v>0</v>
      </c>
      <c r="D3" s="52">
        <v>6</v>
      </c>
      <c r="E3" s="52">
        <v>1</v>
      </c>
      <c r="F3" s="52">
        <v>2</v>
      </c>
      <c r="G3" s="52">
        <f t="shared" si="0"/>
        <v>11</v>
      </c>
      <c r="I3" s="53" t="s">
        <v>822</v>
      </c>
      <c r="J3" s="52">
        <v>12</v>
      </c>
      <c r="K3" s="52">
        <v>14</v>
      </c>
      <c r="L3" s="52">
        <v>7</v>
      </c>
      <c r="M3" s="52">
        <v>2</v>
      </c>
      <c r="N3" s="52">
        <f t="shared" si="1"/>
        <v>35</v>
      </c>
    </row>
    <row r="4" spans="1:14" x14ac:dyDescent="0.25">
      <c r="A4" s="53" t="s">
        <v>821</v>
      </c>
      <c r="B4" s="52">
        <v>0</v>
      </c>
      <c r="C4" s="52">
        <v>0</v>
      </c>
      <c r="D4" s="52">
        <v>7</v>
      </c>
      <c r="E4" s="52">
        <v>0</v>
      </c>
      <c r="F4" s="52">
        <v>1</v>
      </c>
      <c r="G4" s="52">
        <f t="shared" si="0"/>
        <v>8</v>
      </c>
      <c r="I4" s="53" t="s">
        <v>821</v>
      </c>
      <c r="J4" s="52">
        <v>0</v>
      </c>
      <c r="K4" s="52">
        <v>6</v>
      </c>
      <c r="L4" s="52">
        <v>5</v>
      </c>
      <c r="M4" s="52">
        <v>1</v>
      </c>
      <c r="N4" s="52">
        <f t="shared" si="1"/>
        <v>12</v>
      </c>
    </row>
    <row r="5" spans="1:14" x14ac:dyDescent="0.25">
      <c r="A5" s="53" t="s">
        <v>820</v>
      </c>
      <c r="B5" s="52">
        <v>0</v>
      </c>
      <c r="C5" s="52">
        <v>1</v>
      </c>
      <c r="D5" s="52">
        <v>2</v>
      </c>
      <c r="E5" s="52">
        <v>2</v>
      </c>
      <c r="F5" s="52">
        <v>1</v>
      </c>
      <c r="G5" s="52">
        <f t="shared" si="0"/>
        <v>6</v>
      </c>
      <c r="I5" s="53" t="s">
        <v>820</v>
      </c>
      <c r="J5" s="52">
        <v>0</v>
      </c>
      <c r="K5" s="52">
        <v>2</v>
      </c>
      <c r="L5" s="52">
        <v>1</v>
      </c>
      <c r="M5" s="52">
        <v>0</v>
      </c>
      <c r="N5" s="52">
        <f t="shared" si="1"/>
        <v>3</v>
      </c>
    </row>
    <row r="6" spans="1:14" x14ac:dyDescent="0.25">
      <c r="A6" s="53" t="s">
        <v>819</v>
      </c>
      <c r="B6" s="52">
        <v>0</v>
      </c>
      <c r="C6" s="52">
        <v>0</v>
      </c>
      <c r="D6" s="52">
        <v>0</v>
      </c>
      <c r="E6" s="52">
        <v>1</v>
      </c>
      <c r="F6" s="52">
        <v>0</v>
      </c>
      <c r="G6" s="52">
        <f t="shared" si="0"/>
        <v>1</v>
      </c>
      <c r="I6" s="53" t="s">
        <v>819</v>
      </c>
      <c r="J6" s="52">
        <v>1</v>
      </c>
      <c r="K6" s="52">
        <v>0</v>
      </c>
      <c r="L6" s="52">
        <v>1</v>
      </c>
      <c r="M6" s="52">
        <v>0</v>
      </c>
      <c r="N6" s="52">
        <f t="shared" si="1"/>
        <v>2</v>
      </c>
    </row>
    <row r="7" spans="1:14" x14ac:dyDescent="0.25">
      <c r="A7" s="53" t="s">
        <v>915</v>
      </c>
      <c r="B7" s="52">
        <v>3</v>
      </c>
      <c r="C7" s="52">
        <v>0</v>
      </c>
      <c r="D7" s="52">
        <v>1</v>
      </c>
      <c r="E7" s="52">
        <v>0</v>
      </c>
      <c r="F7" s="52">
        <v>0</v>
      </c>
      <c r="G7" s="52">
        <f t="shared" si="0"/>
        <v>4</v>
      </c>
      <c r="I7" s="53" t="s">
        <v>915</v>
      </c>
      <c r="J7" s="52">
        <v>2</v>
      </c>
      <c r="K7" s="52">
        <v>7</v>
      </c>
      <c r="L7" s="52">
        <v>0</v>
      </c>
      <c r="M7" s="52">
        <v>0</v>
      </c>
      <c r="N7" s="52">
        <f t="shared" si="1"/>
        <v>9</v>
      </c>
    </row>
    <row r="8" spans="1:14" x14ac:dyDescent="0.25">
      <c r="A8" s="53" t="s">
        <v>818</v>
      </c>
      <c r="B8" s="52">
        <f t="shared" ref="B8:G8" si="2">SUM(B2:B7)</f>
        <v>12</v>
      </c>
      <c r="C8" s="52">
        <f t="shared" si="2"/>
        <v>6</v>
      </c>
      <c r="D8" s="52">
        <f t="shared" si="2"/>
        <v>33</v>
      </c>
      <c r="E8" s="52">
        <f t="shared" si="2"/>
        <v>12</v>
      </c>
      <c r="F8" s="52">
        <f t="shared" si="2"/>
        <v>10</v>
      </c>
      <c r="G8" s="52">
        <f t="shared" si="2"/>
        <v>73</v>
      </c>
      <c r="I8" s="53" t="s">
        <v>818</v>
      </c>
      <c r="J8" s="52">
        <f>SUM(J2:J7)</f>
        <v>15</v>
      </c>
      <c r="K8" s="52">
        <f>SUM(K2:K7)</f>
        <v>30</v>
      </c>
      <c r="L8" s="52">
        <f>SUM(L2:L7)</f>
        <v>15</v>
      </c>
      <c r="M8" s="52">
        <f>SUM(M2:M7)</f>
        <v>4</v>
      </c>
      <c r="N8" s="52">
        <f>SUM(N2:N7)</f>
        <v>64</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K11" sqref="K11"/>
    </sheetView>
  </sheetViews>
  <sheetFormatPr baseColWidth="10" defaultRowHeight="15" x14ac:dyDescent="0.25"/>
  <cols>
    <col min="1" max="1" width="17.5703125" style="239" bestFit="1" customWidth="1"/>
    <col min="2" max="2" width="22.42578125" style="239" bestFit="1" customWidth="1"/>
    <col min="3" max="3" width="10.5703125" style="239" bestFit="1" customWidth="1"/>
    <col min="4" max="4" width="8.7109375" style="239" bestFit="1" customWidth="1"/>
    <col min="5" max="5" width="12.5703125" style="239" bestFit="1" customWidth="1"/>
    <col min="6" max="8" width="2.7109375" style="239" customWidth="1"/>
    <col min="9" max="17" width="3" style="239" customWidth="1"/>
    <col min="18" max="19" width="2" style="239" customWidth="1"/>
    <col min="20" max="31" width="3" style="239" customWidth="1"/>
    <col min="32" max="32" width="12.5703125" style="239" customWidth="1"/>
    <col min="33" max="33" width="12.5703125" style="239" bestFit="1" customWidth="1"/>
    <col min="34" max="16384" width="11.42578125" style="239"/>
  </cols>
  <sheetData>
    <row r="1" spans="1:5" x14ac:dyDescent="0.25">
      <c r="A1" s="239" t="s">
        <v>7</v>
      </c>
      <c r="B1" s="239" t="s">
        <v>1013</v>
      </c>
    </row>
    <row r="3" spans="1:5" x14ac:dyDescent="0.25">
      <c r="A3" s="239" t="s">
        <v>788</v>
      </c>
      <c r="B3" s="239" t="s">
        <v>625</v>
      </c>
    </row>
    <row r="4" spans="1:5" x14ac:dyDescent="0.25">
      <c r="A4" s="239" t="s">
        <v>623</v>
      </c>
      <c r="B4" s="239" t="s">
        <v>990</v>
      </c>
      <c r="C4" s="239" t="s">
        <v>989</v>
      </c>
      <c r="D4" s="239" t="s">
        <v>991</v>
      </c>
      <c r="E4" s="239" t="s">
        <v>624</v>
      </c>
    </row>
    <row r="5" spans="1:5" x14ac:dyDescent="0.25">
      <c r="A5" s="264">
        <v>-18</v>
      </c>
      <c r="B5" s="263"/>
      <c r="C5" s="263"/>
      <c r="D5" s="263">
        <v>1</v>
      </c>
      <c r="E5" s="263">
        <v>1</v>
      </c>
    </row>
    <row r="6" spans="1:5" x14ac:dyDescent="0.25">
      <c r="A6" s="264">
        <v>-10</v>
      </c>
      <c r="B6" s="263"/>
      <c r="C6" s="263">
        <v>1</v>
      </c>
      <c r="D6" s="263"/>
      <c r="E6" s="263">
        <v>1</v>
      </c>
    </row>
    <row r="7" spans="1:5" x14ac:dyDescent="0.25">
      <c r="A7" s="264">
        <v>-8</v>
      </c>
      <c r="B7" s="263"/>
      <c r="C7" s="263">
        <v>1</v>
      </c>
      <c r="D7" s="263"/>
      <c r="E7" s="263">
        <v>1</v>
      </c>
    </row>
    <row r="8" spans="1:5" x14ac:dyDescent="0.25">
      <c r="A8" s="264">
        <v>-7</v>
      </c>
      <c r="B8" s="263"/>
      <c r="C8" s="263">
        <v>1</v>
      </c>
      <c r="D8" s="263"/>
      <c r="E8" s="263">
        <v>1</v>
      </c>
    </row>
    <row r="9" spans="1:5" x14ac:dyDescent="0.25">
      <c r="A9" s="264">
        <v>-5</v>
      </c>
      <c r="B9" s="263">
        <v>2</v>
      </c>
      <c r="C9" s="263">
        <v>1</v>
      </c>
      <c r="D9" s="263">
        <v>1</v>
      </c>
      <c r="E9" s="263">
        <v>4</v>
      </c>
    </row>
    <row r="10" spans="1:5" x14ac:dyDescent="0.25">
      <c r="A10" s="264">
        <v>-4</v>
      </c>
      <c r="B10" s="263">
        <v>3</v>
      </c>
      <c r="C10" s="263">
        <v>4</v>
      </c>
      <c r="D10" s="263">
        <v>2</v>
      </c>
      <c r="E10" s="263">
        <v>9</v>
      </c>
    </row>
    <row r="11" spans="1:5" x14ac:dyDescent="0.25">
      <c r="A11" s="264">
        <v>-3</v>
      </c>
      <c r="B11" s="263"/>
      <c r="C11" s="263">
        <v>6</v>
      </c>
      <c r="D11" s="263">
        <v>1</v>
      </c>
      <c r="E11" s="263">
        <v>7</v>
      </c>
    </row>
    <row r="12" spans="1:5" x14ac:dyDescent="0.25">
      <c r="A12" s="264">
        <v>-2</v>
      </c>
      <c r="B12" s="263">
        <v>2</v>
      </c>
      <c r="C12" s="263">
        <v>6</v>
      </c>
      <c r="D12" s="263">
        <v>3</v>
      </c>
      <c r="E12" s="263">
        <v>11</v>
      </c>
    </row>
    <row r="13" spans="1:5" x14ac:dyDescent="0.25">
      <c r="A13" s="264">
        <v>-1</v>
      </c>
      <c r="B13" s="263">
        <v>5</v>
      </c>
      <c r="C13" s="263">
        <v>9</v>
      </c>
      <c r="D13" s="263">
        <v>3</v>
      </c>
      <c r="E13" s="263">
        <v>17</v>
      </c>
    </row>
    <row r="14" spans="1:5" x14ac:dyDescent="0.25">
      <c r="A14" s="264">
        <v>0</v>
      </c>
      <c r="B14" s="263">
        <v>16</v>
      </c>
      <c r="C14" s="263">
        <v>39</v>
      </c>
      <c r="D14" s="263">
        <v>9</v>
      </c>
      <c r="E14" s="263">
        <v>64</v>
      </c>
    </row>
    <row r="15" spans="1:5" x14ac:dyDescent="0.25">
      <c r="A15" s="264">
        <v>1</v>
      </c>
      <c r="B15" s="263">
        <v>8</v>
      </c>
      <c r="C15" s="263">
        <v>16</v>
      </c>
      <c r="D15" s="263">
        <v>3</v>
      </c>
      <c r="E15" s="263">
        <v>27</v>
      </c>
    </row>
    <row r="16" spans="1:5" x14ac:dyDescent="0.25">
      <c r="A16" s="264">
        <v>2</v>
      </c>
      <c r="B16" s="263">
        <v>12</v>
      </c>
      <c r="C16" s="263">
        <v>28</v>
      </c>
      <c r="D16" s="263">
        <v>8</v>
      </c>
      <c r="E16" s="263">
        <v>48</v>
      </c>
    </row>
    <row r="17" spans="1:5" x14ac:dyDescent="0.25">
      <c r="A17" s="264">
        <v>3</v>
      </c>
      <c r="B17" s="263">
        <v>8</v>
      </c>
      <c r="C17" s="263">
        <v>13</v>
      </c>
      <c r="D17" s="263">
        <v>9</v>
      </c>
      <c r="E17" s="263">
        <v>30</v>
      </c>
    </row>
    <row r="18" spans="1:5" x14ac:dyDescent="0.25">
      <c r="A18" s="264">
        <v>4</v>
      </c>
      <c r="B18" s="263">
        <v>7</v>
      </c>
      <c r="C18" s="263">
        <v>8</v>
      </c>
      <c r="D18" s="263">
        <v>3</v>
      </c>
      <c r="E18" s="263">
        <v>18</v>
      </c>
    </row>
    <row r="19" spans="1:5" x14ac:dyDescent="0.25">
      <c r="A19" s="264">
        <v>5</v>
      </c>
      <c r="B19" s="263">
        <v>15</v>
      </c>
      <c r="C19" s="263">
        <v>8</v>
      </c>
      <c r="D19" s="263">
        <v>9</v>
      </c>
      <c r="E19" s="263">
        <v>32</v>
      </c>
    </row>
    <row r="20" spans="1:5" x14ac:dyDescent="0.25">
      <c r="A20" s="264">
        <v>6</v>
      </c>
      <c r="B20" s="263">
        <v>9</v>
      </c>
      <c r="C20" s="263">
        <v>8</v>
      </c>
      <c r="D20" s="263">
        <v>11</v>
      </c>
      <c r="E20" s="263">
        <v>28</v>
      </c>
    </row>
    <row r="21" spans="1:5" x14ac:dyDescent="0.25">
      <c r="A21" s="264">
        <v>7</v>
      </c>
      <c r="B21" s="263"/>
      <c r="C21" s="263">
        <v>7</v>
      </c>
      <c r="D21" s="263">
        <v>5</v>
      </c>
      <c r="E21" s="263">
        <v>12</v>
      </c>
    </row>
    <row r="22" spans="1:5" x14ac:dyDescent="0.25">
      <c r="A22" s="264">
        <v>8</v>
      </c>
      <c r="B22" s="263">
        <v>2</v>
      </c>
      <c r="C22" s="263">
        <v>2</v>
      </c>
      <c r="D22" s="263">
        <v>3</v>
      </c>
      <c r="E22" s="263">
        <v>7</v>
      </c>
    </row>
    <row r="23" spans="1:5" x14ac:dyDescent="0.25">
      <c r="A23" s="264">
        <v>9</v>
      </c>
      <c r="B23" s="263">
        <v>7</v>
      </c>
      <c r="C23" s="263">
        <v>13</v>
      </c>
      <c r="D23" s="263">
        <v>3</v>
      </c>
      <c r="E23" s="263">
        <v>23</v>
      </c>
    </row>
    <row r="24" spans="1:5" x14ac:dyDescent="0.25">
      <c r="A24" s="264">
        <v>10</v>
      </c>
      <c r="B24" s="263">
        <v>2</v>
      </c>
      <c r="C24" s="263">
        <v>9</v>
      </c>
      <c r="D24" s="263">
        <v>2</v>
      </c>
      <c r="E24" s="263">
        <v>13</v>
      </c>
    </row>
    <row r="25" spans="1:5" x14ac:dyDescent="0.25">
      <c r="A25" s="264">
        <v>11</v>
      </c>
      <c r="B25" s="263">
        <v>3</v>
      </c>
      <c r="C25" s="263">
        <v>8</v>
      </c>
      <c r="D25" s="263">
        <v>1</v>
      </c>
      <c r="E25" s="263">
        <v>12</v>
      </c>
    </row>
    <row r="26" spans="1:5" x14ac:dyDescent="0.25">
      <c r="A26" s="264">
        <v>12</v>
      </c>
      <c r="B26" s="263">
        <v>4</v>
      </c>
      <c r="C26" s="263">
        <v>6</v>
      </c>
      <c r="D26" s="263">
        <v>2</v>
      </c>
      <c r="E26" s="263">
        <v>12</v>
      </c>
    </row>
    <row r="27" spans="1:5" x14ac:dyDescent="0.25">
      <c r="A27" s="264">
        <v>13</v>
      </c>
      <c r="B27" s="263">
        <v>6</v>
      </c>
      <c r="C27" s="263">
        <v>6</v>
      </c>
      <c r="D27" s="263">
        <v>1</v>
      </c>
      <c r="E27" s="263">
        <v>13</v>
      </c>
    </row>
    <row r="28" spans="1:5" x14ac:dyDescent="0.25">
      <c r="A28" s="264">
        <v>14</v>
      </c>
      <c r="B28" s="263">
        <v>1</v>
      </c>
      <c r="C28" s="263">
        <v>2</v>
      </c>
      <c r="D28" s="263"/>
      <c r="E28" s="263">
        <v>3</v>
      </c>
    </row>
    <row r="29" spans="1:5" x14ac:dyDescent="0.25">
      <c r="A29" s="264">
        <v>15</v>
      </c>
      <c r="B29" s="263">
        <v>3</v>
      </c>
      <c r="C29" s="263">
        <v>2</v>
      </c>
      <c r="D29" s="263">
        <v>1</v>
      </c>
      <c r="E29" s="263">
        <v>6</v>
      </c>
    </row>
    <row r="30" spans="1:5" x14ac:dyDescent="0.25">
      <c r="A30" s="264">
        <v>16</v>
      </c>
      <c r="B30" s="263">
        <v>19</v>
      </c>
      <c r="C30" s="263">
        <v>2</v>
      </c>
      <c r="D30" s="263"/>
      <c r="E30" s="263">
        <v>21</v>
      </c>
    </row>
    <row r="31" spans="1:5" x14ac:dyDescent="0.25">
      <c r="A31" s="264">
        <v>18</v>
      </c>
      <c r="B31" s="263">
        <v>4</v>
      </c>
      <c r="C31" s="263"/>
      <c r="D31" s="263"/>
      <c r="E31" s="263">
        <v>4</v>
      </c>
    </row>
    <row r="32" spans="1:5" x14ac:dyDescent="0.25">
      <c r="A32" s="264">
        <v>19</v>
      </c>
      <c r="B32" s="263">
        <v>7</v>
      </c>
      <c r="C32" s="263">
        <v>4</v>
      </c>
      <c r="D32" s="263"/>
      <c r="E32" s="263">
        <v>11</v>
      </c>
    </row>
    <row r="33" spans="1:5" x14ac:dyDescent="0.25">
      <c r="A33" s="264">
        <v>20</v>
      </c>
      <c r="B33" s="263">
        <v>5</v>
      </c>
      <c r="C33" s="263"/>
      <c r="D33" s="263"/>
      <c r="E33" s="263">
        <v>5</v>
      </c>
    </row>
    <row r="34" spans="1:5" x14ac:dyDescent="0.25">
      <c r="A34" s="264">
        <v>21</v>
      </c>
      <c r="B34" s="263">
        <v>1</v>
      </c>
      <c r="C34" s="263"/>
      <c r="D34" s="263"/>
      <c r="E34" s="263">
        <v>1</v>
      </c>
    </row>
    <row r="35" spans="1:5" x14ac:dyDescent="0.25">
      <c r="A35" s="264" t="s">
        <v>624</v>
      </c>
      <c r="B35" s="263">
        <v>151</v>
      </c>
      <c r="C35" s="263">
        <v>210</v>
      </c>
      <c r="D35" s="263">
        <v>81</v>
      </c>
      <c r="E35" s="263">
        <v>442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114"/>
  <sheetViews>
    <sheetView showGridLines="0" zoomScale="70" zoomScaleNormal="70" workbookViewId="0">
      <pane xSplit="3" ySplit="5" topLeftCell="D80" activePane="bottomRight" state="frozen"/>
      <selection activeCell="F7" sqref="F7"/>
      <selection pane="topRight" activeCell="F7" sqref="F7"/>
      <selection pane="bottomLeft" activeCell="F7" sqref="F7"/>
      <selection pane="bottomRight" activeCell="M88" sqref="M88"/>
    </sheetView>
  </sheetViews>
  <sheetFormatPr baseColWidth="10" defaultColWidth="11.42578125" defaultRowHeight="12" x14ac:dyDescent="0.25"/>
  <cols>
    <col min="1" max="1" width="2.28515625" style="4" bestFit="1" customWidth="1"/>
    <col min="2" max="2" width="6" style="4" bestFit="1" customWidth="1"/>
    <col min="3" max="3" width="15.5703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198</v>
      </c>
      <c r="K1" s="12"/>
      <c r="L1" s="13"/>
      <c r="M1" s="13"/>
      <c r="N1" s="14"/>
      <c r="O1" s="13"/>
      <c r="P1" s="13"/>
      <c r="Q1" s="13"/>
      <c r="R1" s="13"/>
      <c r="S1" s="14"/>
      <c r="T1" s="13"/>
      <c r="U1" s="13"/>
      <c r="V1" s="13"/>
      <c r="W1" s="13"/>
      <c r="Y1" s="12"/>
      <c r="Z1" s="12"/>
      <c r="AA1" s="12"/>
      <c r="AB1" s="12"/>
      <c r="AC1" s="12"/>
      <c r="AD1" s="12"/>
      <c r="AE1" s="12"/>
    </row>
    <row r="2" spans="1:31" s="2" customFormat="1" x14ac:dyDescent="0.25">
      <c r="C2" s="2" t="s">
        <v>199</v>
      </c>
      <c r="D2" s="3">
        <v>42058.75</v>
      </c>
      <c r="K2" s="12"/>
      <c r="L2" s="13"/>
      <c r="M2" s="13"/>
      <c r="N2" s="14"/>
      <c r="O2" s="13"/>
      <c r="P2" s="13"/>
      <c r="Q2" s="13"/>
      <c r="R2" s="13"/>
      <c r="S2" s="14"/>
      <c r="T2" s="13"/>
      <c r="U2" s="13"/>
      <c r="V2" s="13"/>
      <c r="W2" s="13"/>
      <c r="Y2" s="12"/>
      <c r="Z2" s="12"/>
      <c r="AA2" s="12"/>
      <c r="AB2" s="12"/>
      <c r="AC2" s="12"/>
      <c r="AD2" s="12"/>
      <c r="AE2" s="12"/>
    </row>
    <row r="3" spans="1:31" s="2" customFormat="1" x14ac:dyDescent="0.25">
      <c r="C3" s="2" t="s">
        <v>200</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201</v>
      </c>
      <c r="D4" s="28">
        <f>COUNTIF($A$6:$A$4827,1)</f>
        <v>45</v>
      </c>
      <c r="E4" s="2" t="s">
        <v>946</v>
      </c>
      <c r="F4" s="2">
        <f>COUNTIF($A$6:$A$4827,"c")</f>
        <v>7</v>
      </c>
      <c r="K4" s="12"/>
      <c r="L4" s="13"/>
      <c r="M4" s="13"/>
      <c r="N4" s="14"/>
      <c r="O4" s="13"/>
      <c r="P4" s="13"/>
      <c r="Q4" s="13"/>
      <c r="R4" s="13"/>
      <c r="S4" s="14"/>
      <c r="T4" s="13"/>
      <c r="U4" s="13"/>
      <c r="V4" s="13"/>
      <c r="W4" s="13"/>
      <c r="Y4" s="12"/>
      <c r="Z4" s="12"/>
      <c r="AA4" s="12"/>
      <c r="AB4" s="12"/>
      <c r="AC4" s="12"/>
      <c r="AD4" s="12"/>
      <c r="AE4" s="12"/>
    </row>
    <row r="5" spans="1:31" ht="63.75" customHeight="1"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187</v>
      </c>
      <c r="T5" s="8" t="s">
        <v>191</v>
      </c>
      <c r="U5" s="8" t="s">
        <v>943</v>
      </c>
      <c r="V5" s="8" t="s">
        <v>944</v>
      </c>
      <c r="W5" s="8" t="s">
        <v>192</v>
      </c>
      <c r="X5" s="7" t="s">
        <v>8</v>
      </c>
      <c r="Y5" s="8" t="s">
        <v>193</v>
      </c>
      <c r="Z5" s="8" t="s">
        <v>194</v>
      </c>
      <c r="AA5" s="8" t="s">
        <v>195</v>
      </c>
      <c r="AB5" s="8" t="s">
        <v>196</v>
      </c>
      <c r="AC5" s="8" t="s">
        <v>197</v>
      </c>
    </row>
    <row r="6" spans="1:31" s="245" customFormat="1" ht="47.25" customHeight="1" x14ac:dyDescent="0.25">
      <c r="A6" s="255">
        <v>1</v>
      </c>
      <c r="B6" s="254" t="s">
        <v>700</v>
      </c>
      <c r="C6" s="241" t="s">
        <v>992</v>
      </c>
      <c r="D6" s="246" t="s">
        <v>10</v>
      </c>
      <c r="E6" s="246" t="s">
        <v>11</v>
      </c>
      <c r="F6" s="246" t="s">
        <v>12</v>
      </c>
      <c r="G6" s="246" t="s">
        <v>993</v>
      </c>
      <c r="H6" s="246" t="s">
        <v>994</v>
      </c>
      <c r="I6" s="246" t="s">
        <v>49</v>
      </c>
      <c r="J6" s="246" t="s">
        <v>49</v>
      </c>
      <c r="K6" s="253">
        <f>Abiertos!$D$2</f>
        <v>42058.75</v>
      </c>
      <c r="L6" s="248">
        <v>42055.750694444447</v>
      </c>
      <c r="M6" s="253">
        <f>+T7</f>
        <v>42058.582638888889</v>
      </c>
      <c r="N6" s="230">
        <f t="shared" ref="N6:N74" si="0">K6-M6</f>
        <v>0.16736111111094942</v>
      </c>
      <c r="O6" s="248">
        <f t="shared" ref="O6:O74" si="1">+M6+Y6</f>
        <v>42059.582638888889</v>
      </c>
      <c r="P6" s="248"/>
      <c r="Q6" s="249">
        <f t="shared" ref="Q6" si="2">IF(T6="",(ROUNDDOWN(K6-O6,0)),ROUNDDOWN(T6-O6,0))</f>
        <v>0</v>
      </c>
      <c r="R6" s="249" t="str">
        <f t="shared" ref="R6" si="3">IF(P6="","Sin Fecha",IF(T6="",(ROUNDDOWN(K6-P6,0)),ROUNDDOWN(T6-P6,0)))</f>
        <v>Sin Fecha</v>
      </c>
      <c r="S6" s="250">
        <f t="shared" ref="S6" si="4">K6-L6</f>
        <v>2.9993055555532919</v>
      </c>
      <c r="T6" s="247"/>
      <c r="U6" s="247" t="str">
        <f t="shared" ref="U6" si="5">IF(AND(T6&lt;&gt;"",Q6&lt;=0),"Cumplió","No Cumplió")</f>
        <v>No Cumplió</v>
      </c>
      <c r="V6" s="247" t="str">
        <f t="shared" ref="V6" si="6">IF(AND(T6&lt;&gt;"",R6&lt;=0),"Cumplió",IF(P6="","Sin Fecha","No Cumplió"))</f>
        <v>Sin Fecha</v>
      </c>
      <c r="W6" s="250">
        <f t="shared" ref="W6" si="7">IF(T6="",K6-L6,T6-L6)</f>
        <v>2.9993055555532919</v>
      </c>
      <c r="X6" s="246"/>
      <c r="Y6" s="251">
        <f>Abiertos!$D$3</f>
        <v>1</v>
      </c>
      <c r="Z6" s="252"/>
      <c r="AA6" s="252"/>
      <c r="AB6" s="252"/>
      <c r="AC6" s="252"/>
      <c r="AD6" s="254"/>
      <c r="AE6" s="254"/>
    </row>
    <row r="7" spans="1:31" s="245" customFormat="1" ht="47.25" customHeight="1" x14ac:dyDescent="0.25">
      <c r="A7" s="255"/>
      <c r="B7" s="254" t="s">
        <v>700</v>
      </c>
      <c r="C7" s="241" t="s">
        <v>992</v>
      </c>
      <c r="D7" s="246" t="s">
        <v>10</v>
      </c>
      <c r="E7" s="246" t="s">
        <v>11</v>
      </c>
      <c r="F7" s="246" t="s">
        <v>12</v>
      </c>
      <c r="G7" s="246" t="s">
        <v>993</v>
      </c>
      <c r="H7" s="246" t="s">
        <v>994</v>
      </c>
      <c r="I7" s="246" t="s">
        <v>49</v>
      </c>
      <c r="J7" s="246" t="s">
        <v>127</v>
      </c>
      <c r="K7" s="253">
        <f>Abiertos!$D$2</f>
        <v>42058.75</v>
      </c>
      <c r="L7" s="248">
        <v>42055.750694444447</v>
      </c>
      <c r="M7" s="253">
        <v>42055.750694444447</v>
      </c>
      <c r="N7" s="230">
        <f t="shared" ref="N7:N8" si="8">K7-M7</f>
        <v>2.9993055555532919</v>
      </c>
      <c r="O7" s="248">
        <f t="shared" ref="O7:O8" si="9">+M7+Y7</f>
        <v>42056.750694444447</v>
      </c>
      <c r="P7" s="248"/>
      <c r="Q7" s="249">
        <f t="shared" ref="Q7:Q70" si="10">IF(T7="",(ROUNDDOWN(K7-O7,0)),ROUNDDOWN(T7-O7,0))</f>
        <v>1</v>
      </c>
      <c r="R7" s="249" t="str">
        <f t="shared" ref="R7:R70" si="11">IF(P7="","Sin Fecha",IF(T7="",(ROUNDDOWN(K7-P7,0)),ROUNDDOWN(T7-P7,0)))</f>
        <v>Sin Fecha</v>
      </c>
      <c r="S7" s="250">
        <f t="shared" ref="S7:S70" si="12">K7-L7</f>
        <v>2.9993055555532919</v>
      </c>
      <c r="T7" s="247">
        <v>42058.582638888889</v>
      </c>
      <c r="U7" s="247" t="str">
        <f t="shared" ref="U7:U70" si="13">IF(AND(T7&lt;&gt;"",Q7&lt;=0),"Cumplió","No Cumplió")</f>
        <v>No Cumplió</v>
      </c>
      <c r="V7" s="247" t="str">
        <f t="shared" ref="V7:V70" si="14">IF(AND(T7&lt;&gt;"",R7&lt;=0),"Cumplió",IF(P7="","Sin Fecha","No Cumplió"))</f>
        <v>Sin Fecha</v>
      </c>
      <c r="W7" s="250">
        <f t="shared" ref="W7:W70" si="15">IF(T7="",K7-L7,T7-L7)</f>
        <v>2.8319444444423425</v>
      </c>
      <c r="X7" s="246"/>
      <c r="Y7" s="251">
        <f>Abiertos!$D$3</f>
        <v>1</v>
      </c>
      <c r="Z7" s="252"/>
      <c r="AA7" s="252"/>
      <c r="AB7" s="252"/>
      <c r="AC7" s="252"/>
      <c r="AD7" s="254"/>
      <c r="AE7" s="254"/>
    </row>
    <row r="8" spans="1:31" s="245" customFormat="1" ht="47.25" customHeight="1" x14ac:dyDescent="0.25">
      <c r="A8" s="255">
        <v>1</v>
      </c>
      <c r="B8" s="254" t="s">
        <v>701</v>
      </c>
      <c r="C8" s="241" t="s">
        <v>1006</v>
      </c>
      <c r="D8" s="246" t="s">
        <v>10</v>
      </c>
      <c r="E8" s="246" t="s">
        <v>51</v>
      </c>
      <c r="F8" s="246" t="s">
        <v>25</v>
      </c>
      <c r="G8" s="246" t="s">
        <v>1007</v>
      </c>
      <c r="H8" s="246" t="s">
        <v>1008</v>
      </c>
      <c r="I8" s="246" t="s">
        <v>65</v>
      </c>
      <c r="J8" s="246" t="s">
        <v>42</v>
      </c>
      <c r="K8" s="253">
        <f>Abiertos!$D$2</f>
        <v>42058.75</v>
      </c>
      <c r="L8" s="248">
        <v>42055.614583333336</v>
      </c>
      <c r="M8" s="253">
        <v>42055.614583333336</v>
      </c>
      <c r="N8" s="230">
        <f t="shared" si="8"/>
        <v>3.1354166666642413</v>
      </c>
      <c r="O8" s="248">
        <f t="shared" si="9"/>
        <v>42056.614583333336</v>
      </c>
      <c r="P8" s="248">
        <v>42058</v>
      </c>
      <c r="Q8" s="249">
        <f t="shared" si="10"/>
        <v>2</v>
      </c>
      <c r="R8" s="249">
        <f t="shared" si="11"/>
        <v>0</v>
      </c>
      <c r="S8" s="250">
        <f t="shared" si="12"/>
        <v>3.1354166666642413</v>
      </c>
      <c r="T8" s="247"/>
      <c r="U8" s="247" t="str">
        <f t="shared" si="13"/>
        <v>No Cumplió</v>
      </c>
      <c r="V8" s="247" t="str">
        <f t="shared" si="14"/>
        <v>No Cumplió</v>
      </c>
      <c r="W8" s="250">
        <f t="shared" si="15"/>
        <v>3.1354166666642413</v>
      </c>
      <c r="X8" s="246"/>
      <c r="Y8" s="251">
        <f>Abiertos!$D$3</f>
        <v>1</v>
      </c>
      <c r="Z8" s="252"/>
      <c r="AA8" s="252"/>
      <c r="AB8" s="252"/>
      <c r="AC8" s="252"/>
      <c r="AD8" s="254"/>
      <c r="AE8" s="254"/>
    </row>
    <row r="9" spans="1:31" s="139" customFormat="1" ht="47.25" customHeight="1" x14ac:dyDescent="0.25">
      <c r="A9" s="255">
        <v>1</v>
      </c>
      <c r="B9" s="254" t="s">
        <v>702</v>
      </c>
      <c r="C9" s="241" t="s">
        <v>966</v>
      </c>
      <c r="D9" s="246" t="s">
        <v>10</v>
      </c>
      <c r="E9" s="246" t="s">
        <v>59</v>
      </c>
      <c r="F9" s="246" t="s">
        <v>25</v>
      </c>
      <c r="G9" s="246" t="s">
        <v>967</v>
      </c>
      <c r="H9" s="246" t="s">
        <v>968</v>
      </c>
      <c r="I9" s="246" t="s">
        <v>32</v>
      </c>
      <c r="J9" s="246" t="s">
        <v>32</v>
      </c>
      <c r="K9" s="253">
        <f>Abiertos!$D$2</f>
        <v>42058.75</v>
      </c>
      <c r="L9" s="248">
        <v>42052.754861111112</v>
      </c>
      <c r="M9" s="253">
        <v>42053.671527777777</v>
      </c>
      <c r="N9" s="230">
        <f t="shared" si="0"/>
        <v>5.078472222223354</v>
      </c>
      <c r="O9" s="248">
        <f t="shared" si="1"/>
        <v>42054.671527777777</v>
      </c>
      <c r="P9" s="248"/>
      <c r="Q9" s="249">
        <f t="shared" si="10"/>
        <v>4</v>
      </c>
      <c r="R9" s="249" t="str">
        <f t="shared" si="11"/>
        <v>Sin Fecha</v>
      </c>
      <c r="S9" s="250">
        <f t="shared" si="12"/>
        <v>5.9951388888875954</v>
      </c>
      <c r="T9" s="247"/>
      <c r="U9" s="247" t="str">
        <f t="shared" si="13"/>
        <v>No Cumplió</v>
      </c>
      <c r="V9" s="247" t="str">
        <f t="shared" si="14"/>
        <v>Sin Fecha</v>
      </c>
      <c r="W9" s="250">
        <f t="shared" si="15"/>
        <v>5.9951388888875954</v>
      </c>
      <c r="X9" s="246"/>
      <c r="Y9" s="251">
        <f>Abiertos!$D$3</f>
        <v>1</v>
      </c>
      <c r="Z9" s="252"/>
      <c r="AA9" s="252"/>
      <c r="AB9" s="252"/>
      <c r="AC9" s="252"/>
      <c r="AD9" s="254"/>
      <c r="AE9" s="254"/>
    </row>
    <row r="10" spans="1:31" s="190" customFormat="1" ht="47.25" customHeight="1" x14ac:dyDescent="0.25">
      <c r="A10" s="255">
        <v>1</v>
      </c>
      <c r="B10" s="254" t="s">
        <v>702</v>
      </c>
      <c r="C10" s="241" t="s">
        <v>977</v>
      </c>
      <c r="D10" s="246" t="s">
        <v>10</v>
      </c>
      <c r="E10" s="246" t="s">
        <v>59</v>
      </c>
      <c r="F10" s="246" t="s">
        <v>25</v>
      </c>
      <c r="G10" s="246" t="s">
        <v>978</v>
      </c>
      <c r="H10" s="246" t="s">
        <v>979</v>
      </c>
      <c r="I10" s="246" t="s">
        <v>49</v>
      </c>
      <c r="J10" s="246" t="s">
        <v>55</v>
      </c>
      <c r="K10" s="253">
        <f>Abiertos!$D$2</f>
        <v>42058.75</v>
      </c>
      <c r="L10" s="248">
        <v>42051.817361111112</v>
      </c>
      <c r="M10" s="259">
        <v>42051.817361111112</v>
      </c>
      <c r="N10" s="230">
        <f t="shared" si="0"/>
        <v>6.9326388888875954</v>
      </c>
      <c r="O10" s="248">
        <f t="shared" si="1"/>
        <v>42052.817361111112</v>
      </c>
      <c r="P10" s="248"/>
      <c r="Q10" s="249">
        <f t="shared" si="10"/>
        <v>5</v>
      </c>
      <c r="R10" s="249" t="str">
        <f t="shared" si="11"/>
        <v>Sin Fecha</v>
      </c>
      <c r="S10" s="250">
        <f t="shared" si="12"/>
        <v>6.9326388888875954</v>
      </c>
      <c r="T10" s="247"/>
      <c r="U10" s="247" t="str">
        <f t="shared" si="13"/>
        <v>No Cumplió</v>
      </c>
      <c r="V10" s="247" t="str">
        <f t="shared" si="14"/>
        <v>Sin Fecha</v>
      </c>
      <c r="W10" s="250">
        <f t="shared" si="15"/>
        <v>6.9326388888875954</v>
      </c>
      <c r="X10" s="246"/>
      <c r="Y10" s="251">
        <f>Abiertos!$D$3</f>
        <v>1</v>
      </c>
      <c r="Z10" s="252"/>
      <c r="AA10" s="252"/>
      <c r="AB10" s="252"/>
      <c r="AC10" s="252"/>
      <c r="AD10" s="192"/>
      <c r="AE10" s="192"/>
    </row>
    <row r="11" spans="1:31" s="190" customFormat="1" ht="47.25" customHeight="1" x14ac:dyDescent="0.25">
      <c r="A11" s="255">
        <v>1</v>
      </c>
      <c r="B11" s="254" t="s">
        <v>701</v>
      </c>
      <c r="C11" s="241" t="s">
        <v>980</v>
      </c>
      <c r="D11" s="246" t="s">
        <v>10</v>
      </c>
      <c r="E11" s="246" t="s">
        <v>51</v>
      </c>
      <c r="F11" s="246" t="s">
        <v>12</v>
      </c>
      <c r="G11" s="246" t="s">
        <v>981</v>
      </c>
      <c r="H11" s="246" t="s">
        <v>982</v>
      </c>
      <c r="I11" s="246" t="s">
        <v>55</v>
      </c>
      <c r="J11" s="246" t="s">
        <v>696</v>
      </c>
      <c r="K11" s="253">
        <f>Abiertos!$D$2</f>
        <v>42058.75</v>
      </c>
      <c r="L11" s="248">
        <v>42051.793055555558</v>
      </c>
      <c r="M11" s="259">
        <v>42054.75</v>
      </c>
      <c r="N11" s="230">
        <f t="shared" si="0"/>
        <v>4</v>
      </c>
      <c r="O11" s="248">
        <f t="shared" si="1"/>
        <v>42055.75</v>
      </c>
      <c r="P11" s="248"/>
      <c r="Q11" s="249">
        <f t="shared" si="10"/>
        <v>3</v>
      </c>
      <c r="R11" s="249" t="str">
        <f t="shared" si="11"/>
        <v>Sin Fecha</v>
      </c>
      <c r="S11" s="250">
        <f t="shared" si="12"/>
        <v>6.9569444444423425</v>
      </c>
      <c r="T11" s="247"/>
      <c r="U11" s="247" t="str">
        <f t="shared" si="13"/>
        <v>No Cumplió</v>
      </c>
      <c r="V11" s="247" t="str">
        <f t="shared" si="14"/>
        <v>Sin Fecha</v>
      </c>
      <c r="W11" s="250">
        <f t="shared" si="15"/>
        <v>6.9569444444423425</v>
      </c>
      <c r="X11" s="246"/>
      <c r="Y11" s="251">
        <f>Abiertos!$D$3</f>
        <v>1</v>
      </c>
      <c r="Z11" s="252"/>
      <c r="AA11" s="252"/>
      <c r="AB11" s="252"/>
      <c r="AC11" s="252"/>
      <c r="AD11" s="192"/>
      <c r="AE11" s="192"/>
    </row>
    <row r="12" spans="1:31" s="245" customFormat="1" ht="63.75" customHeight="1" x14ac:dyDescent="0.25">
      <c r="A12" s="255">
        <v>1</v>
      </c>
      <c r="B12" s="254" t="s">
        <v>700</v>
      </c>
      <c r="C12" s="241" t="s">
        <v>916</v>
      </c>
      <c r="D12" s="246" t="s">
        <v>10</v>
      </c>
      <c r="E12" s="246" t="s">
        <v>11</v>
      </c>
      <c r="F12" s="246" t="s">
        <v>25</v>
      </c>
      <c r="G12" s="246" t="s">
        <v>917</v>
      </c>
      <c r="H12" s="246" t="s">
        <v>918</v>
      </c>
      <c r="I12" s="246" t="s">
        <v>32</v>
      </c>
      <c r="J12" s="246" t="s">
        <v>131</v>
      </c>
      <c r="K12" s="253">
        <f>Abiertos!$D$2</f>
        <v>42058.75</v>
      </c>
      <c r="L12" s="248">
        <v>42048.847916666666</v>
      </c>
      <c r="M12" s="253">
        <f>+T13</f>
        <v>42058.736805555556</v>
      </c>
      <c r="N12" s="230">
        <f t="shared" ref="N12" si="16">K12-M12</f>
        <v>1.3194444443797693E-2</v>
      </c>
      <c r="O12" s="248">
        <f t="shared" ref="O12" si="17">+M12+Y12</f>
        <v>42059.736805555556</v>
      </c>
      <c r="P12" s="248"/>
      <c r="Q12" s="249">
        <f t="shared" si="10"/>
        <v>0</v>
      </c>
      <c r="R12" s="249" t="str">
        <f t="shared" si="11"/>
        <v>Sin Fecha</v>
      </c>
      <c r="S12" s="250">
        <f t="shared" si="12"/>
        <v>9.9020833333343035</v>
      </c>
      <c r="T12" s="247"/>
      <c r="U12" s="247" t="str">
        <f t="shared" si="13"/>
        <v>No Cumplió</v>
      </c>
      <c r="V12" s="247" t="str">
        <f t="shared" si="14"/>
        <v>Sin Fecha</v>
      </c>
      <c r="W12" s="250">
        <f t="shared" si="15"/>
        <v>9.9020833333343035</v>
      </c>
      <c r="X12" s="246" t="s">
        <v>922</v>
      </c>
      <c r="Y12" s="251">
        <f>Abiertos!$D$3</f>
        <v>1</v>
      </c>
      <c r="Z12" s="252"/>
      <c r="AA12" s="252"/>
      <c r="AB12" s="252"/>
      <c r="AC12" s="252"/>
      <c r="AD12" s="254"/>
      <c r="AE12" s="254"/>
    </row>
    <row r="13" spans="1:31" ht="63.75" customHeight="1" x14ac:dyDescent="0.25">
      <c r="A13" s="255"/>
      <c r="B13" s="254" t="s">
        <v>700</v>
      </c>
      <c r="C13" s="241" t="s">
        <v>916</v>
      </c>
      <c r="D13" s="246" t="s">
        <v>10</v>
      </c>
      <c r="E13" s="246" t="s">
        <v>11</v>
      </c>
      <c r="F13" s="246" t="s">
        <v>25</v>
      </c>
      <c r="G13" s="246" t="s">
        <v>917</v>
      </c>
      <c r="H13" s="246" t="s">
        <v>918</v>
      </c>
      <c r="I13" s="246" t="s">
        <v>32</v>
      </c>
      <c r="J13" s="246" t="s">
        <v>42</v>
      </c>
      <c r="K13" s="253">
        <f>Abiertos!$D$2</f>
        <v>42058.75</v>
      </c>
      <c r="L13" s="248">
        <v>42048.847916666666</v>
      </c>
      <c r="M13" s="253">
        <v>42048.847916666666</v>
      </c>
      <c r="N13" s="230">
        <f t="shared" si="0"/>
        <v>9.9020833333343035</v>
      </c>
      <c r="O13" s="248">
        <f t="shared" si="1"/>
        <v>42049.847916666666</v>
      </c>
      <c r="P13" s="248">
        <v>42055</v>
      </c>
      <c r="Q13" s="249">
        <f t="shared" si="10"/>
        <v>8</v>
      </c>
      <c r="R13" s="249">
        <f t="shared" si="11"/>
        <v>3</v>
      </c>
      <c r="S13" s="250">
        <f t="shared" si="12"/>
        <v>9.9020833333343035</v>
      </c>
      <c r="T13" s="247">
        <v>42058.736805555556</v>
      </c>
      <c r="U13" s="247" t="str">
        <f t="shared" si="13"/>
        <v>No Cumplió</v>
      </c>
      <c r="V13" s="247" t="str">
        <f t="shared" si="14"/>
        <v>No Cumplió</v>
      </c>
      <c r="W13" s="250">
        <f t="shared" si="15"/>
        <v>9.8888888888905058</v>
      </c>
      <c r="X13" s="246" t="s">
        <v>922</v>
      </c>
      <c r="Y13" s="251">
        <f>Abiertos!$D$3</f>
        <v>1</v>
      </c>
      <c r="Z13" s="252"/>
      <c r="AA13" s="252"/>
      <c r="AB13" s="252"/>
      <c r="AC13" s="252"/>
      <c r="AD13" s="254"/>
      <c r="AE13" s="254"/>
    </row>
    <row r="14" spans="1:31" ht="63.75" customHeight="1" x14ac:dyDescent="0.25">
      <c r="A14" s="255">
        <v>1</v>
      </c>
      <c r="B14" s="254" t="s">
        <v>702</v>
      </c>
      <c r="C14" s="241" t="s">
        <v>919</v>
      </c>
      <c r="D14" s="246" t="s">
        <v>10</v>
      </c>
      <c r="E14" s="246" t="s">
        <v>59</v>
      </c>
      <c r="F14" s="246" t="s">
        <v>12</v>
      </c>
      <c r="G14" s="246" t="s">
        <v>920</v>
      </c>
      <c r="H14" s="246" t="s">
        <v>921</v>
      </c>
      <c r="I14" s="246" t="s">
        <v>55</v>
      </c>
      <c r="J14" s="246" t="s">
        <v>127</v>
      </c>
      <c r="K14" s="253">
        <f>Abiertos!$D$2</f>
        <v>42058.75</v>
      </c>
      <c r="L14" s="248">
        <v>42048.625</v>
      </c>
      <c r="M14" s="253">
        <v>42048.625</v>
      </c>
      <c r="N14" s="230">
        <f t="shared" si="0"/>
        <v>10.125</v>
      </c>
      <c r="O14" s="248">
        <f t="shared" si="1"/>
        <v>42049.625</v>
      </c>
      <c r="P14" s="248"/>
      <c r="Q14" s="249">
        <f t="shared" si="10"/>
        <v>9</v>
      </c>
      <c r="R14" s="249" t="str">
        <f t="shared" si="11"/>
        <v>Sin Fecha</v>
      </c>
      <c r="S14" s="250">
        <f t="shared" si="12"/>
        <v>10.125</v>
      </c>
      <c r="T14" s="247"/>
      <c r="U14" s="247" t="str">
        <f t="shared" si="13"/>
        <v>No Cumplió</v>
      </c>
      <c r="V14" s="247" t="str">
        <f t="shared" si="14"/>
        <v>Sin Fecha</v>
      </c>
      <c r="W14" s="250">
        <f t="shared" si="15"/>
        <v>10.125</v>
      </c>
      <c r="X14" s="246" t="s">
        <v>17</v>
      </c>
      <c r="Y14" s="251">
        <f>Abiertos!$D$3</f>
        <v>1</v>
      </c>
      <c r="Z14" s="252"/>
      <c r="AA14" s="252"/>
      <c r="AB14" s="252"/>
      <c r="AC14" s="252"/>
      <c r="AD14" s="254"/>
      <c r="AE14" s="254"/>
    </row>
    <row r="15" spans="1:31" ht="63.75" customHeight="1" x14ac:dyDescent="0.25">
      <c r="A15" s="255">
        <v>1</v>
      </c>
      <c r="B15" s="254" t="s">
        <v>702</v>
      </c>
      <c r="C15" s="241" t="s">
        <v>890</v>
      </c>
      <c r="D15" s="246" t="s">
        <v>10</v>
      </c>
      <c r="E15" s="246" t="s">
        <v>59</v>
      </c>
      <c r="F15" s="246" t="s">
        <v>12</v>
      </c>
      <c r="G15" s="246" t="s">
        <v>891</v>
      </c>
      <c r="H15" s="246" t="s">
        <v>892</v>
      </c>
      <c r="I15" s="246" t="s">
        <v>131</v>
      </c>
      <c r="J15" s="246" t="s">
        <v>131</v>
      </c>
      <c r="K15" s="253">
        <f>Abiertos!$D$2</f>
        <v>42058.75</v>
      </c>
      <c r="L15" s="248">
        <v>42046.419444444444</v>
      </c>
      <c r="M15" s="253">
        <v>42046.770833333336</v>
      </c>
      <c r="N15" s="230">
        <f t="shared" si="0"/>
        <v>11.979166666664241</v>
      </c>
      <c r="O15" s="248">
        <f t="shared" si="1"/>
        <v>42047.770833333336</v>
      </c>
      <c r="P15" s="248">
        <v>42047</v>
      </c>
      <c r="Q15" s="249">
        <f t="shared" si="10"/>
        <v>10</v>
      </c>
      <c r="R15" s="249">
        <f t="shared" si="11"/>
        <v>11</v>
      </c>
      <c r="S15" s="250">
        <f t="shared" si="12"/>
        <v>12.330555555556202</v>
      </c>
      <c r="T15" s="247"/>
      <c r="U15" s="247" t="str">
        <f t="shared" si="13"/>
        <v>No Cumplió</v>
      </c>
      <c r="V15" s="247" t="str">
        <f t="shared" si="14"/>
        <v>No Cumplió</v>
      </c>
      <c r="W15" s="250">
        <f t="shared" si="15"/>
        <v>12.330555555556202</v>
      </c>
      <c r="X15" s="246"/>
      <c r="Y15" s="251">
        <f>Abiertos!$D$3</f>
        <v>1</v>
      </c>
      <c r="Z15" s="252"/>
      <c r="AA15" s="252"/>
      <c r="AB15" s="252"/>
      <c r="AC15" s="252"/>
      <c r="AD15" s="254"/>
      <c r="AE15" s="254"/>
    </row>
    <row r="16" spans="1:31" ht="63.75" customHeight="1" x14ac:dyDescent="0.25">
      <c r="A16" s="255">
        <v>1</v>
      </c>
      <c r="B16" s="254" t="s">
        <v>702</v>
      </c>
      <c r="C16" s="241" t="s">
        <v>893</v>
      </c>
      <c r="D16" s="246" t="s">
        <v>10</v>
      </c>
      <c r="E16" s="246" t="s">
        <v>59</v>
      </c>
      <c r="F16" s="246" t="s">
        <v>12</v>
      </c>
      <c r="G16" s="246" t="s">
        <v>894</v>
      </c>
      <c r="H16" s="246" t="s">
        <v>895</v>
      </c>
      <c r="I16" s="246" t="s">
        <v>264</v>
      </c>
      <c r="J16" s="246" t="s">
        <v>264</v>
      </c>
      <c r="K16" s="253">
        <f>Abiertos!$D$2</f>
        <v>42058.75</v>
      </c>
      <c r="L16" s="248">
        <v>42045.90347222222</v>
      </c>
      <c r="M16" s="253">
        <v>42045.90347222222</v>
      </c>
      <c r="N16" s="230">
        <f t="shared" si="0"/>
        <v>12.846527777779556</v>
      </c>
      <c r="O16" s="248">
        <f t="shared" si="1"/>
        <v>42046.90347222222</v>
      </c>
      <c r="P16" s="248">
        <v>42048</v>
      </c>
      <c r="Q16" s="249">
        <f t="shared" si="10"/>
        <v>11</v>
      </c>
      <c r="R16" s="249">
        <f t="shared" si="11"/>
        <v>10</v>
      </c>
      <c r="S16" s="250">
        <f t="shared" si="12"/>
        <v>12.846527777779556</v>
      </c>
      <c r="T16" s="247"/>
      <c r="U16" s="247" t="str">
        <f t="shared" si="13"/>
        <v>No Cumplió</v>
      </c>
      <c r="V16" s="247" t="str">
        <f t="shared" si="14"/>
        <v>No Cumplió</v>
      </c>
      <c r="W16" s="250">
        <f t="shared" si="15"/>
        <v>12.846527777779556</v>
      </c>
      <c r="X16" s="246"/>
      <c r="Y16" s="251">
        <f>Abiertos!$D$3</f>
        <v>1</v>
      </c>
      <c r="Z16" s="252"/>
      <c r="AA16" s="252"/>
      <c r="AB16" s="252"/>
      <c r="AC16" s="252"/>
      <c r="AD16" s="254"/>
      <c r="AE16" s="254"/>
    </row>
    <row r="17" spans="1:31" ht="63.75" customHeight="1" x14ac:dyDescent="0.25">
      <c r="A17" s="255">
        <v>1</v>
      </c>
      <c r="B17" s="254" t="s">
        <v>702</v>
      </c>
      <c r="C17" s="241" t="s">
        <v>896</v>
      </c>
      <c r="D17" s="246" t="s">
        <v>10</v>
      </c>
      <c r="E17" s="246" t="s">
        <v>24</v>
      </c>
      <c r="F17" s="246" t="s">
        <v>12</v>
      </c>
      <c r="G17" s="246" t="s">
        <v>897</v>
      </c>
      <c r="H17" s="246" t="s">
        <v>898</v>
      </c>
      <c r="I17" s="246" t="s">
        <v>264</v>
      </c>
      <c r="J17" s="246" t="s">
        <v>80</v>
      </c>
      <c r="K17" s="253">
        <f>Abiertos!$D$2</f>
        <v>42058.75</v>
      </c>
      <c r="L17" s="248">
        <v>42045.900694444441</v>
      </c>
      <c r="M17" s="253">
        <f>+T18</f>
        <v>42051.73541666667</v>
      </c>
      <c r="N17" s="230">
        <f t="shared" si="0"/>
        <v>7.0145833333299379</v>
      </c>
      <c r="O17" s="248">
        <f t="shared" si="1"/>
        <v>42052.73541666667</v>
      </c>
      <c r="P17" s="248">
        <v>42058</v>
      </c>
      <c r="Q17" s="249">
        <f t="shared" si="10"/>
        <v>6</v>
      </c>
      <c r="R17" s="249">
        <f t="shared" si="11"/>
        <v>0</v>
      </c>
      <c r="S17" s="250">
        <f t="shared" si="12"/>
        <v>12.849305555559113</v>
      </c>
      <c r="T17" s="247"/>
      <c r="U17" s="247" t="str">
        <f t="shared" si="13"/>
        <v>No Cumplió</v>
      </c>
      <c r="V17" s="247" t="str">
        <f t="shared" si="14"/>
        <v>No Cumplió</v>
      </c>
      <c r="W17" s="250">
        <f t="shared" si="15"/>
        <v>12.849305555559113</v>
      </c>
      <c r="X17" s="246"/>
      <c r="Y17" s="251">
        <f>Abiertos!$D$3</f>
        <v>1</v>
      </c>
      <c r="Z17" s="252"/>
      <c r="AA17" s="252"/>
      <c r="AB17" s="252"/>
      <c r="AC17" s="252"/>
      <c r="AD17" s="254"/>
      <c r="AE17" s="254"/>
    </row>
    <row r="18" spans="1:31" ht="63.75" customHeight="1" x14ac:dyDescent="0.25">
      <c r="A18" s="255"/>
      <c r="B18" s="254" t="s">
        <v>702</v>
      </c>
      <c r="C18" s="241" t="s">
        <v>896</v>
      </c>
      <c r="D18" s="246" t="s">
        <v>10</v>
      </c>
      <c r="E18" s="246" t="s">
        <v>59</v>
      </c>
      <c r="F18" s="246" t="s">
        <v>12</v>
      </c>
      <c r="G18" s="246" t="s">
        <v>897</v>
      </c>
      <c r="H18" s="246" t="s">
        <v>898</v>
      </c>
      <c r="I18" s="246" t="s">
        <v>264</v>
      </c>
      <c r="J18" s="246" t="s">
        <v>264</v>
      </c>
      <c r="K18" s="253">
        <f>Abiertos!$D$2</f>
        <v>42058.75</v>
      </c>
      <c r="L18" s="248">
        <v>42045.900694444441</v>
      </c>
      <c r="M18" s="253">
        <v>42045.900694444441</v>
      </c>
      <c r="N18" s="230">
        <f t="shared" si="0"/>
        <v>12.849305555559113</v>
      </c>
      <c r="O18" s="248">
        <f t="shared" si="1"/>
        <v>42046.900694444441</v>
      </c>
      <c r="P18" s="248"/>
      <c r="Q18" s="249">
        <f t="shared" si="10"/>
        <v>4</v>
      </c>
      <c r="R18" s="249" t="str">
        <f t="shared" si="11"/>
        <v>Sin Fecha</v>
      </c>
      <c r="S18" s="250">
        <f t="shared" si="12"/>
        <v>12.849305555559113</v>
      </c>
      <c r="T18" s="247">
        <v>42051.73541666667</v>
      </c>
      <c r="U18" s="247" t="str">
        <f t="shared" si="13"/>
        <v>No Cumplió</v>
      </c>
      <c r="V18" s="247" t="str">
        <f t="shared" si="14"/>
        <v>Sin Fecha</v>
      </c>
      <c r="W18" s="250">
        <f t="shared" si="15"/>
        <v>5.8347222222291748</v>
      </c>
      <c r="X18" s="246"/>
      <c r="Y18" s="251">
        <f>Abiertos!$D$3</f>
        <v>1</v>
      </c>
      <c r="Z18" s="252"/>
      <c r="AA18" s="252"/>
      <c r="AB18" s="252"/>
      <c r="AC18" s="252"/>
      <c r="AD18" s="254"/>
      <c r="AE18" s="254"/>
    </row>
    <row r="19" spans="1:31" ht="63.75" customHeight="1" x14ac:dyDescent="0.25">
      <c r="A19" s="255">
        <v>1</v>
      </c>
      <c r="B19" s="254" t="s">
        <v>702</v>
      </c>
      <c r="C19" s="241" t="s">
        <v>899</v>
      </c>
      <c r="D19" s="246" t="s">
        <v>10</v>
      </c>
      <c r="E19" s="246" t="s">
        <v>59</v>
      </c>
      <c r="F19" s="246" t="s">
        <v>12</v>
      </c>
      <c r="G19" s="246" t="s">
        <v>900</v>
      </c>
      <c r="H19" s="246" t="s">
        <v>901</v>
      </c>
      <c r="I19" s="246" t="s">
        <v>264</v>
      </c>
      <c r="J19" s="246" t="s">
        <v>264</v>
      </c>
      <c r="K19" s="253">
        <f>Abiertos!$D$2</f>
        <v>42058.75</v>
      </c>
      <c r="L19" s="248">
        <v>42045.899305555555</v>
      </c>
      <c r="M19" s="253">
        <v>42045.899305555555</v>
      </c>
      <c r="N19" s="230">
        <f t="shared" si="0"/>
        <v>12.850694444445253</v>
      </c>
      <c r="O19" s="248">
        <f t="shared" si="1"/>
        <v>42046.899305555555</v>
      </c>
      <c r="P19" s="248"/>
      <c r="Q19" s="249">
        <f t="shared" si="10"/>
        <v>11</v>
      </c>
      <c r="R19" s="249" t="str">
        <f t="shared" si="11"/>
        <v>Sin Fecha</v>
      </c>
      <c r="S19" s="250">
        <f t="shared" si="12"/>
        <v>12.850694444445253</v>
      </c>
      <c r="T19" s="247"/>
      <c r="U19" s="247" t="str">
        <f t="shared" si="13"/>
        <v>No Cumplió</v>
      </c>
      <c r="V19" s="247" t="str">
        <f t="shared" si="14"/>
        <v>Sin Fecha</v>
      </c>
      <c r="W19" s="250">
        <f t="shared" si="15"/>
        <v>12.850694444445253</v>
      </c>
      <c r="X19" s="246" t="s">
        <v>912</v>
      </c>
      <c r="Y19" s="251">
        <f>Abiertos!$D$3</f>
        <v>1</v>
      </c>
      <c r="Z19" s="252"/>
      <c r="AA19" s="252"/>
      <c r="AB19" s="252"/>
      <c r="AC19" s="252"/>
      <c r="AD19" s="254"/>
      <c r="AE19" s="254"/>
    </row>
    <row r="20" spans="1:31" ht="63.75" customHeight="1" x14ac:dyDescent="0.25">
      <c r="A20" s="255">
        <v>1</v>
      </c>
      <c r="B20" s="254" t="s">
        <v>700</v>
      </c>
      <c r="C20" s="241" t="s">
        <v>960</v>
      </c>
      <c r="D20" s="246" t="s">
        <v>10</v>
      </c>
      <c r="E20" s="246" t="s">
        <v>24</v>
      </c>
      <c r="F20" s="246" t="s">
        <v>25</v>
      </c>
      <c r="G20" s="246" t="s">
        <v>961</v>
      </c>
      <c r="H20" s="246" t="s">
        <v>962</v>
      </c>
      <c r="I20" s="246" t="s">
        <v>905</v>
      </c>
      <c r="J20" s="246" t="s">
        <v>16</v>
      </c>
      <c r="K20" s="253">
        <f>Abiertos!$D$2</f>
        <v>42058.75</v>
      </c>
      <c r="L20" s="248">
        <v>42051.575694444444</v>
      </c>
      <c r="M20" s="259">
        <v>42051.813888888886</v>
      </c>
      <c r="N20" s="230">
        <f t="shared" si="0"/>
        <v>6.9361111111138598</v>
      </c>
      <c r="O20" s="248">
        <f t="shared" si="1"/>
        <v>42052.813888888886</v>
      </c>
      <c r="P20" s="248"/>
      <c r="Q20" s="249">
        <f t="shared" si="10"/>
        <v>5</v>
      </c>
      <c r="R20" s="249" t="str">
        <f t="shared" si="11"/>
        <v>Sin Fecha</v>
      </c>
      <c r="S20" s="250">
        <f t="shared" si="12"/>
        <v>7.1743055555562023</v>
      </c>
      <c r="T20" s="247"/>
      <c r="U20" s="247" t="str">
        <f t="shared" si="13"/>
        <v>No Cumplió</v>
      </c>
      <c r="V20" s="247" t="str">
        <f t="shared" si="14"/>
        <v>Sin Fecha</v>
      </c>
      <c r="W20" s="250">
        <f t="shared" si="15"/>
        <v>7.1743055555562023</v>
      </c>
      <c r="X20" s="246"/>
      <c r="Y20" s="251">
        <f>Abiertos!$D$3</f>
        <v>1</v>
      </c>
      <c r="Z20" s="252"/>
      <c r="AA20" s="252"/>
      <c r="AB20" s="252"/>
      <c r="AC20" s="252"/>
      <c r="AD20" s="192"/>
      <c r="AE20" s="192"/>
    </row>
    <row r="21" spans="1:31" ht="63.75" customHeight="1" x14ac:dyDescent="0.25">
      <c r="A21" s="255">
        <v>1</v>
      </c>
      <c r="B21" s="254" t="s">
        <v>701</v>
      </c>
      <c r="C21" s="241" t="s">
        <v>902</v>
      </c>
      <c r="D21" s="246" t="s">
        <v>10</v>
      </c>
      <c r="E21" s="246" t="s">
        <v>51</v>
      </c>
      <c r="F21" s="246" t="s">
        <v>25</v>
      </c>
      <c r="G21" s="246" t="s">
        <v>903</v>
      </c>
      <c r="H21" s="246" t="s">
        <v>904</v>
      </c>
      <c r="I21" s="246" t="s">
        <v>905</v>
      </c>
      <c r="J21" s="246" t="s">
        <v>363</v>
      </c>
      <c r="K21" s="253">
        <f>Abiertos!$D$2</f>
        <v>42058.75</v>
      </c>
      <c r="L21" s="248">
        <v>42045.738888888889</v>
      </c>
      <c r="M21" s="253">
        <f>+T22</f>
        <v>42051.47152777778</v>
      </c>
      <c r="N21" s="230">
        <f t="shared" si="0"/>
        <v>7.2784722222204437</v>
      </c>
      <c r="O21" s="248">
        <f t="shared" si="1"/>
        <v>42052.47152777778</v>
      </c>
      <c r="P21" s="248"/>
      <c r="Q21" s="249">
        <f t="shared" si="10"/>
        <v>6</v>
      </c>
      <c r="R21" s="249" t="str">
        <f t="shared" si="11"/>
        <v>Sin Fecha</v>
      </c>
      <c r="S21" s="250">
        <f t="shared" si="12"/>
        <v>13.011111111110949</v>
      </c>
      <c r="T21" s="247"/>
      <c r="U21" s="247" t="str">
        <f t="shared" si="13"/>
        <v>No Cumplió</v>
      </c>
      <c r="V21" s="247" t="str">
        <f t="shared" si="14"/>
        <v>Sin Fecha</v>
      </c>
      <c r="W21" s="250">
        <f t="shared" si="15"/>
        <v>13.011111111110949</v>
      </c>
      <c r="X21" s="246" t="s">
        <v>925</v>
      </c>
      <c r="Y21" s="251">
        <f>Abiertos!$D$3</f>
        <v>1</v>
      </c>
      <c r="Z21" s="247">
        <v>42051.47152777778</v>
      </c>
      <c r="AA21" s="252"/>
      <c r="AB21" s="252"/>
      <c r="AC21" s="252"/>
      <c r="AD21" s="254"/>
      <c r="AE21" s="254"/>
    </row>
    <row r="22" spans="1:31" ht="63.75" customHeight="1" x14ac:dyDescent="0.25">
      <c r="A22" s="255"/>
      <c r="B22" s="254" t="s">
        <v>702</v>
      </c>
      <c r="C22" s="241" t="s">
        <v>902</v>
      </c>
      <c r="D22" s="246" t="s">
        <v>10</v>
      </c>
      <c r="E22" s="246" t="s">
        <v>59</v>
      </c>
      <c r="F22" s="246" t="s">
        <v>25</v>
      </c>
      <c r="G22" s="246" t="s">
        <v>903</v>
      </c>
      <c r="H22" s="246" t="s">
        <v>904</v>
      </c>
      <c r="I22" s="246" t="s">
        <v>905</v>
      </c>
      <c r="J22" s="246" t="s">
        <v>300</v>
      </c>
      <c r="K22" s="253">
        <f>Abiertos!$D$2</f>
        <v>42058.75</v>
      </c>
      <c r="L22" s="248">
        <v>42045.738888888889</v>
      </c>
      <c r="M22" s="253">
        <v>42045.738888888889</v>
      </c>
      <c r="N22" s="230">
        <f t="shared" si="0"/>
        <v>13.011111111110949</v>
      </c>
      <c r="O22" s="248">
        <f t="shared" si="1"/>
        <v>42046.738888888889</v>
      </c>
      <c r="P22" s="248"/>
      <c r="Q22" s="249">
        <f t="shared" si="10"/>
        <v>4</v>
      </c>
      <c r="R22" s="249" t="str">
        <f t="shared" si="11"/>
        <v>Sin Fecha</v>
      </c>
      <c r="S22" s="250">
        <f t="shared" si="12"/>
        <v>13.011111111110949</v>
      </c>
      <c r="T22" s="247">
        <v>42051.47152777778</v>
      </c>
      <c r="U22" s="247" t="str">
        <f t="shared" si="13"/>
        <v>No Cumplió</v>
      </c>
      <c r="V22" s="247" t="str">
        <f t="shared" si="14"/>
        <v>Sin Fecha</v>
      </c>
      <c r="W22" s="250">
        <f t="shared" si="15"/>
        <v>5.7326388888905058</v>
      </c>
      <c r="X22" s="246" t="s">
        <v>913</v>
      </c>
      <c r="Y22" s="251">
        <f>Abiertos!$D$3</f>
        <v>1</v>
      </c>
      <c r="Z22" s="247">
        <v>42051.47152777778</v>
      </c>
      <c r="AA22" s="252"/>
      <c r="AB22" s="252"/>
      <c r="AC22" s="252"/>
      <c r="AD22" s="254"/>
      <c r="AE22" s="254"/>
    </row>
    <row r="23" spans="1:31" ht="63.75" customHeight="1" x14ac:dyDescent="0.25">
      <c r="A23" s="255">
        <v>1</v>
      </c>
      <c r="B23" s="254" t="s">
        <v>702</v>
      </c>
      <c r="C23" s="241" t="s">
        <v>906</v>
      </c>
      <c r="D23" s="246" t="s">
        <v>10</v>
      </c>
      <c r="E23" s="246" t="s">
        <v>59</v>
      </c>
      <c r="F23" s="246" t="s">
        <v>25</v>
      </c>
      <c r="G23" s="246" t="s">
        <v>907</v>
      </c>
      <c r="H23" s="246" t="s">
        <v>908</v>
      </c>
      <c r="I23" s="246" t="s">
        <v>905</v>
      </c>
      <c r="J23" s="246" t="s">
        <v>300</v>
      </c>
      <c r="K23" s="253">
        <f>Abiertos!$D$2</f>
        <v>42058.75</v>
      </c>
      <c r="L23" s="248">
        <v>42045.696527777778</v>
      </c>
      <c r="M23" s="253">
        <v>42045.696527777778</v>
      </c>
      <c r="N23" s="230">
        <f t="shared" si="0"/>
        <v>13.053472222221899</v>
      </c>
      <c r="O23" s="248">
        <f t="shared" si="1"/>
        <v>42046.696527777778</v>
      </c>
      <c r="P23" s="248"/>
      <c r="Q23" s="249">
        <f t="shared" si="10"/>
        <v>12</v>
      </c>
      <c r="R23" s="249" t="str">
        <f t="shared" si="11"/>
        <v>Sin Fecha</v>
      </c>
      <c r="S23" s="250">
        <f t="shared" si="12"/>
        <v>13.053472222221899</v>
      </c>
      <c r="T23" s="247"/>
      <c r="U23" s="247" t="str">
        <f t="shared" si="13"/>
        <v>No Cumplió</v>
      </c>
      <c r="V23" s="247" t="str">
        <f t="shared" si="14"/>
        <v>Sin Fecha</v>
      </c>
      <c r="W23" s="250">
        <f t="shared" si="15"/>
        <v>13.053472222221899</v>
      </c>
      <c r="X23" s="246" t="s">
        <v>914</v>
      </c>
      <c r="Y23" s="251">
        <f>Abiertos!$D$3</f>
        <v>1</v>
      </c>
      <c r="Z23" s="252"/>
      <c r="AA23" s="252"/>
      <c r="AB23" s="252"/>
      <c r="AC23" s="252"/>
      <c r="AD23" s="254"/>
      <c r="AE23" s="254"/>
    </row>
    <row r="24" spans="1:31" ht="63.75" customHeight="1" x14ac:dyDescent="0.25">
      <c r="A24" s="255">
        <v>1</v>
      </c>
      <c r="B24" s="254" t="s">
        <v>702</v>
      </c>
      <c r="C24" s="241" t="s">
        <v>926</v>
      </c>
      <c r="D24" s="246" t="s">
        <v>10</v>
      </c>
      <c r="E24" s="246" t="s">
        <v>59</v>
      </c>
      <c r="F24" s="246" t="s">
        <v>25</v>
      </c>
      <c r="G24" s="246" t="s">
        <v>927</v>
      </c>
      <c r="H24" s="246" t="s">
        <v>928</v>
      </c>
      <c r="I24" s="246" t="s">
        <v>49</v>
      </c>
      <c r="J24" s="246" t="s">
        <v>49</v>
      </c>
      <c r="K24" s="253">
        <f>Abiertos!$D$2</f>
        <v>42058.75</v>
      </c>
      <c r="L24" s="248">
        <v>42044.894444444442</v>
      </c>
      <c r="M24" s="253">
        <v>42051.731249999997</v>
      </c>
      <c r="N24" s="230">
        <f t="shared" si="0"/>
        <v>7.0187500000029104</v>
      </c>
      <c r="O24" s="248">
        <f t="shared" si="1"/>
        <v>42052.731249999997</v>
      </c>
      <c r="P24" s="248"/>
      <c r="Q24" s="249">
        <f t="shared" si="10"/>
        <v>6</v>
      </c>
      <c r="R24" s="249" t="str">
        <f t="shared" si="11"/>
        <v>Sin Fecha</v>
      </c>
      <c r="S24" s="250">
        <f t="shared" si="12"/>
        <v>13.855555555557657</v>
      </c>
      <c r="T24" s="247"/>
      <c r="U24" s="247" t="str">
        <f t="shared" si="13"/>
        <v>No Cumplió</v>
      </c>
      <c r="V24" s="247" t="str">
        <f t="shared" si="14"/>
        <v>Sin Fecha</v>
      </c>
      <c r="W24" s="250">
        <f t="shared" si="15"/>
        <v>13.855555555557657</v>
      </c>
      <c r="X24" s="246" t="s">
        <v>17</v>
      </c>
      <c r="Y24" s="251">
        <f>Abiertos!$D$3</f>
        <v>1</v>
      </c>
      <c r="Z24" s="252"/>
      <c r="AA24" s="252"/>
      <c r="AB24" s="252"/>
      <c r="AC24" s="252"/>
      <c r="AD24" s="254"/>
      <c r="AE24" s="254"/>
    </row>
    <row r="25" spans="1:31" s="204" customFormat="1" ht="63.75" customHeight="1" x14ac:dyDescent="0.25">
      <c r="A25" s="192"/>
      <c r="B25" s="254" t="s">
        <v>702</v>
      </c>
      <c r="C25" s="241" t="s">
        <v>926</v>
      </c>
      <c r="D25" s="246" t="s">
        <v>10</v>
      </c>
      <c r="E25" s="246" t="s">
        <v>59</v>
      </c>
      <c r="F25" s="246" t="s">
        <v>25</v>
      </c>
      <c r="G25" s="246" t="s">
        <v>927</v>
      </c>
      <c r="H25" s="246" t="s">
        <v>928</v>
      </c>
      <c r="I25" s="246" t="s">
        <v>49</v>
      </c>
      <c r="J25" s="246" t="s">
        <v>127</v>
      </c>
      <c r="K25" s="253">
        <f>Abiertos!$D$2</f>
        <v>42058.75</v>
      </c>
      <c r="L25" s="248">
        <v>42044.894444444442</v>
      </c>
      <c r="M25" s="253">
        <v>42051.731249999997</v>
      </c>
      <c r="N25" s="230">
        <f t="shared" si="0"/>
        <v>7.0187500000029104</v>
      </c>
      <c r="O25" s="248">
        <f t="shared" si="1"/>
        <v>42052.731249999997</v>
      </c>
      <c r="P25" s="248"/>
      <c r="Q25" s="249">
        <f t="shared" si="10"/>
        <v>4</v>
      </c>
      <c r="R25" s="249" t="str">
        <f t="shared" si="11"/>
        <v>Sin Fecha</v>
      </c>
      <c r="S25" s="250">
        <f t="shared" si="12"/>
        <v>13.855555555557657</v>
      </c>
      <c r="T25" s="247">
        <v>42057</v>
      </c>
      <c r="U25" s="247" t="str">
        <f t="shared" si="13"/>
        <v>No Cumplió</v>
      </c>
      <c r="V25" s="247" t="str">
        <f t="shared" si="14"/>
        <v>Sin Fecha</v>
      </c>
      <c r="W25" s="250">
        <f t="shared" si="15"/>
        <v>12.105555555557657</v>
      </c>
      <c r="X25" s="246" t="s">
        <v>17</v>
      </c>
      <c r="Y25" s="251">
        <f>Abiertos!$D$3</f>
        <v>1</v>
      </c>
      <c r="Z25" s="252"/>
      <c r="AA25" s="252"/>
      <c r="AB25" s="252"/>
      <c r="AC25" s="252"/>
      <c r="AD25" s="254"/>
      <c r="AE25" s="254"/>
    </row>
    <row r="26" spans="1:31" s="203" customFormat="1" ht="63.75" customHeight="1" x14ac:dyDescent="0.25">
      <c r="A26" s="255">
        <v>1</v>
      </c>
      <c r="B26" s="254" t="s">
        <v>702</v>
      </c>
      <c r="C26" s="241" t="s">
        <v>909</v>
      </c>
      <c r="D26" s="246" t="s">
        <v>10</v>
      </c>
      <c r="E26" s="246" t="s">
        <v>59</v>
      </c>
      <c r="F26" s="246" t="s">
        <v>25</v>
      </c>
      <c r="G26" s="246" t="s">
        <v>910</v>
      </c>
      <c r="H26" s="246" t="s">
        <v>911</v>
      </c>
      <c r="I26" s="246" t="s">
        <v>49</v>
      </c>
      <c r="J26" s="246" t="s">
        <v>338</v>
      </c>
      <c r="K26" s="253">
        <f>Abiertos!$D$2</f>
        <v>42058.75</v>
      </c>
      <c r="L26" s="248">
        <v>42044.887499999997</v>
      </c>
      <c r="M26" s="253">
        <f>+T27</f>
        <v>42047.806944444441</v>
      </c>
      <c r="N26" s="230">
        <f t="shared" si="0"/>
        <v>10.943055555559113</v>
      </c>
      <c r="O26" s="248">
        <f t="shared" si="1"/>
        <v>42048.806944444441</v>
      </c>
      <c r="P26" s="248"/>
      <c r="Q26" s="249">
        <f t="shared" si="10"/>
        <v>9</v>
      </c>
      <c r="R26" s="249" t="str">
        <f t="shared" si="11"/>
        <v>Sin Fecha</v>
      </c>
      <c r="S26" s="250">
        <f t="shared" si="12"/>
        <v>13.86250000000291</v>
      </c>
      <c r="T26" s="247"/>
      <c r="U26" s="247" t="str">
        <f t="shared" si="13"/>
        <v>No Cumplió</v>
      </c>
      <c r="V26" s="247" t="str">
        <f t="shared" si="14"/>
        <v>Sin Fecha</v>
      </c>
      <c r="W26" s="250">
        <f t="shared" si="15"/>
        <v>13.86250000000291</v>
      </c>
      <c r="X26" s="246" t="s">
        <v>17</v>
      </c>
      <c r="Y26" s="251">
        <f>Abiertos!$D$3</f>
        <v>1</v>
      </c>
      <c r="Z26" s="252"/>
      <c r="AA26" s="252"/>
      <c r="AB26" s="252"/>
      <c r="AC26" s="252"/>
      <c r="AD26" s="254"/>
      <c r="AE26" s="254"/>
    </row>
    <row r="27" spans="1:31" ht="63.75" customHeight="1" x14ac:dyDescent="0.25">
      <c r="A27" s="255"/>
      <c r="B27" s="254" t="s">
        <v>702</v>
      </c>
      <c r="C27" s="241" t="s">
        <v>909</v>
      </c>
      <c r="D27" s="246" t="s">
        <v>10</v>
      </c>
      <c r="E27" s="246" t="s">
        <v>59</v>
      </c>
      <c r="F27" s="246" t="s">
        <v>25</v>
      </c>
      <c r="G27" s="246" t="s">
        <v>910</v>
      </c>
      <c r="H27" s="246" t="s">
        <v>911</v>
      </c>
      <c r="I27" s="246" t="s">
        <v>49</v>
      </c>
      <c r="J27" s="246" t="s">
        <v>49</v>
      </c>
      <c r="K27" s="253">
        <f>Abiertos!$D$2</f>
        <v>42058.75</v>
      </c>
      <c r="L27" s="248">
        <v>42044.887499999997</v>
      </c>
      <c r="M27" s="253">
        <v>42044.887499999997</v>
      </c>
      <c r="N27" s="230">
        <f t="shared" si="0"/>
        <v>13.86250000000291</v>
      </c>
      <c r="O27" s="248">
        <f t="shared" si="1"/>
        <v>42045.887499999997</v>
      </c>
      <c r="P27" s="248"/>
      <c r="Q27" s="249">
        <f t="shared" si="10"/>
        <v>1</v>
      </c>
      <c r="R27" s="249" t="str">
        <f t="shared" si="11"/>
        <v>Sin Fecha</v>
      </c>
      <c r="S27" s="250">
        <f t="shared" si="12"/>
        <v>13.86250000000291</v>
      </c>
      <c r="T27" s="247">
        <v>42047.806944444441</v>
      </c>
      <c r="U27" s="247" t="str">
        <f t="shared" si="13"/>
        <v>No Cumplió</v>
      </c>
      <c r="V27" s="247" t="str">
        <f t="shared" si="14"/>
        <v>Sin Fecha</v>
      </c>
      <c r="W27" s="250">
        <f t="shared" si="15"/>
        <v>2.9194444444437977</v>
      </c>
      <c r="X27" s="246" t="s">
        <v>17</v>
      </c>
      <c r="Y27" s="251">
        <f>Abiertos!$D$3</f>
        <v>1</v>
      </c>
      <c r="Z27" s="252"/>
      <c r="AA27" s="252"/>
      <c r="AB27" s="252"/>
      <c r="AC27" s="252"/>
      <c r="AD27" s="254"/>
      <c r="AE27" s="254"/>
    </row>
    <row r="28" spans="1:31" ht="63.75" customHeight="1" x14ac:dyDescent="0.25">
      <c r="A28" s="255">
        <v>1</v>
      </c>
      <c r="B28" s="254" t="s">
        <v>700</v>
      </c>
      <c r="C28" s="241" t="s">
        <v>846</v>
      </c>
      <c r="D28" s="246" t="s">
        <v>10</v>
      </c>
      <c r="E28" s="246" t="s">
        <v>51</v>
      </c>
      <c r="F28" s="246" t="s">
        <v>25</v>
      </c>
      <c r="G28" s="246" t="s">
        <v>847</v>
      </c>
      <c r="H28" s="246" t="s">
        <v>848</v>
      </c>
      <c r="I28" s="246" t="s">
        <v>87</v>
      </c>
      <c r="J28" s="246" t="s">
        <v>42</v>
      </c>
      <c r="K28" s="253">
        <f>Abiertos!$D$2</f>
        <v>42058.75</v>
      </c>
      <c r="L28" s="248">
        <v>42044.740972222222</v>
      </c>
      <c r="M28" s="253">
        <v>42044.740972222222</v>
      </c>
      <c r="N28" s="230">
        <f t="shared" si="0"/>
        <v>14.009027777778101</v>
      </c>
      <c r="O28" s="248">
        <f t="shared" si="1"/>
        <v>42045.740972222222</v>
      </c>
      <c r="P28" s="248"/>
      <c r="Q28" s="249">
        <f t="shared" si="10"/>
        <v>13</v>
      </c>
      <c r="R28" s="249" t="str">
        <f t="shared" si="11"/>
        <v>Sin Fecha</v>
      </c>
      <c r="S28" s="250">
        <f t="shared" si="12"/>
        <v>14.009027777778101</v>
      </c>
      <c r="T28" s="247"/>
      <c r="U28" s="247" t="str">
        <f t="shared" si="13"/>
        <v>No Cumplió</v>
      </c>
      <c r="V28" s="247" t="str">
        <f t="shared" si="14"/>
        <v>Sin Fecha</v>
      </c>
      <c r="W28" s="250">
        <f t="shared" si="15"/>
        <v>14.009027777778101</v>
      </c>
      <c r="X28" s="246"/>
      <c r="Y28" s="251">
        <f>Abiertos!$D$3</f>
        <v>1</v>
      </c>
      <c r="Z28" s="252"/>
      <c r="AA28" s="252"/>
      <c r="AB28" s="252"/>
      <c r="AC28" s="252"/>
      <c r="AD28" s="254"/>
      <c r="AE28" s="254"/>
    </row>
    <row r="29" spans="1:31" ht="63.75" customHeight="1" x14ac:dyDescent="0.25">
      <c r="A29" s="255">
        <v>1</v>
      </c>
      <c r="B29" s="254" t="s">
        <v>699</v>
      </c>
      <c r="C29" s="241" t="s">
        <v>849</v>
      </c>
      <c r="D29" s="246" t="s">
        <v>10</v>
      </c>
      <c r="E29" s="246" t="s">
        <v>11</v>
      </c>
      <c r="F29" s="246" t="s">
        <v>25</v>
      </c>
      <c r="G29" s="246" t="s">
        <v>850</v>
      </c>
      <c r="H29" s="246" t="s">
        <v>851</v>
      </c>
      <c r="I29" s="246" t="s">
        <v>49</v>
      </c>
      <c r="J29" s="246" t="s">
        <v>22</v>
      </c>
      <c r="K29" s="253">
        <f>Abiertos!$D$2</f>
        <v>42058.75</v>
      </c>
      <c r="L29" s="248">
        <v>42044.724999999999</v>
      </c>
      <c r="M29" s="253">
        <v>42044.724999999999</v>
      </c>
      <c r="N29" s="230">
        <f t="shared" si="0"/>
        <v>14.025000000001455</v>
      </c>
      <c r="O29" s="248">
        <f t="shared" si="1"/>
        <v>42045.724999999999</v>
      </c>
      <c r="P29" s="248"/>
      <c r="Q29" s="249">
        <f t="shared" si="10"/>
        <v>13</v>
      </c>
      <c r="R29" s="249" t="str">
        <f t="shared" si="11"/>
        <v>Sin Fecha</v>
      </c>
      <c r="S29" s="250">
        <f t="shared" si="12"/>
        <v>14.025000000001455</v>
      </c>
      <c r="T29" s="247"/>
      <c r="U29" s="247" t="str">
        <f t="shared" si="13"/>
        <v>No Cumplió</v>
      </c>
      <c r="V29" s="247" t="str">
        <f t="shared" si="14"/>
        <v>Sin Fecha</v>
      </c>
      <c r="W29" s="250">
        <f t="shared" si="15"/>
        <v>14.025000000001455</v>
      </c>
      <c r="X29" s="246" t="s">
        <v>17</v>
      </c>
      <c r="Y29" s="251">
        <f>Abiertos!$D$3</f>
        <v>1</v>
      </c>
      <c r="Z29" s="252"/>
      <c r="AA29" s="252"/>
      <c r="AB29" s="252"/>
      <c r="AC29" s="252"/>
      <c r="AD29" s="254"/>
      <c r="AE29" s="254"/>
    </row>
    <row r="30" spans="1:31" ht="63.75" customHeight="1" x14ac:dyDescent="0.25">
      <c r="A30" s="255"/>
      <c r="B30" s="254" t="s">
        <v>699</v>
      </c>
      <c r="C30" s="241" t="s">
        <v>852</v>
      </c>
      <c r="D30" s="246" t="s">
        <v>10</v>
      </c>
      <c r="E30" s="246" t="s">
        <v>11</v>
      </c>
      <c r="F30" s="246" t="s">
        <v>12</v>
      </c>
      <c r="G30" s="246" t="s">
        <v>853</v>
      </c>
      <c r="H30" s="246" t="s">
        <v>854</v>
      </c>
      <c r="I30" s="246" t="s">
        <v>55</v>
      </c>
      <c r="J30" s="246" t="s">
        <v>55</v>
      </c>
      <c r="K30" s="253">
        <f>Abiertos!$D$2</f>
        <v>42058.75</v>
      </c>
      <c r="L30" s="248">
        <v>42044.421527777777</v>
      </c>
      <c r="M30" s="253">
        <v>42044.421527777777</v>
      </c>
      <c r="N30" s="230">
        <f t="shared" si="0"/>
        <v>14.328472222223354</v>
      </c>
      <c r="O30" s="248">
        <f t="shared" si="1"/>
        <v>42045.421527777777</v>
      </c>
      <c r="P30" s="248"/>
      <c r="Q30" s="249">
        <f t="shared" si="10"/>
        <v>1</v>
      </c>
      <c r="R30" s="249" t="str">
        <f t="shared" si="11"/>
        <v>Sin Fecha</v>
      </c>
      <c r="S30" s="250">
        <f t="shared" si="12"/>
        <v>14.328472222223354</v>
      </c>
      <c r="T30" s="247">
        <v>42046.762499999997</v>
      </c>
      <c r="U30" s="247" t="str">
        <f t="shared" si="13"/>
        <v>No Cumplió</v>
      </c>
      <c r="V30" s="247" t="str">
        <f t="shared" si="14"/>
        <v>Sin Fecha</v>
      </c>
      <c r="W30" s="250">
        <f t="shared" si="15"/>
        <v>2.3409722222204437</v>
      </c>
      <c r="X30" s="246" t="s">
        <v>57</v>
      </c>
      <c r="Y30" s="251">
        <f>Abiertos!$D$3</f>
        <v>1</v>
      </c>
      <c r="Z30" s="252"/>
      <c r="AA30" s="252"/>
      <c r="AB30" s="252"/>
      <c r="AC30" s="252"/>
      <c r="AD30" s="254"/>
      <c r="AE30" s="254"/>
    </row>
    <row r="31" spans="1:31" ht="63.75" customHeight="1" x14ac:dyDescent="0.25">
      <c r="A31" s="255"/>
      <c r="B31" s="254" t="s">
        <v>699</v>
      </c>
      <c r="C31" s="241" t="s">
        <v>855</v>
      </c>
      <c r="D31" s="246" t="s">
        <v>10</v>
      </c>
      <c r="E31" s="246" t="s">
        <v>11</v>
      </c>
      <c r="F31" s="246" t="s">
        <v>12</v>
      </c>
      <c r="G31" s="246" t="s">
        <v>856</v>
      </c>
      <c r="H31" s="246" t="s">
        <v>857</v>
      </c>
      <c r="I31" s="246" t="s">
        <v>55</v>
      </c>
      <c r="J31" s="246" t="s">
        <v>22</v>
      </c>
      <c r="K31" s="253">
        <f>Abiertos!$D$2</f>
        <v>42058.75</v>
      </c>
      <c r="L31" s="248">
        <v>42044.407638888886</v>
      </c>
      <c r="M31" s="253">
        <f>+T32</f>
        <v>42051.710416666669</v>
      </c>
      <c r="N31" s="230">
        <f t="shared" si="0"/>
        <v>7.0395833333313931</v>
      </c>
      <c r="O31" s="248">
        <f t="shared" si="1"/>
        <v>42052.710416666669</v>
      </c>
      <c r="P31" s="248"/>
      <c r="Q31" s="249">
        <f t="shared" si="10"/>
        <v>0</v>
      </c>
      <c r="R31" s="249" t="str">
        <f t="shared" si="11"/>
        <v>Sin Fecha</v>
      </c>
      <c r="S31" s="250">
        <f t="shared" si="12"/>
        <v>14.34236111111386</v>
      </c>
      <c r="T31" s="247">
        <v>42052</v>
      </c>
      <c r="U31" s="247" t="str">
        <f t="shared" si="13"/>
        <v>Cumplió</v>
      </c>
      <c r="V31" s="247" t="str">
        <f t="shared" si="14"/>
        <v>Sin Fecha</v>
      </c>
      <c r="W31" s="250">
        <f t="shared" si="15"/>
        <v>7.5923611111138598</v>
      </c>
      <c r="X31" s="246" t="s">
        <v>57</v>
      </c>
      <c r="Y31" s="251">
        <f>Abiertos!$D$3</f>
        <v>1</v>
      </c>
      <c r="Z31" s="252"/>
      <c r="AA31" s="252"/>
      <c r="AB31" s="252"/>
      <c r="AC31" s="252"/>
      <c r="AD31" s="254"/>
      <c r="AE31" s="254"/>
    </row>
    <row r="32" spans="1:31" ht="63.75" customHeight="1" x14ac:dyDescent="0.25">
      <c r="A32" s="255"/>
      <c r="B32" s="254" t="s">
        <v>699</v>
      </c>
      <c r="C32" s="241" t="s">
        <v>855</v>
      </c>
      <c r="D32" s="246" t="s">
        <v>10</v>
      </c>
      <c r="E32" s="246" t="s">
        <v>11</v>
      </c>
      <c r="F32" s="246" t="s">
        <v>12</v>
      </c>
      <c r="G32" s="246" t="s">
        <v>856</v>
      </c>
      <c r="H32" s="246" t="s">
        <v>857</v>
      </c>
      <c r="I32" s="246" t="s">
        <v>55</v>
      </c>
      <c r="J32" s="246" t="s">
        <v>80</v>
      </c>
      <c r="K32" s="253">
        <f>Abiertos!$D$2</f>
        <v>42058.75</v>
      </c>
      <c r="L32" s="248">
        <v>42044.407638888886</v>
      </c>
      <c r="M32" s="253">
        <v>42044.407638888886</v>
      </c>
      <c r="N32" s="230">
        <f t="shared" si="0"/>
        <v>14.34236111111386</v>
      </c>
      <c r="O32" s="248">
        <f t="shared" si="1"/>
        <v>42045.407638888886</v>
      </c>
      <c r="P32" s="248"/>
      <c r="Q32" s="249">
        <f t="shared" si="10"/>
        <v>6</v>
      </c>
      <c r="R32" s="249" t="str">
        <f t="shared" si="11"/>
        <v>Sin Fecha</v>
      </c>
      <c r="S32" s="250">
        <f t="shared" si="12"/>
        <v>14.34236111111386</v>
      </c>
      <c r="T32" s="247">
        <v>42051.710416666669</v>
      </c>
      <c r="U32" s="247" t="str">
        <f t="shared" si="13"/>
        <v>No Cumplió</v>
      </c>
      <c r="V32" s="247" t="str">
        <f t="shared" si="14"/>
        <v>Sin Fecha</v>
      </c>
      <c r="W32" s="250">
        <f t="shared" si="15"/>
        <v>7.3027777777824667</v>
      </c>
      <c r="X32" s="246" t="s">
        <v>57</v>
      </c>
      <c r="Y32" s="251">
        <f>Abiertos!$D$3</f>
        <v>1</v>
      </c>
      <c r="Z32" s="252"/>
      <c r="AA32" s="252"/>
      <c r="AB32" s="252"/>
      <c r="AC32" s="252"/>
      <c r="AD32" s="254"/>
      <c r="AE32" s="254"/>
    </row>
    <row r="33" spans="1:31" ht="63.75" customHeight="1" x14ac:dyDescent="0.25">
      <c r="A33" s="255">
        <v>1</v>
      </c>
      <c r="B33" s="254" t="s">
        <v>699</v>
      </c>
      <c r="C33" s="241" t="s">
        <v>858</v>
      </c>
      <c r="D33" s="246" t="s">
        <v>10</v>
      </c>
      <c r="E33" s="246" t="s">
        <v>11</v>
      </c>
      <c r="F33" s="246" t="s">
        <v>12</v>
      </c>
      <c r="G33" s="246" t="s">
        <v>859</v>
      </c>
      <c r="H33" s="246" t="s">
        <v>860</v>
      </c>
      <c r="I33" s="246" t="s">
        <v>55</v>
      </c>
      <c r="J33" s="246" t="s">
        <v>55</v>
      </c>
      <c r="K33" s="253">
        <f>Abiertos!$D$2</f>
        <v>42058.75</v>
      </c>
      <c r="L33" s="248">
        <v>42044.395138888889</v>
      </c>
      <c r="M33" s="253">
        <f>+T34</f>
        <v>42051.760416666664</v>
      </c>
      <c r="N33" s="230">
        <f t="shared" si="0"/>
        <v>6.9895833333357587</v>
      </c>
      <c r="O33" s="248">
        <f t="shared" si="1"/>
        <v>42052.760416666664</v>
      </c>
      <c r="P33" s="248"/>
      <c r="Q33" s="249">
        <f t="shared" si="10"/>
        <v>5</v>
      </c>
      <c r="R33" s="249" t="str">
        <f t="shared" si="11"/>
        <v>Sin Fecha</v>
      </c>
      <c r="S33" s="250">
        <f t="shared" si="12"/>
        <v>14.354861111110949</v>
      </c>
      <c r="T33" s="247"/>
      <c r="U33" s="247" t="str">
        <f t="shared" si="13"/>
        <v>No Cumplió</v>
      </c>
      <c r="V33" s="247" t="str">
        <f t="shared" si="14"/>
        <v>Sin Fecha</v>
      </c>
      <c r="W33" s="250">
        <f t="shared" si="15"/>
        <v>14.354861111110949</v>
      </c>
      <c r="X33" s="246" t="s">
        <v>17</v>
      </c>
      <c r="Y33" s="251">
        <f>Abiertos!$D$3</f>
        <v>1</v>
      </c>
      <c r="Z33" s="252"/>
      <c r="AA33" s="252"/>
      <c r="AB33" s="252"/>
      <c r="AC33" s="252"/>
      <c r="AD33" s="254"/>
      <c r="AE33" s="254"/>
    </row>
    <row r="34" spans="1:31" ht="63.75" customHeight="1" x14ac:dyDescent="0.25">
      <c r="A34" s="255"/>
      <c r="B34" s="254" t="s">
        <v>699</v>
      </c>
      <c r="C34" s="241" t="s">
        <v>858</v>
      </c>
      <c r="D34" s="246" t="s">
        <v>10</v>
      </c>
      <c r="E34" s="246" t="s">
        <v>11</v>
      </c>
      <c r="F34" s="246" t="s">
        <v>12</v>
      </c>
      <c r="G34" s="246" t="s">
        <v>859</v>
      </c>
      <c r="H34" s="246" t="s">
        <v>860</v>
      </c>
      <c r="I34" s="246" t="s">
        <v>55</v>
      </c>
      <c r="J34" s="246" t="s">
        <v>22</v>
      </c>
      <c r="K34" s="253">
        <f>Abiertos!$D$2</f>
        <v>42058.75</v>
      </c>
      <c r="L34" s="248">
        <v>42044.395138888889</v>
      </c>
      <c r="M34" s="253">
        <v>42044.395138888889</v>
      </c>
      <c r="N34" s="230">
        <f t="shared" si="0"/>
        <v>14.354861111110949</v>
      </c>
      <c r="O34" s="248">
        <f t="shared" si="1"/>
        <v>42045.395138888889</v>
      </c>
      <c r="P34" s="248"/>
      <c r="Q34" s="249">
        <f t="shared" si="10"/>
        <v>6</v>
      </c>
      <c r="R34" s="249" t="str">
        <f t="shared" si="11"/>
        <v>Sin Fecha</v>
      </c>
      <c r="S34" s="250">
        <f t="shared" si="12"/>
        <v>14.354861111110949</v>
      </c>
      <c r="T34" s="247">
        <v>42051.760416666664</v>
      </c>
      <c r="U34" s="247" t="str">
        <f t="shared" si="13"/>
        <v>No Cumplió</v>
      </c>
      <c r="V34" s="247" t="str">
        <f t="shared" si="14"/>
        <v>Sin Fecha</v>
      </c>
      <c r="W34" s="250">
        <f t="shared" si="15"/>
        <v>7.3652777777751908</v>
      </c>
      <c r="X34" s="246" t="s">
        <v>17</v>
      </c>
      <c r="Y34" s="251">
        <f>Abiertos!$D$3</f>
        <v>1</v>
      </c>
      <c r="Z34" s="252"/>
      <c r="AA34" s="252"/>
      <c r="AB34" s="252"/>
      <c r="AC34" s="252"/>
      <c r="AD34" s="254"/>
      <c r="AE34" s="254"/>
    </row>
    <row r="35" spans="1:31" ht="63.75" customHeight="1" x14ac:dyDescent="0.25">
      <c r="A35" s="255" t="s">
        <v>945</v>
      </c>
      <c r="B35" s="254" t="s">
        <v>699</v>
      </c>
      <c r="C35" s="241" t="s">
        <v>861</v>
      </c>
      <c r="D35" s="246" t="s">
        <v>10</v>
      </c>
      <c r="E35" s="246" t="s">
        <v>817</v>
      </c>
      <c r="F35" s="246" t="s">
        <v>25</v>
      </c>
      <c r="G35" s="246" t="s">
        <v>862</v>
      </c>
      <c r="H35" s="246" t="s">
        <v>863</v>
      </c>
      <c r="I35" s="246" t="s">
        <v>80</v>
      </c>
      <c r="J35" s="246" t="s">
        <v>42</v>
      </c>
      <c r="K35" s="253">
        <f>Abiertos!$D$2</f>
        <v>42058.75</v>
      </c>
      <c r="L35" s="248">
        <v>42042.061111111114</v>
      </c>
      <c r="M35" s="253">
        <v>42042.061111111114</v>
      </c>
      <c r="N35" s="230">
        <f t="shared" si="0"/>
        <v>16.68888888888614</v>
      </c>
      <c r="O35" s="248">
        <f t="shared" si="1"/>
        <v>42043.061111111114</v>
      </c>
      <c r="P35" s="248"/>
      <c r="Q35" s="249">
        <f t="shared" si="10"/>
        <v>8</v>
      </c>
      <c r="R35" s="249" t="str">
        <f t="shared" si="11"/>
        <v>Sin Fecha</v>
      </c>
      <c r="S35" s="250">
        <f t="shared" si="12"/>
        <v>16.68888888888614</v>
      </c>
      <c r="T35" s="247">
        <v>42051.379166666666</v>
      </c>
      <c r="U35" s="247" t="str">
        <f t="shared" si="13"/>
        <v>No Cumplió</v>
      </c>
      <c r="V35" s="247" t="str">
        <f t="shared" si="14"/>
        <v>Sin Fecha</v>
      </c>
      <c r="W35" s="250">
        <f t="shared" si="15"/>
        <v>9.3180555555518367</v>
      </c>
      <c r="X35" s="246"/>
      <c r="Y35" s="251">
        <f>Abiertos!$D$3</f>
        <v>1</v>
      </c>
      <c r="Z35" s="252"/>
      <c r="AA35" s="252"/>
      <c r="AB35" s="252"/>
      <c r="AC35" s="252"/>
      <c r="AD35" s="254"/>
      <c r="AE35" s="254"/>
    </row>
    <row r="36" spans="1:31" ht="63.75" customHeight="1" x14ac:dyDescent="0.25">
      <c r="A36" s="255"/>
      <c r="B36" s="254" t="s">
        <v>699</v>
      </c>
      <c r="C36" s="241" t="s">
        <v>827</v>
      </c>
      <c r="D36" s="246" t="s">
        <v>10</v>
      </c>
      <c r="E36" s="246" t="s">
        <v>11</v>
      </c>
      <c r="F36" s="246" t="s">
        <v>25</v>
      </c>
      <c r="G36" s="246" t="s">
        <v>828</v>
      </c>
      <c r="H36" s="246" t="s">
        <v>829</v>
      </c>
      <c r="I36" s="246" t="s">
        <v>32</v>
      </c>
      <c r="J36" s="246" t="s">
        <v>32</v>
      </c>
      <c r="K36" s="253">
        <f>Abiertos!$D$2</f>
        <v>42058.75</v>
      </c>
      <c r="L36" s="248">
        <v>42040.967361111114</v>
      </c>
      <c r="M36" s="253">
        <v>42040.967361111114</v>
      </c>
      <c r="N36" s="230">
        <f t="shared" si="0"/>
        <v>17.78263888888614</v>
      </c>
      <c r="O36" s="248">
        <f t="shared" si="1"/>
        <v>42041.967361111114</v>
      </c>
      <c r="P36" s="248"/>
      <c r="Q36" s="249">
        <f t="shared" si="10"/>
        <v>9</v>
      </c>
      <c r="R36" s="249" t="str">
        <f t="shared" si="11"/>
        <v>Sin Fecha</v>
      </c>
      <c r="S36" s="250">
        <f t="shared" si="12"/>
        <v>17.78263888888614</v>
      </c>
      <c r="T36" s="247">
        <v>42051.722222222219</v>
      </c>
      <c r="U36" s="247" t="str">
        <f t="shared" si="13"/>
        <v>No Cumplió</v>
      </c>
      <c r="V36" s="247" t="str">
        <f t="shared" si="14"/>
        <v>Sin Fecha</v>
      </c>
      <c r="W36" s="250">
        <f t="shared" si="15"/>
        <v>10.754861111105129</v>
      </c>
      <c r="X36" s="246" t="s">
        <v>830</v>
      </c>
      <c r="Y36" s="251">
        <f>Abiertos!$D$3</f>
        <v>1</v>
      </c>
      <c r="Z36" s="252"/>
      <c r="AA36" s="252"/>
      <c r="AB36" s="252"/>
      <c r="AC36" s="252"/>
      <c r="AD36" s="254"/>
      <c r="AE36" s="254"/>
    </row>
    <row r="37" spans="1:31" ht="63.75" customHeight="1" x14ac:dyDescent="0.25">
      <c r="A37" s="255"/>
      <c r="B37" s="254" t="s">
        <v>699</v>
      </c>
      <c r="C37" s="241" t="s">
        <v>789</v>
      </c>
      <c r="D37" s="246" t="s">
        <v>204</v>
      </c>
      <c r="E37" s="246" t="s">
        <v>51</v>
      </c>
      <c r="F37" s="246" t="s">
        <v>12</v>
      </c>
      <c r="G37" s="246" t="s">
        <v>790</v>
      </c>
      <c r="H37" s="246" t="s">
        <v>791</v>
      </c>
      <c r="I37" s="246" t="s">
        <v>146</v>
      </c>
      <c r="J37" s="246" t="s">
        <v>22</v>
      </c>
      <c r="K37" s="253">
        <f>Abiertos!$D$2</f>
        <v>42058.75</v>
      </c>
      <c r="L37" s="248">
        <v>42040.670138888891</v>
      </c>
      <c r="M37" s="253">
        <v>42040.670138888891</v>
      </c>
      <c r="N37" s="230">
        <f t="shared" si="0"/>
        <v>18.079861111109494</v>
      </c>
      <c r="O37" s="248">
        <f t="shared" si="1"/>
        <v>42041.670138888891</v>
      </c>
      <c r="P37" s="248"/>
      <c r="Q37" s="249">
        <f t="shared" si="10"/>
        <v>2</v>
      </c>
      <c r="R37" s="249" t="str">
        <f t="shared" si="11"/>
        <v>Sin Fecha</v>
      </c>
      <c r="S37" s="250">
        <f t="shared" si="12"/>
        <v>18.079861111109494</v>
      </c>
      <c r="T37" s="247">
        <v>42044.481944444444</v>
      </c>
      <c r="U37" s="247" t="str">
        <f t="shared" si="13"/>
        <v>No Cumplió</v>
      </c>
      <c r="V37" s="247" t="str">
        <f t="shared" si="14"/>
        <v>Sin Fecha</v>
      </c>
      <c r="W37" s="250">
        <f t="shared" si="15"/>
        <v>3.8118055555532919</v>
      </c>
      <c r="X37" s="246" t="s">
        <v>17</v>
      </c>
      <c r="Y37" s="251">
        <f>Abiertos!$D$3</f>
        <v>1</v>
      </c>
      <c r="Z37" s="252"/>
      <c r="AA37" s="252"/>
      <c r="AB37" s="252"/>
      <c r="AC37" s="252"/>
      <c r="AD37" s="254"/>
      <c r="AE37" s="254"/>
    </row>
    <row r="38" spans="1:31" ht="63.75" customHeight="1" x14ac:dyDescent="0.25">
      <c r="A38" s="255"/>
      <c r="B38" s="254" t="s">
        <v>699</v>
      </c>
      <c r="C38" s="241" t="s">
        <v>792</v>
      </c>
      <c r="D38" s="246" t="s">
        <v>10</v>
      </c>
      <c r="E38" s="246" t="s">
        <v>11</v>
      </c>
      <c r="F38" s="246" t="s">
        <v>12</v>
      </c>
      <c r="G38" s="246" t="s">
        <v>793</v>
      </c>
      <c r="H38" s="246" t="s">
        <v>794</v>
      </c>
      <c r="I38" s="246" t="s">
        <v>75</v>
      </c>
      <c r="J38" s="246" t="s">
        <v>80</v>
      </c>
      <c r="K38" s="253">
        <f>Abiertos!$D$2</f>
        <v>42058.75</v>
      </c>
      <c r="L38" s="248">
        <v>42040.668055555558</v>
      </c>
      <c r="M38" s="253">
        <v>42040.668055555558</v>
      </c>
      <c r="N38" s="230">
        <f t="shared" si="0"/>
        <v>18.081944444442343</v>
      </c>
      <c r="O38" s="248">
        <f t="shared" si="1"/>
        <v>42041.668055555558</v>
      </c>
      <c r="P38" s="248"/>
      <c r="Q38" s="249">
        <f t="shared" si="10"/>
        <v>2</v>
      </c>
      <c r="R38" s="249" t="str">
        <f t="shared" si="11"/>
        <v>Sin Fecha</v>
      </c>
      <c r="S38" s="250">
        <f t="shared" si="12"/>
        <v>18.081944444442343</v>
      </c>
      <c r="T38" s="247">
        <v>42044.446527777778</v>
      </c>
      <c r="U38" s="247" t="str">
        <f t="shared" si="13"/>
        <v>No Cumplió</v>
      </c>
      <c r="V38" s="247" t="str">
        <f t="shared" si="14"/>
        <v>Sin Fecha</v>
      </c>
      <c r="W38" s="250">
        <f t="shared" si="15"/>
        <v>3.7784722222204437</v>
      </c>
      <c r="X38" s="246"/>
      <c r="Y38" s="251">
        <f>Abiertos!$D$3</f>
        <v>1</v>
      </c>
      <c r="Z38" s="252"/>
      <c r="AA38" s="252"/>
      <c r="AB38" s="252"/>
      <c r="AC38" s="252"/>
      <c r="AD38" s="254"/>
      <c r="AE38" s="254"/>
    </row>
    <row r="39" spans="1:31" ht="63.75" customHeight="1" x14ac:dyDescent="0.25">
      <c r="A39" s="255">
        <v>1</v>
      </c>
      <c r="B39" s="254" t="s">
        <v>699</v>
      </c>
      <c r="C39" s="241" t="s">
        <v>792</v>
      </c>
      <c r="D39" s="246" t="s">
        <v>10</v>
      </c>
      <c r="E39" s="246" t="s">
        <v>11</v>
      </c>
      <c r="F39" s="246" t="s">
        <v>12</v>
      </c>
      <c r="G39" s="246" t="s">
        <v>793</v>
      </c>
      <c r="H39" s="246" t="s">
        <v>794</v>
      </c>
      <c r="I39" s="246" t="s">
        <v>75</v>
      </c>
      <c r="J39" s="246" t="s">
        <v>80</v>
      </c>
      <c r="K39" s="253">
        <f>Abiertos!$D$2</f>
        <v>42058.75</v>
      </c>
      <c r="L39" s="248">
        <v>42040.668055555558</v>
      </c>
      <c r="M39" s="253">
        <f>+T38</f>
        <v>42044.446527777778</v>
      </c>
      <c r="N39" s="230">
        <f t="shared" si="0"/>
        <v>14.303472222221899</v>
      </c>
      <c r="O39" s="248">
        <f t="shared" si="1"/>
        <v>42045.446527777778</v>
      </c>
      <c r="P39" s="248"/>
      <c r="Q39" s="249">
        <f t="shared" si="10"/>
        <v>13</v>
      </c>
      <c r="R39" s="249" t="str">
        <f t="shared" si="11"/>
        <v>Sin Fecha</v>
      </c>
      <c r="S39" s="250">
        <f t="shared" si="12"/>
        <v>18.081944444442343</v>
      </c>
      <c r="T39" s="247"/>
      <c r="U39" s="247" t="str">
        <f t="shared" si="13"/>
        <v>No Cumplió</v>
      </c>
      <c r="V39" s="247" t="str">
        <f t="shared" si="14"/>
        <v>Sin Fecha</v>
      </c>
      <c r="W39" s="250">
        <f t="shared" si="15"/>
        <v>18.081944444442343</v>
      </c>
      <c r="X39" s="246"/>
      <c r="Y39" s="251">
        <f>Abiertos!$D$3</f>
        <v>1</v>
      </c>
      <c r="Z39" s="252"/>
      <c r="AA39" s="252"/>
      <c r="AB39" s="252"/>
      <c r="AC39" s="252"/>
      <c r="AD39" s="254"/>
      <c r="AE39" s="254"/>
    </row>
    <row r="40" spans="1:31" ht="63.75" customHeight="1" x14ac:dyDescent="0.25">
      <c r="A40" s="255"/>
      <c r="B40" s="254" t="s">
        <v>699</v>
      </c>
      <c r="C40" s="241" t="s">
        <v>795</v>
      </c>
      <c r="D40" s="246" t="s">
        <v>10</v>
      </c>
      <c r="E40" s="246" t="s">
        <v>11</v>
      </c>
      <c r="F40" s="246" t="s">
        <v>25</v>
      </c>
      <c r="G40" s="246" t="s">
        <v>796</v>
      </c>
      <c r="H40" s="246" t="s">
        <v>797</v>
      </c>
      <c r="I40" s="246" t="s">
        <v>148</v>
      </c>
      <c r="J40" s="246" t="s">
        <v>49</v>
      </c>
      <c r="K40" s="253">
        <f>Abiertos!$D$2</f>
        <v>42058.75</v>
      </c>
      <c r="L40" s="248">
        <v>42040.65</v>
      </c>
      <c r="M40" s="253">
        <v>42040.65</v>
      </c>
      <c r="N40" s="230">
        <f t="shared" si="0"/>
        <v>18.099999999998545</v>
      </c>
      <c r="O40" s="248">
        <f t="shared" si="1"/>
        <v>42041.65</v>
      </c>
      <c r="P40" s="248"/>
      <c r="Q40" s="249">
        <f t="shared" si="10"/>
        <v>2</v>
      </c>
      <c r="R40" s="249" t="str">
        <f t="shared" si="11"/>
        <v>Sin Fecha</v>
      </c>
      <c r="S40" s="250">
        <f t="shared" si="12"/>
        <v>18.099999999998545</v>
      </c>
      <c r="T40" s="247">
        <v>42044.553472222222</v>
      </c>
      <c r="U40" s="247" t="str">
        <f t="shared" si="13"/>
        <v>No Cumplió</v>
      </c>
      <c r="V40" s="247" t="str">
        <f t="shared" si="14"/>
        <v>Sin Fecha</v>
      </c>
      <c r="W40" s="250">
        <f t="shared" si="15"/>
        <v>3.9034722222204437</v>
      </c>
      <c r="X40" s="246" t="s">
        <v>17</v>
      </c>
      <c r="Y40" s="251">
        <f>Abiertos!$D$3</f>
        <v>1</v>
      </c>
      <c r="Z40" s="252"/>
      <c r="AA40" s="252"/>
      <c r="AB40" s="252"/>
      <c r="AC40" s="252"/>
      <c r="AD40" s="254"/>
      <c r="AE40" s="254"/>
    </row>
    <row r="41" spans="1:31" ht="63.75" customHeight="1" x14ac:dyDescent="0.25">
      <c r="A41" s="255">
        <v>1</v>
      </c>
      <c r="B41" s="254" t="s">
        <v>699</v>
      </c>
      <c r="C41" s="241" t="s">
        <v>795</v>
      </c>
      <c r="D41" s="246" t="s">
        <v>10</v>
      </c>
      <c r="E41" s="246" t="s">
        <v>11</v>
      </c>
      <c r="F41" s="246" t="s">
        <v>25</v>
      </c>
      <c r="G41" s="246" t="s">
        <v>796</v>
      </c>
      <c r="H41" s="246" t="s">
        <v>797</v>
      </c>
      <c r="I41" s="246" t="s">
        <v>148</v>
      </c>
      <c r="J41" s="246" t="s">
        <v>16</v>
      </c>
      <c r="K41" s="253">
        <f>Abiertos!$D$2</f>
        <v>42058.75</v>
      </c>
      <c r="L41" s="248">
        <v>42040.65</v>
      </c>
      <c r="M41" s="253">
        <f>+T40</f>
        <v>42044.553472222222</v>
      </c>
      <c r="N41" s="230">
        <f t="shared" si="0"/>
        <v>14.196527777778101</v>
      </c>
      <c r="O41" s="248">
        <f t="shared" si="1"/>
        <v>42045.553472222222</v>
      </c>
      <c r="P41" s="248"/>
      <c r="Q41" s="249">
        <f t="shared" si="10"/>
        <v>13</v>
      </c>
      <c r="R41" s="249" t="str">
        <f t="shared" si="11"/>
        <v>Sin Fecha</v>
      </c>
      <c r="S41" s="250">
        <f t="shared" si="12"/>
        <v>18.099999999998545</v>
      </c>
      <c r="T41" s="247"/>
      <c r="U41" s="247" t="str">
        <f t="shared" si="13"/>
        <v>No Cumplió</v>
      </c>
      <c r="V41" s="247" t="str">
        <f t="shared" si="14"/>
        <v>Sin Fecha</v>
      </c>
      <c r="W41" s="250">
        <f t="shared" si="15"/>
        <v>18.099999999998545</v>
      </c>
      <c r="X41" s="246" t="s">
        <v>17</v>
      </c>
      <c r="Y41" s="251">
        <f>Abiertos!$D$3</f>
        <v>1</v>
      </c>
      <c r="Z41" s="252"/>
      <c r="AA41" s="252"/>
      <c r="AB41" s="252"/>
      <c r="AC41" s="252"/>
      <c r="AD41" s="254"/>
      <c r="AE41" s="254"/>
    </row>
    <row r="42" spans="1:31" ht="63.75" customHeight="1" x14ac:dyDescent="0.25">
      <c r="A42" s="255"/>
      <c r="B42" s="254" t="s">
        <v>699</v>
      </c>
      <c r="C42" s="241" t="s">
        <v>798</v>
      </c>
      <c r="D42" s="246" t="s">
        <v>10</v>
      </c>
      <c r="E42" s="246" t="s">
        <v>11</v>
      </c>
      <c r="F42" s="246" t="s">
        <v>25</v>
      </c>
      <c r="G42" s="246" t="s">
        <v>799</v>
      </c>
      <c r="H42" s="246" t="s">
        <v>800</v>
      </c>
      <c r="I42" s="246" t="s">
        <v>148</v>
      </c>
      <c r="J42" s="246" t="s">
        <v>22</v>
      </c>
      <c r="K42" s="253">
        <f>Abiertos!$D$2</f>
        <v>42058.75</v>
      </c>
      <c r="L42" s="248">
        <v>42040.625694444447</v>
      </c>
      <c r="M42" s="253">
        <v>42040.625694444447</v>
      </c>
      <c r="N42" s="230">
        <f t="shared" si="0"/>
        <v>18.124305555553292</v>
      </c>
      <c r="O42" s="248">
        <f t="shared" si="1"/>
        <v>42041.625694444447</v>
      </c>
      <c r="P42" s="248"/>
      <c r="Q42" s="249">
        <f t="shared" si="10"/>
        <v>0</v>
      </c>
      <c r="R42" s="249" t="str">
        <f t="shared" si="11"/>
        <v>Sin Fecha</v>
      </c>
      <c r="S42" s="250">
        <f t="shared" si="12"/>
        <v>18.124305555553292</v>
      </c>
      <c r="T42" s="247">
        <v>42041.797222222223</v>
      </c>
      <c r="U42" s="247" t="str">
        <f t="shared" si="13"/>
        <v>Cumplió</v>
      </c>
      <c r="V42" s="247" t="str">
        <f t="shared" si="14"/>
        <v>Sin Fecha</v>
      </c>
      <c r="W42" s="250">
        <f t="shared" si="15"/>
        <v>1.171527777776646</v>
      </c>
      <c r="X42" s="246" t="s">
        <v>57</v>
      </c>
      <c r="Y42" s="251">
        <f>Abiertos!$D$3</f>
        <v>1</v>
      </c>
      <c r="Z42" s="252"/>
      <c r="AA42" s="252"/>
      <c r="AB42" s="252"/>
      <c r="AC42" s="252"/>
      <c r="AD42" s="254"/>
      <c r="AE42" s="254"/>
    </row>
    <row r="43" spans="1:31" s="245" customFormat="1" ht="47.25" customHeight="1" x14ac:dyDescent="0.25">
      <c r="A43" s="245">
        <v>1</v>
      </c>
      <c r="B43" s="254" t="s">
        <v>709</v>
      </c>
      <c r="C43" s="241" t="s">
        <v>804</v>
      </c>
      <c r="D43" s="246" t="s">
        <v>10</v>
      </c>
      <c r="E43" s="246" t="s">
        <v>51</v>
      </c>
      <c r="F43" s="246" t="s">
        <v>12</v>
      </c>
      <c r="G43" s="246" t="s">
        <v>805</v>
      </c>
      <c r="H43" s="246" t="s">
        <v>806</v>
      </c>
      <c r="I43" s="246" t="s">
        <v>127</v>
      </c>
      <c r="J43" s="246" t="s">
        <v>33</v>
      </c>
      <c r="K43" s="253">
        <f>Abiertos!$D$2</f>
        <v>42058.75</v>
      </c>
      <c r="L43" s="248">
        <v>42040.504861111112</v>
      </c>
      <c r="M43" s="259">
        <f>+T44</f>
        <v>42058.404861111114</v>
      </c>
      <c r="N43" s="230">
        <f>K43-M43</f>
        <v>0.34513888888614019</v>
      </c>
      <c r="O43" s="248">
        <f>+Y43+M43</f>
        <v>42059.404861111114</v>
      </c>
      <c r="P43" s="248"/>
      <c r="Q43" s="249">
        <f t="shared" si="10"/>
        <v>0</v>
      </c>
      <c r="R43" s="249" t="str">
        <f t="shared" si="11"/>
        <v>Sin Fecha</v>
      </c>
      <c r="S43" s="250">
        <f t="shared" si="12"/>
        <v>18.245138888887595</v>
      </c>
      <c r="T43" s="247"/>
      <c r="U43" s="247" t="str">
        <f t="shared" si="13"/>
        <v>No Cumplió</v>
      </c>
      <c r="V43" s="247" t="str">
        <f t="shared" si="14"/>
        <v>Sin Fecha</v>
      </c>
      <c r="W43" s="250">
        <f t="shared" si="15"/>
        <v>18.245138888887595</v>
      </c>
      <c r="X43" s="246"/>
      <c r="Y43" s="251">
        <f>Abiertos!$D$3</f>
        <v>1</v>
      </c>
      <c r="Z43" s="252"/>
      <c r="AA43" s="252"/>
      <c r="AB43" s="252"/>
      <c r="AC43" s="252"/>
      <c r="AD43" s="242"/>
      <c r="AE43" s="242"/>
    </row>
    <row r="44" spans="1:31" ht="47.25" customHeight="1" x14ac:dyDescent="0.25">
      <c r="B44" s="35" t="s">
        <v>709</v>
      </c>
      <c r="C44" s="10" t="s">
        <v>804</v>
      </c>
      <c r="D44" s="11" t="s">
        <v>10</v>
      </c>
      <c r="E44" s="11" t="s">
        <v>51</v>
      </c>
      <c r="F44" s="11" t="s">
        <v>12</v>
      </c>
      <c r="G44" s="11" t="s">
        <v>805</v>
      </c>
      <c r="H44" s="11" t="s">
        <v>806</v>
      </c>
      <c r="I44" s="11" t="s">
        <v>127</v>
      </c>
      <c r="J44" s="11" t="s">
        <v>80</v>
      </c>
      <c r="K44" s="253">
        <f>Abiertos!$D$2</f>
        <v>42058.75</v>
      </c>
      <c r="L44" s="16">
        <v>42040.504861111112</v>
      </c>
      <c r="M44" s="47">
        <f>+'Bug''s'!T26</f>
        <v>42052.772916666669</v>
      </c>
      <c r="N44" s="230">
        <f>K44-M44</f>
        <v>5.9770833333313931</v>
      </c>
      <c r="O44" s="248">
        <f>+Y44+M44</f>
        <v>42053.772916666669</v>
      </c>
      <c r="P44" s="16"/>
      <c r="Q44" s="249">
        <f t="shared" si="10"/>
        <v>4</v>
      </c>
      <c r="R44" s="249" t="str">
        <f t="shared" si="11"/>
        <v>Sin Fecha</v>
      </c>
      <c r="S44" s="250">
        <f t="shared" si="12"/>
        <v>18.245138888887595</v>
      </c>
      <c r="T44" s="15">
        <v>42058.404861111114</v>
      </c>
      <c r="U44" s="247" t="str">
        <f t="shared" si="13"/>
        <v>No Cumplió</v>
      </c>
      <c r="V44" s="247" t="str">
        <f t="shared" si="14"/>
        <v>Sin Fecha</v>
      </c>
      <c r="W44" s="250">
        <f t="shared" si="15"/>
        <v>17.900000000001455</v>
      </c>
      <c r="X44" s="11"/>
      <c r="Y44" s="251">
        <f>Abiertos!$D$3</f>
        <v>1</v>
      </c>
      <c r="Z44" s="26"/>
      <c r="AA44" s="26"/>
      <c r="AB44" s="26"/>
      <c r="AC44" s="26"/>
    </row>
    <row r="45" spans="1:31" ht="63.75" customHeight="1" x14ac:dyDescent="0.25">
      <c r="A45" s="255">
        <v>1</v>
      </c>
      <c r="B45" s="254" t="s">
        <v>699</v>
      </c>
      <c r="C45" s="241" t="s">
        <v>741</v>
      </c>
      <c r="D45" s="246" t="s">
        <v>10</v>
      </c>
      <c r="E45" s="246" t="s">
        <v>11</v>
      </c>
      <c r="F45" s="246" t="s">
        <v>25</v>
      </c>
      <c r="G45" s="246" t="s">
        <v>742</v>
      </c>
      <c r="H45" s="246" t="s">
        <v>743</v>
      </c>
      <c r="I45" s="246" t="s">
        <v>87</v>
      </c>
      <c r="J45" s="246" t="s">
        <v>16</v>
      </c>
      <c r="K45" s="253">
        <f>Abiertos!$D$2</f>
        <v>42058.75</v>
      </c>
      <c r="L45" s="248">
        <v>42039.729166666664</v>
      </c>
      <c r="M45" s="253">
        <v>42039.729166666664</v>
      </c>
      <c r="N45" s="230">
        <f t="shared" si="0"/>
        <v>19.020833333335759</v>
      </c>
      <c r="O45" s="248">
        <f t="shared" si="1"/>
        <v>42040.729166666664</v>
      </c>
      <c r="P45" s="248"/>
      <c r="Q45" s="249">
        <f t="shared" si="10"/>
        <v>18</v>
      </c>
      <c r="R45" s="249" t="str">
        <f t="shared" si="11"/>
        <v>Sin Fecha</v>
      </c>
      <c r="S45" s="250">
        <f t="shared" si="12"/>
        <v>19.020833333335759</v>
      </c>
      <c r="T45" s="247"/>
      <c r="U45" s="247" t="str">
        <f t="shared" si="13"/>
        <v>No Cumplió</v>
      </c>
      <c r="V45" s="247" t="str">
        <f t="shared" si="14"/>
        <v>Sin Fecha</v>
      </c>
      <c r="W45" s="250">
        <f t="shared" si="15"/>
        <v>19.020833333335759</v>
      </c>
      <c r="X45" s="246"/>
      <c r="Y45" s="251">
        <f>Abiertos!$D$3</f>
        <v>1</v>
      </c>
      <c r="Z45" s="252"/>
      <c r="AA45" s="252"/>
      <c r="AB45" s="252"/>
      <c r="AC45" s="252"/>
      <c r="AD45" s="254"/>
      <c r="AE45" s="254"/>
    </row>
    <row r="46" spans="1:31" ht="63.75" customHeight="1" x14ac:dyDescent="0.25">
      <c r="A46" s="255">
        <v>1</v>
      </c>
      <c r="B46" s="254" t="s">
        <v>699</v>
      </c>
      <c r="C46" s="241" t="s">
        <v>744</v>
      </c>
      <c r="D46" s="246" t="s">
        <v>10</v>
      </c>
      <c r="E46" s="246" t="s">
        <v>11</v>
      </c>
      <c r="F46" s="246" t="s">
        <v>25</v>
      </c>
      <c r="G46" s="246" t="s">
        <v>745</v>
      </c>
      <c r="H46" s="246" t="s">
        <v>746</v>
      </c>
      <c r="I46" s="246" t="s">
        <v>87</v>
      </c>
      <c r="J46" s="246" t="s">
        <v>16</v>
      </c>
      <c r="K46" s="253">
        <f>Abiertos!$D$2</f>
        <v>42058.75</v>
      </c>
      <c r="L46" s="248">
        <v>42039.727083333331</v>
      </c>
      <c r="M46" s="253">
        <v>42039.727083333331</v>
      </c>
      <c r="N46" s="230">
        <f t="shared" si="0"/>
        <v>19.022916666668607</v>
      </c>
      <c r="O46" s="248">
        <f t="shared" si="1"/>
        <v>42040.727083333331</v>
      </c>
      <c r="P46" s="248"/>
      <c r="Q46" s="249">
        <f t="shared" si="10"/>
        <v>18</v>
      </c>
      <c r="R46" s="249" t="str">
        <f t="shared" si="11"/>
        <v>Sin Fecha</v>
      </c>
      <c r="S46" s="250">
        <f t="shared" si="12"/>
        <v>19.022916666668607</v>
      </c>
      <c r="T46" s="247"/>
      <c r="U46" s="247" t="str">
        <f t="shared" si="13"/>
        <v>No Cumplió</v>
      </c>
      <c r="V46" s="247" t="str">
        <f t="shared" si="14"/>
        <v>Sin Fecha</v>
      </c>
      <c r="W46" s="250">
        <f t="shared" si="15"/>
        <v>19.022916666668607</v>
      </c>
      <c r="X46" s="246"/>
      <c r="Y46" s="251">
        <f>Abiertos!$D$3</f>
        <v>1</v>
      </c>
      <c r="Z46" s="252"/>
      <c r="AA46" s="252"/>
      <c r="AB46" s="252"/>
      <c r="AC46" s="252"/>
      <c r="AD46" s="254"/>
      <c r="AE46" s="254"/>
    </row>
    <row r="47" spans="1:31" ht="63.75" customHeight="1" x14ac:dyDescent="0.25">
      <c r="A47" s="255">
        <v>1</v>
      </c>
      <c r="B47" s="254" t="s">
        <v>699</v>
      </c>
      <c r="C47" s="241" t="s">
        <v>747</v>
      </c>
      <c r="D47" s="246" t="s">
        <v>10</v>
      </c>
      <c r="E47" s="246" t="s">
        <v>11</v>
      </c>
      <c r="F47" s="246" t="s">
        <v>25</v>
      </c>
      <c r="G47" s="246" t="s">
        <v>748</v>
      </c>
      <c r="H47" s="246" t="s">
        <v>749</v>
      </c>
      <c r="I47" s="246" t="s">
        <v>87</v>
      </c>
      <c r="J47" s="246" t="s">
        <v>16</v>
      </c>
      <c r="K47" s="253">
        <f>Abiertos!$D$2</f>
        <v>42058.75</v>
      </c>
      <c r="L47" s="248">
        <v>42039.724305555559</v>
      </c>
      <c r="M47" s="253">
        <v>42039.724305555559</v>
      </c>
      <c r="N47" s="230">
        <f t="shared" si="0"/>
        <v>19.025694444440887</v>
      </c>
      <c r="O47" s="248">
        <f t="shared" si="1"/>
        <v>42040.724305555559</v>
      </c>
      <c r="P47" s="248"/>
      <c r="Q47" s="249">
        <f t="shared" si="10"/>
        <v>18</v>
      </c>
      <c r="R47" s="249" t="str">
        <f t="shared" si="11"/>
        <v>Sin Fecha</v>
      </c>
      <c r="S47" s="250">
        <f t="shared" si="12"/>
        <v>19.025694444440887</v>
      </c>
      <c r="T47" s="247"/>
      <c r="U47" s="247" t="str">
        <f t="shared" si="13"/>
        <v>No Cumplió</v>
      </c>
      <c r="V47" s="247" t="str">
        <f t="shared" si="14"/>
        <v>Sin Fecha</v>
      </c>
      <c r="W47" s="250">
        <f t="shared" si="15"/>
        <v>19.025694444440887</v>
      </c>
      <c r="X47" s="246"/>
      <c r="Y47" s="251">
        <f>Abiertos!$D$3</f>
        <v>1</v>
      </c>
      <c r="Z47" s="252"/>
      <c r="AA47" s="252"/>
      <c r="AB47" s="252"/>
      <c r="AC47" s="252"/>
      <c r="AD47" s="254"/>
      <c r="AE47" s="254"/>
    </row>
    <row r="48" spans="1:31" ht="63.75" customHeight="1" x14ac:dyDescent="0.25">
      <c r="A48" s="255">
        <v>1</v>
      </c>
      <c r="B48" s="254" t="s">
        <v>704</v>
      </c>
      <c r="C48" s="241" t="s">
        <v>801</v>
      </c>
      <c r="D48" s="246" t="s">
        <v>10</v>
      </c>
      <c r="E48" s="246" t="s">
        <v>137</v>
      </c>
      <c r="F48" s="246" t="s">
        <v>25</v>
      </c>
      <c r="G48" s="246" t="s">
        <v>802</v>
      </c>
      <c r="H48" s="246" t="s">
        <v>803</v>
      </c>
      <c r="I48" s="246" t="s">
        <v>146</v>
      </c>
      <c r="J48" s="246" t="s">
        <v>22</v>
      </c>
      <c r="K48" s="253">
        <f>Abiertos!$D$2</f>
        <v>42058.75</v>
      </c>
      <c r="L48" s="248">
        <v>42038.798611111109</v>
      </c>
      <c r="M48" s="253">
        <v>42038.798611111109</v>
      </c>
      <c r="N48" s="230">
        <f t="shared" si="0"/>
        <v>19.951388888890506</v>
      </c>
      <c r="O48" s="248">
        <f t="shared" si="1"/>
        <v>42039.798611111109</v>
      </c>
      <c r="P48" s="248"/>
      <c r="Q48" s="249">
        <f t="shared" si="10"/>
        <v>18</v>
      </c>
      <c r="R48" s="249" t="str">
        <f t="shared" si="11"/>
        <v>Sin Fecha</v>
      </c>
      <c r="S48" s="250">
        <f t="shared" si="12"/>
        <v>19.951388888890506</v>
      </c>
      <c r="T48" s="247"/>
      <c r="U48" s="247" t="str">
        <f t="shared" si="13"/>
        <v>No Cumplió</v>
      </c>
      <c r="V48" s="247" t="str">
        <f t="shared" si="14"/>
        <v>Sin Fecha</v>
      </c>
      <c r="W48" s="250">
        <f t="shared" si="15"/>
        <v>19.951388888890506</v>
      </c>
      <c r="X48" s="246" t="s">
        <v>316</v>
      </c>
      <c r="Y48" s="251">
        <f>Abiertos!$D$3</f>
        <v>1</v>
      </c>
      <c r="Z48" s="252"/>
      <c r="AA48" s="252"/>
      <c r="AB48" s="252"/>
      <c r="AC48" s="252"/>
      <c r="AD48" s="254"/>
      <c r="AE48" s="254"/>
    </row>
    <row r="49" spans="1:31" ht="63.75" customHeight="1" x14ac:dyDescent="0.25">
      <c r="A49" s="255">
        <v>1</v>
      </c>
      <c r="B49" s="254" t="s">
        <v>699</v>
      </c>
      <c r="C49" s="241" t="s">
        <v>675</v>
      </c>
      <c r="D49" s="246" t="s">
        <v>10</v>
      </c>
      <c r="E49" s="246" t="s">
        <v>11</v>
      </c>
      <c r="F49" s="246" t="s">
        <v>12</v>
      </c>
      <c r="G49" s="246" t="s">
        <v>676</v>
      </c>
      <c r="H49" s="246" t="s">
        <v>677</v>
      </c>
      <c r="I49" s="246" t="s">
        <v>49</v>
      </c>
      <c r="J49" s="246" t="s">
        <v>49</v>
      </c>
      <c r="K49" s="253">
        <f>Abiertos!$D$2</f>
        <v>42058.75</v>
      </c>
      <c r="L49" s="248">
        <v>42038.730555555558</v>
      </c>
      <c r="M49" s="253">
        <v>42038</v>
      </c>
      <c r="N49" s="230">
        <f t="shared" si="0"/>
        <v>20.75</v>
      </c>
      <c r="O49" s="248">
        <f t="shared" si="1"/>
        <v>42039</v>
      </c>
      <c r="P49" s="248"/>
      <c r="Q49" s="249">
        <f t="shared" si="10"/>
        <v>0</v>
      </c>
      <c r="R49" s="249" t="str">
        <f t="shared" si="11"/>
        <v>Sin Fecha</v>
      </c>
      <c r="S49" s="250">
        <f t="shared" si="12"/>
        <v>20.019444444442343</v>
      </c>
      <c r="T49" s="247">
        <v>42039</v>
      </c>
      <c r="U49" s="247" t="str">
        <f t="shared" si="13"/>
        <v>Cumplió</v>
      </c>
      <c r="V49" s="247" t="str">
        <f t="shared" si="14"/>
        <v>Sin Fecha</v>
      </c>
      <c r="W49" s="250">
        <f t="shared" si="15"/>
        <v>0.2694444444423425</v>
      </c>
      <c r="X49" s="246" t="s">
        <v>17</v>
      </c>
      <c r="Y49" s="251">
        <f>Abiertos!$D$3</f>
        <v>1</v>
      </c>
      <c r="Z49" s="252"/>
      <c r="AA49" s="252"/>
      <c r="AB49" s="252"/>
      <c r="AC49" s="252"/>
      <c r="AD49" s="254"/>
      <c r="AE49" s="254"/>
    </row>
    <row r="50" spans="1:31" ht="63.75" customHeight="1" x14ac:dyDescent="0.25">
      <c r="A50" s="255"/>
      <c r="B50" s="254" t="s">
        <v>699</v>
      </c>
      <c r="C50" s="241" t="s">
        <v>675</v>
      </c>
      <c r="D50" s="246" t="s">
        <v>10</v>
      </c>
      <c r="E50" s="246" t="s">
        <v>11</v>
      </c>
      <c r="F50" s="246" t="s">
        <v>12</v>
      </c>
      <c r="G50" s="246" t="s">
        <v>676</v>
      </c>
      <c r="H50" s="246" t="s">
        <v>677</v>
      </c>
      <c r="I50" s="246" t="s">
        <v>49</v>
      </c>
      <c r="J50" s="246" t="s">
        <v>96</v>
      </c>
      <c r="K50" s="253">
        <f>Abiertos!$D$2</f>
        <v>42058.75</v>
      </c>
      <c r="L50" s="248">
        <v>42038.730555555558</v>
      </c>
      <c r="M50" s="253">
        <f>+T49</f>
        <v>42039</v>
      </c>
      <c r="N50" s="230">
        <f t="shared" si="0"/>
        <v>19.75</v>
      </c>
      <c r="O50" s="248">
        <f t="shared" si="1"/>
        <v>42040</v>
      </c>
      <c r="P50" s="248"/>
      <c r="Q50" s="249">
        <f t="shared" si="10"/>
        <v>18</v>
      </c>
      <c r="R50" s="249" t="str">
        <f t="shared" si="11"/>
        <v>Sin Fecha</v>
      </c>
      <c r="S50" s="250">
        <f t="shared" si="12"/>
        <v>20.019444444442343</v>
      </c>
      <c r="T50" s="247"/>
      <c r="U50" s="247" t="str">
        <f t="shared" si="13"/>
        <v>No Cumplió</v>
      </c>
      <c r="V50" s="247" t="str">
        <f t="shared" si="14"/>
        <v>Sin Fecha</v>
      </c>
      <c r="W50" s="250">
        <f t="shared" si="15"/>
        <v>20.019444444442343</v>
      </c>
      <c r="X50" s="246" t="s">
        <v>17</v>
      </c>
      <c r="Y50" s="251">
        <f>Abiertos!$D$3</f>
        <v>1</v>
      </c>
      <c r="Z50" s="252"/>
      <c r="AA50" s="252"/>
      <c r="AB50" s="252"/>
      <c r="AC50" s="252"/>
      <c r="AD50" s="254"/>
      <c r="AE50" s="254"/>
    </row>
    <row r="51" spans="1:31" ht="63.75" customHeight="1" x14ac:dyDescent="0.25">
      <c r="A51" s="255">
        <v>1</v>
      </c>
      <c r="B51" s="254" t="s">
        <v>704</v>
      </c>
      <c r="C51" s="241" t="s">
        <v>692</v>
      </c>
      <c r="D51" s="246" t="s">
        <v>10</v>
      </c>
      <c r="E51" s="246" t="s">
        <v>137</v>
      </c>
      <c r="F51" s="246" t="s">
        <v>12</v>
      </c>
      <c r="G51" s="246" t="s">
        <v>693</v>
      </c>
      <c r="H51" s="246" t="s">
        <v>694</v>
      </c>
      <c r="I51" s="246" t="s">
        <v>456</v>
      </c>
      <c r="J51" s="246" t="s">
        <v>80</v>
      </c>
      <c r="K51" s="253">
        <f>Abiertos!$D$2</f>
        <v>42058.75</v>
      </c>
      <c r="L51" s="248">
        <v>42038.728472222225</v>
      </c>
      <c r="M51" s="253">
        <v>42038.728472222225</v>
      </c>
      <c r="N51" s="230">
        <f t="shared" si="0"/>
        <v>20.021527777775191</v>
      </c>
      <c r="O51" s="248">
        <f t="shared" si="1"/>
        <v>42039.728472222225</v>
      </c>
      <c r="P51" s="248"/>
      <c r="Q51" s="249">
        <f t="shared" si="10"/>
        <v>19</v>
      </c>
      <c r="R51" s="249" t="str">
        <f t="shared" si="11"/>
        <v>Sin Fecha</v>
      </c>
      <c r="S51" s="250">
        <f t="shared" si="12"/>
        <v>20.021527777775191</v>
      </c>
      <c r="T51" s="247"/>
      <c r="U51" s="247" t="str">
        <f t="shared" si="13"/>
        <v>No Cumplió</v>
      </c>
      <c r="V51" s="247" t="str">
        <f t="shared" si="14"/>
        <v>Sin Fecha</v>
      </c>
      <c r="W51" s="250">
        <f t="shared" si="15"/>
        <v>20.021527777775191</v>
      </c>
      <c r="X51" s="246"/>
      <c r="Y51" s="251">
        <f>Abiertos!$D$3</f>
        <v>1</v>
      </c>
      <c r="Z51" s="252"/>
      <c r="AA51" s="252"/>
      <c r="AB51" s="252"/>
      <c r="AC51" s="252"/>
      <c r="AD51" s="254"/>
      <c r="AE51" s="254"/>
    </row>
    <row r="52" spans="1:31" ht="63.75" customHeight="1" x14ac:dyDescent="0.25">
      <c r="A52" s="255" t="s">
        <v>945</v>
      </c>
      <c r="B52" s="254" t="s">
        <v>699</v>
      </c>
      <c r="C52" s="241" t="s">
        <v>678</v>
      </c>
      <c r="D52" s="246" t="s">
        <v>10</v>
      </c>
      <c r="E52" s="246" t="s">
        <v>817</v>
      </c>
      <c r="F52" s="246" t="s">
        <v>25</v>
      </c>
      <c r="G52" s="246" t="s">
        <v>679</v>
      </c>
      <c r="H52" s="246" t="s">
        <v>680</v>
      </c>
      <c r="I52" s="246" t="s">
        <v>49</v>
      </c>
      <c r="J52" s="246" t="s">
        <v>96</v>
      </c>
      <c r="K52" s="253">
        <f>Abiertos!$D$2</f>
        <v>42058.75</v>
      </c>
      <c r="L52" s="248">
        <v>42038.724999999999</v>
      </c>
      <c r="M52" s="253">
        <v>42038</v>
      </c>
      <c r="N52" s="230">
        <f t="shared" si="0"/>
        <v>20.75</v>
      </c>
      <c r="O52" s="248">
        <f t="shared" si="1"/>
        <v>42039</v>
      </c>
      <c r="P52" s="248"/>
      <c r="Q52" s="249">
        <f t="shared" si="10"/>
        <v>12</v>
      </c>
      <c r="R52" s="249" t="str">
        <f t="shared" si="11"/>
        <v>Sin Fecha</v>
      </c>
      <c r="S52" s="250">
        <f t="shared" si="12"/>
        <v>20.025000000001455</v>
      </c>
      <c r="T52" s="247">
        <v>42051.726388888892</v>
      </c>
      <c r="U52" s="247" t="str">
        <f t="shared" si="13"/>
        <v>No Cumplió</v>
      </c>
      <c r="V52" s="247" t="str">
        <f t="shared" si="14"/>
        <v>Sin Fecha</v>
      </c>
      <c r="W52" s="250">
        <f t="shared" si="15"/>
        <v>13.001388888893416</v>
      </c>
      <c r="X52" s="246" t="s">
        <v>17</v>
      </c>
      <c r="Y52" s="251">
        <f>Abiertos!$D$3</f>
        <v>1</v>
      </c>
      <c r="Z52" s="252"/>
      <c r="AA52" s="252"/>
      <c r="AB52" s="252"/>
      <c r="AC52" s="252"/>
      <c r="AD52" s="254"/>
      <c r="AE52" s="254"/>
    </row>
    <row r="53" spans="1:31" ht="63.75" customHeight="1" x14ac:dyDescent="0.25">
      <c r="A53" s="255"/>
      <c r="B53" s="254" t="s">
        <v>699</v>
      </c>
      <c r="C53" s="241" t="s">
        <v>681</v>
      </c>
      <c r="D53" s="246" t="s">
        <v>10</v>
      </c>
      <c r="E53" s="246" t="s">
        <v>11</v>
      </c>
      <c r="F53" s="246" t="s">
        <v>25</v>
      </c>
      <c r="G53" s="246" t="s">
        <v>682</v>
      </c>
      <c r="H53" s="246" t="s">
        <v>683</v>
      </c>
      <c r="I53" s="246" t="s">
        <v>49</v>
      </c>
      <c r="J53" s="246" t="s">
        <v>96</v>
      </c>
      <c r="K53" s="253">
        <f>Abiertos!$D$2</f>
        <v>42058.75</v>
      </c>
      <c r="L53" s="248">
        <v>42038.720833333333</v>
      </c>
      <c r="M53" s="253">
        <v>42038</v>
      </c>
      <c r="N53" s="230">
        <f t="shared" si="0"/>
        <v>20.75</v>
      </c>
      <c r="O53" s="248">
        <f t="shared" si="1"/>
        <v>42039</v>
      </c>
      <c r="P53" s="248"/>
      <c r="Q53" s="249">
        <f t="shared" si="10"/>
        <v>0</v>
      </c>
      <c r="R53" s="249" t="str">
        <f t="shared" si="11"/>
        <v>Sin Fecha</v>
      </c>
      <c r="S53" s="250">
        <f t="shared" si="12"/>
        <v>20.029166666667152</v>
      </c>
      <c r="T53" s="247">
        <v>42039.626388888886</v>
      </c>
      <c r="U53" s="247" t="str">
        <f t="shared" si="13"/>
        <v>Cumplió</v>
      </c>
      <c r="V53" s="247" t="str">
        <f t="shared" si="14"/>
        <v>Sin Fecha</v>
      </c>
      <c r="W53" s="250">
        <f t="shared" si="15"/>
        <v>0.90555555555329192</v>
      </c>
      <c r="X53" s="246" t="s">
        <v>17</v>
      </c>
      <c r="Y53" s="251">
        <f>Abiertos!$D$3</f>
        <v>1</v>
      </c>
      <c r="Z53" s="252"/>
      <c r="AA53" s="252"/>
      <c r="AB53" s="252"/>
      <c r="AC53" s="252"/>
      <c r="AD53" s="254"/>
      <c r="AE53" s="254"/>
    </row>
    <row r="54" spans="1:31" ht="63.75" customHeight="1" x14ac:dyDescent="0.25">
      <c r="A54" s="255"/>
      <c r="B54" s="254" t="s">
        <v>699</v>
      </c>
      <c r="C54" s="241" t="s">
        <v>681</v>
      </c>
      <c r="D54" s="246" t="s">
        <v>10</v>
      </c>
      <c r="E54" s="246" t="s">
        <v>11</v>
      </c>
      <c r="F54" s="246" t="s">
        <v>25</v>
      </c>
      <c r="G54" s="246" t="s">
        <v>682</v>
      </c>
      <c r="H54" s="246" t="s">
        <v>683</v>
      </c>
      <c r="I54" s="246" t="s">
        <v>49</v>
      </c>
      <c r="J54" s="246" t="s">
        <v>359</v>
      </c>
      <c r="K54" s="253">
        <f>Abiertos!$D$2</f>
        <v>42058.75</v>
      </c>
      <c r="L54" s="248">
        <v>42038.720833333333</v>
      </c>
      <c r="M54" s="253">
        <f>+T53</f>
        <v>42039.626388888886</v>
      </c>
      <c r="N54" s="230">
        <f t="shared" si="0"/>
        <v>19.12361111111386</v>
      </c>
      <c r="O54" s="248">
        <f t="shared" si="1"/>
        <v>42040.626388888886</v>
      </c>
      <c r="P54" s="248"/>
      <c r="Q54" s="249">
        <f t="shared" si="10"/>
        <v>0</v>
      </c>
      <c r="R54" s="249" t="str">
        <f t="shared" si="11"/>
        <v>Sin Fecha</v>
      </c>
      <c r="S54" s="250">
        <f t="shared" si="12"/>
        <v>20.029166666667152</v>
      </c>
      <c r="T54" s="247">
        <v>42041.495138888888</v>
      </c>
      <c r="U54" s="247" t="str">
        <f t="shared" si="13"/>
        <v>Cumplió</v>
      </c>
      <c r="V54" s="247" t="str">
        <f t="shared" si="14"/>
        <v>Sin Fecha</v>
      </c>
      <c r="W54" s="250">
        <f t="shared" si="15"/>
        <v>2.7743055555547471</v>
      </c>
      <c r="X54" s="246" t="s">
        <v>17</v>
      </c>
      <c r="Y54" s="251">
        <f>Abiertos!$D$3</f>
        <v>1</v>
      </c>
      <c r="Z54" s="252"/>
      <c r="AA54" s="252"/>
      <c r="AB54" s="252"/>
      <c r="AC54" s="252"/>
      <c r="AD54" s="254"/>
      <c r="AE54" s="254"/>
    </row>
    <row r="55" spans="1:31" ht="63.75" customHeight="1" x14ac:dyDescent="0.25">
      <c r="A55" s="255"/>
      <c r="B55" s="254" t="s">
        <v>699</v>
      </c>
      <c r="C55" s="241" t="s">
        <v>681</v>
      </c>
      <c r="D55" s="246" t="s">
        <v>10</v>
      </c>
      <c r="E55" s="246" t="s">
        <v>51</v>
      </c>
      <c r="F55" s="246" t="s">
        <v>25</v>
      </c>
      <c r="G55" s="246" t="s">
        <v>682</v>
      </c>
      <c r="H55" s="246" t="s">
        <v>683</v>
      </c>
      <c r="I55" s="246" t="s">
        <v>49</v>
      </c>
      <c r="J55" s="246" t="s">
        <v>96</v>
      </c>
      <c r="K55" s="253">
        <f>Abiertos!$D$2</f>
        <v>42058.75</v>
      </c>
      <c r="L55" s="248">
        <v>42038.720833333333</v>
      </c>
      <c r="M55" s="253">
        <f>+T53</f>
        <v>42039.626388888886</v>
      </c>
      <c r="N55" s="230">
        <f t="shared" si="0"/>
        <v>19.12361111111386</v>
      </c>
      <c r="O55" s="248">
        <f t="shared" si="1"/>
        <v>42040.626388888886</v>
      </c>
      <c r="P55" s="248">
        <v>42040</v>
      </c>
      <c r="Q55" s="249">
        <f t="shared" si="10"/>
        <v>4</v>
      </c>
      <c r="R55" s="249">
        <f t="shared" si="11"/>
        <v>4</v>
      </c>
      <c r="S55" s="250">
        <f t="shared" si="12"/>
        <v>20.029166666667152</v>
      </c>
      <c r="T55" s="247">
        <v>42044.712500000001</v>
      </c>
      <c r="U55" s="247" t="str">
        <f t="shared" si="13"/>
        <v>No Cumplió</v>
      </c>
      <c r="V55" s="247" t="str">
        <f t="shared" si="14"/>
        <v>No Cumplió</v>
      </c>
      <c r="W55" s="250">
        <f t="shared" si="15"/>
        <v>5.9916666666686069</v>
      </c>
      <c r="X55" s="246" t="s">
        <v>17</v>
      </c>
      <c r="Y55" s="251">
        <f>Abiertos!$D$3</f>
        <v>1</v>
      </c>
      <c r="Z55" s="252"/>
      <c r="AA55" s="252"/>
      <c r="AB55" s="252"/>
      <c r="AC55" s="252"/>
      <c r="AD55" s="254"/>
      <c r="AE55" s="254"/>
    </row>
    <row r="56" spans="1:31" ht="63.75" customHeight="1" x14ac:dyDescent="0.25">
      <c r="A56" s="255">
        <v>1</v>
      </c>
      <c r="B56" s="254" t="s">
        <v>699</v>
      </c>
      <c r="C56" s="241" t="s">
        <v>681</v>
      </c>
      <c r="D56" s="246" t="s">
        <v>10</v>
      </c>
      <c r="E56" s="246" t="s">
        <v>51</v>
      </c>
      <c r="F56" s="246" t="s">
        <v>25</v>
      </c>
      <c r="G56" s="246" t="s">
        <v>682</v>
      </c>
      <c r="H56" s="246" t="s">
        <v>683</v>
      </c>
      <c r="I56" s="246" t="s">
        <v>49</v>
      </c>
      <c r="J56" s="246" t="s">
        <v>96</v>
      </c>
      <c r="K56" s="253">
        <f>Abiertos!$D$2</f>
        <v>42058.75</v>
      </c>
      <c r="L56" s="248">
        <v>42038.720833333333</v>
      </c>
      <c r="M56" s="253">
        <f>+T55</f>
        <v>42044.712500000001</v>
      </c>
      <c r="N56" s="230">
        <f t="shared" si="0"/>
        <v>14.037499999998545</v>
      </c>
      <c r="O56" s="248">
        <f t="shared" si="1"/>
        <v>42045.712500000001</v>
      </c>
      <c r="P56" s="248">
        <v>42040</v>
      </c>
      <c r="Q56" s="249">
        <f t="shared" si="10"/>
        <v>13</v>
      </c>
      <c r="R56" s="249">
        <f t="shared" si="11"/>
        <v>18</v>
      </c>
      <c r="S56" s="250">
        <f t="shared" si="12"/>
        <v>20.029166666667152</v>
      </c>
      <c r="T56" s="247"/>
      <c r="U56" s="247" t="str">
        <f t="shared" si="13"/>
        <v>No Cumplió</v>
      </c>
      <c r="V56" s="247" t="str">
        <f t="shared" si="14"/>
        <v>No Cumplió</v>
      </c>
      <c r="W56" s="250">
        <f t="shared" si="15"/>
        <v>20.029166666667152</v>
      </c>
      <c r="X56" s="246" t="s">
        <v>17</v>
      </c>
      <c r="Y56" s="251">
        <f>Abiertos!$D$3</f>
        <v>1</v>
      </c>
      <c r="Z56" s="252"/>
      <c r="AA56" s="252"/>
      <c r="AB56" s="252"/>
      <c r="AC56" s="252"/>
      <c r="AD56" s="254"/>
      <c r="AE56" s="254"/>
    </row>
    <row r="57" spans="1:31" ht="63.75" customHeight="1" x14ac:dyDescent="0.25">
      <c r="A57" s="255"/>
      <c r="B57" s="254" t="s">
        <v>699</v>
      </c>
      <c r="C57" s="241" t="s">
        <v>684</v>
      </c>
      <c r="D57" s="246" t="s">
        <v>10</v>
      </c>
      <c r="E57" s="246" t="s">
        <v>11</v>
      </c>
      <c r="F57" s="246" t="s">
        <v>12</v>
      </c>
      <c r="G57" s="246" t="s">
        <v>225</v>
      </c>
      <c r="H57" s="246" t="s">
        <v>685</v>
      </c>
      <c r="I57" s="246" t="s">
        <v>49</v>
      </c>
      <c r="J57" s="246" t="s">
        <v>16</v>
      </c>
      <c r="K57" s="253">
        <f>Abiertos!$D$2</f>
        <v>42058.75</v>
      </c>
      <c r="L57" s="248">
        <v>42038.633333333331</v>
      </c>
      <c r="M57" s="253">
        <v>42038</v>
      </c>
      <c r="N57" s="230">
        <f t="shared" si="0"/>
        <v>20.75</v>
      </c>
      <c r="O57" s="248">
        <f t="shared" si="1"/>
        <v>42039</v>
      </c>
      <c r="P57" s="248"/>
      <c r="Q57" s="249">
        <f t="shared" si="10"/>
        <v>2</v>
      </c>
      <c r="R57" s="249" t="str">
        <f t="shared" si="11"/>
        <v>Sin Fecha</v>
      </c>
      <c r="S57" s="250">
        <f t="shared" si="12"/>
        <v>20.116666666668607</v>
      </c>
      <c r="T57" s="247">
        <v>42041.53125</v>
      </c>
      <c r="U57" s="247" t="str">
        <f t="shared" si="13"/>
        <v>No Cumplió</v>
      </c>
      <c r="V57" s="247" t="str">
        <f t="shared" si="14"/>
        <v>Sin Fecha</v>
      </c>
      <c r="W57" s="250">
        <f t="shared" si="15"/>
        <v>2.8979166666686069</v>
      </c>
      <c r="X57" s="246" t="s">
        <v>17</v>
      </c>
      <c r="Y57" s="251">
        <f>Abiertos!$D$3</f>
        <v>1</v>
      </c>
      <c r="Z57" s="252"/>
      <c r="AA57" s="252"/>
      <c r="AB57" s="252"/>
      <c r="AC57" s="252"/>
      <c r="AD57" s="254"/>
      <c r="AE57" s="254"/>
    </row>
    <row r="58" spans="1:31" ht="63.75" customHeight="1" x14ac:dyDescent="0.25">
      <c r="A58" s="255">
        <v>1</v>
      </c>
      <c r="B58" s="254" t="s">
        <v>699</v>
      </c>
      <c r="C58" s="241" t="s">
        <v>686</v>
      </c>
      <c r="D58" s="246" t="s">
        <v>10</v>
      </c>
      <c r="E58" s="246" t="s">
        <v>11</v>
      </c>
      <c r="F58" s="246" t="s">
        <v>25</v>
      </c>
      <c r="G58" s="246" t="s">
        <v>687</v>
      </c>
      <c r="H58" s="246" t="s">
        <v>688</v>
      </c>
      <c r="I58" s="246" t="s">
        <v>300</v>
      </c>
      <c r="J58" s="246" t="s">
        <v>42</v>
      </c>
      <c r="K58" s="253">
        <f>Abiertos!$D$2</f>
        <v>42058.75</v>
      </c>
      <c r="L58" s="248">
        <v>42038.38958333333</v>
      </c>
      <c r="M58" s="253">
        <v>42038</v>
      </c>
      <c r="N58" s="230">
        <f t="shared" si="0"/>
        <v>20.75</v>
      </c>
      <c r="O58" s="248">
        <f t="shared" si="1"/>
        <v>42039</v>
      </c>
      <c r="P58" s="248">
        <v>42052</v>
      </c>
      <c r="Q58" s="249">
        <f t="shared" si="10"/>
        <v>19</v>
      </c>
      <c r="R58" s="249">
        <f t="shared" si="11"/>
        <v>6</v>
      </c>
      <c r="S58" s="250">
        <f t="shared" si="12"/>
        <v>20.360416666670062</v>
      </c>
      <c r="T58" s="247"/>
      <c r="U58" s="247" t="str">
        <f t="shared" si="13"/>
        <v>No Cumplió</v>
      </c>
      <c r="V58" s="247" t="str">
        <f t="shared" si="14"/>
        <v>No Cumplió</v>
      </c>
      <c r="W58" s="250">
        <f t="shared" si="15"/>
        <v>20.360416666670062</v>
      </c>
      <c r="X58" s="246"/>
      <c r="Y58" s="251">
        <f>Abiertos!$D$3</f>
        <v>1</v>
      </c>
      <c r="Z58" s="252"/>
      <c r="AA58" s="252"/>
      <c r="AB58" s="252"/>
      <c r="AC58" s="252"/>
      <c r="AD58" s="254"/>
      <c r="AE58" s="254"/>
    </row>
    <row r="59" spans="1:31" ht="63.75" customHeight="1" x14ac:dyDescent="0.25">
      <c r="A59" s="255"/>
      <c r="B59" s="254" t="s">
        <v>699</v>
      </c>
      <c r="C59" s="241" t="s">
        <v>9</v>
      </c>
      <c r="D59" s="246" t="s">
        <v>10</v>
      </c>
      <c r="E59" s="246" t="s">
        <v>11</v>
      </c>
      <c r="F59" s="246" t="s">
        <v>12</v>
      </c>
      <c r="G59" s="246" t="s">
        <v>13</v>
      </c>
      <c r="H59" s="246" t="s">
        <v>14</v>
      </c>
      <c r="I59" s="246" t="s">
        <v>15</v>
      </c>
      <c r="J59" s="246" t="s">
        <v>16</v>
      </c>
      <c r="K59" s="253">
        <f>Abiertos!$D$2</f>
        <v>42058.75</v>
      </c>
      <c r="L59" s="248">
        <v>42035.386805555558</v>
      </c>
      <c r="M59" s="253">
        <v>42038</v>
      </c>
      <c r="N59" s="230">
        <f t="shared" si="0"/>
        <v>20.75</v>
      </c>
      <c r="O59" s="248">
        <f t="shared" si="1"/>
        <v>42039</v>
      </c>
      <c r="P59" s="248"/>
      <c r="Q59" s="249">
        <f t="shared" si="10"/>
        <v>-1</v>
      </c>
      <c r="R59" s="249" t="str">
        <f t="shared" si="11"/>
        <v>Sin Fecha</v>
      </c>
      <c r="S59" s="250">
        <f t="shared" si="12"/>
        <v>23.363194444442343</v>
      </c>
      <c r="T59" s="247">
        <v>42038</v>
      </c>
      <c r="U59" s="247" t="str">
        <f t="shared" si="13"/>
        <v>Cumplió</v>
      </c>
      <c r="V59" s="247" t="str">
        <f t="shared" si="14"/>
        <v>Sin Fecha</v>
      </c>
      <c r="W59" s="250">
        <f t="shared" si="15"/>
        <v>2.6131944444423425</v>
      </c>
      <c r="X59" s="246" t="s">
        <v>17</v>
      </c>
      <c r="Y59" s="251">
        <f>Abiertos!$D$3</f>
        <v>1</v>
      </c>
      <c r="Z59" s="252"/>
      <c r="AA59" s="252"/>
      <c r="AB59" s="252"/>
      <c r="AC59" s="252"/>
      <c r="AD59" s="254"/>
      <c r="AE59" s="254"/>
    </row>
    <row r="60" spans="1:31" ht="63.75" customHeight="1" x14ac:dyDescent="0.25">
      <c r="A60" s="255"/>
      <c r="B60" s="254" t="s">
        <v>699</v>
      </c>
      <c r="C60" s="241" t="s">
        <v>18</v>
      </c>
      <c r="D60" s="246" t="s">
        <v>10</v>
      </c>
      <c r="E60" s="246" t="s">
        <v>11</v>
      </c>
      <c r="F60" s="246" t="s">
        <v>12</v>
      </c>
      <c r="G60" s="246" t="s">
        <v>19</v>
      </c>
      <c r="H60" s="246" t="s">
        <v>20</v>
      </c>
      <c r="I60" s="246" t="s">
        <v>21</v>
      </c>
      <c r="J60" s="246" t="s">
        <v>22</v>
      </c>
      <c r="K60" s="253">
        <f>Abiertos!$D$2</f>
        <v>42058.75</v>
      </c>
      <c r="L60" s="248">
        <v>42034.833333333336</v>
      </c>
      <c r="M60" s="253">
        <v>42038</v>
      </c>
      <c r="N60" s="230">
        <f t="shared" si="0"/>
        <v>20.75</v>
      </c>
      <c r="O60" s="248">
        <f t="shared" si="1"/>
        <v>42039</v>
      </c>
      <c r="P60" s="248"/>
      <c r="Q60" s="249">
        <f t="shared" si="10"/>
        <v>2</v>
      </c>
      <c r="R60" s="249" t="str">
        <f t="shared" si="11"/>
        <v>Sin Fecha</v>
      </c>
      <c r="S60" s="250">
        <f t="shared" si="12"/>
        <v>23.916666666664241</v>
      </c>
      <c r="T60" s="247">
        <v>42041.570833333331</v>
      </c>
      <c r="U60" s="247" t="str">
        <f t="shared" si="13"/>
        <v>No Cumplió</v>
      </c>
      <c r="V60" s="247" t="str">
        <f t="shared" si="14"/>
        <v>Sin Fecha</v>
      </c>
      <c r="W60" s="250">
        <f t="shared" si="15"/>
        <v>6.7374999999956344</v>
      </c>
      <c r="X60" s="246" t="s">
        <v>17</v>
      </c>
      <c r="Y60" s="251">
        <f>Abiertos!$D$3</f>
        <v>1</v>
      </c>
      <c r="Z60" s="252"/>
      <c r="AA60" s="252"/>
      <c r="AB60" s="252"/>
      <c r="AC60" s="252"/>
      <c r="AD60" s="254"/>
      <c r="AE60" s="254"/>
    </row>
    <row r="61" spans="1:31" ht="63.75" customHeight="1" x14ac:dyDescent="0.25">
      <c r="A61" s="255" t="s">
        <v>945</v>
      </c>
      <c r="B61" s="254" t="s">
        <v>699</v>
      </c>
      <c r="C61" s="241" t="s">
        <v>23</v>
      </c>
      <c r="D61" s="246" t="s">
        <v>10</v>
      </c>
      <c r="E61" s="246" t="s">
        <v>11</v>
      </c>
      <c r="F61" s="246" t="s">
        <v>25</v>
      </c>
      <c r="G61" s="246" t="s">
        <v>26</v>
      </c>
      <c r="H61" s="246" t="s">
        <v>27</v>
      </c>
      <c r="I61" s="246" t="s">
        <v>28</v>
      </c>
      <c r="J61" s="246" t="s">
        <v>16</v>
      </c>
      <c r="K61" s="253">
        <f>Abiertos!$D$2</f>
        <v>42058.75</v>
      </c>
      <c r="L61" s="248">
        <v>42034.765972222223</v>
      </c>
      <c r="M61" s="253">
        <f>+T62</f>
        <v>42044.500694444447</v>
      </c>
      <c r="N61" s="230">
        <f t="shared" si="0"/>
        <v>14.249305555553292</v>
      </c>
      <c r="O61" s="248">
        <f t="shared" si="1"/>
        <v>42045.500694444447</v>
      </c>
      <c r="P61" s="248"/>
      <c r="Q61" s="249">
        <f t="shared" si="10"/>
        <v>13</v>
      </c>
      <c r="R61" s="249" t="str">
        <f t="shared" si="11"/>
        <v>Sin Fecha</v>
      </c>
      <c r="S61" s="250">
        <f t="shared" si="12"/>
        <v>23.984027777776646</v>
      </c>
      <c r="T61" s="247">
        <v>42058.715277777781</v>
      </c>
      <c r="U61" s="247" t="str">
        <f t="shared" si="13"/>
        <v>No Cumplió</v>
      </c>
      <c r="V61" s="247" t="str">
        <f t="shared" si="14"/>
        <v>Sin Fecha</v>
      </c>
      <c r="W61" s="250">
        <f t="shared" si="15"/>
        <v>23.949305555557657</v>
      </c>
      <c r="X61" s="246" t="s">
        <v>17</v>
      </c>
      <c r="Y61" s="251">
        <f>Abiertos!$D$3</f>
        <v>1</v>
      </c>
      <c r="Z61" s="252"/>
      <c r="AA61" s="252"/>
      <c r="AB61" s="252"/>
      <c r="AC61" s="252"/>
      <c r="AD61" s="254"/>
      <c r="AE61" s="254"/>
    </row>
    <row r="62" spans="1:31" ht="63.75" customHeight="1" x14ac:dyDescent="0.25">
      <c r="A62" s="255"/>
      <c r="B62" s="254" t="s">
        <v>700</v>
      </c>
      <c r="C62" s="241" t="s">
        <v>23</v>
      </c>
      <c r="D62" s="246" t="s">
        <v>10</v>
      </c>
      <c r="E62" s="246" t="s">
        <v>24</v>
      </c>
      <c r="F62" s="246" t="s">
        <v>25</v>
      </c>
      <c r="G62" s="246" t="s">
        <v>26</v>
      </c>
      <c r="H62" s="246" t="s">
        <v>27</v>
      </c>
      <c r="I62" s="246" t="s">
        <v>28</v>
      </c>
      <c r="J62" s="246" t="s">
        <v>28</v>
      </c>
      <c r="K62" s="253">
        <f>Abiertos!$D$2</f>
        <v>42058.75</v>
      </c>
      <c r="L62" s="248">
        <v>42034.765972222223</v>
      </c>
      <c r="M62" s="253">
        <v>42038</v>
      </c>
      <c r="N62" s="230">
        <f t="shared" si="0"/>
        <v>20.75</v>
      </c>
      <c r="O62" s="248">
        <f t="shared" si="1"/>
        <v>42039</v>
      </c>
      <c r="P62" s="248"/>
      <c r="Q62" s="249">
        <f t="shared" si="10"/>
        <v>5</v>
      </c>
      <c r="R62" s="249" t="str">
        <f t="shared" si="11"/>
        <v>Sin Fecha</v>
      </c>
      <c r="S62" s="250">
        <f t="shared" si="12"/>
        <v>23.984027777776646</v>
      </c>
      <c r="T62" s="247">
        <v>42044.500694444447</v>
      </c>
      <c r="U62" s="247" t="str">
        <f t="shared" si="13"/>
        <v>No Cumplió</v>
      </c>
      <c r="V62" s="247" t="str">
        <f t="shared" si="14"/>
        <v>Sin Fecha</v>
      </c>
      <c r="W62" s="250">
        <f t="shared" si="15"/>
        <v>9.734722222223354</v>
      </c>
      <c r="X62" s="246" t="s">
        <v>17</v>
      </c>
      <c r="Y62" s="251">
        <f>Abiertos!$D$3</f>
        <v>1</v>
      </c>
      <c r="Z62" s="252"/>
      <c r="AA62" s="252"/>
      <c r="AB62" s="252"/>
      <c r="AC62" s="252"/>
      <c r="AD62" s="254"/>
      <c r="AE62" s="254"/>
    </row>
    <row r="63" spans="1:31" ht="63.75" customHeight="1" x14ac:dyDescent="0.25">
      <c r="A63" s="255">
        <v>1</v>
      </c>
      <c r="B63" s="254" t="s">
        <v>700</v>
      </c>
      <c r="C63" s="241" t="s">
        <v>29</v>
      </c>
      <c r="D63" s="246" t="s">
        <v>10</v>
      </c>
      <c r="E63" s="246" t="s">
        <v>24</v>
      </c>
      <c r="F63" s="246" t="s">
        <v>25</v>
      </c>
      <c r="G63" s="246" t="s">
        <v>30</v>
      </c>
      <c r="H63" s="246" t="s">
        <v>31</v>
      </c>
      <c r="I63" s="246" t="s">
        <v>32</v>
      </c>
      <c r="J63" s="246" t="s">
        <v>33</v>
      </c>
      <c r="K63" s="253">
        <f>Abiertos!$D$2</f>
        <v>42058.75</v>
      </c>
      <c r="L63" s="248">
        <v>42034.763888888891</v>
      </c>
      <c r="M63" s="253">
        <v>42038</v>
      </c>
      <c r="N63" s="230">
        <f t="shared" si="0"/>
        <v>20.75</v>
      </c>
      <c r="O63" s="248">
        <f t="shared" si="1"/>
        <v>42039</v>
      </c>
      <c r="P63" s="248"/>
      <c r="Q63" s="249">
        <f t="shared" si="10"/>
        <v>19</v>
      </c>
      <c r="R63" s="249" t="str">
        <f t="shared" si="11"/>
        <v>Sin Fecha</v>
      </c>
      <c r="S63" s="250">
        <f t="shared" si="12"/>
        <v>23.986111111109494</v>
      </c>
      <c r="T63" s="247"/>
      <c r="U63" s="247" t="str">
        <f t="shared" si="13"/>
        <v>No Cumplió</v>
      </c>
      <c r="V63" s="247" t="str">
        <f t="shared" si="14"/>
        <v>Sin Fecha</v>
      </c>
      <c r="W63" s="250">
        <f t="shared" si="15"/>
        <v>23.986111111109494</v>
      </c>
      <c r="X63" s="246" t="s">
        <v>34</v>
      </c>
      <c r="Y63" s="251">
        <f>Abiertos!$D$3</f>
        <v>1</v>
      </c>
      <c r="Z63" s="252"/>
      <c r="AA63" s="252"/>
      <c r="AB63" s="252"/>
      <c r="AC63" s="252"/>
      <c r="AD63" s="254"/>
      <c r="AE63" s="254"/>
    </row>
    <row r="64" spans="1:31" ht="63.75" customHeight="1" x14ac:dyDescent="0.25">
      <c r="A64" s="255">
        <v>1</v>
      </c>
      <c r="B64" s="254" t="s">
        <v>699</v>
      </c>
      <c r="C64" s="241" t="s">
        <v>35</v>
      </c>
      <c r="D64" s="246" t="s">
        <v>10</v>
      </c>
      <c r="E64" s="246" t="s">
        <v>11</v>
      </c>
      <c r="F64" s="246" t="s">
        <v>25</v>
      </c>
      <c r="G64" s="246" t="s">
        <v>36</v>
      </c>
      <c r="H64" s="246" t="s">
        <v>37</v>
      </c>
      <c r="I64" s="246" t="s">
        <v>38</v>
      </c>
      <c r="J64" s="246" t="s">
        <v>22</v>
      </c>
      <c r="K64" s="253">
        <f>Abiertos!$D$2</f>
        <v>42058.75</v>
      </c>
      <c r="L64" s="248">
        <v>42034.694444444445</v>
      </c>
      <c r="M64" s="253">
        <v>42038</v>
      </c>
      <c r="N64" s="230">
        <f t="shared" si="0"/>
        <v>20.75</v>
      </c>
      <c r="O64" s="248">
        <f t="shared" si="1"/>
        <v>42039</v>
      </c>
      <c r="P64" s="248"/>
      <c r="Q64" s="249">
        <f t="shared" si="10"/>
        <v>19</v>
      </c>
      <c r="R64" s="249" t="str">
        <f t="shared" si="11"/>
        <v>Sin Fecha</v>
      </c>
      <c r="S64" s="250">
        <f t="shared" si="12"/>
        <v>24.055555555554747</v>
      </c>
      <c r="T64" s="247"/>
      <c r="U64" s="247" t="str">
        <f t="shared" si="13"/>
        <v>No Cumplió</v>
      </c>
      <c r="V64" s="247" t="str">
        <f t="shared" si="14"/>
        <v>Sin Fecha</v>
      </c>
      <c r="W64" s="250">
        <f t="shared" si="15"/>
        <v>24.055555555554747</v>
      </c>
      <c r="X64" s="246"/>
      <c r="Y64" s="251">
        <f>Abiertos!$D$3</f>
        <v>1</v>
      </c>
      <c r="Z64" s="252"/>
      <c r="AA64" s="252"/>
      <c r="AB64" s="252"/>
      <c r="AC64" s="252"/>
      <c r="AD64" s="254"/>
      <c r="AE64" s="254"/>
    </row>
    <row r="65" spans="1:31" ht="63.75" customHeight="1" x14ac:dyDescent="0.25">
      <c r="A65" s="255" t="s">
        <v>945</v>
      </c>
      <c r="B65" s="254" t="s">
        <v>699</v>
      </c>
      <c r="C65" s="241" t="s">
        <v>39</v>
      </c>
      <c r="D65" s="246" t="s">
        <v>10</v>
      </c>
      <c r="E65" s="246" t="s">
        <v>817</v>
      </c>
      <c r="F65" s="246" t="s">
        <v>25</v>
      </c>
      <c r="G65" s="246" t="s">
        <v>40</v>
      </c>
      <c r="H65" s="246" t="s">
        <v>41</v>
      </c>
      <c r="I65" s="246" t="s">
        <v>32</v>
      </c>
      <c r="J65" s="246" t="s">
        <v>42</v>
      </c>
      <c r="K65" s="253">
        <f>Abiertos!$D$2</f>
        <v>42058.75</v>
      </c>
      <c r="L65" s="248">
        <v>42034.690972222219</v>
      </c>
      <c r="M65" s="253">
        <v>42038</v>
      </c>
      <c r="N65" s="230">
        <f t="shared" si="0"/>
        <v>20.75</v>
      </c>
      <c r="O65" s="248">
        <f t="shared" si="1"/>
        <v>42039</v>
      </c>
      <c r="P65" s="248"/>
      <c r="Q65" s="249">
        <f t="shared" si="10"/>
        <v>9</v>
      </c>
      <c r="R65" s="249" t="str">
        <f t="shared" si="11"/>
        <v>Sin Fecha</v>
      </c>
      <c r="S65" s="250">
        <f t="shared" si="12"/>
        <v>24.059027777781012</v>
      </c>
      <c r="T65" s="247">
        <v>42048.836111111108</v>
      </c>
      <c r="U65" s="247" t="str">
        <f t="shared" si="13"/>
        <v>No Cumplió</v>
      </c>
      <c r="V65" s="247" t="str">
        <f t="shared" si="14"/>
        <v>Sin Fecha</v>
      </c>
      <c r="W65" s="250">
        <f t="shared" si="15"/>
        <v>14.145138888889051</v>
      </c>
      <c r="X65" s="246" t="s">
        <v>17</v>
      </c>
      <c r="Y65" s="251">
        <f>Abiertos!$D$3</f>
        <v>1</v>
      </c>
      <c r="Z65" s="252"/>
      <c r="AA65" s="252"/>
      <c r="AB65" s="252"/>
      <c r="AC65" s="252"/>
      <c r="AD65" s="254"/>
      <c r="AE65" s="254"/>
    </row>
    <row r="66" spans="1:31" ht="63.75" customHeight="1" x14ac:dyDescent="0.25">
      <c r="A66" s="255">
        <v>1</v>
      </c>
      <c r="B66" s="254" t="s">
        <v>699</v>
      </c>
      <c r="C66" s="241" t="s">
        <v>43</v>
      </c>
      <c r="D66" s="246" t="s">
        <v>10</v>
      </c>
      <c r="E66" s="246" t="s">
        <v>11</v>
      </c>
      <c r="F66" s="246" t="s">
        <v>25</v>
      </c>
      <c r="G66" s="246" t="s">
        <v>44</v>
      </c>
      <c r="H66" s="246" t="s">
        <v>45</v>
      </c>
      <c r="I66" s="246" t="s">
        <v>38</v>
      </c>
      <c r="J66" s="246" t="s">
        <v>22</v>
      </c>
      <c r="K66" s="253">
        <f>Abiertos!$D$2</f>
        <v>42058.75</v>
      </c>
      <c r="L66" s="248">
        <v>42034.682638888888</v>
      </c>
      <c r="M66" s="253">
        <v>42038</v>
      </c>
      <c r="N66" s="230">
        <f t="shared" si="0"/>
        <v>20.75</v>
      </c>
      <c r="O66" s="248">
        <f t="shared" si="1"/>
        <v>42039</v>
      </c>
      <c r="P66" s="248"/>
      <c r="Q66" s="249">
        <f t="shared" si="10"/>
        <v>19</v>
      </c>
      <c r="R66" s="249" t="str">
        <f t="shared" si="11"/>
        <v>Sin Fecha</v>
      </c>
      <c r="S66" s="250">
        <f t="shared" si="12"/>
        <v>24.067361111112405</v>
      </c>
      <c r="T66" s="247"/>
      <c r="U66" s="247" t="str">
        <f t="shared" si="13"/>
        <v>No Cumplió</v>
      </c>
      <c r="V66" s="247" t="str">
        <f t="shared" si="14"/>
        <v>Sin Fecha</v>
      </c>
      <c r="W66" s="250">
        <f t="shared" si="15"/>
        <v>24.067361111112405</v>
      </c>
      <c r="X66" s="246"/>
      <c r="Y66" s="251">
        <f>Abiertos!$D$3</f>
        <v>1</v>
      </c>
      <c r="Z66" s="252"/>
      <c r="AA66" s="252"/>
      <c r="AB66" s="252"/>
      <c r="AC66" s="252"/>
      <c r="AD66" s="254"/>
      <c r="AE66" s="254"/>
    </row>
    <row r="67" spans="1:31" ht="63.75" customHeight="1" x14ac:dyDescent="0.25">
      <c r="A67" s="255"/>
      <c r="B67" s="254" t="s">
        <v>699</v>
      </c>
      <c r="C67" s="241" t="s">
        <v>46</v>
      </c>
      <c r="D67" s="246" t="s">
        <v>10</v>
      </c>
      <c r="E67" s="246" t="s">
        <v>11</v>
      </c>
      <c r="F67" s="246" t="s">
        <v>25</v>
      </c>
      <c r="G67" s="246" t="s">
        <v>47</v>
      </c>
      <c r="H67" s="246" t="s">
        <v>48</v>
      </c>
      <c r="I67" s="246" t="s">
        <v>49</v>
      </c>
      <c r="J67" s="246" t="s">
        <v>22</v>
      </c>
      <c r="K67" s="253">
        <f>Abiertos!$D$2</f>
        <v>42058.75</v>
      </c>
      <c r="L67" s="248">
        <v>42034.632638888892</v>
      </c>
      <c r="M67" s="253">
        <v>42038</v>
      </c>
      <c r="N67" s="230">
        <f t="shared" si="0"/>
        <v>20.75</v>
      </c>
      <c r="O67" s="248">
        <f t="shared" si="1"/>
        <v>42039</v>
      </c>
      <c r="P67" s="248"/>
      <c r="Q67" s="249">
        <f t="shared" si="10"/>
        <v>19</v>
      </c>
      <c r="R67" s="249" t="str">
        <f t="shared" si="11"/>
        <v>Sin Fecha</v>
      </c>
      <c r="S67" s="250">
        <f t="shared" si="12"/>
        <v>24.117361111108039</v>
      </c>
      <c r="T67" s="247"/>
      <c r="U67" s="247" t="str">
        <f t="shared" si="13"/>
        <v>No Cumplió</v>
      </c>
      <c r="V67" s="247" t="str">
        <f t="shared" si="14"/>
        <v>Sin Fecha</v>
      </c>
      <c r="W67" s="250">
        <f t="shared" si="15"/>
        <v>24.117361111108039</v>
      </c>
      <c r="X67" s="246" t="s">
        <v>17</v>
      </c>
      <c r="Y67" s="251">
        <f>Abiertos!$D$3</f>
        <v>1</v>
      </c>
      <c r="Z67" s="252"/>
      <c r="AA67" s="252"/>
      <c r="AB67" s="252"/>
      <c r="AC67" s="252"/>
      <c r="AD67" s="254"/>
      <c r="AE67" s="254"/>
    </row>
    <row r="68" spans="1:31" ht="63.75" customHeight="1" x14ac:dyDescent="0.25">
      <c r="A68" s="255" t="s">
        <v>945</v>
      </c>
      <c r="B68" s="254" t="s">
        <v>699</v>
      </c>
      <c r="C68" s="241" t="s">
        <v>50</v>
      </c>
      <c r="D68" s="246" t="s">
        <v>10</v>
      </c>
      <c r="E68" s="246" t="s">
        <v>817</v>
      </c>
      <c r="F68" s="246" t="s">
        <v>25</v>
      </c>
      <c r="G68" s="246" t="s">
        <v>52</v>
      </c>
      <c r="H68" s="246" t="s">
        <v>53</v>
      </c>
      <c r="I68" s="246" t="s">
        <v>32</v>
      </c>
      <c r="J68" s="246" t="s">
        <v>54</v>
      </c>
      <c r="K68" s="253">
        <f>Abiertos!$D$2</f>
        <v>42058.75</v>
      </c>
      <c r="L68" s="248">
        <v>42034.513194444444</v>
      </c>
      <c r="M68" s="253">
        <v>42038</v>
      </c>
      <c r="N68" s="230">
        <f t="shared" si="0"/>
        <v>20.75</v>
      </c>
      <c r="O68" s="248">
        <f t="shared" si="1"/>
        <v>42039</v>
      </c>
      <c r="P68" s="248">
        <v>42044</v>
      </c>
      <c r="Q68" s="249">
        <f t="shared" si="10"/>
        <v>12</v>
      </c>
      <c r="R68" s="249">
        <f t="shared" si="11"/>
        <v>7</v>
      </c>
      <c r="S68" s="250">
        <f t="shared" si="12"/>
        <v>24.236805555556202</v>
      </c>
      <c r="T68" s="247">
        <v>42051.555555555555</v>
      </c>
      <c r="U68" s="247" t="str">
        <f t="shared" si="13"/>
        <v>No Cumplió</v>
      </c>
      <c r="V68" s="247" t="str">
        <f t="shared" si="14"/>
        <v>No Cumplió</v>
      </c>
      <c r="W68" s="250">
        <f t="shared" si="15"/>
        <v>17.042361111110949</v>
      </c>
      <c r="X68" s="246" t="s">
        <v>17</v>
      </c>
      <c r="Y68" s="251">
        <f>Abiertos!$D$3</f>
        <v>1</v>
      </c>
      <c r="Z68" s="252"/>
      <c r="AA68" s="252"/>
      <c r="AB68" s="252"/>
      <c r="AC68" s="252"/>
      <c r="AD68" s="254"/>
      <c r="AE68" s="254"/>
    </row>
    <row r="69" spans="1:31" ht="63.75" customHeight="1" x14ac:dyDescent="0.25">
      <c r="A69" s="255">
        <v>1</v>
      </c>
      <c r="B69" s="254" t="s">
        <v>699</v>
      </c>
      <c r="C69" s="241" t="s">
        <v>62</v>
      </c>
      <c r="D69" s="246" t="s">
        <v>10</v>
      </c>
      <c r="E69" s="246" t="s">
        <v>59</v>
      </c>
      <c r="F69" s="246" t="s">
        <v>25</v>
      </c>
      <c r="G69" s="246" t="s">
        <v>63</v>
      </c>
      <c r="H69" s="246" t="s">
        <v>64</v>
      </c>
      <c r="I69" s="246" t="s">
        <v>65</v>
      </c>
      <c r="J69" s="246" t="s">
        <v>65</v>
      </c>
      <c r="K69" s="253">
        <f>Abiertos!$D$2</f>
        <v>42058.75</v>
      </c>
      <c r="L69" s="248">
        <v>42027.88958333333</v>
      </c>
      <c r="M69" s="253">
        <f>+T70</f>
        <v>42044.529861111114</v>
      </c>
      <c r="N69" s="230">
        <f t="shared" si="0"/>
        <v>14.22013888888614</v>
      </c>
      <c r="O69" s="248">
        <f t="shared" si="1"/>
        <v>42045.529861111114</v>
      </c>
      <c r="P69" s="248">
        <v>42040</v>
      </c>
      <c r="Q69" s="249">
        <f t="shared" si="10"/>
        <v>13</v>
      </c>
      <c r="R69" s="249">
        <f t="shared" si="11"/>
        <v>18</v>
      </c>
      <c r="S69" s="250">
        <f t="shared" si="12"/>
        <v>30.860416666670062</v>
      </c>
      <c r="T69" s="247"/>
      <c r="U69" s="247" t="str">
        <f t="shared" si="13"/>
        <v>No Cumplió</v>
      </c>
      <c r="V69" s="247" t="str">
        <f t="shared" si="14"/>
        <v>No Cumplió</v>
      </c>
      <c r="W69" s="250">
        <f t="shared" si="15"/>
        <v>30.860416666670062</v>
      </c>
      <c r="X69" s="246" t="s">
        <v>17</v>
      </c>
      <c r="Y69" s="251">
        <f>Abiertos!$D$3</f>
        <v>1</v>
      </c>
      <c r="Z69" s="252"/>
      <c r="AA69" s="252"/>
      <c r="AB69" s="252"/>
      <c r="AC69" s="252"/>
      <c r="AD69" s="254"/>
      <c r="AE69" s="254"/>
    </row>
    <row r="70" spans="1:31" ht="63.75" customHeight="1" x14ac:dyDescent="0.25">
      <c r="A70" s="255"/>
      <c r="B70" s="254" t="s">
        <v>699</v>
      </c>
      <c r="C70" s="241" t="s">
        <v>62</v>
      </c>
      <c r="D70" s="246" t="s">
        <v>10</v>
      </c>
      <c r="E70" s="246" t="s">
        <v>59</v>
      </c>
      <c r="F70" s="246" t="s">
        <v>25</v>
      </c>
      <c r="G70" s="246" t="s">
        <v>63</v>
      </c>
      <c r="H70" s="246" t="s">
        <v>64</v>
      </c>
      <c r="I70" s="246" t="s">
        <v>65</v>
      </c>
      <c r="J70" s="246" t="s">
        <v>736</v>
      </c>
      <c r="K70" s="253">
        <f>Abiertos!$D$2</f>
        <v>42058.75</v>
      </c>
      <c r="L70" s="248">
        <v>42027.88958333333</v>
      </c>
      <c r="M70" s="253">
        <f>+T71</f>
        <v>42041.796527777777</v>
      </c>
      <c r="N70" s="230">
        <f t="shared" si="0"/>
        <v>16.953472222223354</v>
      </c>
      <c r="O70" s="248">
        <f t="shared" si="1"/>
        <v>42042.796527777777</v>
      </c>
      <c r="P70" s="248">
        <v>42040</v>
      </c>
      <c r="Q70" s="249">
        <f t="shared" si="10"/>
        <v>1</v>
      </c>
      <c r="R70" s="249">
        <f t="shared" si="11"/>
        <v>4</v>
      </c>
      <c r="S70" s="250">
        <f t="shared" si="12"/>
        <v>30.860416666670062</v>
      </c>
      <c r="T70" s="247">
        <v>42044.529861111114</v>
      </c>
      <c r="U70" s="247" t="str">
        <f t="shared" si="13"/>
        <v>No Cumplió</v>
      </c>
      <c r="V70" s="247" t="str">
        <f t="shared" si="14"/>
        <v>No Cumplió</v>
      </c>
      <c r="W70" s="250">
        <f t="shared" si="15"/>
        <v>16.640277777783922</v>
      </c>
      <c r="X70" s="246" t="s">
        <v>17</v>
      </c>
      <c r="Y70" s="251">
        <f>Abiertos!$D$3</f>
        <v>1</v>
      </c>
      <c r="Z70" s="252"/>
      <c r="AA70" s="252"/>
      <c r="AB70" s="252"/>
      <c r="AC70" s="252"/>
      <c r="AD70" s="254"/>
      <c r="AE70" s="254"/>
    </row>
    <row r="71" spans="1:31" ht="63.75" customHeight="1" x14ac:dyDescent="0.25">
      <c r="A71" s="255"/>
      <c r="B71" s="254" t="s">
        <v>699</v>
      </c>
      <c r="C71" s="241" t="s">
        <v>62</v>
      </c>
      <c r="D71" s="246" t="s">
        <v>10</v>
      </c>
      <c r="E71" s="246" t="s">
        <v>59</v>
      </c>
      <c r="F71" s="246" t="s">
        <v>25</v>
      </c>
      <c r="G71" s="246" t="s">
        <v>63</v>
      </c>
      <c r="H71" s="246" t="s">
        <v>64</v>
      </c>
      <c r="I71" s="246" t="s">
        <v>65</v>
      </c>
      <c r="J71" s="246" t="s">
        <v>65</v>
      </c>
      <c r="K71" s="253">
        <f>Abiertos!$D$2</f>
        <v>42058.75</v>
      </c>
      <c r="L71" s="248">
        <v>42027.88958333333</v>
      </c>
      <c r="M71" s="253">
        <v>42038</v>
      </c>
      <c r="N71" s="230">
        <f t="shared" si="0"/>
        <v>20.75</v>
      </c>
      <c r="O71" s="248">
        <f t="shared" si="1"/>
        <v>42039</v>
      </c>
      <c r="P71" s="248">
        <v>42040</v>
      </c>
      <c r="Q71" s="249">
        <f t="shared" ref="Q71:Q114" si="18">IF(T71="",(ROUNDDOWN(K71-O71,0)),ROUNDDOWN(T71-O71,0))</f>
        <v>2</v>
      </c>
      <c r="R71" s="249">
        <f t="shared" ref="R71:R114" si="19">IF(P71="","Sin Fecha",IF(T71="",(ROUNDDOWN(K71-P71,0)),ROUNDDOWN(T71-P71,0)))</f>
        <v>1</v>
      </c>
      <c r="S71" s="250">
        <f t="shared" ref="S71:S114" si="20">K71-L71</f>
        <v>30.860416666670062</v>
      </c>
      <c r="T71" s="247">
        <v>42041.796527777777</v>
      </c>
      <c r="U71" s="247" t="str">
        <f t="shared" ref="U71:U114" si="21">IF(AND(T71&lt;&gt;"",Q71&lt;=0),"Cumplió","No Cumplió")</f>
        <v>No Cumplió</v>
      </c>
      <c r="V71" s="247" t="str">
        <f t="shared" ref="V71:V114" si="22">IF(AND(T71&lt;&gt;"",R71&lt;=0),"Cumplió",IF(P71="","Sin Fecha","No Cumplió"))</f>
        <v>No Cumplió</v>
      </c>
      <c r="W71" s="250">
        <f t="shared" ref="W71:W114" si="23">IF(T71="",K71-L71,T71-L71)</f>
        <v>13.906944444446708</v>
      </c>
      <c r="X71" s="246" t="s">
        <v>17</v>
      </c>
      <c r="Y71" s="251">
        <f>Abiertos!$D$3</f>
        <v>1</v>
      </c>
      <c r="Z71" s="252"/>
      <c r="AA71" s="252"/>
      <c r="AB71" s="252"/>
      <c r="AC71" s="252"/>
      <c r="AD71" s="254"/>
      <c r="AE71" s="254"/>
    </row>
    <row r="72" spans="1:31" ht="63.75" customHeight="1" x14ac:dyDescent="0.25">
      <c r="A72" s="255"/>
      <c r="B72" s="254" t="s">
        <v>699</v>
      </c>
      <c r="C72" s="241" t="s">
        <v>62</v>
      </c>
      <c r="D72" s="246" t="s">
        <v>10</v>
      </c>
      <c r="E72" s="246" t="s">
        <v>51</v>
      </c>
      <c r="F72" s="246" t="s">
        <v>25</v>
      </c>
      <c r="G72" s="246" t="s">
        <v>63</v>
      </c>
      <c r="H72" s="246" t="s">
        <v>64</v>
      </c>
      <c r="I72" s="246" t="s">
        <v>65</v>
      </c>
      <c r="J72" s="246" t="s">
        <v>54</v>
      </c>
      <c r="K72" s="253">
        <f>Abiertos!$D$2</f>
        <v>42058.75</v>
      </c>
      <c r="L72" s="248">
        <v>42027.88958333333</v>
      </c>
      <c r="M72" s="253">
        <f>+T71</f>
        <v>42041.796527777777</v>
      </c>
      <c r="N72" s="230">
        <f t="shared" si="0"/>
        <v>16.953472222223354</v>
      </c>
      <c r="O72" s="248">
        <f t="shared" si="1"/>
        <v>42042.796527777777</v>
      </c>
      <c r="P72" s="248">
        <v>42040</v>
      </c>
      <c r="Q72" s="249">
        <f t="shared" si="18"/>
        <v>15</v>
      </c>
      <c r="R72" s="249">
        <f t="shared" si="19"/>
        <v>18</v>
      </c>
      <c r="S72" s="250">
        <f t="shared" si="20"/>
        <v>30.860416666670062</v>
      </c>
      <c r="T72" s="247"/>
      <c r="U72" s="247" t="str">
        <f t="shared" si="21"/>
        <v>No Cumplió</v>
      </c>
      <c r="V72" s="247" t="str">
        <f t="shared" si="22"/>
        <v>No Cumplió</v>
      </c>
      <c r="W72" s="250">
        <f t="shared" si="23"/>
        <v>30.860416666670062</v>
      </c>
      <c r="X72" s="246" t="s">
        <v>17</v>
      </c>
      <c r="Y72" s="251">
        <f>Abiertos!$D$3</f>
        <v>1</v>
      </c>
      <c r="Z72" s="252"/>
      <c r="AA72" s="252"/>
      <c r="AB72" s="252"/>
      <c r="AC72" s="252"/>
      <c r="AD72" s="254"/>
      <c r="AE72" s="254"/>
    </row>
    <row r="73" spans="1:31" ht="63.75" customHeight="1" x14ac:dyDescent="0.25">
      <c r="A73" s="255">
        <v>1</v>
      </c>
      <c r="B73" s="254" t="s">
        <v>701</v>
      </c>
      <c r="C73" s="241" t="s">
        <v>66</v>
      </c>
      <c r="D73" s="246" t="s">
        <v>10</v>
      </c>
      <c r="E73" s="246" t="s">
        <v>51</v>
      </c>
      <c r="F73" s="246" t="s">
        <v>25</v>
      </c>
      <c r="G73" s="246" t="s">
        <v>67</v>
      </c>
      <c r="H73" s="246" t="s">
        <v>68</v>
      </c>
      <c r="I73" s="246" t="s">
        <v>69</v>
      </c>
      <c r="J73" s="246" t="s">
        <v>70</v>
      </c>
      <c r="K73" s="253">
        <f>Abiertos!$D$2</f>
        <v>42058.75</v>
      </c>
      <c r="L73" s="248">
        <v>42027.712500000001</v>
      </c>
      <c r="M73" s="253">
        <v>42038</v>
      </c>
      <c r="N73" s="230">
        <f t="shared" si="0"/>
        <v>20.75</v>
      </c>
      <c r="O73" s="248">
        <f t="shared" si="1"/>
        <v>42039</v>
      </c>
      <c r="P73" s="248"/>
      <c r="Q73" s="249">
        <f t="shared" si="18"/>
        <v>19</v>
      </c>
      <c r="R73" s="249" t="str">
        <f t="shared" si="19"/>
        <v>Sin Fecha</v>
      </c>
      <c r="S73" s="250">
        <f t="shared" si="20"/>
        <v>31.037499999998545</v>
      </c>
      <c r="T73" s="247"/>
      <c r="U73" s="247" t="str">
        <f t="shared" si="21"/>
        <v>No Cumplió</v>
      </c>
      <c r="V73" s="247" t="str">
        <f t="shared" si="22"/>
        <v>Sin Fecha</v>
      </c>
      <c r="W73" s="250">
        <f t="shared" si="23"/>
        <v>31.037499999998545</v>
      </c>
      <c r="X73" s="246" t="s">
        <v>71</v>
      </c>
      <c r="Y73" s="251">
        <f>Abiertos!$D$3</f>
        <v>1</v>
      </c>
      <c r="Z73" s="252"/>
      <c r="AA73" s="252"/>
      <c r="AB73" s="252"/>
      <c r="AC73" s="252"/>
      <c r="AD73" s="254"/>
      <c r="AE73" s="254"/>
    </row>
    <row r="74" spans="1:31" ht="63.75" customHeight="1" x14ac:dyDescent="0.25">
      <c r="A74" s="255"/>
      <c r="B74" s="254" t="s">
        <v>699</v>
      </c>
      <c r="C74" s="241" t="s">
        <v>72</v>
      </c>
      <c r="D74" s="246" t="s">
        <v>10</v>
      </c>
      <c r="E74" s="246" t="s">
        <v>59</v>
      </c>
      <c r="F74" s="246" t="s">
        <v>25</v>
      </c>
      <c r="G74" s="246" t="s">
        <v>73</v>
      </c>
      <c r="H74" s="246" t="s">
        <v>74</v>
      </c>
      <c r="I74" s="246" t="s">
        <v>32</v>
      </c>
      <c r="J74" s="246" t="s">
        <v>54</v>
      </c>
      <c r="K74" s="253">
        <f>Abiertos!$D$2</f>
        <v>42058.75</v>
      </c>
      <c r="L74" s="248">
        <v>42026.929861111108</v>
      </c>
      <c r="M74" s="253">
        <v>42038</v>
      </c>
      <c r="N74" s="230">
        <f t="shared" si="0"/>
        <v>20.75</v>
      </c>
      <c r="O74" s="248">
        <f t="shared" si="1"/>
        <v>42039</v>
      </c>
      <c r="P74" s="248"/>
      <c r="Q74" s="249">
        <f t="shared" si="18"/>
        <v>0</v>
      </c>
      <c r="R74" s="249" t="str">
        <f t="shared" si="19"/>
        <v>Sin Fecha</v>
      </c>
      <c r="S74" s="250">
        <f t="shared" si="20"/>
        <v>31.820138888891961</v>
      </c>
      <c r="T74" s="247">
        <v>42039.586111111108</v>
      </c>
      <c r="U74" s="247" t="str">
        <f t="shared" si="21"/>
        <v>Cumplió</v>
      </c>
      <c r="V74" s="247" t="str">
        <f t="shared" si="22"/>
        <v>Sin Fecha</v>
      </c>
      <c r="W74" s="250">
        <f t="shared" si="23"/>
        <v>12.65625</v>
      </c>
      <c r="X74" s="246" t="s">
        <v>17</v>
      </c>
      <c r="Y74" s="251">
        <f>Abiertos!$D$3</f>
        <v>1</v>
      </c>
      <c r="Z74" s="252"/>
      <c r="AA74" s="252"/>
      <c r="AB74" s="252"/>
      <c r="AC74" s="252"/>
      <c r="AD74" s="254"/>
      <c r="AE74" s="254"/>
    </row>
    <row r="75" spans="1:31" ht="63.75" customHeight="1" x14ac:dyDescent="0.25">
      <c r="A75" s="255"/>
      <c r="B75" s="254" t="s">
        <v>699</v>
      </c>
      <c r="C75" s="241" t="s">
        <v>72</v>
      </c>
      <c r="D75" s="246" t="s">
        <v>10</v>
      </c>
      <c r="E75" s="246" t="s">
        <v>11</v>
      </c>
      <c r="F75" s="246" t="s">
        <v>25</v>
      </c>
      <c r="G75" s="246" t="s">
        <v>73</v>
      </c>
      <c r="H75" s="246" t="s">
        <v>74</v>
      </c>
      <c r="I75" s="246" t="s">
        <v>32</v>
      </c>
      <c r="J75" s="246" t="s">
        <v>736</v>
      </c>
      <c r="K75" s="253">
        <f>Abiertos!$D$2</f>
        <v>42058.75</v>
      </c>
      <c r="L75" s="248">
        <v>42026.929861111108</v>
      </c>
      <c r="M75" s="253">
        <f>+T74</f>
        <v>42039.586111111108</v>
      </c>
      <c r="N75" s="230">
        <f t="shared" ref="N75:N114" si="24">K75-M75</f>
        <v>19.163888888891961</v>
      </c>
      <c r="O75" s="248">
        <f t="shared" ref="O75:O114" si="25">+M75+Y75</f>
        <v>42040.586111111108</v>
      </c>
      <c r="P75" s="248"/>
      <c r="Q75" s="249">
        <f t="shared" si="18"/>
        <v>0</v>
      </c>
      <c r="R75" s="249" t="str">
        <f t="shared" si="19"/>
        <v>Sin Fecha</v>
      </c>
      <c r="S75" s="250">
        <f t="shared" si="20"/>
        <v>31.820138888891961</v>
      </c>
      <c r="T75" s="247">
        <v>42040.552083333336</v>
      </c>
      <c r="U75" s="247" t="str">
        <f t="shared" si="21"/>
        <v>Cumplió</v>
      </c>
      <c r="V75" s="247" t="str">
        <f t="shared" si="22"/>
        <v>Sin Fecha</v>
      </c>
      <c r="W75" s="250">
        <f t="shared" si="23"/>
        <v>13.62222222222772</v>
      </c>
      <c r="X75" s="246" t="s">
        <v>17</v>
      </c>
      <c r="Y75" s="251">
        <f>Abiertos!$D$3</f>
        <v>1</v>
      </c>
      <c r="Z75" s="252"/>
      <c r="AA75" s="252"/>
      <c r="AB75" s="252"/>
      <c r="AC75" s="252"/>
      <c r="AD75" s="254"/>
      <c r="AE75" s="254"/>
    </row>
    <row r="76" spans="1:31" ht="63.75" customHeight="1" x14ac:dyDescent="0.25">
      <c r="A76" s="255"/>
      <c r="B76" s="254" t="s">
        <v>699</v>
      </c>
      <c r="C76" s="241" t="s">
        <v>72</v>
      </c>
      <c r="D76" s="246" t="s">
        <v>10</v>
      </c>
      <c r="E76" s="246" t="s">
        <v>59</v>
      </c>
      <c r="F76" s="246" t="s">
        <v>25</v>
      </c>
      <c r="G76" s="246" t="s">
        <v>73</v>
      </c>
      <c r="H76" s="246" t="s">
        <v>74</v>
      </c>
      <c r="I76" s="246" t="s">
        <v>32</v>
      </c>
      <c r="J76" s="246" t="s">
        <v>736</v>
      </c>
      <c r="K76" s="253">
        <f>Abiertos!$D$2</f>
        <v>42058.75</v>
      </c>
      <c r="L76" s="248">
        <v>42026.929861111108</v>
      </c>
      <c r="M76" s="253">
        <f>+T75</f>
        <v>42040.552083333336</v>
      </c>
      <c r="N76" s="230">
        <f t="shared" si="24"/>
        <v>18.197916666664241</v>
      </c>
      <c r="O76" s="248">
        <f t="shared" si="25"/>
        <v>42041.552083333336</v>
      </c>
      <c r="P76" s="248"/>
      <c r="Q76" s="249">
        <f t="shared" si="18"/>
        <v>2</v>
      </c>
      <c r="R76" s="249" t="str">
        <f t="shared" si="19"/>
        <v>Sin Fecha</v>
      </c>
      <c r="S76" s="250">
        <f t="shared" si="20"/>
        <v>31.820138888891961</v>
      </c>
      <c r="T76" s="247">
        <v>42044.543055555558</v>
      </c>
      <c r="U76" s="247" t="str">
        <f t="shared" si="21"/>
        <v>No Cumplió</v>
      </c>
      <c r="V76" s="247" t="str">
        <f t="shared" si="22"/>
        <v>Sin Fecha</v>
      </c>
      <c r="W76" s="250">
        <f t="shared" si="23"/>
        <v>17.613194444449618</v>
      </c>
      <c r="X76" s="246" t="s">
        <v>17</v>
      </c>
      <c r="Y76" s="251">
        <f>Abiertos!$D$3</f>
        <v>1</v>
      </c>
      <c r="Z76" s="252"/>
      <c r="AA76" s="252"/>
      <c r="AB76" s="252"/>
      <c r="AC76" s="252"/>
      <c r="AD76" s="254"/>
      <c r="AE76" s="254"/>
    </row>
    <row r="77" spans="1:31" ht="63.75" customHeight="1" x14ac:dyDescent="0.25">
      <c r="A77" s="255">
        <v>1</v>
      </c>
      <c r="B77" s="254" t="s">
        <v>702</v>
      </c>
      <c r="C77" s="241" t="s">
        <v>77</v>
      </c>
      <c r="D77" s="246" t="s">
        <v>10</v>
      </c>
      <c r="E77" s="246" t="s">
        <v>59</v>
      </c>
      <c r="F77" s="246" t="s">
        <v>12</v>
      </c>
      <c r="G77" s="246" t="s">
        <v>78</v>
      </c>
      <c r="H77" s="246" t="s">
        <v>79</v>
      </c>
      <c r="I77" s="246" t="s">
        <v>55</v>
      </c>
      <c r="J77" s="246" t="s">
        <v>80</v>
      </c>
      <c r="K77" s="253">
        <f>Abiertos!$D$2</f>
        <v>42058.75</v>
      </c>
      <c r="L77" s="248">
        <v>42025.438194444447</v>
      </c>
      <c r="M77" s="253">
        <v>42038</v>
      </c>
      <c r="N77" s="230">
        <f t="shared" si="24"/>
        <v>20.75</v>
      </c>
      <c r="O77" s="248">
        <f t="shared" si="25"/>
        <v>42039</v>
      </c>
      <c r="P77" s="248"/>
      <c r="Q77" s="249">
        <f t="shared" si="18"/>
        <v>19</v>
      </c>
      <c r="R77" s="249" t="str">
        <f t="shared" si="19"/>
        <v>Sin Fecha</v>
      </c>
      <c r="S77" s="250">
        <f t="shared" si="20"/>
        <v>33.311805555553292</v>
      </c>
      <c r="T77" s="247"/>
      <c r="U77" s="247" t="str">
        <f t="shared" si="21"/>
        <v>No Cumplió</v>
      </c>
      <c r="V77" s="247" t="str">
        <f t="shared" si="22"/>
        <v>Sin Fecha</v>
      </c>
      <c r="W77" s="250">
        <f t="shared" si="23"/>
        <v>33.311805555553292</v>
      </c>
      <c r="X77" s="246" t="s">
        <v>57</v>
      </c>
      <c r="Y77" s="251">
        <f>Abiertos!$D$3</f>
        <v>1</v>
      </c>
      <c r="Z77" s="252"/>
      <c r="AA77" s="252"/>
      <c r="AB77" s="252"/>
      <c r="AC77" s="252"/>
      <c r="AD77" s="254"/>
      <c r="AE77" s="254"/>
    </row>
    <row r="78" spans="1:31" ht="63.75" customHeight="1" x14ac:dyDescent="0.25">
      <c r="A78" s="255"/>
      <c r="B78" s="254" t="s">
        <v>702</v>
      </c>
      <c r="C78" s="241" t="s">
        <v>81</v>
      </c>
      <c r="D78" s="246" t="s">
        <v>10</v>
      </c>
      <c r="E78" s="246" t="s">
        <v>59</v>
      </c>
      <c r="F78" s="246" t="s">
        <v>12</v>
      </c>
      <c r="G78" s="246" t="s">
        <v>82</v>
      </c>
      <c r="H78" s="246" t="s">
        <v>83</v>
      </c>
      <c r="I78" s="246" t="s">
        <v>49</v>
      </c>
      <c r="J78" s="246" t="s">
        <v>49</v>
      </c>
      <c r="K78" s="253">
        <f>Abiertos!$D$2</f>
        <v>42058.75</v>
      </c>
      <c r="L78" s="248">
        <v>42019.890277777777</v>
      </c>
      <c r="M78" s="253">
        <v>42038</v>
      </c>
      <c r="N78" s="230">
        <f t="shared" si="24"/>
        <v>20.75</v>
      </c>
      <c r="O78" s="248">
        <f t="shared" si="25"/>
        <v>42039</v>
      </c>
      <c r="P78" s="248"/>
      <c r="Q78" s="249">
        <f t="shared" si="18"/>
        <v>-1</v>
      </c>
      <c r="R78" s="249" t="str">
        <f t="shared" si="19"/>
        <v>Sin Fecha</v>
      </c>
      <c r="S78" s="250">
        <f t="shared" si="20"/>
        <v>38.859722222223354</v>
      </c>
      <c r="T78" s="247">
        <v>42038</v>
      </c>
      <c r="U78" s="247" t="str">
        <f t="shared" si="21"/>
        <v>Cumplió</v>
      </c>
      <c r="V78" s="247" t="str">
        <f t="shared" si="22"/>
        <v>Sin Fecha</v>
      </c>
      <c r="W78" s="250">
        <f t="shared" si="23"/>
        <v>18.109722222223354</v>
      </c>
      <c r="X78" s="246" t="s">
        <v>56</v>
      </c>
      <c r="Y78" s="251">
        <f>Abiertos!$D$3</f>
        <v>1</v>
      </c>
      <c r="Z78" s="233">
        <v>42038</v>
      </c>
      <c r="AA78" s="252"/>
      <c r="AB78" s="252"/>
      <c r="AC78" s="252"/>
      <c r="AD78" s="254"/>
      <c r="AE78" s="254"/>
    </row>
    <row r="79" spans="1:31" ht="63.75" customHeight="1" x14ac:dyDescent="0.25">
      <c r="A79" s="255"/>
      <c r="B79" s="254" t="s">
        <v>703</v>
      </c>
      <c r="C79" s="241" t="s">
        <v>81</v>
      </c>
      <c r="D79" s="246" t="s">
        <v>10</v>
      </c>
      <c r="E79" s="246" t="s">
        <v>158</v>
      </c>
      <c r="F79" s="246" t="s">
        <v>12</v>
      </c>
      <c r="G79" s="246" t="s">
        <v>82</v>
      </c>
      <c r="H79" s="246" t="s">
        <v>83</v>
      </c>
      <c r="I79" s="246" t="s">
        <v>49</v>
      </c>
      <c r="J79" s="246" t="s">
        <v>96</v>
      </c>
      <c r="K79" s="253">
        <f>Abiertos!$D$2</f>
        <v>42058.75</v>
      </c>
      <c r="L79" s="248">
        <v>42019.890277777777</v>
      </c>
      <c r="M79" s="253">
        <v>42038</v>
      </c>
      <c r="N79" s="230">
        <f t="shared" si="24"/>
        <v>20.75</v>
      </c>
      <c r="O79" s="248">
        <f t="shared" si="25"/>
        <v>42039</v>
      </c>
      <c r="P79" s="248"/>
      <c r="Q79" s="249">
        <f t="shared" si="18"/>
        <v>0</v>
      </c>
      <c r="R79" s="249" t="str">
        <f t="shared" si="19"/>
        <v>Sin Fecha</v>
      </c>
      <c r="S79" s="250">
        <f t="shared" si="20"/>
        <v>38.859722222223354</v>
      </c>
      <c r="T79" s="247">
        <v>42039.724305555559</v>
      </c>
      <c r="U79" s="247" t="str">
        <f t="shared" si="21"/>
        <v>Cumplió</v>
      </c>
      <c r="V79" s="247" t="str">
        <f t="shared" si="22"/>
        <v>Sin Fecha</v>
      </c>
      <c r="W79" s="250">
        <f t="shared" si="23"/>
        <v>19.834027777782467</v>
      </c>
      <c r="X79" s="246" t="s">
        <v>56</v>
      </c>
      <c r="Y79" s="251">
        <f>Abiertos!$D$3</f>
        <v>1</v>
      </c>
      <c r="Z79" s="233">
        <v>42038</v>
      </c>
      <c r="AA79" s="252"/>
      <c r="AB79" s="252"/>
      <c r="AC79" s="252"/>
      <c r="AD79" s="254"/>
      <c r="AE79" s="254"/>
    </row>
    <row r="80" spans="1:31" ht="63.75" customHeight="1" x14ac:dyDescent="0.25">
      <c r="A80" s="255"/>
      <c r="B80" s="254" t="s">
        <v>702</v>
      </c>
      <c r="C80" s="241" t="s">
        <v>84</v>
      </c>
      <c r="D80" s="246" t="s">
        <v>10</v>
      </c>
      <c r="E80" s="246" t="s">
        <v>51</v>
      </c>
      <c r="F80" s="246" t="s">
        <v>12</v>
      </c>
      <c r="G80" s="246" t="s">
        <v>85</v>
      </c>
      <c r="H80" s="246" t="s">
        <v>86</v>
      </c>
      <c r="I80" s="246" t="s">
        <v>87</v>
      </c>
      <c r="J80" s="246" t="s">
        <v>42</v>
      </c>
      <c r="K80" s="253">
        <f>Abiertos!$D$2</f>
        <v>42058.75</v>
      </c>
      <c r="L80" s="248">
        <v>42019.756249999999</v>
      </c>
      <c r="M80" s="253">
        <v>42038</v>
      </c>
      <c r="N80" s="230">
        <f t="shared" si="24"/>
        <v>20.75</v>
      </c>
      <c r="O80" s="248">
        <f t="shared" si="25"/>
        <v>42039</v>
      </c>
      <c r="P80" s="248"/>
      <c r="Q80" s="249">
        <f t="shared" si="18"/>
        <v>7</v>
      </c>
      <c r="R80" s="249" t="str">
        <f t="shared" si="19"/>
        <v>Sin Fecha</v>
      </c>
      <c r="S80" s="250">
        <f t="shared" si="20"/>
        <v>38.993750000001455</v>
      </c>
      <c r="T80" s="247">
        <v>42046.761805555558</v>
      </c>
      <c r="U80" s="247" t="str">
        <f t="shared" si="21"/>
        <v>No Cumplió</v>
      </c>
      <c r="V80" s="247" t="str">
        <f t="shared" si="22"/>
        <v>Sin Fecha</v>
      </c>
      <c r="W80" s="250">
        <f t="shared" si="23"/>
        <v>27.005555555559113</v>
      </c>
      <c r="X80" s="246" t="s">
        <v>17</v>
      </c>
      <c r="Y80" s="251">
        <f>Abiertos!$D$3</f>
        <v>1</v>
      </c>
      <c r="Z80" s="252"/>
      <c r="AA80" s="252"/>
      <c r="AB80" s="252"/>
      <c r="AC80" s="252"/>
      <c r="AD80" s="254"/>
      <c r="AE80" s="254"/>
    </row>
    <row r="81" spans="1:31" ht="63.75" customHeight="1" x14ac:dyDescent="0.25">
      <c r="A81" s="255" t="s">
        <v>945</v>
      </c>
      <c r="B81" s="254" t="s">
        <v>699</v>
      </c>
      <c r="C81" s="241" t="s">
        <v>89</v>
      </c>
      <c r="D81" s="246" t="s">
        <v>10</v>
      </c>
      <c r="E81" s="246" t="s">
        <v>817</v>
      </c>
      <c r="F81" s="246" t="s">
        <v>12</v>
      </c>
      <c r="G81" s="246" t="s">
        <v>90</v>
      </c>
      <c r="H81" s="246" t="s">
        <v>91</v>
      </c>
      <c r="I81" s="246" t="s">
        <v>15</v>
      </c>
      <c r="J81" s="246" t="s">
        <v>69</v>
      </c>
      <c r="K81" s="253">
        <f>Abiertos!$D$2</f>
        <v>42058.75</v>
      </c>
      <c r="L81" s="248">
        <v>42019.716666666667</v>
      </c>
      <c r="M81" s="253">
        <v>42038</v>
      </c>
      <c r="N81" s="230">
        <f t="shared" si="24"/>
        <v>20.75</v>
      </c>
      <c r="O81" s="248">
        <f t="shared" si="25"/>
        <v>42039</v>
      </c>
      <c r="P81" s="248">
        <v>42040</v>
      </c>
      <c r="Q81" s="249">
        <f t="shared" si="18"/>
        <v>6</v>
      </c>
      <c r="R81" s="249">
        <f t="shared" si="19"/>
        <v>5</v>
      </c>
      <c r="S81" s="250">
        <f t="shared" si="20"/>
        <v>39.033333333332848</v>
      </c>
      <c r="T81" s="247">
        <v>42045.787499999999</v>
      </c>
      <c r="U81" s="247" t="str">
        <f t="shared" si="21"/>
        <v>No Cumplió</v>
      </c>
      <c r="V81" s="247" t="str">
        <f t="shared" si="22"/>
        <v>No Cumplió</v>
      </c>
      <c r="W81" s="250">
        <f t="shared" si="23"/>
        <v>26.070833333331393</v>
      </c>
      <c r="X81" s="246" t="s">
        <v>92</v>
      </c>
      <c r="Y81" s="251">
        <f>Abiertos!$D$3</f>
        <v>1</v>
      </c>
      <c r="Z81" s="252"/>
      <c r="AA81" s="252"/>
      <c r="AB81" s="252"/>
      <c r="AC81" s="252"/>
      <c r="AD81" s="254"/>
      <c r="AE81" s="254"/>
    </row>
    <row r="82" spans="1:31" ht="63.75" customHeight="1" x14ac:dyDescent="0.25">
      <c r="A82" s="255">
        <v>1</v>
      </c>
      <c r="B82" s="254" t="s">
        <v>702</v>
      </c>
      <c r="C82" s="241" t="s">
        <v>93</v>
      </c>
      <c r="D82" s="246" t="s">
        <v>10</v>
      </c>
      <c r="E82" s="246" t="s">
        <v>11</v>
      </c>
      <c r="F82" s="246" t="s">
        <v>25</v>
      </c>
      <c r="G82" s="246" t="s">
        <v>94</v>
      </c>
      <c r="H82" s="246" t="s">
        <v>95</v>
      </c>
      <c r="I82" s="246" t="s">
        <v>96</v>
      </c>
      <c r="J82" s="246" t="s">
        <v>696</v>
      </c>
      <c r="K82" s="253">
        <f>Abiertos!$D$2</f>
        <v>42058.75</v>
      </c>
      <c r="L82" s="248">
        <v>42018.759722222225</v>
      </c>
      <c r="M82" s="253">
        <v>42054.798611111109</v>
      </c>
      <c r="N82" s="230">
        <f t="shared" si="24"/>
        <v>3.9513888888905058</v>
      </c>
      <c r="O82" s="248">
        <f t="shared" si="25"/>
        <v>42055.798611111109</v>
      </c>
      <c r="P82" s="248"/>
      <c r="Q82" s="249">
        <f t="shared" si="18"/>
        <v>2</v>
      </c>
      <c r="R82" s="249" t="str">
        <f t="shared" si="19"/>
        <v>Sin Fecha</v>
      </c>
      <c r="S82" s="250">
        <f t="shared" si="20"/>
        <v>39.990277777775191</v>
      </c>
      <c r="T82" s="247"/>
      <c r="U82" s="247" t="str">
        <f t="shared" si="21"/>
        <v>No Cumplió</v>
      </c>
      <c r="V82" s="247" t="str">
        <f t="shared" si="22"/>
        <v>Sin Fecha</v>
      </c>
      <c r="W82" s="250">
        <f t="shared" si="23"/>
        <v>39.990277777775191</v>
      </c>
      <c r="X82" s="246"/>
      <c r="Y82" s="251">
        <f>Abiertos!$D$3</f>
        <v>1</v>
      </c>
      <c r="Z82" s="252"/>
      <c r="AA82" s="252"/>
      <c r="AB82" s="252"/>
      <c r="AC82" s="252"/>
      <c r="AD82" s="254"/>
      <c r="AE82" s="254"/>
    </row>
    <row r="83" spans="1:31" s="245" customFormat="1" ht="63.75" customHeight="1" x14ac:dyDescent="0.25">
      <c r="A83" s="255"/>
      <c r="B83" s="254" t="s">
        <v>702</v>
      </c>
      <c r="C83" s="241" t="s">
        <v>93</v>
      </c>
      <c r="D83" s="246" t="s">
        <v>10</v>
      </c>
      <c r="E83" s="246" t="s">
        <v>817</v>
      </c>
      <c r="F83" s="246" t="s">
        <v>25</v>
      </c>
      <c r="G83" s="246" t="s">
        <v>94</v>
      </c>
      <c r="H83" s="246" t="s">
        <v>95</v>
      </c>
      <c r="I83" s="246" t="s">
        <v>96</v>
      </c>
      <c r="J83" s="246" t="s">
        <v>96</v>
      </c>
      <c r="K83" s="253">
        <f>Abiertos!$D$2</f>
        <v>42058.75</v>
      </c>
      <c r="L83" s="248">
        <v>42018.759722222225</v>
      </c>
      <c r="M83" s="253">
        <v>42038</v>
      </c>
      <c r="N83" s="230">
        <f t="shared" ref="N83" si="26">K83-M83</f>
        <v>20.75</v>
      </c>
      <c r="O83" s="248">
        <f t="shared" ref="O83" si="27">+M83+Y83</f>
        <v>42039</v>
      </c>
      <c r="P83" s="248"/>
      <c r="Q83" s="249">
        <f t="shared" si="18"/>
        <v>-1</v>
      </c>
      <c r="R83" s="249" t="str">
        <f t="shared" si="19"/>
        <v>Sin Fecha</v>
      </c>
      <c r="S83" s="250">
        <f t="shared" si="20"/>
        <v>39.990277777775191</v>
      </c>
      <c r="T83" s="247">
        <v>42038</v>
      </c>
      <c r="U83" s="247" t="str">
        <f t="shared" si="21"/>
        <v>Cumplió</v>
      </c>
      <c r="V83" s="247" t="str">
        <f t="shared" si="22"/>
        <v>Sin Fecha</v>
      </c>
      <c r="W83" s="250">
        <f t="shared" si="23"/>
        <v>19.240277777775191</v>
      </c>
      <c r="X83" s="246"/>
      <c r="Y83" s="251">
        <f>Abiertos!$D$3</f>
        <v>1</v>
      </c>
      <c r="Z83" s="252"/>
      <c r="AA83" s="252"/>
      <c r="AB83" s="252"/>
      <c r="AC83" s="252"/>
      <c r="AD83" s="254"/>
      <c r="AE83" s="254"/>
    </row>
    <row r="84" spans="1:31" ht="63.75" customHeight="1" x14ac:dyDescent="0.25">
      <c r="A84" s="255"/>
      <c r="B84" s="254" t="s">
        <v>700</v>
      </c>
      <c r="C84" s="241" t="s">
        <v>97</v>
      </c>
      <c r="D84" s="246" t="s">
        <v>10</v>
      </c>
      <c r="E84" s="246" t="s">
        <v>24</v>
      </c>
      <c r="F84" s="246" t="s">
        <v>12</v>
      </c>
      <c r="G84" s="246" t="s">
        <v>98</v>
      </c>
      <c r="H84" s="246" t="s">
        <v>99</v>
      </c>
      <c r="I84" s="246" t="s">
        <v>49</v>
      </c>
      <c r="J84" s="246" t="s">
        <v>22</v>
      </c>
      <c r="K84" s="253">
        <f>Abiertos!$D$2</f>
        <v>42058.75</v>
      </c>
      <c r="L84" s="248">
        <v>42018.714583333334</v>
      </c>
      <c r="M84" s="253">
        <v>42038</v>
      </c>
      <c r="N84" s="230">
        <f t="shared" si="24"/>
        <v>20.75</v>
      </c>
      <c r="O84" s="248">
        <f t="shared" si="25"/>
        <v>42039</v>
      </c>
      <c r="P84" s="248"/>
      <c r="Q84" s="249">
        <f t="shared" si="18"/>
        <v>19</v>
      </c>
      <c r="R84" s="249" t="str">
        <f t="shared" si="19"/>
        <v>Sin Fecha</v>
      </c>
      <c r="S84" s="250">
        <f t="shared" si="20"/>
        <v>40.035416666665697</v>
      </c>
      <c r="T84" s="247"/>
      <c r="U84" s="247" t="str">
        <f t="shared" si="21"/>
        <v>No Cumplió</v>
      </c>
      <c r="V84" s="247" t="str">
        <f t="shared" si="22"/>
        <v>Sin Fecha</v>
      </c>
      <c r="W84" s="250">
        <f t="shared" si="23"/>
        <v>40.035416666665697</v>
      </c>
      <c r="X84" s="246" t="s">
        <v>17</v>
      </c>
      <c r="Y84" s="251">
        <f>Abiertos!$D$3</f>
        <v>1</v>
      </c>
      <c r="Z84" s="252"/>
      <c r="AA84" s="252"/>
      <c r="AB84" s="252"/>
      <c r="AC84" s="252"/>
      <c r="AD84" s="254"/>
      <c r="AE84" s="254"/>
    </row>
    <row r="85" spans="1:31" ht="63.75" customHeight="1" x14ac:dyDescent="0.25">
      <c r="A85" s="255"/>
      <c r="B85" s="254" t="s">
        <v>700</v>
      </c>
      <c r="C85" s="241" t="s">
        <v>100</v>
      </c>
      <c r="D85" s="246" t="s">
        <v>10</v>
      </c>
      <c r="E85" s="246" t="s">
        <v>24</v>
      </c>
      <c r="F85" s="246" t="s">
        <v>12</v>
      </c>
      <c r="G85" s="246" t="s">
        <v>101</v>
      </c>
      <c r="H85" s="246" t="s">
        <v>102</v>
      </c>
      <c r="I85" s="246" t="s">
        <v>49</v>
      </c>
      <c r="J85" s="246" t="s">
        <v>22</v>
      </c>
      <c r="K85" s="253">
        <f>Abiertos!$D$2</f>
        <v>42058.75</v>
      </c>
      <c r="L85" s="248">
        <v>42018.713888888888</v>
      </c>
      <c r="M85" s="253">
        <v>42038</v>
      </c>
      <c r="N85" s="230">
        <f t="shared" si="24"/>
        <v>20.75</v>
      </c>
      <c r="O85" s="248">
        <f t="shared" si="25"/>
        <v>42039</v>
      </c>
      <c r="P85" s="248"/>
      <c r="Q85" s="249">
        <f t="shared" si="18"/>
        <v>19</v>
      </c>
      <c r="R85" s="249" t="str">
        <f t="shared" si="19"/>
        <v>Sin Fecha</v>
      </c>
      <c r="S85" s="250">
        <f t="shared" si="20"/>
        <v>40.036111111112405</v>
      </c>
      <c r="T85" s="247"/>
      <c r="U85" s="247" t="str">
        <f t="shared" si="21"/>
        <v>No Cumplió</v>
      </c>
      <c r="V85" s="247" t="str">
        <f t="shared" si="22"/>
        <v>Sin Fecha</v>
      </c>
      <c r="W85" s="250">
        <f t="shared" si="23"/>
        <v>40.036111111112405</v>
      </c>
      <c r="X85" s="246" t="s">
        <v>17</v>
      </c>
      <c r="Y85" s="251">
        <f>Abiertos!$D$3</f>
        <v>1</v>
      </c>
      <c r="Z85" s="252"/>
      <c r="AA85" s="252"/>
      <c r="AB85" s="252"/>
      <c r="AC85" s="252"/>
      <c r="AD85" s="254"/>
      <c r="AE85" s="254"/>
    </row>
    <row r="86" spans="1:31" ht="63.75" customHeight="1" x14ac:dyDescent="0.25">
      <c r="A86" s="255"/>
      <c r="B86" s="254" t="s">
        <v>700</v>
      </c>
      <c r="C86" s="241" t="s">
        <v>103</v>
      </c>
      <c r="D86" s="246" t="s">
        <v>10</v>
      </c>
      <c r="E86" s="246" t="s">
        <v>24</v>
      </c>
      <c r="F86" s="246" t="s">
        <v>12</v>
      </c>
      <c r="G86" s="246" t="s">
        <v>104</v>
      </c>
      <c r="H86" s="246" t="s">
        <v>105</v>
      </c>
      <c r="I86" s="246" t="s">
        <v>49</v>
      </c>
      <c r="J86" s="246" t="s">
        <v>22</v>
      </c>
      <c r="K86" s="253">
        <f>Abiertos!$D$2</f>
        <v>42058.75</v>
      </c>
      <c r="L86" s="248">
        <v>42018.711805555555</v>
      </c>
      <c r="M86" s="253">
        <v>42038</v>
      </c>
      <c r="N86" s="230">
        <f t="shared" si="24"/>
        <v>20.75</v>
      </c>
      <c r="O86" s="248">
        <f t="shared" si="25"/>
        <v>42039</v>
      </c>
      <c r="P86" s="248"/>
      <c r="Q86" s="249">
        <f t="shared" si="18"/>
        <v>-1</v>
      </c>
      <c r="R86" s="249" t="str">
        <f t="shared" si="19"/>
        <v>Sin Fecha</v>
      </c>
      <c r="S86" s="250">
        <f t="shared" si="20"/>
        <v>40.038194444445253</v>
      </c>
      <c r="T86" s="247">
        <v>42037.487500000003</v>
      </c>
      <c r="U86" s="247" t="str">
        <f t="shared" si="21"/>
        <v>Cumplió</v>
      </c>
      <c r="V86" s="247" t="str">
        <f t="shared" si="22"/>
        <v>Sin Fecha</v>
      </c>
      <c r="W86" s="250">
        <f t="shared" si="23"/>
        <v>18.775694444448163</v>
      </c>
      <c r="X86" s="246" t="s">
        <v>17</v>
      </c>
      <c r="Y86" s="251">
        <f>Abiertos!$D$3</f>
        <v>1</v>
      </c>
      <c r="Z86" s="252"/>
      <c r="AA86" s="252"/>
      <c r="AB86" s="252"/>
      <c r="AC86" s="252"/>
      <c r="AD86" s="254"/>
      <c r="AE86" s="254"/>
    </row>
    <row r="87" spans="1:31" ht="63.75" customHeight="1" x14ac:dyDescent="0.25">
      <c r="A87" s="255"/>
      <c r="B87" s="254" t="s">
        <v>700</v>
      </c>
      <c r="C87" s="241" t="s">
        <v>106</v>
      </c>
      <c r="D87" s="246" t="s">
        <v>10</v>
      </c>
      <c r="E87" s="246" t="s">
        <v>24</v>
      </c>
      <c r="F87" s="246" t="s">
        <v>12</v>
      </c>
      <c r="G87" s="246" t="s">
        <v>107</v>
      </c>
      <c r="H87" s="246" t="s">
        <v>108</v>
      </c>
      <c r="I87" s="246" t="s">
        <v>49</v>
      </c>
      <c r="J87" s="246" t="s">
        <v>22</v>
      </c>
      <c r="K87" s="253">
        <f>Abiertos!$D$2</f>
        <v>42058.75</v>
      </c>
      <c r="L87" s="248">
        <v>42018.711111111108</v>
      </c>
      <c r="M87" s="253">
        <v>42038</v>
      </c>
      <c r="N87" s="230">
        <f t="shared" si="24"/>
        <v>20.75</v>
      </c>
      <c r="O87" s="248">
        <f t="shared" si="25"/>
        <v>42039</v>
      </c>
      <c r="P87" s="248"/>
      <c r="Q87" s="249">
        <f t="shared" si="18"/>
        <v>-5</v>
      </c>
      <c r="R87" s="249" t="str">
        <f t="shared" si="19"/>
        <v>Sin Fecha</v>
      </c>
      <c r="S87" s="250">
        <f t="shared" si="20"/>
        <v>40.038888888891961</v>
      </c>
      <c r="T87" s="247">
        <v>42034</v>
      </c>
      <c r="U87" s="247" t="str">
        <f t="shared" si="21"/>
        <v>Cumplió</v>
      </c>
      <c r="V87" s="247" t="str">
        <f t="shared" si="22"/>
        <v>Sin Fecha</v>
      </c>
      <c r="W87" s="250">
        <f t="shared" si="23"/>
        <v>15.288888888891961</v>
      </c>
      <c r="X87" s="246" t="s">
        <v>17</v>
      </c>
      <c r="Y87" s="251">
        <f>Abiertos!$D$3</f>
        <v>1</v>
      </c>
      <c r="Z87" s="252"/>
      <c r="AA87" s="252"/>
      <c r="AB87" s="252"/>
      <c r="AC87" s="252"/>
      <c r="AD87" s="254"/>
      <c r="AE87" s="254"/>
    </row>
    <row r="88" spans="1:31" ht="63.75" customHeight="1" x14ac:dyDescent="0.25">
      <c r="A88" s="255"/>
      <c r="B88" s="254" t="s">
        <v>700</v>
      </c>
      <c r="C88" s="241" t="s">
        <v>109</v>
      </c>
      <c r="D88" s="246" t="s">
        <v>10</v>
      </c>
      <c r="E88" s="246" t="s">
        <v>24</v>
      </c>
      <c r="F88" s="246" t="s">
        <v>12</v>
      </c>
      <c r="G88" s="246" t="s">
        <v>110</v>
      </c>
      <c r="H88" s="246" t="s">
        <v>111</v>
      </c>
      <c r="I88" s="246" t="s">
        <v>49</v>
      </c>
      <c r="J88" s="246" t="s">
        <v>22</v>
      </c>
      <c r="K88" s="253">
        <f>Abiertos!$D$2</f>
        <v>42058.75</v>
      </c>
      <c r="L88" s="248">
        <v>42018.710416666669</v>
      </c>
      <c r="M88" s="253">
        <v>42038</v>
      </c>
      <c r="N88" s="230">
        <f t="shared" si="24"/>
        <v>20.75</v>
      </c>
      <c r="O88" s="248">
        <f t="shared" si="25"/>
        <v>42039</v>
      </c>
      <c r="P88" s="248"/>
      <c r="Q88" s="249">
        <f t="shared" si="18"/>
        <v>0</v>
      </c>
      <c r="R88" s="249" t="str">
        <f t="shared" si="19"/>
        <v>Sin Fecha</v>
      </c>
      <c r="S88" s="250">
        <f t="shared" si="20"/>
        <v>40.039583333331393</v>
      </c>
      <c r="T88" s="247">
        <v>42038.481249999997</v>
      </c>
      <c r="U88" s="247" t="str">
        <f t="shared" si="21"/>
        <v>Cumplió</v>
      </c>
      <c r="V88" s="247" t="str">
        <f t="shared" si="22"/>
        <v>Sin Fecha</v>
      </c>
      <c r="W88" s="250">
        <f t="shared" si="23"/>
        <v>19.770833333328483</v>
      </c>
      <c r="X88" s="246" t="s">
        <v>17</v>
      </c>
      <c r="Y88" s="251">
        <f>Abiertos!$D$3</f>
        <v>1</v>
      </c>
      <c r="Z88" s="252"/>
      <c r="AA88" s="252"/>
      <c r="AB88" s="252"/>
      <c r="AC88" s="252"/>
      <c r="AD88" s="254"/>
      <c r="AE88" s="254"/>
    </row>
    <row r="89" spans="1:31" ht="63.75" customHeight="1" x14ac:dyDescent="0.25">
      <c r="A89" s="255"/>
      <c r="B89" s="254" t="s">
        <v>700</v>
      </c>
      <c r="C89" s="241" t="s">
        <v>112</v>
      </c>
      <c r="D89" s="246" t="s">
        <v>10</v>
      </c>
      <c r="E89" s="246" t="s">
        <v>24</v>
      </c>
      <c r="F89" s="246" t="s">
        <v>12</v>
      </c>
      <c r="G89" s="246" t="s">
        <v>113</v>
      </c>
      <c r="H89" s="246" t="s">
        <v>114</v>
      </c>
      <c r="I89" s="246" t="s">
        <v>49</v>
      </c>
      <c r="J89" s="246" t="s">
        <v>22</v>
      </c>
      <c r="K89" s="253">
        <f>Abiertos!$D$2</f>
        <v>42058.75</v>
      </c>
      <c r="L89" s="248">
        <v>42018.709027777775</v>
      </c>
      <c r="M89" s="253">
        <v>42038</v>
      </c>
      <c r="N89" s="230">
        <f t="shared" si="24"/>
        <v>20.75</v>
      </c>
      <c r="O89" s="248">
        <f t="shared" si="25"/>
        <v>42039</v>
      </c>
      <c r="P89" s="248"/>
      <c r="Q89" s="249">
        <f t="shared" si="18"/>
        <v>0</v>
      </c>
      <c r="R89" s="249" t="str">
        <f t="shared" si="19"/>
        <v>Sin Fecha</v>
      </c>
      <c r="S89" s="250">
        <f t="shared" si="20"/>
        <v>40.040972222224809</v>
      </c>
      <c r="T89" s="247">
        <v>42038.53125</v>
      </c>
      <c r="U89" s="247" t="str">
        <f t="shared" si="21"/>
        <v>Cumplió</v>
      </c>
      <c r="V89" s="247" t="str">
        <f t="shared" si="22"/>
        <v>Sin Fecha</v>
      </c>
      <c r="W89" s="250">
        <f t="shared" si="23"/>
        <v>19.822222222224809</v>
      </c>
      <c r="X89" s="246" t="s">
        <v>17</v>
      </c>
      <c r="Y89" s="251">
        <f>Abiertos!$D$3</f>
        <v>1</v>
      </c>
      <c r="Z89" s="252"/>
      <c r="AA89" s="252"/>
      <c r="AB89" s="252"/>
      <c r="AC89" s="252"/>
      <c r="AD89" s="254"/>
      <c r="AE89" s="254"/>
    </row>
    <row r="90" spans="1:31" ht="63.75" customHeight="1" x14ac:dyDescent="0.25">
      <c r="A90" s="255"/>
      <c r="B90" s="254" t="s">
        <v>700</v>
      </c>
      <c r="C90" s="241" t="s">
        <v>115</v>
      </c>
      <c r="D90" s="246" t="s">
        <v>10</v>
      </c>
      <c r="E90" s="246" t="s">
        <v>24</v>
      </c>
      <c r="F90" s="246" t="s">
        <v>12</v>
      </c>
      <c r="G90" s="246" t="s">
        <v>116</v>
      </c>
      <c r="H90" s="246" t="s">
        <v>117</v>
      </c>
      <c r="I90" s="246" t="s">
        <v>49</v>
      </c>
      <c r="J90" s="246" t="s">
        <v>22</v>
      </c>
      <c r="K90" s="253">
        <f>Abiertos!$D$2</f>
        <v>42058.75</v>
      </c>
      <c r="L90" s="248">
        <v>42018.706250000003</v>
      </c>
      <c r="M90" s="253">
        <v>42038</v>
      </c>
      <c r="N90" s="230">
        <f t="shared" si="24"/>
        <v>20.75</v>
      </c>
      <c r="O90" s="248">
        <f t="shared" si="25"/>
        <v>42039</v>
      </c>
      <c r="P90" s="248"/>
      <c r="Q90" s="249">
        <f t="shared" si="18"/>
        <v>0</v>
      </c>
      <c r="R90" s="249" t="str">
        <f t="shared" si="19"/>
        <v>Sin Fecha</v>
      </c>
      <c r="S90" s="250">
        <f t="shared" si="20"/>
        <v>40.04374999999709</v>
      </c>
      <c r="T90" s="247">
        <v>42038.564583333333</v>
      </c>
      <c r="U90" s="247" t="str">
        <f t="shared" si="21"/>
        <v>Cumplió</v>
      </c>
      <c r="V90" s="247" t="str">
        <f t="shared" si="22"/>
        <v>Sin Fecha</v>
      </c>
      <c r="W90" s="250">
        <f t="shared" si="23"/>
        <v>19.858333333329938</v>
      </c>
      <c r="X90" s="246" t="s">
        <v>17</v>
      </c>
      <c r="Y90" s="251">
        <f>Abiertos!$D$3</f>
        <v>1</v>
      </c>
      <c r="Z90" s="252"/>
      <c r="AA90" s="252"/>
      <c r="AB90" s="252"/>
      <c r="AC90" s="252"/>
      <c r="AD90" s="254"/>
      <c r="AE90" s="254"/>
    </row>
    <row r="91" spans="1:31" ht="63.75" customHeight="1" x14ac:dyDescent="0.25">
      <c r="A91" s="255">
        <v>1</v>
      </c>
      <c r="B91" s="254" t="s">
        <v>701</v>
      </c>
      <c r="C91" s="241" t="s">
        <v>118</v>
      </c>
      <c r="D91" s="246" t="s">
        <v>10</v>
      </c>
      <c r="E91" s="246" t="s">
        <v>59</v>
      </c>
      <c r="F91" s="246" t="s">
        <v>12</v>
      </c>
      <c r="G91" s="246" t="s">
        <v>119</v>
      </c>
      <c r="H91" s="246" t="s">
        <v>120</v>
      </c>
      <c r="I91" s="246" t="s">
        <v>87</v>
      </c>
      <c r="J91" s="246" t="s">
        <v>65</v>
      </c>
      <c r="K91" s="253">
        <f>Abiertos!$D$2</f>
        <v>42058.75</v>
      </c>
      <c r="L91" s="248">
        <v>42017.677777777775</v>
      </c>
      <c r="M91" s="253">
        <f>+T92</f>
        <v>42044</v>
      </c>
      <c r="N91" s="230">
        <f t="shared" si="24"/>
        <v>14.75</v>
      </c>
      <c r="O91" s="248">
        <f t="shared" si="25"/>
        <v>42045</v>
      </c>
      <c r="P91" s="248">
        <v>42044</v>
      </c>
      <c r="Q91" s="249">
        <f t="shared" si="18"/>
        <v>13</v>
      </c>
      <c r="R91" s="249">
        <f t="shared" si="19"/>
        <v>14</v>
      </c>
      <c r="S91" s="250">
        <f t="shared" si="20"/>
        <v>41.072222222224809</v>
      </c>
      <c r="T91" s="247"/>
      <c r="U91" s="247" t="str">
        <f t="shared" si="21"/>
        <v>No Cumplió</v>
      </c>
      <c r="V91" s="247" t="str">
        <f t="shared" si="22"/>
        <v>No Cumplió</v>
      </c>
      <c r="W91" s="250">
        <f t="shared" si="23"/>
        <v>41.072222222224809</v>
      </c>
      <c r="X91" s="246" t="s">
        <v>17</v>
      </c>
      <c r="Y91" s="251">
        <f>Abiertos!$D$3</f>
        <v>1</v>
      </c>
      <c r="Z91" s="252"/>
      <c r="AA91" s="252"/>
      <c r="AB91" s="252"/>
      <c r="AC91" s="252"/>
      <c r="AD91" s="254"/>
      <c r="AE91" s="254"/>
    </row>
    <row r="92" spans="1:31" ht="63.75" customHeight="1" x14ac:dyDescent="0.25">
      <c r="A92" s="255"/>
      <c r="B92" s="254" t="s">
        <v>701</v>
      </c>
      <c r="C92" s="241" t="s">
        <v>118</v>
      </c>
      <c r="D92" s="246" t="s">
        <v>10</v>
      </c>
      <c r="E92" s="246" t="s">
        <v>51</v>
      </c>
      <c r="F92" s="246" t="s">
        <v>12</v>
      </c>
      <c r="G92" s="246" t="s">
        <v>119</v>
      </c>
      <c r="H92" s="246" t="s">
        <v>120</v>
      </c>
      <c r="I92" s="246" t="s">
        <v>87</v>
      </c>
      <c r="J92" s="246" t="s">
        <v>54</v>
      </c>
      <c r="K92" s="253">
        <f>Abiertos!$D$2</f>
        <v>42058.75</v>
      </c>
      <c r="L92" s="248">
        <v>42017.677777777775</v>
      </c>
      <c r="M92" s="253">
        <v>42038</v>
      </c>
      <c r="N92" s="230">
        <f t="shared" si="24"/>
        <v>20.75</v>
      </c>
      <c r="O92" s="248">
        <f t="shared" si="25"/>
        <v>42039</v>
      </c>
      <c r="P92" s="248">
        <v>42044</v>
      </c>
      <c r="Q92" s="249">
        <f t="shared" si="18"/>
        <v>5</v>
      </c>
      <c r="R92" s="249">
        <f t="shared" si="19"/>
        <v>0</v>
      </c>
      <c r="S92" s="250">
        <f t="shared" si="20"/>
        <v>41.072222222224809</v>
      </c>
      <c r="T92" s="247">
        <v>42044</v>
      </c>
      <c r="U92" s="247" t="str">
        <f t="shared" si="21"/>
        <v>No Cumplió</v>
      </c>
      <c r="V92" s="247" t="str">
        <f t="shared" si="22"/>
        <v>Cumplió</v>
      </c>
      <c r="W92" s="250">
        <f t="shared" si="23"/>
        <v>26.322222222224809</v>
      </c>
      <c r="X92" s="246" t="s">
        <v>17</v>
      </c>
      <c r="Y92" s="251">
        <f>Abiertos!$D$3</f>
        <v>1</v>
      </c>
      <c r="Z92" s="252"/>
      <c r="AA92" s="252"/>
      <c r="AB92" s="252"/>
      <c r="AC92" s="252"/>
      <c r="AD92" s="254"/>
      <c r="AE92" s="254"/>
    </row>
    <row r="93" spans="1:31" ht="63.75" customHeight="1" x14ac:dyDescent="0.25">
      <c r="A93" s="255">
        <v>1</v>
      </c>
      <c r="B93" s="254" t="s">
        <v>701</v>
      </c>
      <c r="C93" s="241" t="s">
        <v>121</v>
      </c>
      <c r="D93" s="246" t="s">
        <v>10</v>
      </c>
      <c r="E93" s="246" t="s">
        <v>51</v>
      </c>
      <c r="F93" s="246" t="s">
        <v>12</v>
      </c>
      <c r="G93" s="246" t="s">
        <v>122</v>
      </c>
      <c r="H93" s="246" t="s">
        <v>123</v>
      </c>
      <c r="I93" s="246" t="s">
        <v>87</v>
      </c>
      <c r="J93" s="246" t="s">
        <v>80</v>
      </c>
      <c r="K93" s="253">
        <f>Abiertos!$D$2</f>
        <v>42058.75</v>
      </c>
      <c r="L93" s="248">
        <v>42017.672222222223</v>
      </c>
      <c r="M93" s="253">
        <v>42038</v>
      </c>
      <c r="N93" s="230">
        <f t="shared" si="24"/>
        <v>20.75</v>
      </c>
      <c r="O93" s="248">
        <f t="shared" si="25"/>
        <v>42039</v>
      </c>
      <c r="P93" s="248"/>
      <c r="Q93" s="249">
        <f t="shared" si="18"/>
        <v>19</v>
      </c>
      <c r="R93" s="249" t="str">
        <f t="shared" si="19"/>
        <v>Sin Fecha</v>
      </c>
      <c r="S93" s="250">
        <f t="shared" si="20"/>
        <v>41.077777777776646</v>
      </c>
      <c r="T93" s="247"/>
      <c r="U93" s="247" t="str">
        <f t="shared" si="21"/>
        <v>No Cumplió</v>
      </c>
      <c r="V93" s="247" t="str">
        <f t="shared" si="22"/>
        <v>Sin Fecha</v>
      </c>
      <c r="W93" s="250">
        <f t="shared" si="23"/>
        <v>41.077777777776646</v>
      </c>
      <c r="X93" s="246" t="s">
        <v>17</v>
      </c>
      <c r="Y93" s="251">
        <f>Abiertos!$D$3</f>
        <v>1</v>
      </c>
      <c r="Z93" s="252"/>
      <c r="AA93" s="252"/>
      <c r="AB93" s="252"/>
      <c r="AC93" s="252"/>
      <c r="AD93" s="254"/>
      <c r="AE93" s="254"/>
    </row>
    <row r="94" spans="1:31" ht="63.75" customHeight="1" x14ac:dyDescent="0.25">
      <c r="A94" s="255">
        <v>1</v>
      </c>
      <c r="B94" s="254" t="s">
        <v>699</v>
      </c>
      <c r="C94" s="241" t="s">
        <v>124</v>
      </c>
      <c r="D94" s="246" t="s">
        <v>10</v>
      </c>
      <c r="E94" s="246" t="s">
        <v>59</v>
      </c>
      <c r="F94" s="246" t="s">
        <v>12</v>
      </c>
      <c r="G94" s="246" t="s">
        <v>125</v>
      </c>
      <c r="H94" s="246" t="s">
        <v>126</v>
      </c>
      <c r="I94" s="246" t="s">
        <v>80</v>
      </c>
      <c r="J94" s="246" t="s">
        <v>80</v>
      </c>
      <c r="K94" s="253">
        <f>Abiertos!$D$2</f>
        <v>42058.75</v>
      </c>
      <c r="L94" s="248">
        <v>42017.386805555558</v>
      </c>
      <c r="M94" s="253">
        <f>+T95</f>
        <v>42044.489583333336</v>
      </c>
      <c r="N94" s="230">
        <f t="shared" si="24"/>
        <v>14.260416666664241</v>
      </c>
      <c r="O94" s="248">
        <f t="shared" si="25"/>
        <v>42045.489583333336</v>
      </c>
      <c r="P94" s="248"/>
      <c r="Q94" s="249">
        <f t="shared" si="18"/>
        <v>13</v>
      </c>
      <c r="R94" s="249" t="str">
        <f t="shared" si="19"/>
        <v>Sin Fecha</v>
      </c>
      <c r="S94" s="250">
        <f t="shared" si="20"/>
        <v>41.363194444442343</v>
      </c>
      <c r="T94" s="247"/>
      <c r="U94" s="247" t="str">
        <f t="shared" si="21"/>
        <v>No Cumplió</v>
      </c>
      <c r="V94" s="247" t="str">
        <f t="shared" si="22"/>
        <v>Sin Fecha</v>
      </c>
      <c r="W94" s="250">
        <f t="shared" si="23"/>
        <v>41.363194444442343</v>
      </c>
      <c r="X94" s="246" t="s">
        <v>71</v>
      </c>
      <c r="Y94" s="251">
        <f>Abiertos!$D$3</f>
        <v>1</v>
      </c>
      <c r="Z94" s="252"/>
      <c r="AA94" s="252"/>
      <c r="AB94" s="252"/>
      <c r="AC94" s="252"/>
      <c r="AD94" s="254"/>
      <c r="AE94" s="254"/>
    </row>
    <row r="95" spans="1:31" ht="63.75" customHeight="1" x14ac:dyDescent="0.25">
      <c r="A95" s="255"/>
      <c r="B95" s="254" t="s">
        <v>699</v>
      </c>
      <c r="C95" s="241" t="s">
        <v>124</v>
      </c>
      <c r="D95" s="246" t="s">
        <v>10</v>
      </c>
      <c r="E95" s="246" t="s">
        <v>11</v>
      </c>
      <c r="F95" s="246" t="s">
        <v>12</v>
      </c>
      <c r="G95" s="246" t="s">
        <v>125</v>
      </c>
      <c r="H95" s="246" t="s">
        <v>126</v>
      </c>
      <c r="I95" s="246" t="s">
        <v>80</v>
      </c>
      <c r="J95" s="246" t="s">
        <v>80</v>
      </c>
      <c r="K95" s="253">
        <f>Abiertos!$D$2</f>
        <v>42058.75</v>
      </c>
      <c r="L95" s="248">
        <v>42017.386805555558</v>
      </c>
      <c r="M95" s="253">
        <v>42038</v>
      </c>
      <c r="N95" s="230">
        <f t="shared" si="24"/>
        <v>20.75</v>
      </c>
      <c r="O95" s="248">
        <f t="shared" si="25"/>
        <v>42039</v>
      </c>
      <c r="P95" s="248"/>
      <c r="Q95" s="249">
        <f t="shared" si="18"/>
        <v>5</v>
      </c>
      <c r="R95" s="249" t="str">
        <f t="shared" si="19"/>
        <v>Sin Fecha</v>
      </c>
      <c r="S95" s="250">
        <f t="shared" si="20"/>
        <v>41.363194444442343</v>
      </c>
      <c r="T95" s="247">
        <v>42044.489583333336</v>
      </c>
      <c r="U95" s="247" t="str">
        <f t="shared" si="21"/>
        <v>No Cumplió</v>
      </c>
      <c r="V95" s="247" t="str">
        <f t="shared" si="22"/>
        <v>Sin Fecha</v>
      </c>
      <c r="W95" s="250">
        <f t="shared" si="23"/>
        <v>27.102777777778101</v>
      </c>
      <c r="X95" s="246" t="s">
        <v>71</v>
      </c>
      <c r="Y95" s="251">
        <f>Abiertos!$D$3</f>
        <v>1</v>
      </c>
      <c r="Z95" s="252"/>
      <c r="AA95" s="252"/>
      <c r="AB95" s="252"/>
      <c r="AC95" s="252"/>
      <c r="AD95" s="254"/>
      <c r="AE95" s="254"/>
    </row>
    <row r="96" spans="1:31" ht="63.75" customHeight="1" x14ac:dyDescent="0.25">
      <c r="A96" s="255"/>
      <c r="B96" s="254" t="s">
        <v>699</v>
      </c>
      <c r="C96" s="241" t="s">
        <v>128</v>
      </c>
      <c r="D96" s="246" t="s">
        <v>10</v>
      </c>
      <c r="E96" s="246" t="s">
        <v>11</v>
      </c>
      <c r="F96" s="246" t="s">
        <v>12</v>
      </c>
      <c r="G96" s="246" t="s">
        <v>129</v>
      </c>
      <c r="H96" s="246" t="s">
        <v>130</v>
      </c>
      <c r="I96" s="246" t="s">
        <v>131</v>
      </c>
      <c r="J96" s="246" t="s">
        <v>132</v>
      </c>
      <c r="K96" s="253">
        <f>Abiertos!$D$2</f>
        <v>42058.75</v>
      </c>
      <c r="L96" s="248">
        <v>42014.945138888892</v>
      </c>
      <c r="M96" s="253">
        <v>42038</v>
      </c>
      <c r="N96" s="230">
        <f t="shared" si="24"/>
        <v>20.75</v>
      </c>
      <c r="O96" s="248">
        <f t="shared" si="25"/>
        <v>42039</v>
      </c>
      <c r="P96" s="248">
        <v>42044</v>
      </c>
      <c r="Q96" s="249">
        <f t="shared" si="18"/>
        <v>12</v>
      </c>
      <c r="R96" s="249">
        <f t="shared" si="19"/>
        <v>7</v>
      </c>
      <c r="S96" s="250">
        <f t="shared" si="20"/>
        <v>43.804861111108039</v>
      </c>
      <c r="T96" s="247">
        <v>42051.578472222223</v>
      </c>
      <c r="U96" s="247" t="str">
        <f t="shared" si="21"/>
        <v>No Cumplió</v>
      </c>
      <c r="V96" s="247" t="str">
        <f t="shared" si="22"/>
        <v>No Cumplió</v>
      </c>
      <c r="W96" s="250">
        <f t="shared" si="23"/>
        <v>36.633333333331393</v>
      </c>
      <c r="X96" s="246" t="s">
        <v>133</v>
      </c>
      <c r="Y96" s="251">
        <f>Abiertos!$D$3</f>
        <v>1</v>
      </c>
      <c r="Z96" s="252"/>
      <c r="AA96" s="252"/>
      <c r="AB96" s="252"/>
      <c r="AC96" s="252"/>
      <c r="AD96" s="254"/>
      <c r="AE96" s="254"/>
    </row>
    <row r="97" spans="1:31" ht="63.75" customHeight="1" x14ac:dyDescent="0.25">
      <c r="A97" s="255"/>
      <c r="B97" s="254" t="s">
        <v>704</v>
      </c>
      <c r="C97" s="241" t="s">
        <v>136</v>
      </c>
      <c r="D97" s="246" t="s">
        <v>10</v>
      </c>
      <c r="E97" s="246" t="s">
        <v>137</v>
      </c>
      <c r="F97" s="246" t="s">
        <v>25</v>
      </c>
      <c r="G97" s="246" t="s">
        <v>138</v>
      </c>
      <c r="H97" s="246" t="s">
        <v>139</v>
      </c>
      <c r="I97" s="246" t="s">
        <v>28</v>
      </c>
      <c r="J97" s="246" t="s">
        <v>22</v>
      </c>
      <c r="K97" s="253">
        <f>Abiertos!$D$2</f>
        <v>42058.75</v>
      </c>
      <c r="L97" s="248">
        <v>41982.740277777775</v>
      </c>
      <c r="M97" s="253">
        <v>42038</v>
      </c>
      <c r="N97" s="230">
        <f t="shared" si="24"/>
        <v>20.75</v>
      </c>
      <c r="O97" s="248">
        <f t="shared" si="25"/>
        <v>42039</v>
      </c>
      <c r="P97" s="248">
        <v>42040</v>
      </c>
      <c r="Q97" s="249">
        <f t="shared" si="18"/>
        <v>9</v>
      </c>
      <c r="R97" s="249">
        <f t="shared" si="19"/>
        <v>8</v>
      </c>
      <c r="S97" s="250">
        <f t="shared" si="20"/>
        <v>76.009722222224809</v>
      </c>
      <c r="T97" s="247">
        <v>42048.810416666667</v>
      </c>
      <c r="U97" s="247" t="str">
        <f t="shared" si="21"/>
        <v>No Cumplió</v>
      </c>
      <c r="V97" s="247" t="str">
        <f t="shared" si="22"/>
        <v>No Cumplió</v>
      </c>
      <c r="W97" s="250">
        <f t="shared" si="23"/>
        <v>66.070138888891961</v>
      </c>
      <c r="X97" s="246" t="s">
        <v>140</v>
      </c>
      <c r="Y97" s="251">
        <f>Abiertos!$D$3</f>
        <v>1</v>
      </c>
      <c r="Z97" s="252"/>
      <c r="AA97" s="252"/>
      <c r="AB97" s="252"/>
      <c r="AC97" s="252"/>
      <c r="AD97" s="254"/>
      <c r="AE97" s="254"/>
    </row>
    <row r="98" spans="1:31" ht="63.75" customHeight="1" x14ac:dyDescent="0.25">
      <c r="A98" s="255">
        <v>1</v>
      </c>
      <c r="B98" s="254" t="s">
        <v>699</v>
      </c>
      <c r="C98" s="241" t="s">
        <v>142</v>
      </c>
      <c r="D98" s="246" t="s">
        <v>10</v>
      </c>
      <c r="E98" s="246" t="s">
        <v>51</v>
      </c>
      <c r="F98" s="246" t="s">
        <v>25</v>
      </c>
      <c r="G98" s="246" t="s">
        <v>143</v>
      </c>
      <c r="H98" s="246" t="s">
        <v>144</v>
      </c>
      <c r="I98" s="246" t="s">
        <v>28</v>
      </c>
      <c r="J98" s="246" t="s">
        <v>65</v>
      </c>
      <c r="K98" s="253">
        <f>Abiertos!$D$2</f>
        <v>42058.75</v>
      </c>
      <c r="L98" s="248">
        <v>41977.866666666669</v>
      </c>
      <c r="M98" s="253">
        <v>42038</v>
      </c>
      <c r="N98" s="230">
        <f t="shared" si="24"/>
        <v>20.75</v>
      </c>
      <c r="O98" s="248">
        <f t="shared" si="25"/>
        <v>42039</v>
      </c>
      <c r="P98" s="248"/>
      <c r="Q98" s="249">
        <f t="shared" si="18"/>
        <v>19</v>
      </c>
      <c r="R98" s="249" t="str">
        <f t="shared" si="19"/>
        <v>Sin Fecha</v>
      </c>
      <c r="S98" s="250">
        <f t="shared" si="20"/>
        <v>80.883333333331393</v>
      </c>
      <c r="T98" s="247"/>
      <c r="U98" s="247" t="str">
        <f t="shared" si="21"/>
        <v>No Cumplió</v>
      </c>
      <c r="V98" s="247" t="str">
        <f t="shared" si="22"/>
        <v>Sin Fecha</v>
      </c>
      <c r="W98" s="250">
        <f t="shared" si="23"/>
        <v>80.883333333331393</v>
      </c>
      <c r="X98" s="246" t="s">
        <v>145</v>
      </c>
      <c r="Y98" s="251">
        <f>Abiertos!$D$3</f>
        <v>1</v>
      </c>
      <c r="Z98" s="252"/>
      <c r="AA98" s="252"/>
      <c r="AB98" s="252"/>
      <c r="AC98" s="252"/>
      <c r="AD98" s="254"/>
      <c r="AE98" s="254"/>
    </row>
    <row r="99" spans="1:31" ht="63.75" customHeight="1" x14ac:dyDescent="0.25">
      <c r="A99" s="255" t="s">
        <v>945</v>
      </c>
      <c r="B99" s="254" t="s">
        <v>702</v>
      </c>
      <c r="C99" s="241" t="s">
        <v>151</v>
      </c>
      <c r="D99" s="246" t="s">
        <v>10</v>
      </c>
      <c r="E99" s="246" t="s">
        <v>817</v>
      </c>
      <c r="F99" s="246" t="s">
        <v>12</v>
      </c>
      <c r="G99" s="246" t="s">
        <v>152</v>
      </c>
      <c r="H99" s="246" t="s">
        <v>153</v>
      </c>
      <c r="I99" s="246" t="s">
        <v>148</v>
      </c>
      <c r="J99" s="246" t="s">
        <v>148</v>
      </c>
      <c r="K99" s="253">
        <f>Abiertos!$D$2</f>
        <v>42058.75</v>
      </c>
      <c r="L99" s="248">
        <v>41956.612500000003</v>
      </c>
      <c r="M99" s="253">
        <v>42038</v>
      </c>
      <c r="N99" s="230">
        <f t="shared" si="24"/>
        <v>20.75</v>
      </c>
      <c r="O99" s="248">
        <f t="shared" si="25"/>
        <v>42039</v>
      </c>
      <c r="P99" s="248"/>
      <c r="Q99" s="249">
        <f t="shared" si="18"/>
        <v>2</v>
      </c>
      <c r="R99" s="249" t="str">
        <f t="shared" si="19"/>
        <v>Sin Fecha</v>
      </c>
      <c r="S99" s="250">
        <f t="shared" si="20"/>
        <v>102.13749999999709</v>
      </c>
      <c r="T99" s="247">
        <v>42041</v>
      </c>
      <c r="U99" s="247" t="str">
        <f t="shared" si="21"/>
        <v>No Cumplió</v>
      </c>
      <c r="V99" s="247" t="str">
        <f t="shared" si="22"/>
        <v>Sin Fecha</v>
      </c>
      <c r="W99" s="250">
        <f t="shared" si="23"/>
        <v>84.38749999999709</v>
      </c>
      <c r="X99" s="246" t="s">
        <v>154</v>
      </c>
      <c r="Y99" s="251">
        <f>Abiertos!$D$3</f>
        <v>1</v>
      </c>
      <c r="Z99" s="252"/>
      <c r="AA99" s="252"/>
      <c r="AB99" s="252"/>
      <c r="AC99" s="252"/>
      <c r="AD99" s="254"/>
      <c r="AE99" s="254"/>
    </row>
    <row r="100" spans="1:31" ht="63.75" customHeight="1" x14ac:dyDescent="0.25">
      <c r="A100" s="255"/>
      <c r="B100" s="254" t="s">
        <v>703</v>
      </c>
      <c r="C100" s="241" t="s">
        <v>157</v>
      </c>
      <c r="D100" s="246" t="s">
        <v>10</v>
      </c>
      <c r="E100" s="246" t="s">
        <v>158</v>
      </c>
      <c r="F100" s="246" t="s">
        <v>12</v>
      </c>
      <c r="G100" s="246" t="s">
        <v>159</v>
      </c>
      <c r="H100" s="246" t="s">
        <v>160</v>
      </c>
      <c r="I100" s="246" t="s">
        <v>134</v>
      </c>
      <c r="J100" s="246" t="s">
        <v>132</v>
      </c>
      <c r="K100" s="253">
        <f>Abiertos!$D$2</f>
        <v>42058.75</v>
      </c>
      <c r="L100" s="248">
        <v>41949.607638888891</v>
      </c>
      <c r="M100" s="253">
        <v>42038</v>
      </c>
      <c r="N100" s="230">
        <f t="shared" si="24"/>
        <v>20.75</v>
      </c>
      <c r="O100" s="248">
        <f t="shared" si="25"/>
        <v>42039</v>
      </c>
      <c r="P100" s="248"/>
      <c r="Q100" s="249">
        <f t="shared" si="18"/>
        <v>12</v>
      </c>
      <c r="R100" s="249" t="str">
        <f t="shared" si="19"/>
        <v>Sin Fecha</v>
      </c>
      <c r="S100" s="250">
        <f t="shared" si="20"/>
        <v>109.14236111110949</v>
      </c>
      <c r="T100" s="247">
        <v>42051.760416666664</v>
      </c>
      <c r="U100" s="247" t="str">
        <f t="shared" si="21"/>
        <v>No Cumplió</v>
      </c>
      <c r="V100" s="247" t="str">
        <f t="shared" si="22"/>
        <v>Sin Fecha</v>
      </c>
      <c r="W100" s="250">
        <f t="shared" si="23"/>
        <v>102.15277777777374</v>
      </c>
      <c r="X100" s="246" t="s">
        <v>17</v>
      </c>
      <c r="Y100" s="251">
        <f>Abiertos!$D$3</f>
        <v>1</v>
      </c>
      <c r="Z100" s="252"/>
      <c r="AA100" s="252"/>
      <c r="AB100" s="252"/>
      <c r="AC100" s="252"/>
      <c r="AD100" s="254"/>
      <c r="AE100" s="254"/>
    </row>
    <row r="101" spans="1:31" ht="63.75" customHeight="1" x14ac:dyDescent="0.25">
      <c r="A101" s="255"/>
      <c r="B101" s="254" t="s">
        <v>703</v>
      </c>
      <c r="C101" s="241" t="s">
        <v>161</v>
      </c>
      <c r="D101" s="246" t="s">
        <v>10</v>
      </c>
      <c r="E101" s="246" t="s">
        <v>158</v>
      </c>
      <c r="F101" s="246" t="s">
        <v>12</v>
      </c>
      <c r="G101" s="246" t="s">
        <v>162</v>
      </c>
      <c r="H101" s="246" t="s">
        <v>163</v>
      </c>
      <c r="I101" s="246" t="s">
        <v>134</v>
      </c>
      <c r="J101" s="246" t="s">
        <v>132</v>
      </c>
      <c r="K101" s="253">
        <f>Abiertos!$D$2</f>
        <v>42058.75</v>
      </c>
      <c r="L101" s="248">
        <v>41949.597916666666</v>
      </c>
      <c r="M101" s="253">
        <v>42038</v>
      </c>
      <c r="N101" s="230">
        <f t="shared" si="24"/>
        <v>20.75</v>
      </c>
      <c r="O101" s="248">
        <f t="shared" si="25"/>
        <v>42039</v>
      </c>
      <c r="P101" s="248"/>
      <c r="Q101" s="249">
        <f t="shared" si="18"/>
        <v>12</v>
      </c>
      <c r="R101" s="249" t="str">
        <f t="shared" si="19"/>
        <v>Sin Fecha</v>
      </c>
      <c r="S101" s="250">
        <f t="shared" si="20"/>
        <v>109.1520833333343</v>
      </c>
      <c r="T101" s="247">
        <v>42051.760416666664</v>
      </c>
      <c r="U101" s="247" t="str">
        <f t="shared" si="21"/>
        <v>No Cumplió</v>
      </c>
      <c r="V101" s="247" t="str">
        <f t="shared" si="22"/>
        <v>Sin Fecha</v>
      </c>
      <c r="W101" s="250">
        <f t="shared" si="23"/>
        <v>102.16249999999854</v>
      </c>
      <c r="X101" s="246" t="s">
        <v>17</v>
      </c>
      <c r="Y101" s="251">
        <f>Abiertos!$D$3</f>
        <v>1</v>
      </c>
      <c r="Z101" s="247">
        <v>42051.760416666664</v>
      </c>
      <c r="AA101" s="252"/>
      <c r="AB101" s="252"/>
      <c r="AC101" s="252"/>
      <c r="AD101" s="254"/>
      <c r="AE101" s="254"/>
    </row>
    <row r="102" spans="1:31" s="60" customFormat="1" ht="63.75" customHeight="1" x14ac:dyDescent="0.25">
      <c r="A102" s="255">
        <v>1</v>
      </c>
      <c r="B102" s="254" t="s">
        <v>702</v>
      </c>
      <c r="C102" s="241" t="s">
        <v>166</v>
      </c>
      <c r="D102" s="246" t="s">
        <v>10</v>
      </c>
      <c r="E102" s="246" t="s">
        <v>51</v>
      </c>
      <c r="F102" s="246" t="s">
        <v>12</v>
      </c>
      <c r="G102" s="246" t="s">
        <v>167</v>
      </c>
      <c r="H102" s="246" t="s">
        <v>168</v>
      </c>
      <c r="I102" s="246" t="s">
        <v>164</v>
      </c>
      <c r="J102" s="246" t="s">
        <v>127</v>
      </c>
      <c r="K102" s="253">
        <f>Abiertos!$D$2</f>
        <v>42058.75</v>
      </c>
      <c r="L102" s="248">
        <v>41935.814583333333</v>
      </c>
      <c r="M102" s="253">
        <f>+T103</f>
        <v>42051</v>
      </c>
      <c r="N102" s="230">
        <f t="shared" si="24"/>
        <v>7.75</v>
      </c>
      <c r="O102" s="248">
        <f t="shared" si="25"/>
        <v>42052</v>
      </c>
      <c r="P102" s="248"/>
      <c r="Q102" s="249">
        <f t="shared" si="18"/>
        <v>6</v>
      </c>
      <c r="R102" s="249" t="str">
        <f t="shared" si="19"/>
        <v>Sin Fecha</v>
      </c>
      <c r="S102" s="250">
        <f t="shared" si="20"/>
        <v>122.93541666666715</v>
      </c>
      <c r="T102" s="247"/>
      <c r="U102" s="247" t="str">
        <f t="shared" si="21"/>
        <v>No Cumplió</v>
      </c>
      <c r="V102" s="247" t="str">
        <f t="shared" si="22"/>
        <v>Sin Fecha</v>
      </c>
      <c r="W102" s="250">
        <f t="shared" si="23"/>
        <v>122.93541666666715</v>
      </c>
      <c r="X102" s="246" t="s">
        <v>316</v>
      </c>
      <c r="Y102" s="251">
        <f>Abiertos!$D$3</f>
        <v>1</v>
      </c>
      <c r="Z102" s="252"/>
      <c r="AA102" s="252"/>
      <c r="AB102" s="252"/>
      <c r="AC102" s="252"/>
      <c r="AD102" s="254"/>
      <c r="AE102" s="254"/>
    </row>
    <row r="103" spans="1:31" ht="63.75" customHeight="1" x14ac:dyDescent="0.25">
      <c r="A103" s="255"/>
      <c r="B103" s="254" t="s">
        <v>702</v>
      </c>
      <c r="C103" s="241" t="s">
        <v>166</v>
      </c>
      <c r="D103" s="246" t="s">
        <v>10</v>
      </c>
      <c r="E103" s="246" t="s">
        <v>59</v>
      </c>
      <c r="F103" s="246" t="s">
        <v>12</v>
      </c>
      <c r="G103" s="246" t="s">
        <v>167</v>
      </c>
      <c r="H103" s="246" t="s">
        <v>168</v>
      </c>
      <c r="I103" s="246" t="s">
        <v>164</v>
      </c>
      <c r="J103" s="246" t="s">
        <v>127</v>
      </c>
      <c r="K103" s="253">
        <f>Abiertos!$D$2</f>
        <v>42058.75</v>
      </c>
      <c r="L103" s="248">
        <v>41935.814583333333</v>
      </c>
      <c r="M103" s="253">
        <f>+T104</f>
        <v>42048.447222222225</v>
      </c>
      <c r="N103" s="230">
        <f t="shared" si="24"/>
        <v>10.302777777775191</v>
      </c>
      <c r="O103" s="248">
        <f t="shared" si="25"/>
        <v>42049.447222222225</v>
      </c>
      <c r="P103" s="248">
        <v>42046</v>
      </c>
      <c r="Q103" s="249">
        <f t="shared" si="18"/>
        <v>1</v>
      </c>
      <c r="R103" s="249">
        <f t="shared" si="19"/>
        <v>5</v>
      </c>
      <c r="S103" s="250">
        <f t="shared" si="20"/>
        <v>122.93541666666715</v>
      </c>
      <c r="T103" s="247">
        <v>42051</v>
      </c>
      <c r="U103" s="247" t="str">
        <f t="shared" si="21"/>
        <v>No Cumplió</v>
      </c>
      <c r="V103" s="247" t="str">
        <f t="shared" si="22"/>
        <v>No Cumplió</v>
      </c>
      <c r="W103" s="250">
        <f t="shared" si="23"/>
        <v>115.18541666666715</v>
      </c>
      <c r="X103" s="246" t="s">
        <v>316</v>
      </c>
      <c r="Y103" s="251">
        <f>Abiertos!$D$3</f>
        <v>1</v>
      </c>
      <c r="Z103" s="252"/>
      <c r="AA103" s="252"/>
      <c r="AB103" s="252"/>
      <c r="AC103" s="252"/>
      <c r="AD103" s="254"/>
      <c r="AE103" s="254"/>
    </row>
    <row r="104" spans="1:31" ht="63.75" customHeight="1" x14ac:dyDescent="0.25">
      <c r="A104" s="255"/>
      <c r="B104" s="254" t="s">
        <v>702</v>
      </c>
      <c r="C104" s="241" t="s">
        <v>166</v>
      </c>
      <c r="D104" s="246" t="s">
        <v>10</v>
      </c>
      <c r="E104" s="246" t="s">
        <v>51</v>
      </c>
      <c r="F104" s="246" t="s">
        <v>12</v>
      </c>
      <c r="G104" s="246" t="s">
        <v>167</v>
      </c>
      <c r="H104" s="246" t="s">
        <v>168</v>
      </c>
      <c r="I104" s="246" t="s">
        <v>164</v>
      </c>
      <c r="J104" s="246" t="s">
        <v>149</v>
      </c>
      <c r="K104" s="253">
        <f>Abiertos!$D$2</f>
        <v>42058.75</v>
      </c>
      <c r="L104" s="248">
        <v>41935.814583333333</v>
      </c>
      <c r="M104" s="253">
        <v>42038</v>
      </c>
      <c r="N104" s="230">
        <f t="shared" si="24"/>
        <v>20.75</v>
      </c>
      <c r="O104" s="248">
        <f t="shared" si="25"/>
        <v>42039</v>
      </c>
      <c r="P104" s="248">
        <v>42046</v>
      </c>
      <c r="Q104" s="249">
        <f t="shared" si="18"/>
        <v>9</v>
      </c>
      <c r="R104" s="249">
        <f t="shared" si="19"/>
        <v>2</v>
      </c>
      <c r="S104" s="250">
        <f t="shared" si="20"/>
        <v>122.93541666666715</v>
      </c>
      <c r="T104" s="247">
        <v>42048.447222222225</v>
      </c>
      <c r="U104" s="247" t="str">
        <f t="shared" si="21"/>
        <v>No Cumplió</v>
      </c>
      <c r="V104" s="247" t="str">
        <f t="shared" si="22"/>
        <v>No Cumplió</v>
      </c>
      <c r="W104" s="250">
        <f t="shared" si="23"/>
        <v>112.63263888889196</v>
      </c>
      <c r="X104" s="246" t="s">
        <v>135</v>
      </c>
      <c r="Y104" s="251">
        <f>Abiertos!$D$3</f>
        <v>1</v>
      </c>
      <c r="Z104" s="252"/>
      <c r="AA104" s="252"/>
      <c r="AB104" s="252"/>
      <c r="AC104" s="252"/>
      <c r="AD104" s="254"/>
      <c r="AE104" s="254"/>
    </row>
    <row r="105" spans="1:31" s="61" customFormat="1" ht="63.75" customHeight="1" x14ac:dyDescent="0.25">
      <c r="A105" s="255">
        <v>1</v>
      </c>
      <c r="B105" s="254" t="s">
        <v>702</v>
      </c>
      <c r="C105" s="241" t="s">
        <v>169</v>
      </c>
      <c r="D105" s="246" t="s">
        <v>10</v>
      </c>
      <c r="E105" s="246" t="s">
        <v>51</v>
      </c>
      <c r="F105" s="246" t="s">
        <v>12</v>
      </c>
      <c r="G105" s="246" t="s">
        <v>170</v>
      </c>
      <c r="H105" s="246" t="s">
        <v>171</v>
      </c>
      <c r="I105" s="246" t="s">
        <v>164</v>
      </c>
      <c r="J105" s="246" t="s">
        <v>127</v>
      </c>
      <c r="K105" s="253">
        <f>Abiertos!$D$2</f>
        <v>42058.75</v>
      </c>
      <c r="L105" s="248">
        <v>41935.811805555553</v>
      </c>
      <c r="M105" s="253">
        <v>42051.813194444447</v>
      </c>
      <c r="N105" s="230">
        <f t="shared" si="24"/>
        <v>6.9368055555532919</v>
      </c>
      <c r="O105" s="248">
        <f t="shared" si="25"/>
        <v>42052.813194444447</v>
      </c>
      <c r="P105" s="248"/>
      <c r="Q105" s="249">
        <f t="shared" si="18"/>
        <v>5</v>
      </c>
      <c r="R105" s="249" t="str">
        <f t="shared" si="19"/>
        <v>Sin Fecha</v>
      </c>
      <c r="S105" s="250">
        <f t="shared" si="20"/>
        <v>122.93819444444671</v>
      </c>
      <c r="T105" s="247"/>
      <c r="U105" s="247" t="str">
        <f t="shared" si="21"/>
        <v>No Cumplió</v>
      </c>
      <c r="V105" s="247" t="str">
        <f t="shared" si="22"/>
        <v>Sin Fecha</v>
      </c>
      <c r="W105" s="250">
        <f t="shared" si="23"/>
        <v>122.93819444444671</v>
      </c>
      <c r="X105" s="246" t="s">
        <v>56</v>
      </c>
      <c r="Y105" s="251">
        <f>Abiertos!$D$3</f>
        <v>1</v>
      </c>
      <c r="Z105" s="252"/>
      <c r="AA105" s="252"/>
      <c r="AB105" s="252"/>
      <c r="AC105" s="252"/>
      <c r="AD105" s="254"/>
      <c r="AE105" s="254"/>
    </row>
    <row r="106" spans="1:31" ht="63.75" customHeight="1" x14ac:dyDescent="0.25">
      <c r="A106" s="255"/>
      <c r="B106" s="254" t="s">
        <v>702</v>
      </c>
      <c r="C106" s="241" t="s">
        <v>169</v>
      </c>
      <c r="D106" s="246" t="s">
        <v>10</v>
      </c>
      <c r="E106" s="246" t="s">
        <v>59</v>
      </c>
      <c r="F106" s="246" t="s">
        <v>12</v>
      </c>
      <c r="G106" s="246" t="s">
        <v>170</v>
      </c>
      <c r="H106" s="246" t="s">
        <v>171</v>
      </c>
      <c r="I106" s="246" t="s">
        <v>164</v>
      </c>
      <c r="J106" s="246" t="s">
        <v>127</v>
      </c>
      <c r="K106" s="253">
        <f>Abiertos!$D$2</f>
        <v>42058.75</v>
      </c>
      <c r="L106" s="248">
        <v>41935.811805555553</v>
      </c>
      <c r="M106" s="253">
        <v>42048.447222222225</v>
      </c>
      <c r="N106" s="230">
        <f t="shared" si="24"/>
        <v>10.302777777775191</v>
      </c>
      <c r="O106" s="248">
        <f t="shared" si="25"/>
        <v>42049.447222222225</v>
      </c>
      <c r="P106" s="248">
        <v>42046</v>
      </c>
      <c r="Q106" s="249">
        <f t="shared" si="18"/>
        <v>2</v>
      </c>
      <c r="R106" s="249">
        <f t="shared" si="19"/>
        <v>5</v>
      </c>
      <c r="S106" s="250">
        <f t="shared" si="20"/>
        <v>122.93819444444671</v>
      </c>
      <c r="T106" s="247">
        <v>42051.813194444447</v>
      </c>
      <c r="U106" s="247" t="str">
        <f t="shared" si="21"/>
        <v>No Cumplió</v>
      </c>
      <c r="V106" s="247" t="str">
        <f t="shared" si="22"/>
        <v>No Cumplió</v>
      </c>
      <c r="W106" s="250">
        <f t="shared" si="23"/>
        <v>116.00138888889342</v>
      </c>
      <c r="X106" s="246" t="s">
        <v>56</v>
      </c>
      <c r="Y106" s="251">
        <f>Abiertos!$D$3</f>
        <v>1</v>
      </c>
      <c r="Z106" s="252"/>
      <c r="AA106" s="252"/>
      <c r="AB106" s="252"/>
      <c r="AC106" s="252"/>
      <c r="AD106" s="254"/>
      <c r="AE106" s="254"/>
    </row>
    <row r="107" spans="1:31" ht="63.75" customHeight="1" x14ac:dyDescent="0.25">
      <c r="A107" s="255"/>
      <c r="B107" s="254" t="s">
        <v>702</v>
      </c>
      <c r="C107" s="241" t="s">
        <v>169</v>
      </c>
      <c r="D107" s="246" t="s">
        <v>10</v>
      </c>
      <c r="E107" s="246" t="s">
        <v>59</v>
      </c>
      <c r="F107" s="246" t="s">
        <v>12</v>
      </c>
      <c r="G107" s="246" t="s">
        <v>170</v>
      </c>
      <c r="H107" s="246" t="s">
        <v>171</v>
      </c>
      <c r="I107" s="246" t="s">
        <v>164</v>
      </c>
      <c r="J107" s="246" t="s">
        <v>149</v>
      </c>
      <c r="K107" s="253">
        <f>Abiertos!$D$2</f>
        <v>42058.75</v>
      </c>
      <c r="L107" s="248">
        <v>41935.811805555553</v>
      </c>
      <c r="M107" s="253">
        <v>42038</v>
      </c>
      <c r="N107" s="230">
        <f t="shared" si="24"/>
        <v>20.75</v>
      </c>
      <c r="O107" s="248">
        <f t="shared" si="25"/>
        <v>42039</v>
      </c>
      <c r="P107" s="248">
        <v>42046</v>
      </c>
      <c r="Q107" s="249">
        <f t="shared" si="18"/>
        <v>9</v>
      </c>
      <c r="R107" s="249">
        <f t="shared" si="19"/>
        <v>2</v>
      </c>
      <c r="S107" s="250">
        <f t="shared" si="20"/>
        <v>122.93819444444671</v>
      </c>
      <c r="T107" s="247">
        <v>42048.447222222225</v>
      </c>
      <c r="U107" s="247" t="str">
        <f t="shared" si="21"/>
        <v>No Cumplió</v>
      </c>
      <c r="V107" s="247" t="str">
        <f t="shared" si="22"/>
        <v>No Cumplió</v>
      </c>
      <c r="W107" s="250">
        <f t="shared" si="23"/>
        <v>112.63541666667152</v>
      </c>
      <c r="X107" s="246" t="s">
        <v>56</v>
      </c>
      <c r="Y107" s="251">
        <f>Abiertos!$D$3</f>
        <v>1</v>
      </c>
      <c r="Z107" s="252"/>
      <c r="AA107" s="252"/>
      <c r="AB107" s="252"/>
      <c r="AC107" s="252"/>
      <c r="AD107" s="254"/>
      <c r="AE107" s="254"/>
    </row>
    <row r="108" spans="1:31" s="139" customFormat="1" ht="63.75" customHeight="1" x14ac:dyDescent="0.25">
      <c r="A108" s="255">
        <v>1</v>
      </c>
      <c r="B108" s="254" t="s">
        <v>702</v>
      </c>
      <c r="C108" s="241" t="s">
        <v>173</v>
      </c>
      <c r="D108" s="246" t="s">
        <v>10</v>
      </c>
      <c r="E108" s="246" t="s">
        <v>59</v>
      </c>
      <c r="F108" s="246" t="s">
        <v>12</v>
      </c>
      <c r="G108" s="246" t="s">
        <v>174</v>
      </c>
      <c r="H108" s="246" t="s">
        <v>175</v>
      </c>
      <c r="I108" s="246" t="s">
        <v>49</v>
      </c>
      <c r="J108" s="246" t="s">
        <v>33</v>
      </c>
      <c r="K108" s="253">
        <f>Abiertos!$D$2</f>
        <v>42058.75</v>
      </c>
      <c r="L108" s="248">
        <v>41932.740277777775</v>
      </c>
      <c r="M108" s="253">
        <f>+T109</f>
        <v>42052.835416666669</v>
      </c>
      <c r="N108" s="230">
        <f t="shared" si="24"/>
        <v>5.9145833333313931</v>
      </c>
      <c r="O108" s="248">
        <f t="shared" si="25"/>
        <v>42053.835416666669</v>
      </c>
      <c r="P108" s="248">
        <v>42040</v>
      </c>
      <c r="Q108" s="249">
        <f t="shared" si="18"/>
        <v>4</v>
      </c>
      <c r="R108" s="249">
        <f t="shared" si="19"/>
        <v>18</v>
      </c>
      <c r="S108" s="250">
        <f t="shared" si="20"/>
        <v>126.00972222222481</v>
      </c>
      <c r="T108" s="247"/>
      <c r="U108" s="247" t="str">
        <f t="shared" si="21"/>
        <v>No Cumplió</v>
      </c>
      <c r="V108" s="247" t="str">
        <f t="shared" si="22"/>
        <v>No Cumplió</v>
      </c>
      <c r="W108" s="250">
        <f t="shared" si="23"/>
        <v>126.00972222222481</v>
      </c>
      <c r="X108" s="246" t="s">
        <v>176</v>
      </c>
      <c r="Y108" s="251">
        <f>Abiertos!$D$3</f>
        <v>1</v>
      </c>
      <c r="Z108" s="247">
        <v>42051.642361111109</v>
      </c>
      <c r="AA108" s="252"/>
      <c r="AB108" s="252"/>
      <c r="AC108" s="252"/>
      <c r="AD108" s="254"/>
      <c r="AE108" s="254"/>
    </row>
    <row r="109" spans="1:31" ht="63.75" customHeight="1" x14ac:dyDescent="0.25">
      <c r="A109" s="255"/>
      <c r="B109" s="254" t="s">
        <v>702</v>
      </c>
      <c r="C109" s="241" t="s">
        <v>173</v>
      </c>
      <c r="D109" s="246" t="s">
        <v>10</v>
      </c>
      <c r="E109" s="246" t="s">
        <v>158</v>
      </c>
      <c r="F109" s="246" t="s">
        <v>12</v>
      </c>
      <c r="G109" s="246" t="s">
        <v>174</v>
      </c>
      <c r="H109" s="246" t="s">
        <v>175</v>
      </c>
      <c r="I109" s="246" t="s">
        <v>49</v>
      </c>
      <c r="J109" s="246" t="s">
        <v>22</v>
      </c>
      <c r="K109" s="253">
        <f>Abiertos!$D$2</f>
        <v>42058.75</v>
      </c>
      <c r="L109" s="248">
        <v>41932.740277777775</v>
      </c>
      <c r="M109" s="253">
        <v>42051.642361111109</v>
      </c>
      <c r="N109" s="230">
        <f t="shared" si="24"/>
        <v>7.1076388888905058</v>
      </c>
      <c r="O109" s="248">
        <f t="shared" si="25"/>
        <v>42052.642361111109</v>
      </c>
      <c r="P109" s="248">
        <v>42040</v>
      </c>
      <c r="Q109" s="249">
        <f t="shared" si="18"/>
        <v>0</v>
      </c>
      <c r="R109" s="249">
        <f t="shared" si="19"/>
        <v>12</v>
      </c>
      <c r="S109" s="250">
        <f t="shared" si="20"/>
        <v>126.00972222222481</v>
      </c>
      <c r="T109" s="247">
        <v>42052.835416666669</v>
      </c>
      <c r="U109" s="247" t="str">
        <f t="shared" si="21"/>
        <v>Cumplió</v>
      </c>
      <c r="V109" s="247" t="str">
        <f t="shared" si="22"/>
        <v>No Cumplió</v>
      </c>
      <c r="W109" s="250">
        <f t="shared" si="23"/>
        <v>120.09513888889342</v>
      </c>
      <c r="X109" s="246" t="s">
        <v>176</v>
      </c>
      <c r="Y109" s="251">
        <f>Abiertos!$D$3</f>
        <v>1</v>
      </c>
      <c r="Z109" s="247">
        <v>42051.642361111109</v>
      </c>
      <c r="AA109" s="252"/>
      <c r="AB109" s="252"/>
      <c r="AC109" s="252"/>
      <c r="AD109" s="254"/>
      <c r="AE109" s="254"/>
    </row>
    <row r="110" spans="1:31" ht="63.75" customHeight="1" x14ac:dyDescent="0.25">
      <c r="A110" s="255"/>
      <c r="B110" s="254" t="s">
        <v>702</v>
      </c>
      <c r="C110" s="241" t="s">
        <v>173</v>
      </c>
      <c r="D110" s="246" t="s">
        <v>10</v>
      </c>
      <c r="E110" s="246" t="s">
        <v>59</v>
      </c>
      <c r="F110" s="246" t="s">
        <v>12</v>
      </c>
      <c r="G110" s="246" t="s">
        <v>174</v>
      </c>
      <c r="H110" s="246" t="s">
        <v>175</v>
      </c>
      <c r="I110" s="246" t="s">
        <v>49</v>
      </c>
      <c r="J110" s="246" t="s">
        <v>22</v>
      </c>
      <c r="K110" s="253">
        <f>Abiertos!$D$2</f>
        <v>42058.75</v>
      </c>
      <c r="L110" s="248">
        <v>41932.740277777775</v>
      </c>
      <c r="M110" s="253">
        <v>42038</v>
      </c>
      <c r="N110" s="230">
        <f t="shared" si="24"/>
        <v>20.75</v>
      </c>
      <c r="O110" s="248">
        <f t="shared" si="25"/>
        <v>42039</v>
      </c>
      <c r="P110" s="248">
        <v>42040</v>
      </c>
      <c r="Q110" s="249">
        <f t="shared" si="18"/>
        <v>12</v>
      </c>
      <c r="R110" s="249">
        <f t="shared" si="19"/>
        <v>11</v>
      </c>
      <c r="S110" s="250">
        <f t="shared" si="20"/>
        <v>126.00972222222481</v>
      </c>
      <c r="T110" s="247">
        <v>42051.642361111109</v>
      </c>
      <c r="U110" s="247" t="str">
        <f t="shared" si="21"/>
        <v>No Cumplió</v>
      </c>
      <c r="V110" s="247" t="str">
        <f t="shared" si="22"/>
        <v>No Cumplió</v>
      </c>
      <c r="W110" s="250">
        <f t="shared" si="23"/>
        <v>118.9020833333343</v>
      </c>
      <c r="X110" s="246" t="s">
        <v>176</v>
      </c>
      <c r="Y110" s="251">
        <f>Abiertos!$D$3</f>
        <v>1</v>
      </c>
      <c r="Z110" s="247">
        <v>42051.642361111109</v>
      </c>
      <c r="AA110" s="252"/>
      <c r="AB110" s="252"/>
      <c r="AC110" s="252"/>
      <c r="AD110" s="254"/>
      <c r="AE110" s="254"/>
    </row>
    <row r="111" spans="1:31" s="62" customFormat="1" ht="63.75" customHeight="1" x14ac:dyDescent="0.25">
      <c r="A111" s="255">
        <v>1</v>
      </c>
      <c r="B111" s="254" t="s">
        <v>702</v>
      </c>
      <c r="C111" s="241" t="s">
        <v>183</v>
      </c>
      <c r="D111" s="246" t="s">
        <v>10</v>
      </c>
      <c r="E111" s="246" t="s">
        <v>137</v>
      </c>
      <c r="F111" s="246" t="s">
        <v>12</v>
      </c>
      <c r="G111" s="246" t="s">
        <v>184</v>
      </c>
      <c r="H111" s="246" t="s">
        <v>185</v>
      </c>
      <c r="I111" s="246" t="s">
        <v>65</v>
      </c>
      <c r="J111" s="246" t="s">
        <v>38</v>
      </c>
      <c r="K111" s="253">
        <f>Abiertos!$D$2</f>
        <v>42058.75</v>
      </c>
      <c r="L111" s="248">
        <v>41794.029861111114</v>
      </c>
      <c r="M111" s="253">
        <v>42052.720833333333</v>
      </c>
      <c r="N111" s="230">
        <f t="shared" si="24"/>
        <v>6.0291666666671517</v>
      </c>
      <c r="O111" s="248">
        <f t="shared" si="25"/>
        <v>42053.720833333333</v>
      </c>
      <c r="P111" s="248"/>
      <c r="Q111" s="249">
        <f t="shared" si="18"/>
        <v>5</v>
      </c>
      <c r="R111" s="249" t="str">
        <f t="shared" si="19"/>
        <v>Sin Fecha</v>
      </c>
      <c r="S111" s="250">
        <f t="shared" si="20"/>
        <v>264.72013888888614</v>
      </c>
      <c r="T111" s="247"/>
      <c r="U111" s="247" t="str">
        <f t="shared" si="21"/>
        <v>No Cumplió</v>
      </c>
      <c r="V111" s="247" t="str">
        <f t="shared" si="22"/>
        <v>Sin Fecha</v>
      </c>
      <c r="W111" s="250">
        <f t="shared" si="23"/>
        <v>264.72013888888614</v>
      </c>
      <c r="X111" s="246" t="s">
        <v>186</v>
      </c>
      <c r="Y111" s="251">
        <f>Abiertos!$D$3</f>
        <v>1</v>
      </c>
      <c r="Z111" s="252"/>
      <c r="AA111" s="252"/>
      <c r="AB111" s="252"/>
      <c r="AC111" s="252"/>
      <c r="AD111" s="254"/>
      <c r="AE111" s="254"/>
    </row>
    <row r="112" spans="1:31" ht="63.75" customHeight="1" x14ac:dyDescent="0.25">
      <c r="A112" s="255"/>
      <c r="B112" s="254" t="s">
        <v>702</v>
      </c>
      <c r="C112" s="241" t="s">
        <v>183</v>
      </c>
      <c r="D112" s="246" t="s">
        <v>10</v>
      </c>
      <c r="E112" s="246" t="s">
        <v>51</v>
      </c>
      <c r="F112" s="246" t="s">
        <v>12</v>
      </c>
      <c r="G112" s="246" t="s">
        <v>184</v>
      </c>
      <c r="H112" s="246" t="s">
        <v>185</v>
      </c>
      <c r="I112" s="246" t="s">
        <v>65</v>
      </c>
      <c r="J112" s="246" t="s">
        <v>38</v>
      </c>
      <c r="K112" s="253">
        <f>Abiertos!$D$2</f>
        <v>42058.75</v>
      </c>
      <c r="L112" s="248">
        <v>41794.029861111114</v>
      </c>
      <c r="M112" s="253">
        <v>42040.566666666666</v>
      </c>
      <c r="N112" s="230">
        <f t="shared" si="24"/>
        <v>18.183333333334303</v>
      </c>
      <c r="O112" s="248">
        <f t="shared" si="25"/>
        <v>42041.566666666666</v>
      </c>
      <c r="P112" s="248">
        <v>42040</v>
      </c>
      <c r="Q112" s="249">
        <f t="shared" si="18"/>
        <v>11</v>
      </c>
      <c r="R112" s="249">
        <f t="shared" si="19"/>
        <v>12</v>
      </c>
      <c r="S112" s="250">
        <f t="shared" si="20"/>
        <v>264.72013888888614</v>
      </c>
      <c r="T112" s="247">
        <v>42052.720833333333</v>
      </c>
      <c r="U112" s="247" t="str">
        <f t="shared" si="21"/>
        <v>No Cumplió</v>
      </c>
      <c r="V112" s="247" t="str">
        <f t="shared" si="22"/>
        <v>No Cumplió</v>
      </c>
      <c r="W112" s="250">
        <f t="shared" si="23"/>
        <v>258.69097222221899</v>
      </c>
      <c r="X112" s="246" t="s">
        <v>186</v>
      </c>
      <c r="Y112" s="251">
        <f>Abiertos!$D$3</f>
        <v>1</v>
      </c>
      <c r="Z112" s="252"/>
      <c r="AA112" s="252"/>
      <c r="AB112" s="252"/>
      <c r="AC112" s="252"/>
      <c r="AD112" s="254"/>
      <c r="AE112" s="254"/>
    </row>
    <row r="113" spans="1:31" ht="63.75" customHeight="1" x14ac:dyDescent="0.25">
      <c r="A113" s="255"/>
      <c r="B113" s="254" t="s">
        <v>702</v>
      </c>
      <c r="C113" s="241" t="s">
        <v>183</v>
      </c>
      <c r="D113" s="246" t="s">
        <v>10</v>
      </c>
      <c r="E113" s="246" t="s">
        <v>59</v>
      </c>
      <c r="F113" s="246" t="s">
        <v>12</v>
      </c>
      <c r="G113" s="246" t="s">
        <v>184</v>
      </c>
      <c r="H113" s="246" t="s">
        <v>185</v>
      </c>
      <c r="I113" s="246" t="s">
        <v>65</v>
      </c>
      <c r="J113" s="246" t="s">
        <v>38</v>
      </c>
      <c r="K113" s="253">
        <f>Abiertos!$D$2</f>
        <v>42058.75</v>
      </c>
      <c r="L113" s="248">
        <v>41794.029861111114</v>
      </c>
      <c r="M113" s="253">
        <v>42040.566666666666</v>
      </c>
      <c r="N113" s="230">
        <f t="shared" si="24"/>
        <v>18.183333333334303</v>
      </c>
      <c r="O113" s="248">
        <f t="shared" si="25"/>
        <v>42041.566666666666</v>
      </c>
      <c r="P113" s="248">
        <v>42040</v>
      </c>
      <c r="Q113" s="249">
        <f t="shared" si="18"/>
        <v>2</v>
      </c>
      <c r="R113" s="249">
        <f t="shared" si="19"/>
        <v>4</v>
      </c>
      <c r="S113" s="250">
        <f t="shared" si="20"/>
        <v>264.72013888888614</v>
      </c>
      <c r="T113" s="247">
        <v>42044.497916666667</v>
      </c>
      <c r="U113" s="247" t="str">
        <f t="shared" si="21"/>
        <v>No Cumplió</v>
      </c>
      <c r="V113" s="247" t="str">
        <f t="shared" si="22"/>
        <v>No Cumplió</v>
      </c>
      <c r="W113" s="250">
        <f t="shared" si="23"/>
        <v>250.46805555555329</v>
      </c>
      <c r="X113" s="246" t="s">
        <v>186</v>
      </c>
      <c r="Y113" s="251">
        <f>Abiertos!$D$3</f>
        <v>1</v>
      </c>
      <c r="Z113" s="252"/>
      <c r="AA113" s="252"/>
      <c r="AB113" s="252"/>
      <c r="AC113" s="252"/>
      <c r="AD113" s="254"/>
      <c r="AE113" s="254"/>
    </row>
    <row r="114" spans="1:31" ht="63.75" customHeight="1" x14ac:dyDescent="0.25">
      <c r="A114" s="255"/>
      <c r="B114" s="254" t="s">
        <v>702</v>
      </c>
      <c r="C114" s="241" t="s">
        <v>183</v>
      </c>
      <c r="D114" s="246" t="s">
        <v>10</v>
      </c>
      <c r="E114" s="246" t="s">
        <v>59</v>
      </c>
      <c r="F114" s="246" t="s">
        <v>12</v>
      </c>
      <c r="G114" s="246" t="s">
        <v>184</v>
      </c>
      <c r="H114" s="246" t="s">
        <v>185</v>
      </c>
      <c r="I114" s="246" t="s">
        <v>65</v>
      </c>
      <c r="J114" s="246" t="s">
        <v>16</v>
      </c>
      <c r="K114" s="253">
        <f>Abiertos!$D$2</f>
        <v>42058.75</v>
      </c>
      <c r="L114" s="248">
        <v>41794.029861111114</v>
      </c>
      <c r="M114" s="259">
        <v>42038</v>
      </c>
      <c r="N114" s="230">
        <f t="shared" si="24"/>
        <v>20.75</v>
      </c>
      <c r="O114" s="248">
        <f t="shared" si="25"/>
        <v>42039</v>
      </c>
      <c r="P114" s="248">
        <v>42040</v>
      </c>
      <c r="Q114" s="249">
        <f t="shared" si="18"/>
        <v>1</v>
      </c>
      <c r="R114" s="249">
        <f t="shared" si="19"/>
        <v>0</v>
      </c>
      <c r="S114" s="250">
        <f t="shared" si="20"/>
        <v>264.72013888888614</v>
      </c>
      <c r="T114" s="247">
        <v>42040.566666666666</v>
      </c>
      <c r="U114" s="247" t="str">
        <f t="shared" si="21"/>
        <v>No Cumplió</v>
      </c>
      <c r="V114" s="247" t="str">
        <f t="shared" si="22"/>
        <v>Cumplió</v>
      </c>
      <c r="W114" s="250">
        <f t="shared" si="23"/>
        <v>246.53680555555184</v>
      </c>
      <c r="X114" s="246" t="s">
        <v>186</v>
      </c>
      <c r="Y114" s="251">
        <f>Abiertos!$D$3</f>
        <v>1</v>
      </c>
      <c r="Z114" s="252"/>
      <c r="AA114" s="252"/>
      <c r="AB114" s="252"/>
      <c r="AC114" s="252"/>
      <c r="AD114" s="254"/>
      <c r="AE114" s="254"/>
    </row>
  </sheetData>
  <autoFilter ref="A5:AC114"/>
  <hyperlinks>
    <hyperlink ref="C10" r:id="rId1" display="https://support.finsoftware.com/jira/browse/BXMPRJ-1309"/>
    <hyperlink ref="C11" r:id="rId2" display="https://support.finsoftware.com/jira/browse/BXMPRJ-1308"/>
  </hyperlinks>
  <printOptions horizontalCentered="1" verticalCentered="1"/>
  <pageMargins left="0.25" right="0.25" top="0.25" bottom="0.5" header="0.5" footer="0.25"/>
  <headerFooter>
    <oddFooter>&amp;Z&amp;P of &amp;F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20"/>
  <sheetViews>
    <sheetView showGridLines="0" zoomScale="70" zoomScaleNormal="70" workbookViewId="0">
      <pane xSplit="3" ySplit="5" topLeftCell="J20" activePane="bottomRight" state="frozen"/>
      <selection pane="topRight" activeCell="B1" sqref="B1"/>
      <selection pane="bottomLeft" activeCell="A2" sqref="A2"/>
      <selection pane="bottomRight" activeCell="T26" sqref="T26"/>
    </sheetView>
  </sheetViews>
  <sheetFormatPr baseColWidth="10" defaultColWidth="11.42578125" defaultRowHeight="12" x14ac:dyDescent="0.25"/>
  <cols>
    <col min="1" max="1" width="2.28515625" style="4" bestFit="1" customWidth="1"/>
    <col min="2" max="2" width="11.42578125" style="4"/>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6.28515625" style="24" bestFit="1"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202</v>
      </c>
      <c r="K1" s="12"/>
      <c r="L1" s="13"/>
      <c r="M1" s="13"/>
      <c r="N1" s="14"/>
      <c r="O1" s="13"/>
      <c r="P1" s="13"/>
      <c r="Q1" s="13"/>
      <c r="R1" s="13"/>
      <c r="S1" s="14"/>
      <c r="T1" s="13"/>
      <c r="U1" s="13"/>
      <c r="V1" s="13"/>
      <c r="W1" s="13"/>
      <c r="Y1" s="12"/>
      <c r="Z1" s="12"/>
      <c r="AA1" s="12"/>
      <c r="AB1" s="12"/>
      <c r="AC1" s="12"/>
      <c r="AD1" s="12"/>
      <c r="AE1" s="12"/>
    </row>
    <row r="2" spans="1:31" s="2" customFormat="1" x14ac:dyDescent="0.25">
      <c r="C2" s="2" t="s">
        <v>199</v>
      </c>
      <c r="D2" s="3">
        <f>Abiertos!D2</f>
        <v>42058.75</v>
      </c>
      <c r="K2" s="12"/>
      <c r="L2" s="13"/>
      <c r="M2" s="13"/>
      <c r="N2" s="14"/>
      <c r="O2" s="13"/>
      <c r="P2" s="13"/>
      <c r="Q2" s="13"/>
      <c r="R2" s="13"/>
      <c r="S2" s="14"/>
      <c r="T2" s="13"/>
      <c r="U2" s="13"/>
      <c r="V2" s="13"/>
      <c r="W2" s="13"/>
      <c r="Y2" s="12"/>
      <c r="Z2" s="12"/>
      <c r="AA2" s="12"/>
      <c r="AB2" s="12"/>
      <c r="AC2" s="12"/>
      <c r="AD2" s="12"/>
      <c r="AE2" s="12"/>
    </row>
    <row r="3" spans="1:31" s="2" customFormat="1" x14ac:dyDescent="0.25">
      <c r="C3" s="2" t="s">
        <v>200</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201</v>
      </c>
      <c r="D4" s="28">
        <f>COUNTIF($A$6:$A$4839,1)</f>
        <v>30</v>
      </c>
      <c r="E4" s="2" t="s">
        <v>946</v>
      </c>
      <c r="F4" s="2">
        <f>COUNTIF($A$9:$A$4839,"c")</f>
        <v>19</v>
      </c>
      <c r="K4" s="12"/>
      <c r="L4" s="13"/>
      <c r="M4" s="13"/>
      <c r="N4" s="14"/>
      <c r="O4" s="13"/>
      <c r="P4" s="13"/>
      <c r="Q4" s="13"/>
      <c r="R4" s="13"/>
      <c r="S4" s="14"/>
      <c r="T4" s="13"/>
      <c r="U4" s="13"/>
      <c r="V4" s="13"/>
      <c r="W4" s="13"/>
      <c r="Y4" s="12"/>
      <c r="Z4" s="12"/>
      <c r="AA4" s="12"/>
      <c r="AB4" s="12"/>
      <c r="AC4" s="12"/>
      <c r="AD4" s="12"/>
      <c r="AE4" s="12"/>
    </row>
    <row r="5" spans="1:31" ht="47.25" customHeight="1"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187</v>
      </c>
      <c r="T5" s="8" t="s">
        <v>939</v>
      </c>
      <c r="U5" s="8" t="s">
        <v>943</v>
      </c>
      <c r="V5" s="8" t="s">
        <v>944</v>
      </c>
      <c r="W5" s="8" t="s">
        <v>192</v>
      </c>
      <c r="X5" s="7" t="s">
        <v>8</v>
      </c>
      <c r="Y5" s="8" t="s">
        <v>193</v>
      </c>
      <c r="Z5" s="8" t="s">
        <v>194</v>
      </c>
      <c r="AA5" s="8" t="s">
        <v>195</v>
      </c>
      <c r="AB5" s="8" t="s">
        <v>196</v>
      </c>
      <c r="AC5" s="8" t="s">
        <v>197</v>
      </c>
    </row>
    <row r="6" spans="1:31" s="245" customFormat="1" ht="47.25" customHeight="1" x14ac:dyDescent="0.25">
      <c r="A6" s="245" t="s">
        <v>945</v>
      </c>
      <c r="B6" s="254" t="s">
        <v>707</v>
      </c>
      <c r="C6" s="241" t="s">
        <v>1009</v>
      </c>
      <c r="D6" s="246" t="s">
        <v>204</v>
      </c>
      <c r="E6" s="246" t="s">
        <v>817</v>
      </c>
      <c r="F6" s="246" t="s">
        <v>25</v>
      </c>
      <c r="G6" s="246" t="s">
        <v>1010</v>
      </c>
      <c r="H6" s="246" t="s">
        <v>1011</v>
      </c>
      <c r="I6" s="246" t="s">
        <v>127</v>
      </c>
      <c r="J6" s="246" t="s">
        <v>127</v>
      </c>
      <c r="K6" s="253">
        <f>'Bug''s'!$D$2</f>
        <v>42058.75</v>
      </c>
      <c r="L6" s="248">
        <v>42055.521527777775</v>
      </c>
      <c r="M6" s="259">
        <v>42055.521527777775</v>
      </c>
      <c r="N6" s="230">
        <f t="shared" ref="N6:N37" si="0">K6-M6</f>
        <v>3.2284722222248092</v>
      </c>
      <c r="O6" s="248">
        <f t="shared" ref="O6:O37" si="1">+Y6+M6</f>
        <v>42056.521527777775</v>
      </c>
      <c r="P6" s="248"/>
      <c r="Q6" s="249">
        <f>IF(T6="",(ROUNDDOWN(K6-O6,0)),ROUNDDOWN(T6-O6,0))</f>
        <v>2</v>
      </c>
      <c r="R6" s="249" t="str">
        <f>IF(P6="","Sin Fecha",IF(T6="",(ROUNDDOWN(K6-P6,0)),ROUNDDOWN(T6-P6,0)))</f>
        <v>Sin Fecha</v>
      </c>
      <c r="S6" s="250">
        <f>K6-L6</f>
        <v>3.2284722222248092</v>
      </c>
      <c r="T6" s="247">
        <v>42058.654166666667</v>
      </c>
      <c r="U6" s="247" t="str">
        <f>IF(AND(T6&lt;&gt;"",Q6&lt;=0),"Cumplió","No Cumplió")</f>
        <v>No Cumplió</v>
      </c>
      <c r="V6" s="247" t="str">
        <f>IF(AND(T6&lt;&gt;"",R6&lt;=0),"Cumplió",IF(P6="","Sin Fecha","No Cumplió"))</f>
        <v>Sin Fecha</v>
      </c>
      <c r="W6" s="250">
        <f>IF(T6="",K6-L6,T6-L6)</f>
        <v>3.132638888891961</v>
      </c>
      <c r="X6" s="246"/>
      <c r="Y6" s="251">
        <f>'Bug''s'!$D$3</f>
        <v>1</v>
      </c>
      <c r="Z6" s="252"/>
      <c r="AA6" s="252"/>
      <c r="AB6" s="252"/>
      <c r="AC6" s="252"/>
      <c r="AD6" s="239"/>
      <c r="AE6" s="239"/>
    </row>
    <row r="7" spans="1:31" s="245" customFormat="1" ht="47.25" customHeight="1" x14ac:dyDescent="0.25">
      <c r="A7" s="245">
        <v>1</v>
      </c>
      <c r="B7" s="254" t="s">
        <v>707</v>
      </c>
      <c r="C7" s="241" t="s">
        <v>996</v>
      </c>
      <c r="D7" s="246" t="s">
        <v>204</v>
      </c>
      <c r="E7" s="246" t="s">
        <v>11</v>
      </c>
      <c r="F7" s="246" t="s">
        <v>12</v>
      </c>
      <c r="G7" s="246" t="s">
        <v>997</v>
      </c>
      <c r="H7" s="246" t="s">
        <v>998</v>
      </c>
      <c r="I7" s="246" t="s">
        <v>65</v>
      </c>
      <c r="J7" s="246" t="s">
        <v>54</v>
      </c>
      <c r="K7" s="253">
        <f>'Bug''s'!$D$2</f>
        <v>42058.75</v>
      </c>
      <c r="L7" s="248">
        <v>42054.904166666667</v>
      </c>
      <c r="M7" s="259">
        <v>42054.904166666667</v>
      </c>
      <c r="N7" s="230">
        <f t="shared" si="0"/>
        <v>3.8458333333328483</v>
      </c>
      <c r="O7" s="248">
        <f t="shared" si="1"/>
        <v>42055.904166666667</v>
      </c>
      <c r="P7" s="248"/>
      <c r="Q7" s="249">
        <f t="shared" ref="Q7:Q70" si="2">IF(T7="",(ROUNDDOWN(K7-O7,0)),ROUNDDOWN(T7-O7,0))</f>
        <v>2</v>
      </c>
      <c r="R7" s="249" t="str">
        <f t="shared" ref="R7:R70" si="3">IF(P7="","Sin Fecha",IF(T7="",(ROUNDDOWN(K7-P7,0)),ROUNDDOWN(T7-P7,0)))</f>
        <v>Sin Fecha</v>
      </c>
      <c r="S7" s="250">
        <f t="shared" ref="S7:S70" si="4">K7-L7</f>
        <v>3.8458333333328483</v>
      </c>
      <c r="T7" s="247"/>
      <c r="U7" s="247" t="str">
        <f t="shared" ref="U7:U70" si="5">IF(AND(T7&lt;&gt;"",Q7&lt;=0),"Cumplió","No Cumplió")</f>
        <v>No Cumplió</v>
      </c>
      <c r="V7" s="247" t="str">
        <f t="shared" ref="V7:V70" si="6">IF(AND(T7&lt;&gt;"",R7&lt;=0),"Cumplió",IF(P7="","Sin Fecha","No Cumplió"))</f>
        <v>Sin Fecha</v>
      </c>
      <c r="W7" s="250">
        <f t="shared" ref="W7:W70" si="7">IF(T7="",K7-L7,T7-L7)</f>
        <v>3.8458333333328483</v>
      </c>
      <c r="X7" s="246"/>
      <c r="Y7" s="251">
        <f>'Bug''s'!$D$3</f>
        <v>1</v>
      </c>
      <c r="Z7" s="252"/>
      <c r="AA7" s="252"/>
      <c r="AB7" s="252"/>
      <c r="AC7" s="252"/>
      <c r="AD7" s="239"/>
      <c r="AE7" s="239"/>
    </row>
    <row r="8" spans="1:31" s="142" customFormat="1" ht="47.25" customHeight="1" x14ac:dyDescent="0.25">
      <c r="A8" s="150">
        <v>1</v>
      </c>
      <c r="B8" s="156" t="s">
        <v>708</v>
      </c>
      <c r="C8" s="151" t="s">
        <v>936</v>
      </c>
      <c r="D8" s="152" t="s">
        <v>204</v>
      </c>
      <c r="E8" s="152" t="s">
        <v>59</v>
      </c>
      <c r="F8" s="152" t="s">
        <v>25</v>
      </c>
      <c r="G8" s="152" t="s">
        <v>937</v>
      </c>
      <c r="H8" s="152" t="s">
        <v>938</v>
      </c>
      <c r="I8" s="152" t="s">
        <v>932</v>
      </c>
      <c r="J8" s="152" t="s">
        <v>15</v>
      </c>
      <c r="K8" s="253">
        <f>'Bug''s'!$D$2</f>
        <v>42058.75</v>
      </c>
      <c r="L8" s="154">
        <v>42048.544444444444</v>
      </c>
      <c r="M8" s="157">
        <f>+T9</f>
        <v>42052</v>
      </c>
      <c r="N8" s="230">
        <f t="shared" si="0"/>
        <v>6.75</v>
      </c>
      <c r="O8" s="248">
        <f t="shared" si="1"/>
        <v>42053</v>
      </c>
      <c r="P8" s="154"/>
      <c r="Q8" s="249">
        <f t="shared" si="2"/>
        <v>5</v>
      </c>
      <c r="R8" s="249" t="str">
        <f t="shared" si="3"/>
        <v>Sin Fecha</v>
      </c>
      <c r="S8" s="250">
        <f t="shared" si="4"/>
        <v>10.205555555556202</v>
      </c>
      <c r="T8" s="153"/>
      <c r="U8" s="247" t="str">
        <f t="shared" si="5"/>
        <v>No Cumplió</v>
      </c>
      <c r="V8" s="247" t="str">
        <f t="shared" si="6"/>
        <v>Sin Fecha</v>
      </c>
      <c r="W8" s="250">
        <f t="shared" si="7"/>
        <v>10.205555555556202</v>
      </c>
      <c r="X8" s="152"/>
      <c r="Y8" s="251">
        <f>'Bug''s'!$D$3</f>
        <v>1</v>
      </c>
      <c r="Z8" s="155"/>
      <c r="AA8" s="155"/>
      <c r="AB8" s="155"/>
      <c r="AC8" s="155"/>
      <c r="AD8" s="149"/>
      <c r="AE8" s="149"/>
    </row>
    <row r="9" spans="1:31" ht="47.25" customHeight="1" x14ac:dyDescent="0.25">
      <c r="B9" s="35" t="s">
        <v>708</v>
      </c>
      <c r="C9" s="10" t="s">
        <v>936</v>
      </c>
      <c r="D9" s="11" t="s">
        <v>204</v>
      </c>
      <c r="E9" s="11" t="s">
        <v>51</v>
      </c>
      <c r="F9" s="11" t="s">
        <v>25</v>
      </c>
      <c r="G9" s="11" t="s">
        <v>937</v>
      </c>
      <c r="H9" s="11" t="s">
        <v>938</v>
      </c>
      <c r="I9" s="11" t="s">
        <v>932</v>
      </c>
      <c r="J9" s="11" t="s">
        <v>363</v>
      </c>
      <c r="K9" s="253">
        <f>'Bug''s'!$D$2</f>
        <v>42058.75</v>
      </c>
      <c r="L9" s="16">
        <v>42048.544444444444</v>
      </c>
      <c r="M9" s="47">
        <v>42048.544444444444</v>
      </c>
      <c r="N9" s="230">
        <f t="shared" si="0"/>
        <v>10.205555555556202</v>
      </c>
      <c r="O9" s="248">
        <f t="shared" si="1"/>
        <v>42049.544444444444</v>
      </c>
      <c r="P9" s="16"/>
      <c r="Q9" s="249">
        <f t="shared" si="2"/>
        <v>2</v>
      </c>
      <c r="R9" s="249" t="str">
        <f t="shared" si="3"/>
        <v>Sin Fecha</v>
      </c>
      <c r="S9" s="250">
        <f t="shared" si="4"/>
        <v>10.205555555556202</v>
      </c>
      <c r="T9" s="15">
        <v>42052</v>
      </c>
      <c r="U9" s="247" t="str">
        <f t="shared" si="5"/>
        <v>No Cumplió</v>
      </c>
      <c r="V9" s="247" t="str">
        <f t="shared" si="6"/>
        <v>Sin Fecha</v>
      </c>
      <c r="W9" s="250">
        <f t="shared" si="7"/>
        <v>3.4555555555562023</v>
      </c>
      <c r="X9" s="11"/>
      <c r="Y9" s="251">
        <f>'Bug''s'!$D$3</f>
        <v>1</v>
      </c>
      <c r="Z9" s="26"/>
      <c r="AA9" s="26"/>
      <c r="AB9" s="26"/>
      <c r="AC9" s="26"/>
    </row>
    <row r="10" spans="1:31" s="63" customFormat="1" ht="47.25" customHeight="1" x14ac:dyDescent="0.25">
      <c r="A10" s="65">
        <v>1</v>
      </c>
      <c r="B10" s="71" t="s">
        <v>707</v>
      </c>
      <c r="C10" s="66" t="s">
        <v>929</v>
      </c>
      <c r="D10" s="67" t="s">
        <v>204</v>
      </c>
      <c r="E10" s="67" t="s">
        <v>59</v>
      </c>
      <c r="F10" s="67" t="s">
        <v>12</v>
      </c>
      <c r="G10" s="67" t="s">
        <v>930</v>
      </c>
      <c r="H10" s="67" t="s">
        <v>931</v>
      </c>
      <c r="I10" s="67" t="s">
        <v>932</v>
      </c>
      <c r="J10" s="67" t="s">
        <v>28</v>
      </c>
      <c r="K10" s="253">
        <f>'Bug''s'!$D$2</f>
        <v>42058.75</v>
      </c>
      <c r="L10" s="69">
        <v>42047.488888888889</v>
      </c>
      <c r="M10" s="72">
        <f>+T11</f>
        <v>42052</v>
      </c>
      <c r="N10" s="230">
        <f t="shared" si="0"/>
        <v>6.75</v>
      </c>
      <c r="O10" s="248">
        <f t="shared" si="1"/>
        <v>42053</v>
      </c>
      <c r="P10" s="69"/>
      <c r="Q10" s="249">
        <f t="shared" si="2"/>
        <v>5</v>
      </c>
      <c r="R10" s="249" t="str">
        <f t="shared" si="3"/>
        <v>Sin Fecha</v>
      </c>
      <c r="S10" s="250">
        <f t="shared" si="4"/>
        <v>11.261111111110949</v>
      </c>
      <c r="T10" s="68"/>
      <c r="U10" s="247" t="str">
        <f t="shared" si="5"/>
        <v>No Cumplió</v>
      </c>
      <c r="V10" s="247" t="str">
        <f t="shared" si="6"/>
        <v>Sin Fecha</v>
      </c>
      <c r="W10" s="250">
        <f t="shared" si="7"/>
        <v>11.261111111110949</v>
      </c>
      <c r="X10" s="67" t="s">
        <v>140</v>
      </c>
      <c r="Y10" s="251">
        <f>'Bug''s'!$D$3</f>
        <v>1</v>
      </c>
      <c r="Z10" s="70"/>
      <c r="AA10" s="70"/>
      <c r="AB10" s="70"/>
      <c r="AC10" s="70"/>
      <c r="AD10" s="64"/>
      <c r="AE10" s="64"/>
    </row>
    <row r="11" spans="1:31" ht="47.25" customHeight="1" x14ac:dyDescent="0.25">
      <c r="B11" s="35" t="s">
        <v>707</v>
      </c>
      <c r="C11" s="10" t="s">
        <v>929</v>
      </c>
      <c r="D11" s="11" t="s">
        <v>204</v>
      </c>
      <c r="E11" s="11" t="s">
        <v>11</v>
      </c>
      <c r="F11" s="11" t="s">
        <v>12</v>
      </c>
      <c r="G11" s="11" t="s">
        <v>930</v>
      </c>
      <c r="H11" s="11" t="s">
        <v>931</v>
      </c>
      <c r="I11" s="11" t="s">
        <v>932</v>
      </c>
      <c r="J11" s="11" t="s">
        <v>65</v>
      </c>
      <c r="K11" s="253">
        <f>'Bug''s'!$D$2</f>
        <v>42058.75</v>
      </c>
      <c r="L11" s="16">
        <v>42047.488888888889</v>
      </c>
      <c r="M11" s="47">
        <v>42047.488888888889</v>
      </c>
      <c r="N11" s="230">
        <f t="shared" si="0"/>
        <v>11.261111111110949</v>
      </c>
      <c r="O11" s="248">
        <f t="shared" si="1"/>
        <v>42048.488888888889</v>
      </c>
      <c r="P11" s="16"/>
      <c r="Q11" s="249">
        <f t="shared" si="2"/>
        <v>3</v>
      </c>
      <c r="R11" s="249" t="str">
        <f t="shared" si="3"/>
        <v>Sin Fecha</v>
      </c>
      <c r="S11" s="250">
        <f t="shared" si="4"/>
        <v>11.261111111110949</v>
      </c>
      <c r="T11" s="15">
        <v>42052</v>
      </c>
      <c r="U11" s="247" t="str">
        <f t="shared" si="5"/>
        <v>No Cumplió</v>
      </c>
      <c r="V11" s="247" t="str">
        <f t="shared" si="6"/>
        <v>Sin Fecha</v>
      </c>
      <c r="W11" s="250">
        <f t="shared" si="7"/>
        <v>4.5111111111109494</v>
      </c>
      <c r="X11" s="11" t="s">
        <v>140</v>
      </c>
      <c r="Y11" s="251">
        <f>'Bug''s'!$D$3</f>
        <v>1</v>
      </c>
      <c r="Z11" s="26"/>
      <c r="AA11" s="26"/>
      <c r="AB11" s="26"/>
      <c r="AC11" s="26"/>
    </row>
    <row r="12" spans="1:31" s="245" customFormat="1" ht="47.25" customHeight="1" x14ac:dyDescent="0.25">
      <c r="A12" s="245">
        <v>1</v>
      </c>
      <c r="B12" s="254" t="s">
        <v>708</v>
      </c>
      <c r="C12" s="241" t="s">
        <v>933</v>
      </c>
      <c r="D12" s="246" t="s">
        <v>204</v>
      </c>
      <c r="E12" s="246" t="s">
        <v>51</v>
      </c>
      <c r="F12" s="246" t="s">
        <v>12</v>
      </c>
      <c r="G12" s="246" t="s">
        <v>934</v>
      </c>
      <c r="H12" s="246" t="s">
        <v>935</v>
      </c>
      <c r="I12" s="246" t="s">
        <v>838</v>
      </c>
      <c r="J12" s="246" t="s">
        <v>55</v>
      </c>
      <c r="K12" s="253">
        <f>'Bug''s'!$D$2</f>
        <v>42058.75</v>
      </c>
      <c r="L12" s="248">
        <v>42046.696527777778</v>
      </c>
      <c r="M12" s="259">
        <f>+T13</f>
        <v>42055.806944444441</v>
      </c>
      <c r="N12" s="230">
        <f t="shared" si="0"/>
        <v>2.9430555555591127</v>
      </c>
      <c r="O12" s="248">
        <f t="shared" si="1"/>
        <v>42056.806944444441</v>
      </c>
      <c r="P12" s="248"/>
      <c r="Q12" s="249">
        <f t="shared" si="2"/>
        <v>1</v>
      </c>
      <c r="R12" s="249" t="str">
        <f t="shared" si="3"/>
        <v>Sin Fecha</v>
      </c>
      <c r="S12" s="250">
        <f t="shared" si="4"/>
        <v>12.053472222221899</v>
      </c>
      <c r="T12" s="247"/>
      <c r="U12" s="247" t="str">
        <f t="shared" si="5"/>
        <v>No Cumplió</v>
      </c>
      <c r="V12" s="247" t="str">
        <f t="shared" si="6"/>
        <v>Sin Fecha</v>
      </c>
      <c r="W12" s="250">
        <f t="shared" si="7"/>
        <v>12.053472222221899</v>
      </c>
      <c r="X12" s="246" t="s">
        <v>57</v>
      </c>
      <c r="Y12" s="251">
        <f>'Bug''s'!$D$3</f>
        <v>1</v>
      </c>
      <c r="Z12" s="252"/>
      <c r="AA12" s="252"/>
      <c r="AB12" s="252"/>
      <c r="AC12" s="252"/>
      <c r="AD12" s="242"/>
      <c r="AE12" s="242"/>
    </row>
    <row r="13" spans="1:31" ht="47.25" customHeight="1" x14ac:dyDescent="0.25">
      <c r="B13" s="35" t="s">
        <v>708</v>
      </c>
      <c r="C13" s="10" t="s">
        <v>933</v>
      </c>
      <c r="D13" s="11" t="s">
        <v>204</v>
      </c>
      <c r="E13" s="11" t="s">
        <v>51</v>
      </c>
      <c r="F13" s="11" t="s">
        <v>12</v>
      </c>
      <c r="G13" s="11" t="s">
        <v>934</v>
      </c>
      <c r="H13" s="11" t="s">
        <v>935</v>
      </c>
      <c r="I13" s="11" t="s">
        <v>838</v>
      </c>
      <c r="J13" s="11" t="s">
        <v>359</v>
      </c>
      <c r="K13" s="253">
        <f>'Bug''s'!$D$2</f>
        <v>42058.75</v>
      </c>
      <c r="L13" s="16">
        <v>42046.696527777778</v>
      </c>
      <c r="M13" s="47">
        <v>42046.696527777778</v>
      </c>
      <c r="N13" s="230">
        <f t="shared" si="0"/>
        <v>12.053472222221899</v>
      </c>
      <c r="O13" s="248">
        <f t="shared" si="1"/>
        <v>42047.696527777778</v>
      </c>
      <c r="P13" s="16"/>
      <c r="Q13" s="249">
        <f t="shared" si="2"/>
        <v>8</v>
      </c>
      <c r="R13" s="249" t="str">
        <f t="shared" si="3"/>
        <v>Sin Fecha</v>
      </c>
      <c r="S13" s="250">
        <f t="shared" si="4"/>
        <v>12.053472222221899</v>
      </c>
      <c r="T13" s="15">
        <v>42055.806944444441</v>
      </c>
      <c r="U13" s="247" t="str">
        <f t="shared" si="5"/>
        <v>No Cumplió</v>
      </c>
      <c r="V13" s="247" t="str">
        <f t="shared" si="6"/>
        <v>Sin Fecha</v>
      </c>
      <c r="W13" s="250">
        <f t="shared" si="7"/>
        <v>9.1104166666627862</v>
      </c>
      <c r="X13" s="11" t="s">
        <v>57</v>
      </c>
      <c r="Y13" s="251">
        <f>'Bug''s'!$D$3</f>
        <v>1</v>
      </c>
      <c r="Z13" s="26"/>
      <c r="AA13" s="26"/>
      <c r="AB13" s="26"/>
      <c r="AC13" s="26"/>
    </row>
    <row r="14" spans="1:31" s="245" customFormat="1" ht="47.25" customHeight="1" x14ac:dyDescent="0.25">
      <c r="A14" s="245">
        <v>1</v>
      </c>
      <c r="B14" s="254" t="s">
        <v>708</v>
      </c>
      <c r="C14" s="241" t="s">
        <v>873</v>
      </c>
      <c r="D14" s="246" t="s">
        <v>204</v>
      </c>
      <c r="E14" s="246" t="s">
        <v>59</v>
      </c>
      <c r="F14" s="246" t="s">
        <v>12</v>
      </c>
      <c r="G14" s="246" t="s">
        <v>874</v>
      </c>
      <c r="H14" s="246" t="s">
        <v>875</v>
      </c>
      <c r="I14" s="246" t="s">
        <v>838</v>
      </c>
      <c r="J14" s="246" t="s">
        <v>55</v>
      </c>
      <c r="K14" s="253">
        <f>'Bug''s'!$D$2</f>
        <v>42058.75</v>
      </c>
      <c r="L14" s="248">
        <v>42044.793055555558</v>
      </c>
      <c r="M14" s="259">
        <f>+T15</f>
        <v>42055.806250000001</v>
      </c>
      <c r="N14" s="230">
        <f t="shared" si="0"/>
        <v>2.9437499999985448</v>
      </c>
      <c r="O14" s="248">
        <f t="shared" si="1"/>
        <v>42056.806250000001</v>
      </c>
      <c r="P14" s="248"/>
      <c r="Q14" s="249">
        <f t="shared" si="2"/>
        <v>1</v>
      </c>
      <c r="R14" s="249" t="str">
        <f t="shared" si="3"/>
        <v>Sin Fecha</v>
      </c>
      <c r="S14" s="250">
        <f t="shared" si="4"/>
        <v>13.956944444442343</v>
      </c>
      <c r="T14" s="247"/>
      <c r="U14" s="247" t="str">
        <f t="shared" si="5"/>
        <v>No Cumplió</v>
      </c>
      <c r="V14" s="247" t="str">
        <f t="shared" si="6"/>
        <v>Sin Fecha</v>
      </c>
      <c r="W14" s="250">
        <f t="shared" si="7"/>
        <v>13.956944444442343</v>
      </c>
      <c r="X14" s="246" t="s">
        <v>57</v>
      </c>
      <c r="Y14" s="251">
        <f>'Bug''s'!$D$3</f>
        <v>1</v>
      </c>
      <c r="Z14" s="252"/>
      <c r="AA14" s="252"/>
      <c r="AB14" s="252"/>
      <c r="AC14" s="252"/>
      <c r="AD14" s="242"/>
      <c r="AE14" s="242"/>
    </row>
    <row r="15" spans="1:31" s="245" customFormat="1" ht="47.25" customHeight="1" x14ac:dyDescent="0.25">
      <c r="B15" s="254" t="s">
        <v>708</v>
      </c>
      <c r="C15" s="241" t="s">
        <v>873</v>
      </c>
      <c r="D15" s="246" t="s">
        <v>204</v>
      </c>
      <c r="E15" s="246" t="s">
        <v>59</v>
      </c>
      <c r="F15" s="246" t="s">
        <v>12</v>
      </c>
      <c r="G15" s="246" t="s">
        <v>874</v>
      </c>
      <c r="H15" s="246" t="s">
        <v>875</v>
      </c>
      <c r="I15" s="246" t="s">
        <v>838</v>
      </c>
      <c r="J15" s="246" t="s">
        <v>80</v>
      </c>
      <c r="K15" s="253">
        <f>'Bug''s'!$D$2</f>
        <v>42058.75</v>
      </c>
      <c r="L15" s="248">
        <v>42044.793055555558</v>
      </c>
      <c r="M15" s="259">
        <f>+T16</f>
        <v>42055.78125</v>
      </c>
      <c r="N15" s="230">
        <f t="shared" si="0"/>
        <v>2.96875</v>
      </c>
      <c r="O15" s="248">
        <f t="shared" si="1"/>
        <v>42056.78125</v>
      </c>
      <c r="P15" s="248"/>
      <c r="Q15" s="249">
        <f t="shared" si="2"/>
        <v>0</v>
      </c>
      <c r="R15" s="249" t="str">
        <f t="shared" si="3"/>
        <v>Sin Fecha</v>
      </c>
      <c r="S15" s="250">
        <f t="shared" si="4"/>
        <v>13.956944444442343</v>
      </c>
      <c r="T15" s="247">
        <v>42055.806250000001</v>
      </c>
      <c r="U15" s="247" t="str">
        <f t="shared" si="5"/>
        <v>Cumplió</v>
      </c>
      <c r="V15" s="247" t="str">
        <f t="shared" si="6"/>
        <v>Sin Fecha</v>
      </c>
      <c r="W15" s="250">
        <f t="shared" si="7"/>
        <v>11.013194444443798</v>
      </c>
      <c r="X15" s="246" t="s">
        <v>57</v>
      </c>
      <c r="Y15" s="251">
        <f>'Bug''s'!$D$3</f>
        <v>1</v>
      </c>
      <c r="Z15" s="252"/>
      <c r="AA15" s="252"/>
      <c r="AB15" s="252"/>
      <c r="AC15" s="252"/>
      <c r="AD15" s="242"/>
      <c r="AE15" s="242"/>
    </row>
    <row r="16" spans="1:31" ht="47.25" customHeight="1" x14ac:dyDescent="0.25">
      <c r="B16" s="35" t="s">
        <v>708</v>
      </c>
      <c r="C16" s="10" t="s">
        <v>873</v>
      </c>
      <c r="D16" s="11" t="s">
        <v>204</v>
      </c>
      <c r="E16" s="11" t="s">
        <v>59</v>
      </c>
      <c r="F16" s="11" t="s">
        <v>12</v>
      </c>
      <c r="G16" s="11" t="s">
        <v>874</v>
      </c>
      <c r="H16" s="11" t="s">
        <v>875</v>
      </c>
      <c r="I16" s="11" t="s">
        <v>838</v>
      </c>
      <c r="J16" s="11" t="s">
        <v>838</v>
      </c>
      <c r="K16" s="253">
        <f>'Bug''s'!$D$2</f>
        <v>42058.75</v>
      </c>
      <c r="L16" s="16">
        <v>42044.793055555558</v>
      </c>
      <c r="M16" s="47">
        <f>+T17</f>
        <v>42051.709722222222</v>
      </c>
      <c r="N16" s="230">
        <f t="shared" si="0"/>
        <v>7.0402777777781012</v>
      </c>
      <c r="O16" s="248">
        <f t="shared" si="1"/>
        <v>42052.709722222222</v>
      </c>
      <c r="P16" s="16"/>
      <c r="Q16" s="249">
        <f t="shared" si="2"/>
        <v>3</v>
      </c>
      <c r="R16" s="249" t="str">
        <f t="shared" si="3"/>
        <v>Sin Fecha</v>
      </c>
      <c r="S16" s="250">
        <f t="shared" si="4"/>
        <v>13.956944444442343</v>
      </c>
      <c r="T16" s="15">
        <v>42055.78125</v>
      </c>
      <c r="U16" s="247" t="str">
        <f t="shared" si="5"/>
        <v>No Cumplió</v>
      </c>
      <c r="V16" s="247" t="str">
        <f t="shared" si="6"/>
        <v>Sin Fecha</v>
      </c>
      <c r="W16" s="250">
        <f t="shared" si="7"/>
        <v>10.988194444442343</v>
      </c>
      <c r="X16" s="11" t="s">
        <v>57</v>
      </c>
      <c r="Y16" s="251">
        <f>'Bug''s'!$D$3</f>
        <v>1</v>
      </c>
      <c r="Z16" s="26"/>
      <c r="AA16" s="26"/>
      <c r="AB16" s="26"/>
      <c r="AC16" s="26"/>
    </row>
    <row r="17" spans="1:31" ht="47.25" customHeight="1" x14ac:dyDescent="0.25">
      <c r="B17" s="35" t="s">
        <v>708</v>
      </c>
      <c r="C17" s="10" t="s">
        <v>873</v>
      </c>
      <c r="D17" s="11" t="s">
        <v>204</v>
      </c>
      <c r="E17" s="11" t="s">
        <v>51</v>
      </c>
      <c r="F17" s="11" t="s">
        <v>12</v>
      </c>
      <c r="G17" s="11" t="s">
        <v>874</v>
      </c>
      <c r="H17" s="11" t="s">
        <v>875</v>
      </c>
      <c r="I17" s="11" t="s">
        <v>838</v>
      </c>
      <c r="J17" s="11" t="s">
        <v>54</v>
      </c>
      <c r="K17" s="253">
        <f>'Bug''s'!$D$2</f>
        <v>42058.75</v>
      </c>
      <c r="L17" s="16">
        <v>42044.793055555558</v>
      </c>
      <c r="M17" s="47">
        <v>42045.833333333336</v>
      </c>
      <c r="N17" s="230">
        <f t="shared" si="0"/>
        <v>12.916666666664241</v>
      </c>
      <c r="O17" s="248">
        <f t="shared" si="1"/>
        <v>42046.833333333336</v>
      </c>
      <c r="P17" s="16"/>
      <c r="Q17" s="249">
        <f t="shared" si="2"/>
        <v>4</v>
      </c>
      <c r="R17" s="249" t="str">
        <f t="shared" si="3"/>
        <v>Sin Fecha</v>
      </c>
      <c r="S17" s="250">
        <f t="shared" si="4"/>
        <v>13.956944444442343</v>
      </c>
      <c r="T17" s="15">
        <v>42051.709722222222</v>
      </c>
      <c r="U17" s="247" t="str">
        <f t="shared" si="5"/>
        <v>No Cumplió</v>
      </c>
      <c r="V17" s="247" t="str">
        <f t="shared" si="6"/>
        <v>Sin Fecha</v>
      </c>
      <c r="W17" s="250">
        <f t="shared" si="7"/>
        <v>6.9166666666642413</v>
      </c>
      <c r="X17" s="11" t="s">
        <v>57</v>
      </c>
      <c r="Y17" s="251">
        <f>'Bug''s'!$D$3</f>
        <v>1</v>
      </c>
      <c r="Z17" s="26"/>
      <c r="AA17" s="26"/>
      <c r="AB17" s="26"/>
      <c r="AC17" s="26"/>
    </row>
    <row r="18" spans="1:31" ht="47.25" customHeight="1" x14ac:dyDescent="0.25">
      <c r="A18" s="4">
        <v>1</v>
      </c>
      <c r="B18" s="35" t="s">
        <v>708</v>
      </c>
      <c r="C18" s="10" t="s">
        <v>846</v>
      </c>
      <c r="D18" s="11" t="s">
        <v>204</v>
      </c>
      <c r="E18" s="11" t="s">
        <v>51</v>
      </c>
      <c r="F18" s="11" t="s">
        <v>25</v>
      </c>
      <c r="G18" s="11" t="s">
        <v>847</v>
      </c>
      <c r="H18" s="11" t="s">
        <v>848</v>
      </c>
      <c r="I18" s="11" t="s">
        <v>87</v>
      </c>
      <c r="J18" s="11" t="s">
        <v>54</v>
      </c>
      <c r="K18" s="253">
        <f>'Bug''s'!$D$2</f>
        <v>42058.75</v>
      </c>
      <c r="L18" s="16">
        <v>42044.740972222222</v>
      </c>
      <c r="M18" s="47">
        <v>42044.740972222222</v>
      </c>
      <c r="N18" s="230">
        <f t="shared" si="0"/>
        <v>14.009027777778101</v>
      </c>
      <c r="O18" s="248">
        <f t="shared" si="1"/>
        <v>42045.740972222222</v>
      </c>
      <c r="P18" s="16">
        <v>42058</v>
      </c>
      <c r="Q18" s="249">
        <f t="shared" si="2"/>
        <v>13</v>
      </c>
      <c r="R18" s="249">
        <f t="shared" si="3"/>
        <v>0</v>
      </c>
      <c r="S18" s="250">
        <f t="shared" si="4"/>
        <v>14.009027777778101</v>
      </c>
      <c r="T18" s="15"/>
      <c r="U18" s="247" t="str">
        <f t="shared" si="5"/>
        <v>No Cumplió</v>
      </c>
      <c r="V18" s="247" t="str">
        <f t="shared" si="6"/>
        <v>No Cumplió</v>
      </c>
      <c r="W18" s="250">
        <f t="shared" si="7"/>
        <v>14.009027777778101</v>
      </c>
      <c r="X18" s="11"/>
      <c r="Y18" s="251">
        <f>'Bug''s'!$D$3</f>
        <v>1</v>
      </c>
      <c r="Z18" s="26"/>
      <c r="AA18" s="26"/>
      <c r="AB18" s="26"/>
      <c r="AC18" s="26"/>
    </row>
    <row r="19" spans="1:31" s="245" customFormat="1" ht="47.25" customHeight="1" x14ac:dyDescent="0.25">
      <c r="A19" s="245">
        <v>1</v>
      </c>
      <c r="B19" s="254" t="s">
        <v>709</v>
      </c>
      <c r="C19" s="241" t="s">
        <v>861</v>
      </c>
      <c r="D19" s="246" t="s">
        <v>204</v>
      </c>
      <c r="E19" s="246" t="s">
        <v>59</v>
      </c>
      <c r="F19" s="246" t="s">
        <v>25</v>
      </c>
      <c r="G19" s="246" t="s">
        <v>862</v>
      </c>
      <c r="H19" s="246" t="s">
        <v>863</v>
      </c>
      <c r="I19" s="246" t="s">
        <v>80</v>
      </c>
      <c r="J19" s="246" t="s">
        <v>696</v>
      </c>
      <c r="K19" s="253">
        <f>'Bug''s'!$D$2</f>
        <v>42058.75</v>
      </c>
      <c r="L19" s="248">
        <v>42042.061111111114</v>
      </c>
      <c r="M19" s="259">
        <v>42042.061111111114</v>
      </c>
      <c r="N19" s="230">
        <f t="shared" si="0"/>
        <v>16.68888888888614</v>
      </c>
      <c r="O19" s="248">
        <f t="shared" si="1"/>
        <v>42043.061111111114</v>
      </c>
      <c r="P19" s="248"/>
      <c r="Q19" s="249">
        <f t="shared" si="2"/>
        <v>15</v>
      </c>
      <c r="R19" s="249" t="str">
        <f t="shared" si="3"/>
        <v>Sin Fecha</v>
      </c>
      <c r="S19" s="250">
        <f t="shared" si="4"/>
        <v>16.68888888888614</v>
      </c>
      <c r="T19" s="247"/>
      <c r="U19" s="247" t="str">
        <f t="shared" si="5"/>
        <v>No Cumplió</v>
      </c>
      <c r="V19" s="247" t="str">
        <f t="shared" si="6"/>
        <v>Sin Fecha</v>
      </c>
      <c r="W19" s="250">
        <f t="shared" si="7"/>
        <v>16.68888888888614</v>
      </c>
      <c r="X19" s="246"/>
      <c r="Y19" s="251">
        <f>'Bug''s'!$D$3</f>
        <v>1</v>
      </c>
      <c r="Z19" s="252"/>
      <c r="AA19" s="252"/>
      <c r="AB19" s="252"/>
      <c r="AC19" s="252"/>
      <c r="AD19" s="242"/>
      <c r="AE19" s="242"/>
    </row>
    <row r="20" spans="1:31" ht="47.25" customHeight="1" x14ac:dyDescent="0.25">
      <c r="A20" s="4">
        <v>1</v>
      </c>
      <c r="B20" s="35" t="s">
        <v>708</v>
      </c>
      <c r="C20" s="10" t="s">
        <v>876</v>
      </c>
      <c r="D20" s="11" t="s">
        <v>204</v>
      </c>
      <c r="E20" s="11" t="s">
        <v>51</v>
      </c>
      <c r="F20" s="11" t="s">
        <v>12</v>
      </c>
      <c r="G20" s="11" t="s">
        <v>877</v>
      </c>
      <c r="H20" s="11" t="s">
        <v>878</v>
      </c>
      <c r="I20" s="11" t="s">
        <v>96</v>
      </c>
      <c r="J20" s="11" t="s">
        <v>359</v>
      </c>
      <c r="K20" s="253">
        <f>'Bug''s'!$D$2</f>
        <v>42058.75</v>
      </c>
      <c r="L20" s="16">
        <v>42041.960416666669</v>
      </c>
      <c r="M20" s="47">
        <v>42045.833333333336</v>
      </c>
      <c r="N20" s="230">
        <f t="shared" si="0"/>
        <v>12.916666666664241</v>
      </c>
      <c r="O20" s="248">
        <f t="shared" si="1"/>
        <v>42046.833333333336</v>
      </c>
      <c r="P20" s="16"/>
      <c r="Q20" s="249">
        <f t="shared" si="2"/>
        <v>11</v>
      </c>
      <c r="R20" s="249" t="str">
        <f t="shared" si="3"/>
        <v>Sin Fecha</v>
      </c>
      <c r="S20" s="250">
        <f t="shared" si="4"/>
        <v>16.789583333331393</v>
      </c>
      <c r="T20" s="15"/>
      <c r="U20" s="247" t="str">
        <f t="shared" si="5"/>
        <v>No Cumplió</v>
      </c>
      <c r="V20" s="247" t="str">
        <f t="shared" si="6"/>
        <v>Sin Fecha</v>
      </c>
      <c r="W20" s="250">
        <f t="shared" si="7"/>
        <v>16.789583333331393</v>
      </c>
      <c r="X20" s="11"/>
      <c r="Y20" s="251">
        <f>'Bug''s'!$D$3</f>
        <v>1</v>
      </c>
      <c r="Z20" s="26"/>
      <c r="AA20" s="26"/>
      <c r="AB20" s="26"/>
      <c r="AC20" s="26"/>
    </row>
    <row r="21" spans="1:31" ht="47.25" customHeight="1" x14ac:dyDescent="0.25">
      <c r="B21" s="35" t="s">
        <v>708</v>
      </c>
      <c r="C21" s="10" t="s">
        <v>876</v>
      </c>
      <c r="D21" s="11" t="s">
        <v>204</v>
      </c>
      <c r="E21" s="11" t="s">
        <v>51</v>
      </c>
      <c r="F21" s="11" t="s">
        <v>12</v>
      </c>
      <c r="G21" s="11" t="s">
        <v>877</v>
      </c>
      <c r="H21" s="11" t="s">
        <v>878</v>
      </c>
      <c r="I21" s="11" t="s">
        <v>96</v>
      </c>
      <c r="J21" s="11" t="s">
        <v>359</v>
      </c>
      <c r="K21" s="253">
        <f>'Bug''s'!$D$2</f>
        <v>42058.75</v>
      </c>
      <c r="L21" s="16">
        <v>42041.960416666669</v>
      </c>
      <c r="M21" s="47">
        <v>42045.833333333336</v>
      </c>
      <c r="N21" s="230">
        <f t="shared" si="0"/>
        <v>12.916666666664241</v>
      </c>
      <c r="O21" s="248">
        <f t="shared" si="1"/>
        <v>42046.833333333336</v>
      </c>
      <c r="P21" s="16"/>
      <c r="Q21" s="249">
        <f t="shared" si="2"/>
        <v>11</v>
      </c>
      <c r="R21" s="249" t="str">
        <f t="shared" si="3"/>
        <v>Sin Fecha</v>
      </c>
      <c r="S21" s="250">
        <f t="shared" si="4"/>
        <v>16.789583333331393</v>
      </c>
      <c r="T21" s="15"/>
      <c r="U21" s="247" t="str">
        <f t="shared" si="5"/>
        <v>No Cumplió</v>
      </c>
      <c r="V21" s="247" t="str">
        <f t="shared" si="6"/>
        <v>Sin Fecha</v>
      </c>
      <c r="W21" s="250">
        <f t="shared" si="7"/>
        <v>16.789583333331393</v>
      </c>
      <c r="X21" s="11"/>
      <c r="Y21" s="251">
        <f>'Bug''s'!$D$3</f>
        <v>1</v>
      </c>
      <c r="Z21" s="26"/>
      <c r="AA21" s="26"/>
      <c r="AB21" s="26"/>
      <c r="AC21" s="26"/>
    </row>
    <row r="22" spans="1:31" ht="47.25" customHeight="1" x14ac:dyDescent="0.25">
      <c r="A22" s="4">
        <v>1</v>
      </c>
      <c r="B22" s="35" t="s">
        <v>708</v>
      </c>
      <c r="C22" s="10" t="s">
        <v>831</v>
      </c>
      <c r="D22" s="11" t="s">
        <v>204</v>
      </c>
      <c r="E22" s="11" t="s">
        <v>51</v>
      </c>
      <c r="F22" s="11" t="s">
        <v>25</v>
      </c>
      <c r="G22" s="11" t="s">
        <v>832</v>
      </c>
      <c r="H22" s="11" t="s">
        <v>833</v>
      </c>
      <c r="I22" s="11" t="s">
        <v>127</v>
      </c>
      <c r="J22" s="11" t="s">
        <v>88</v>
      </c>
      <c r="K22" s="253">
        <f>'Bug''s'!$D$2</f>
        <v>42058.75</v>
      </c>
      <c r="L22" s="16">
        <v>42041.594444444447</v>
      </c>
      <c r="M22" s="47">
        <v>42041.594444444447</v>
      </c>
      <c r="N22" s="230">
        <f t="shared" si="0"/>
        <v>17.155555555553292</v>
      </c>
      <c r="O22" s="248">
        <f t="shared" si="1"/>
        <v>42042.594444444447</v>
      </c>
      <c r="P22" s="16"/>
      <c r="Q22" s="249">
        <f t="shared" si="2"/>
        <v>16</v>
      </c>
      <c r="R22" s="249" t="str">
        <f t="shared" si="3"/>
        <v>Sin Fecha</v>
      </c>
      <c r="S22" s="250">
        <f t="shared" si="4"/>
        <v>17.155555555553292</v>
      </c>
      <c r="T22" s="15"/>
      <c r="U22" s="247" t="str">
        <f t="shared" si="5"/>
        <v>No Cumplió</v>
      </c>
      <c r="V22" s="247" t="str">
        <f t="shared" si="6"/>
        <v>Sin Fecha</v>
      </c>
      <c r="W22" s="250">
        <f t="shared" si="7"/>
        <v>17.155555555553292</v>
      </c>
      <c r="X22" s="11"/>
      <c r="Y22" s="251">
        <f>'Bug''s'!$D$3</f>
        <v>1</v>
      </c>
      <c r="Z22" s="26"/>
      <c r="AA22" s="26"/>
      <c r="AB22" s="26"/>
      <c r="AC22" s="26"/>
    </row>
    <row r="23" spans="1:31" s="245" customFormat="1" ht="63.75" customHeight="1" x14ac:dyDescent="0.25">
      <c r="A23" s="245">
        <v>1</v>
      </c>
      <c r="B23" s="254" t="s">
        <v>699</v>
      </c>
      <c r="C23" s="241" t="s">
        <v>827</v>
      </c>
      <c r="D23" s="246" t="s">
        <v>204</v>
      </c>
      <c r="E23" s="246" t="s">
        <v>158</v>
      </c>
      <c r="F23" s="246" t="s">
        <v>25</v>
      </c>
      <c r="G23" s="246" t="s">
        <v>828</v>
      </c>
      <c r="H23" s="246" t="s">
        <v>829</v>
      </c>
      <c r="I23" s="246" t="s">
        <v>32</v>
      </c>
      <c r="J23" s="246" t="s">
        <v>32</v>
      </c>
      <c r="K23" s="253">
        <f>'Bug''s'!$D$2</f>
        <v>42058.75</v>
      </c>
      <c r="L23" s="248">
        <v>42040.967361111114</v>
      </c>
      <c r="M23" s="253">
        <v>42051.722222222219</v>
      </c>
      <c r="N23" s="230">
        <f t="shared" si="0"/>
        <v>7.0277777777810115</v>
      </c>
      <c r="O23" s="248">
        <f t="shared" si="1"/>
        <v>42052.722222222219</v>
      </c>
      <c r="P23" s="248"/>
      <c r="Q23" s="249">
        <f t="shared" si="2"/>
        <v>6</v>
      </c>
      <c r="R23" s="249" t="str">
        <f t="shared" si="3"/>
        <v>Sin Fecha</v>
      </c>
      <c r="S23" s="250">
        <f t="shared" si="4"/>
        <v>17.78263888888614</v>
      </c>
      <c r="T23" s="247"/>
      <c r="U23" s="247" t="str">
        <f t="shared" si="5"/>
        <v>No Cumplió</v>
      </c>
      <c r="V23" s="247" t="str">
        <f t="shared" si="6"/>
        <v>Sin Fecha</v>
      </c>
      <c r="W23" s="250">
        <f t="shared" si="7"/>
        <v>17.78263888888614</v>
      </c>
      <c r="X23" s="246" t="s">
        <v>830</v>
      </c>
      <c r="Y23" s="251">
        <f>'Bug''s'!$D$3</f>
        <v>1</v>
      </c>
      <c r="Z23" s="252"/>
      <c r="AA23" s="252"/>
      <c r="AB23" s="252"/>
      <c r="AC23" s="252"/>
      <c r="AD23" s="242"/>
      <c r="AE23" s="242"/>
    </row>
    <row r="24" spans="1:31" ht="63.75" customHeight="1" x14ac:dyDescent="0.25">
      <c r="B24" s="35" t="s">
        <v>699</v>
      </c>
      <c r="C24" s="10" t="s">
        <v>827</v>
      </c>
      <c r="D24" s="11" t="s">
        <v>204</v>
      </c>
      <c r="E24" s="11" t="s">
        <v>59</v>
      </c>
      <c r="F24" s="11" t="s">
        <v>25</v>
      </c>
      <c r="G24" s="11" t="s">
        <v>828</v>
      </c>
      <c r="H24" s="11" t="s">
        <v>829</v>
      </c>
      <c r="I24" s="11" t="s">
        <v>32</v>
      </c>
      <c r="J24" s="11" t="s">
        <v>32</v>
      </c>
      <c r="K24" s="253">
        <f>'Bug''s'!$D$2</f>
        <v>42058.75</v>
      </c>
      <c r="L24" s="16">
        <v>42040.967361111114</v>
      </c>
      <c r="M24" s="29">
        <v>42051.722222222219</v>
      </c>
      <c r="N24" s="230">
        <f t="shared" si="0"/>
        <v>7.0277777777810115</v>
      </c>
      <c r="O24" s="248">
        <f t="shared" si="1"/>
        <v>42052.722222222219</v>
      </c>
      <c r="P24" s="16"/>
      <c r="Q24" s="249">
        <f t="shared" si="2"/>
        <v>6</v>
      </c>
      <c r="R24" s="249" t="str">
        <f t="shared" si="3"/>
        <v>Sin Fecha</v>
      </c>
      <c r="S24" s="250">
        <f t="shared" si="4"/>
        <v>17.78263888888614</v>
      </c>
      <c r="T24" s="15"/>
      <c r="U24" s="247" t="str">
        <f t="shared" si="5"/>
        <v>No Cumplió</v>
      </c>
      <c r="V24" s="247" t="str">
        <f t="shared" si="6"/>
        <v>Sin Fecha</v>
      </c>
      <c r="W24" s="250">
        <f t="shared" si="7"/>
        <v>17.78263888888614</v>
      </c>
      <c r="X24" s="11" t="s">
        <v>830</v>
      </c>
      <c r="Y24" s="251">
        <f>'Bug''s'!$D$3</f>
        <v>1</v>
      </c>
      <c r="Z24" s="26"/>
      <c r="AA24" s="26"/>
      <c r="AB24" s="26"/>
      <c r="AC24" s="26"/>
    </row>
    <row r="25" spans="1:31" ht="47.25" customHeight="1" x14ac:dyDescent="0.25">
      <c r="A25" s="4" t="s">
        <v>945</v>
      </c>
      <c r="B25" s="35" t="s">
        <v>706</v>
      </c>
      <c r="C25" s="10" t="s">
        <v>789</v>
      </c>
      <c r="D25" s="11" t="s">
        <v>204</v>
      </c>
      <c r="E25" s="11" t="s">
        <v>817</v>
      </c>
      <c r="F25" s="11" t="s">
        <v>12</v>
      </c>
      <c r="G25" s="11" t="s">
        <v>790</v>
      </c>
      <c r="H25" s="11" t="s">
        <v>791</v>
      </c>
      <c r="I25" s="11" t="s">
        <v>146</v>
      </c>
      <c r="J25" s="11" t="s">
        <v>54</v>
      </c>
      <c r="K25" s="253">
        <f>'Bug''s'!$D$2</f>
        <v>42058.75</v>
      </c>
      <c r="L25" s="16">
        <v>42040.670138888891</v>
      </c>
      <c r="M25" s="47">
        <v>42040.670138888891</v>
      </c>
      <c r="N25" s="230">
        <f t="shared" si="0"/>
        <v>18.079861111109494</v>
      </c>
      <c r="O25" s="248">
        <f t="shared" si="1"/>
        <v>42041.670138888891</v>
      </c>
      <c r="P25" s="16">
        <v>42047</v>
      </c>
      <c r="Q25" s="249">
        <f t="shared" si="2"/>
        <v>6</v>
      </c>
      <c r="R25" s="249">
        <f t="shared" si="3"/>
        <v>1</v>
      </c>
      <c r="S25" s="250">
        <f t="shared" si="4"/>
        <v>18.079861111109494</v>
      </c>
      <c r="T25" s="15">
        <v>42048.635416666664</v>
      </c>
      <c r="U25" s="247" t="str">
        <f t="shared" si="5"/>
        <v>No Cumplió</v>
      </c>
      <c r="V25" s="247" t="str">
        <f t="shared" si="6"/>
        <v>No Cumplió</v>
      </c>
      <c r="W25" s="250">
        <f t="shared" si="7"/>
        <v>7.9652777777737356</v>
      </c>
      <c r="X25" s="11" t="s">
        <v>17</v>
      </c>
      <c r="Y25" s="251">
        <f>'Bug''s'!$D$3</f>
        <v>1</v>
      </c>
      <c r="Z25" s="26"/>
      <c r="AA25" s="26"/>
      <c r="AB25" s="26"/>
      <c r="AC25" s="26"/>
    </row>
    <row r="26" spans="1:31" ht="47.25" customHeight="1" x14ac:dyDescent="0.25">
      <c r="B26" s="35" t="s">
        <v>709</v>
      </c>
      <c r="C26" s="10" t="s">
        <v>804</v>
      </c>
      <c r="D26" s="11" t="s">
        <v>204</v>
      </c>
      <c r="E26" s="11" t="s">
        <v>51</v>
      </c>
      <c r="F26" s="11" t="s">
        <v>12</v>
      </c>
      <c r="G26" s="11" t="s">
        <v>805</v>
      </c>
      <c r="H26" s="11" t="s">
        <v>806</v>
      </c>
      <c r="I26" s="11" t="s">
        <v>127</v>
      </c>
      <c r="J26" s="11" t="s">
        <v>127</v>
      </c>
      <c r="K26" s="253">
        <f>'Bug''s'!$D$2</f>
        <v>42058.75</v>
      </c>
      <c r="L26" s="16">
        <v>42040.504861111112</v>
      </c>
      <c r="M26" s="47">
        <v>42040.504861111112</v>
      </c>
      <c r="N26" s="230">
        <f t="shared" si="0"/>
        <v>18.245138888887595</v>
      </c>
      <c r="O26" s="248">
        <f t="shared" si="1"/>
        <v>42041.504861111112</v>
      </c>
      <c r="P26" s="16"/>
      <c r="Q26" s="249">
        <f t="shared" si="2"/>
        <v>11</v>
      </c>
      <c r="R26" s="249" t="str">
        <f t="shared" si="3"/>
        <v>Sin Fecha</v>
      </c>
      <c r="S26" s="250">
        <f t="shared" si="4"/>
        <v>18.245138888887595</v>
      </c>
      <c r="T26" s="159">
        <v>42052.772916666669</v>
      </c>
      <c r="U26" s="247" t="str">
        <f t="shared" si="5"/>
        <v>No Cumplió</v>
      </c>
      <c r="V26" s="247" t="str">
        <f t="shared" si="6"/>
        <v>Sin Fecha</v>
      </c>
      <c r="W26" s="250">
        <f t="shared" si="7"/>
        <v>12.268055555556202</v>
      </c>
      <c r="X26" s="11"/>
      <c r="Y26" s="251">
        <f>'Bug''s'!$D$3</f>
        <v>1</v>
      </c>
      <c r="Z26" s="26"/>
      <c r="AA26" s="26"/>
      <c r="AB26" s="26"/>
      <c r="AC26" s="26"/>
    </row>
    <row r="27" spans="1:31" ht="47.25" customHeight="1" x14ac:dyDescent="0.25">
      <c r="A27" s="4">
        <v>1</v>
      </c>
      <c r="B27" s="35" t="s">
        <v>708</v>
      </c>
      <c r="C27" s="10" t="s">
        <v>807</v>
      </c>
      <c r="D27" s="11" t="s">
        <v>204</v>
      </c>
      <c r="E27" s="11" t="s">
        <v>158</v>
      </c>
      <c r="F27" s="11" t="s">
        <v>25</v>
      </c>
      <c r="G27" s="11" t="s">
        <v>808</v>
      </c>
      <c r="H27" s="11" t="s">
        <v>809</v>
      </c>
      <c r="I27" s="11" t="s">
        <v>49</v>
      </c>
      <c r="J27" s="11" t="s">
        <v>696</v>
      </c>
      <c r="K27" s="253">
        <f>'Bug''s'!$D$2</f>
        <v>42058.75</v>
      </c>
      <c r="L27" s="16">
        <v>42039.818055555559</v>
      </c>
      <c r="M27" s="47">
        <f>+T28</f>
        <v>42048.536111111112</v>
      </c>
      <c r="N27" s="230">
        <f t="shared" si="0"/>
        <v>10.213888888887595</v>
      </c>
      <c r="O27" s="248">
        <f t="shared" si="1"/>
        <v>42049.536111111112</v>
      </c>
      <c r="P27" s="16">
        <v>42051</v>
      </c>
      <c r="Q27" s="249">
        <f t="shared" si="2"/>
        <v>9</v>
      </c>
      <c r="R27" s="249">
        <f t="shared" si="3"/>
        <v>7</v>
      </c>
      <c r="S27" s="250">
        <f t="shared" si="4"/>
        <v>18.931944444440887</v>
      </c>
      <c r="T27" s="15"/>
      <c r="U27" s="247" t="str">
        <f t="shared" si="5"/>
        <v>No Cumplió</v>
      </c>
      <c r="V27" s="247" t="str">
        <f t="shared" si="6"/>
        <v>No Cumplió</v>
      </c>
      <c r="W27" s="250">
        <f t="shared" si="7"/>
        <v>18.931944444440887</v>
      </c>
      <c r="X27" s="11" t="s">
        <v>17</v>
      </c>
      <c r="Y27" s="251">
        <f>'Bug''s'!$D$3</f>
        <v>1</v>
      </c>
      <c r="Z27" s="55">
        <v>42048.536111111112</v>
      </c>
      <c r="AA27" s="26"/>
      <c r="AB27" s="26"/>
      <c r="AC27" s="26"/>
    </row>
    <row r="28" spans="1:31" ht="47.25" customHeight="1" x14ac:dyDescent="0.25">
      <c r="B28" s="35" t="s">
        <v>708</v>
      </c>
      <c r="C28" s="10" t="s">
        <v>807</v>
      </c>
      <c r="D28" s="11" t="s">
        <v>204</v>
      </c>
      <c r="E28" s="11" t="s">
        <v>51</v>
      </c>
      <c r="F28" s="11" t="s">
        <v>25</v>
      </c>
      <c r="G28" s="11" t="s">
        <v>808</v>
      </c>
      <c r="H28" s="11" t="s">
        <v>809</v>
      </c>
      <c r="I28" s="11" t="s">
        <v>49</v>
      </c>
      <c r="J28" s="11" t="s">
        <v>88</v>
      </c>
      <c r="K28" s="253">
        <f>'Bug''s'!$D$2</f>
        <v>42058.75</v>
      </c>
      <c r="L28" s="16">
        <v>42039.818055555559</v>
      </c>
      <c r="M28" s="47">
        <v>42039.818055555559</v>
      </c>
      <c r="N28" s="230">
        <f t="shared" si="0"/>
        <v>18.931944444440887</v>
      </c>
      <c r="O28" s="248">
        <f t="shared" si="1"/>
        <v>42040.818055555559</v>
      </c>
      <c r="P28" s="16">
        <v>42045</v>
      </c>
      <c r="Q28" s="249">
        <f t="shared" si="2"/>
        <v>7</v>
      </c>
      <c r="R28" s="249">
        <f t="shared" si="3"/>
        <v>3</v>
      </c>
      <c r="S28" s="250">
        <f t="shared" si="4"/>
        <v>18.931944444440887</v>
      </c>
      <c r="T28" s="15">
        <v>42048.536111111112</v>
      </c>
      <c r="U28" s="247" t="str">
        <f t="shared" si="5"/>
        <v>No Cumplió</v>
      </c>
      <c r="V28" s="247" t="str">
        <f t="shared" si="6"/>
        <v>No Cumplió</v>
      </c>
      <c r="W28" s="250">
        <f t="shared" si="7"/>
        <v>8.7180555555532919</v>
      </c>
      <c r="X28" s="11" t="s">
        <v>17</v>
      </c>
      <c r="Y28" s="251">
        <f>'Bug''s'!$D$3</f>
        <v>1</v>
      </c>
      <c r="Z28" s="55">
        <v>42048.536111111112</v>
      </c>
      <c r="AA28" s="26"/>
      <c r="AB28" s="26"/>
      <c r="AC28" s="26"/>
    </row>
    <row r="29" spans="1:31" ht="47.25" customHeight="1" x14ac:dyDescent="0.25">
      <c r="A29" s="4" t="s">
        <v>945</v>
      </c>
      <c r="B29" s="35" t="s">
        <v>708</v>
      </c>
      <c r="C29" s="10" t="s">
        <v>810</v>
      </c>
      <c r="D29" s="11" t="s">
        <v>204</v>
      </c>
      <c r="E29" s="11" t="s">
        <v>817</v>
      </c>
      <c r="F29" s="11" t="s">
        <v>25</v>
      </c>
      <c r="G29" s="11" t="s">
        <v>811</v>
      </c>
      <c r="H29" s="11" t="s">
        <v>812</v>
      </c>
      <c r="I29" s="11" t="s">
        <v>49</v>
      </c>
      <c r="J29" s="11" t="s">
        <v>49</v>
      </c>
      <c r="K29" s="253">
        <f>'Bug''s'!$D$2</f>
        <v>42058.75</v>
      </c>
      <c r="L29" s="16">
        <v>42039.813888888886</v>
      </c>
      <c r="M29" s="47">
        <f>+T30</f>
        <v>42048.759722222225</v>
      </c>
      <c r="N29" s="230">
        <f t="shared" si="0"/>
        <v>9.9902777777751908</v>
      </c>
      <c r="O29" s="248">
        <f t="shared" si="1"/>
        <v>42049.759722222225</v>
      </c>
      <c r="P29" s="16">
        <v>42041.577777777777</v>
      </c>
      <c r="Q29" s="249">
        <f t="shared" si="2"/>
        <v>4</v>
      </c>
      <c r="R29" s="249">
        <f t="shared" si="3"/>
        <v>12</v>
      </c>
      <c r="S29" s="250">
        <f t="shared" si="4"/>
        <v>18.93611111111386</v>
      </c>
      <c r="T29" s="15">
        <v>42054</v>
      </c>
      <c r="U29" s="247" t="str">
        <f t="shared" si="5"/>
        <v>No Cumplió</v>
      </c>
      <c r="V29" s="247" t="str">
        <f t="shared" si="6"/>
        <v>No Cumplió</v>
      </c>
      <c r="W29" s="250">
        <f t="shared" si="7"/>
        <v>14.18611111111386</v>
      </c>
      <c r="X29" s="11" t="s">
        <v>17</v>
      </c>
      <c r="Y29" s="251">
        <f>'Bug''s'!$D$3</f>
        <v>1</v>
      </c>
      <c r="Z29" s="26"/>
      <c r="AA29" s="26"/>
      <c r="AB29" s="26"/>
      <c r="AC29" s="26"/>
    </row>
    <row r="30" spans="1:31" ht="47.25" customHeight="1" x14ac:dyDescent="0.25">
      <c r="B30" s="35" t="s">
        <v>708</v>
      </c>
      <c r="C30" s="10" t="s">
        <v>810</v>
      </c>
      <c r="D30" s="11" t="s">
        <v>204</v>
      </c>
      <c r="E30" s="11" t="s">
        <v>51</v>
      </c>
      <c r="F30" s="11" t="s">
        <v>25</v>
      </c>
      <c r="G30" s="11" t="s">
        <v>811</v>
      </c>
      <c r="H30" s="11" t="s">
        <v>812</v>
      </c>
      <c r="I30" s="11" t="s">
        <v>49</v>
      </c>
      <c r="J30" s="11" t="s">
        <v>54</v>
      </c>
      <c r="K30" s="253">
        <f>'Bug''s'!$D$2</f>
        <v>42058.75</v>
      </c>
      <c r="L30" s="16">
        <v>42039.813888888886</v>
      </c>
      <c r="M30" s="47">
        <v>42039.813888888886</v>
      </c>
      <c r="N30" s="230">
        <f t="shared" si="0"/>
        <v>18.93611111111386</v>
      </c>
      <c r="O30" s="248">
        <f t="shared" si="1"/>
        <v>42040.813888888886</v>
      </c>
      <c r="P30" s="16">
        <v>42041.577777777777</v>
      </c>
      <c r="Q30" s="249">
        <f t="shared" si="2"/>
        <v>7</v>
      </c>
      <c r="R30" s="249">
        <f t="shared" si="3"/>
        <v>7</v>
      </c>
      <c r="S30" s="250">
        <f t="shared" si="4"/>
        <v>18.93611111111386</v>
      </c>
      <c r="T30" s="15">
        <v>42048.759722222225</v>
      </c>
      <c r="U30" s="247" t="str">
        <f t="shared" si="5"/>
        <v>No Cumplió</v>
      </c>
      <c r="V30" s="247" t="str">
        <f t="shared" si="6"/>
        <v>No Cumplió</v>
      </c>
      <c r="W30" s="250">
        <f t="shared" si="7"/>
        <v>8.945833333338669</v>
      </c>
      <c r="X30" s="11" t="s">
        <v>17</v>
      </c>
      <c r="Y30" s="251">
        <f>'Bug''s'!$D$3</f>
        <v>1</v>
      </c>
      <c r="Z30" s="26"/>
      <c r="AA30" s="26"/>
      <c r="AB30" s="26"/>
      <c r="AC30" s="26"/>
    </row>
    <row r="31" spans="1:31" ht="47.25" customHeight="1" x14ac:dyDescent="0.25">
      <c r="B31" s="35" t="s">
        <v>708</v>
      </c>
      <c r="C31" s="10" t="s">
        <v>810</v>
      </c>
      <c r="D31" s="11" t="s">
        <v>204</v>
      </c>
      <c r="E31" s="11" t="s">
        <v>51</v>
      </c>
      <c r="F31" s="11" t="s">
        <v>25</v>
      </c>
      <c r="G31" s="11" t="s">
        <v>811</v>
      </c>
      <c r="H31" s="11" t="s">
        <v>812</v>
      </c>
      <c r="I31" s="11" t="s">
        <v>49</v>
      </c>
      <c r="J31" s="11" t="s">
        <v>42</v>
      </c>
      <c r="K31" s="253">
        <f>'Bug''s'!$D$2</f>
        <v>42058.75</v>
      </c>
      <c r="L31" s="16">
        <v>42039.813888888886</v>
      </c>
      <c r="M31" s="47">
        <v>42039.813888888886</v>
      </c>
      <c r="N31" s="230">
        <f t="shared" si="0"/>
        <v>18.93611111111386</v>
      </c>
      <c r="O31" s="248">
        <f t="shared" si="1"/>
        <v>42040.813888888886</v>
      </c>
      <c r="P31" s="16">
        <v>42041.577777777777</v>
      </c>
      <c r="Q31" s="249">
        <f t="shared" si="2"/>
        <v>0</v>
      </c>
      <c r="R31" s="249">
        <f t="shared" si="3"/>
        <v>0</v>
      </c>
      <c r="S31" s="250">
        <f t="shared" si="4"/>
        <v>18.93611111111386</v>
      </c>
      <c r="T31" s="15">
        <v>42041.577777777777</v>
      </c>
      <c r="U31" s="247" t="str">
        <f t="shared" si="5"/>
        <v>Cumplió</v>
      </c>
      <c r="V31" s="247" t="str">
        <f t="shared" si="6"/>
        <v>Cumplió</v>
      </c>
      <c r="W31" s="250">
        <f t="shared" si="7"/>
        <v>1.7638888888905058</v>
      </c>
      <c r="X31" s="11" t="s">
        <v>17</v>
      </c>
      <c r="Y31" s="251">
        <f>'Bug''s'!$D$3</f>
        <v>1</v>
      </c>
      <c r="Z31" s="26"/>
      <c r="AA31" s="26"/>
      <c r="AB31" s="26"/>
      <c r="AC31" s="26"/>
    </row>
    <row r="32" spans="1:31" ht="47.25" customHeight="1" x14ac:dyDescent="0.25">
      <c r="A32" s="4" t="s">
        <v>945</v>
      </c>
      <c r="B32" s="35" t="s">
        <v>709</v>
      </c>
      <c r="C32" s="10" t="s">
        <v>751</v>
      </c>
      <c r="D32" s="11" t="s">
        <v>204</v>
      </c>
      <c r="E32" s="11" t="s">
        <v>817</v>
      </c>
      <c r="F32" s="11" t="s">
        <v>12</v>
      </c>
      <c r="G32" s="11" t="s">
        <v>752</v>
      </c>
      <c r="H32" s="11" t="s">
        <v>753</v>
      </c>
      <c r="I32" s="11" t="s">
        <v>127</v>
      </c>
      <c r="J32" s="11" t="s">
        <v>55</v>
      </c>
      <c r="K32" s="253">
        <f>'Bug''s'!$D$2</f>
        <v>42058.75</v>
      </c>
      <c r="L32" s="16">
        <v>42039.430555555555</v>
      </c>
      <c r="M32" s="47">
        <v>42039.430555555555</v>
      </c>
      <c r="N32" s="230">
        <f t="shared" si="0"/>
        <v>19.319444444445253</v>
      </c>
      <c r="O32" s="248">
        <f t="shared" si="1"/>
        <v>42040.430555555555</v>
      </c>
      <c r="P32" s="16"/>
      <c r="Q32" s="249">
        <f t="shared" si="2"/>
        <v>0</v>
      </c>
      <c r="R32" s="249" t="str">
        <f t="shared" si="3"/>
        <v>Sin Fecha</v>
      </c>
      <c r="S32" s="250">
        <f t="shared" si="4"/>
        <v>19.319444444445253</v>
      </c>
      <c r="T32" s="15">
        <v>42041</v>
      </c>
      <c r="U32" s="247" t="str">
        <f t="shared" si="5"/>
        <v>Cumplió</v>
      </c>
      <c r="V32" s="247" t="str">
        <f t="shared" si="6"/>
        <v>Sin Fecha</v>
      </c>
      <c r="W32" s="250">
        <f t="shared" si="7"/>
        <v>1.5694444444452529</v>
      </c>
      <c r="X32" s="11"/>
      <c r="Y32" s="251">
        <f>'Bug''s'!$D$3</f>
        <v>1</v>
      </c>
      <c r="Z32" s="26"/>
      <c r="AA32" s="26"/>
      <c r="AB32" s="26"/>
      <c r="AC32" s="26"/>
    </row>
    <row r="33" spans="1:31" ht="47.25" customHeight="1" x14ac:dyDescent="0.25">
      <c r="A33" s="4" t="s">
        <v>945</v>
      </c>
      <c r="B33" s="35" t="s">
        <v>709</v>
      </c>
      <c r="C33" s="10" t="s">
        <v>754</v>
      </c>
      <c r="D33" s="11" t="s">
        <v>204</v>
      </c>
      <c r="E33" s="11" t="s">
        <v>817</v>
      </c>
      <c r="F33" s="11" t="s">
        <v>25</v>
      </c>
      <c r="G33" s="11" t="s">
        <v>755</v>
      </c>
      <c r="H33" s="11" t="s">
        <v>756</v>
      </c>
      <c r="I33" s="11" t="s">
        <v>127</v>
      </c>
      <c r="J33" s="11" t="s">
        <v>55</v>
      </c>
      <c r="K33" s="253">
        <f>'Bug''s'!$D$2</f>
        <v>42058.75</v>
      </c>
      <c r="L33" s="16">
        <v>42038.835416666669</v>
      </c>
      <c r="M33" s="47">
        <v>42038.835416666669</v>
      </c>
      <c r="N33" s="230">
        <f t="shared" si="0"/>
        <v>19.914583333331393</v>
      </c>
      <c r="O33" s="248">
        <f t="shared" si="1"/>
        <v>42039.835416666669</v>
      </c>
      <c r="P33" s="16"/>
      <c r="Q33" s="249">
        <f t="shared" si="2"/>
        <v>1</v>
      </c>
      <c r="R33" s="249" t="str">
        <f t="shared" si="3"/>
        <v>Sin Fecha</v>
      </c>
      <c r="S33" s="250">
        <f t="shared" si="4"/>
        <v>19.914583333331393</v>
      </c>
      <c r="T33" s="15">
        <v>42041</v>
      </c>
      <c r="U33" s="247" t="str">
        <f t="shared" si="5"/>
        <v>No Cumplió</v>
      </c>
      <c r="V33" s="247" t="str">
        <f t="shared" si="6"/>
        <v>Sin Fecha</v>
      </c>
      <c r="W33" s="250">
        <f t="shared" si="7"/>
        <v>2.1645833333313931</v>
      </c>
      <c r="X33" s="11"/>
      <c r="Y33" s="251">
        <f>'Bug''s'!$D$3</f>
        <v>1</v>
      </c>
      <c r="Z33" s="26"/>
      <c r="AA33" s="26"/>
      <c r="AB33" s="26"/>
      <c r="AC33" s="26"/>
    </row>
    <row r="34" spans="1:31" ht="47.25" customHeight="1" x14ac:dyDescent="0.25">
      <c r="A34" s="4" t="s">
        <v>945</v>
      </c>
      <c r="B34" s="35" t="s">
        <v>709</v>
      </c>
      <c r="C34" s="10" t="s">
        <v>757</v>
      </c>
      <c r="D34" s="11" t="s">
        <v>204</v>
      </c>
      <c r="E34" s="11" t="s">
        <v>817</v>
      </c>
      <c r="F34" s="11" t="s">
        <v>25</v>
      </c>
      <c r="G34" s="11" t="s">
        <v>758</v>
      </c>
      <c r="H34" s="11" t="s">
        <v>759</v>
      </c>
      <c r="I34" s="11" t="s">
        <v>127</v>
      </c>
      <c r="J34" s="11" t="s">
        <v>49</v>
      </c>
      <c r="K34" s="253">
        <f>'Bug''s'!$D$2</f>
        <v>42058.75</v>
      </c>
      <c r="L34" s="16">
        <v>42038.783333333333</v>
      </c>
      <c r="M34" s="47">
        <v>42038.783333333333</v>
      </c>
      <c r="N34" s="230">
        <f t="shared" si="0"/>
        <v>19.966666666667152</v>
      </c>
      <c r="O34" s="248">
        <f t="shared" si="1"/>
        <v>42039.783333333333</v>
      </c>
      <c r="P34" s="16"/>
      <c r="Q34" s="249">
        <f t="shared" si="2"/>
        <v>5</v>
      </c>
      <c r="R34" s="249" t="str">
        <f t="shared" si="3"/>
        <v>Sin Fecha</v>
      </c>
      <c r="S34" s="250">
        <f t="shared" si="4"/>
        <v>19.966666666667152</v>
      </c>
      <c r="T34" s="15">
        <v>42045.646527777775</v>
      </c>
      <c r="U34" s="247" t="str">
        <f t="shared" si="5"/>
        <v>No Cumplió</v>
      </c>
      <c r="V34" s="247" t="str">
        <f t="shared" si="6"/>
        <v>Sin Fecha</v>
      </c>
      <c r="W34" s="250">
        <f t="shared" si="7"/>
        <v>6.8631944444423425</v>
      </c>
      <c r="X34" s="11"/>
      <c r="Y34" s="251">
        <f>'Bug''s'!$D$3</f>
        <v>1</v>
      </c>
      <c r="Z34" s="26"/>
      <c r="AA34" s="26"/>
      <c r="AB34" s="26"/>
      <c r="AC34" s="26"/>
    </row>
    <row r="35" spans="1:31" ht="47.25" customHeight="1" x14ac:dyDescent="0.25">
      <c r="A35" s="4">
        <v>1</v>
      </c>
      <c r="B35" s="35" t="s">
        <v>707</v>
      </c>
      <c r="C35" s="10" t="s">
        <v>689</v>
      </c>
      <c r="D35" s="11" t="s">
        <v>204</v>
      </c>
      <c r="E35" s="11" t="s">
        <v>51</v>
      </c>
      <c r="F35" s="11" t="s">
        <v>25</v>
      </c>
      <c r="G35" s="11" t="s">
        <v>690</v>
      </c>
      <c r="H35" s="11" t="s">
        <v>691</v>
      </c>
      <c r="I35" s="11" t="s">
        <v>456</v>
      </c>
      <c r="J35" s="11" t="s">
        <v>456</v>
      </c>
      <c r="K35" s="253">
        <f>'Bug''s'!$D$2</f>
        <v>42058.75</v>
      </c>
      <c r="L35" s="16">
        <v>42038.731944444444</v>
      </c>
      <c r="M35" s="47">
        <f>+T36</f>
        <v>42051.605555555558</v>
      </c>
      <c r="N35" s="230">
        <f t="shared" si="0"/>
        <v>7.1444444444423425</v>
      </c>
      <c r="O35" s="248">
        <f t="shared" si="1"/>
        <v>42052.605555555558</v>
      </c>
      <c r="P35" s="16">
        <v>42041</v>
      </c>
      <c r="Q35" s="249">
        <f t="shared" si="2"/>
        <v>6</v>
      </c>
      <c r="R35" s="249">
        <f t="shared" si="3"/>
        <v>17</v>
      </c>
      <c r="S35" s="250">
        <f t="shared" si="4"/>
        <v>20.018055555556202</v>
      </c>
      <c r="T35" s="15"/>
      <c r="U35" s="247" t="str">
        <f t="shared" si="5"/>
        <v>No Cumplió</v>
      </c>
      <c r="V35" s="247" t="str">
        <f t="shared" si="6"/>
        <v>No Cumplió</v>
      </c>
      <c r="W35" s="250">
        <f t="shared" si="7"/>
        <v>20.018055555556202</v>
      </c>
      <c r="X35" s="11"/>
      <c r="Y35" s="251">
        <f>'Bug''s'!$D$3</f>
        <v>1</v>
      </c>
      <c r="Z35" s="26"/>
      <c r="AA35" s="26"/>
      <c r="AB35" s="26"/>
      <c r="AC35" s="26"/>
    </row>
    <row r="36" spans="1:31" ht="47.25" customHeight="1" x14ac:dyDescent="0.25">
      <c r="B36" s="35" t="s">
        <v>707</v>
      </c>
      <c r="C36" s="10" t="s">
        <v>689</v>
      </c>
      <c r="D36" s="11" t="s">
        <v>204</v>
      </c>
      <c r="E36" s="11" t="s">
        <v>51</v>
      </c>
      <c r="F36" s="11" t="s">
        <v>25</v>
      </c>
      <c r="G36" s="11" t="s">
        <v>690</v>
      </c>
      <c r="H36" s="11" t="s">
        <v>691</v>
      </c>
      <c r="I36" s="11" t="s">
        <v>456</v>
      </c>
      <c r="J36" s="11" t="s">
        <v>359</v>
      </c>
      <c r="K36" s="253">
        <f>'Bug''s'!$D$2</f>
        <v>42058.75</v>
      </c>
      <c r="L36" s="16">
        <v>42038.731944444444</v>
      </c>
      <c r="M36" s="47">
        <v>42038.783333333333</v>
      </c>
      <c r="N36" s="230">
        <f t="shared" si="0"/>
        <v>19.966666666667152</v>
      </c>
      <c r="O36" s="248">
        <f t="shared" si="1"/>
        <v>42039.783333333333</v>
      </c>
      <c r="P36" s="16">
        <v>42041</v>
      </c>
      <c r="Q36" s="249">
        <f t="shared" si="2"/>
        <v>11</v>
      </c>
      <c r="R36" s="249">
        <f t="shared" si="3"/>
        <v>10</v>
      </c>
      <c r="S36" s="250">
        <f t="shared" si="4"/>
        <v>20.018055555556202</v>
      </c>
      <c r="T36" s="15">
        <v>42051.605555555558</v>
      </c>
      <c r="U36" s="247" t="str">
        <f t="shared" si="5"/>
        <v>No Cumplió</v>
      </c>
      <c r="V36" s="247" t="str">
        <f t="shared" si="6"/>
        <v>No Cumplió</v>
      </c>
      <c r="W36" s="250">
        <f t="shared" si="7"/>
        <v>12.87361111111386</v>
      </c>
      <c r="X36" s="11"/>
      <c r="Y36" s="251">
        <f>'Bug''s'!$D$3</f>
        <v>1</v>
      </c>
      <c r="Z36" s="26"/>
      <c r="AA36" s="26"/>
      <c r="AB36" s="26"/>
      <c r="AC36" s="26"/>
    </row>
    <row r="37" spans="1:31" s="140" customFormat="1" ht="47.25" customHeight="1" x14ac:dyDescent="0.25">
      <c r="A37" s="142">
        <v>1</v>
      </c>
      <c r="B37" s="148" t="s">
        <v>707</v>
      </c>
      <c r="C37" s="143" t="s">
        <v>615</v>
      </c>
      <c r="D37" s="144" t="s">
        <v>204</v>
      </c>
      <c r="E37" s="144" t="s">
        <v>59</v>
      </c>
      <c r="F37" s="144" t="s">
        <v>25</v>
      </c>
      <c r="G37" s="144" t="s">
        <v>616</v>
      </c>
      <c r="H37" s="144" t="s">
        <v>617</v>
      </c>
      <c r="I37" s="144" t="s">
        <v>28</v>
      </c>
      <c r="J37" s="144" t="s">
        <v>65</v>
      </c>
      <c r="K37" s="253">
        <f>'Bug''s'!$D$2</f>
        <v>42058.75</v>
      </c>
      <c r="L37" s="146">
        <v>42034.833333333336</v>
      </c>
      <c r="M37" s="259">
        <v>42037</v>
      </c>
      <c r="N37" s="230">
        <f t="shared" si="0"/>
        <v>21.75</v>
      </c>
      <c r="O37" s="248">
        <f t="shared" si="1"/>
        <v>42038</v>
      </c>
      <c r="P37" s="146">
        <v>42055</v>
      </c>
      <c r="Q37" s="249">
        <f t="shared" si="2"/>
        <v>20</v>
      </c>
      <c r="R37" s="249">
        <f t="shared" si="3"/>
        <v>3</v>
      </c>
      <c r="S37" s="250">
        <f t="shared" si="4"/>
        <v>23.916666666664241</v>
      </c>
      <c r="T37" s="145"/>
      <c r="U37" s="247" t="str">
        <f t="shared" si="5"/>
        <v>No Cumplió</v>
      </c>
      <c r="V37" s="247" t="str">
        <f t="shared" si="6"/>
        <v>No Cumplió</v>
      </c>
      <c r="W37" s="250">
        <f t="shared" si="7"/>
        <v>23.916666666664241</v>
      </c>
      <c r="X37" s="144" t="s">
        <v>17</v>
      </c>
      <c r="Y37" s="251">
        <f>'Bug''s'!$D$3</f>
        <v>1</v>
      </c>
      <c r="Z37" s="147"/>
      <c r="AA37" s="147"/>
      <c r="AB37" s="147"/>
      <c r="AC37" s="147"/>
      <c r="AD37" s="141"/>
      <c r="AE37" s="141"/>
    </row>
    <row r="38" spans="1:31" ht="47.25" customHeight="1" x14ac:dyDescent="0.25">
      <c r="A38" s="4" t="s">
        <v>945</v>
      </c>
      <c r="B38" s="35" t="s">
        <v>709</v>
      </c>
      <c r="C38" s="10" t="s">
        <v>203</v>
      </c>
      <c r="D38" s="11" t="s">
        <v>204</v>
      </c>
      <c r="E38" s="11" t="s">
        <v>817</v>
      </c>
      <c r="F38" s="11" t="s">
        <v>25</v>
      </c>
      <c r="G38" s="11" t="s">
        <v>205</v>
      </c>
      <c r="H38" s="11" t="s">
        <v>206</v>
      </c>
      <c r="I38" s="11" t="s">
        <v>55</v>
      </c>
      <c r="J38" s="11" t="s">
        <v>55</v>
      </c>
      <c r="K38" s="253">
        <f>'Bug''s'!$D$2</f>
        <v>42058.75</v>
      </c>
      <c r="L38" s="16">
        <v>42031.820833333331</v>
      </c>
      <c r="M38" s="47">
        <v>42037</v>
      </c>
      <c r="N38" s="230">
        <f t="shared" ref="N38:N69" si="8">K38-M38</f>
        <v>21.75</v>
      </c>
      <c r="O38" s="248">
        <f t="shared" ref="O38:O56" si="9">+Y38+M38</f>
        <v>42038</v>
      </c>
      <c r="P38" s="16">
        <v>42039</v>
      </c>
      <c r="Q38" s="249">
        <f t="shared" si="2"/>
        <v>-3</v>
      </c>
      <c r="R38" s="249">
        <f t="shared" si="3"/>
        <v>-4</v>
      </c>
      <c r="S38" s="250">
        <f t="shared" si="4"/>
        <v>26.929166666668607</v>
      </c>
      <c r="T38" s="15">
        <v>42035</v>
      </c>
      <c r="U38" s="247" t="str">
        <f t="shared" si="5"/>
        <v>Cumplió</v>
      </c>
      <c r="V38" s="247" t="str">
        <f t="shared" si="6"/>
        <v>Cumplió</v>
      </c>
      <c r="W38" s="250">
        <f t="shared" si="7"/>
        <v>3.1791666666686069</v>
      </c>
      <c r="X38" s="11" t="s">
        <v>135</v>
      </c>
      <c r="Y38" s="251">
        <f>'Bug''s'!$D$3</f>
        <v>1</v>
      </c>
      <c r="Z38" s="26"/>
      <c r="AA38" s="26"/>
      <c r="AB38" s="26"/>
      <c r="AC38" s="26"/>
    </row>
    <row r="39" spans="1:31" ht="47.25" customHeight="1" x14ac:dyDescent="0.25">
      <c r="A39" s="4">
        <v>1</v>
      </c>
      <c r="B39" s="35" t="s">
        <v>709</v>
      </c>
      <c r="C39" s="10" t="s">
        <v>58</v>
      </c>
      <c r="D39" s="11" t="s">
        <v>204</v>
      </c>
      <c r="E39" s="11" t="s">
        <v>59</v>
      </c>
      <c r="F39" s="11" t="s">
        <v>25</v>
      </c>
      <c r="G39" s="11" t="s">
        <v>60</v>
      </c>
      <c r="H39" s="11" t="s">
        <v>61</v>
      </c>
      <c r="I39" s="11" t="s">
        <v>32</v>
      </c>
      <c r="J39" s="11" t="s">
        <v>16</v>
      </c>
      <c r="K39" s="253">
        <f>'Bug''s'!$D$2</f>
        <v>42058.75</v>
      </c>
      <c r="L39" s="16">
        <v>42031.728472222225</v>
      </c>
      <c r="M39" s="47">
        <v>42037</v>
      </c>
      <c r="N39" s="230">
        <f t="shared" si="8"/>
        <v>21.75</v>
      </c>
      <c r="O39" s="248">
        <f t="shared" si="9"/>
        <v>42038</v>
      </c>
      <c r="P39" s="16"/>
      <c r="Q39" s="249">
        <f t="shared" si="2"/>
        <v>0</v>
      </c>
      <c r="R39" s="249" t="str">
        <f t="shared" si="3"/>
        <v>Sin Fecha</v>
      </c>
      <c r="S39" s="250">
        <f t="shared" si="4"/>
        <v>27.021527777775191</v>
      </c>
      <c r="T39" s="15">
        <v>42038.390972222223</v>
      </c>
      <c r="U39" s="247" t="str">
        <f t="shared" si="5"/>
        <v>Cumplió</v>
      </c>
      <c r="V39" s="247" t="str">
        <f t="shared" si="6"/>
        <v>Sin Fecha</v>
      </c>
      <c r="W39" s="250">
        <f t="shared" si="7"/>
        <v>6.6624999999985448</v>
      </c>
      <c r="X39" s="11" t="s">
        <v>17</v>
      </c>
      <c r="Y39" s="251">
        <f>'Bug''s'!$D$3</f>
        <v>1</v>
      </c>
      <c r="Z39" s="26"/>
      <c r="AA39" s="26"/>
      <c r="AB39" s="26"/>
      <c r="AC39" s="26"/>
    </row>
    <row r="40" spans="1:31" ht="47.25" customHeight="1" x14ac:dyDescent="0.25">
      <c r="A40" s="4" t="s">
        <v>945</v>
      </c>
      <c r="B40" s="35" t="s">
        <v>709</v>
      </c>
      <c r="C40" s="10" t="s">
        <v>207</v>
      </c>
      <c r="D40" s="11" t="s">
        <v>204</v>
      </c>
      <c r="E40" s="11" t="s">
        <v>817</v>
      </c>
      <c r="F40" s="11" t="s">
        <v>25</v>
      </c>
      <c r="G40" s="11" t="s">
        <v>208</v>
      </c>
      <c r="H40" s="11" t="s">
        <v>209</v>
      </c>
      <c r="I40" s="11" t="s">
        <v>32</v>
      </c>
      <c r="J40" s="11" t="s">
        <v>16</v>
      </c>
      <c r="K40" s="253">
        <f>'Bug''s'!$D$2</f>
        <v>42058.75</v>
      </c>
      <c r="L40" s="16">
        <v>42031.502083333333</v>
      </c>
      <c r="M40" s="47">
        <v>42037</v>
      </c>
      <c r="N40" s="230">
        <f t="shared" si="8"/>
        <v>21.75</v>
      </c>
      <c r="O40" s="248">
        <f t="shared" si="9"/>
        <v>42038</v>
      </c>
      <c r="P40" s="16">
        <v>42039</v>
      </c>
      <c r="Q40" s="249">
        <f t="shared" si="2"/>
        <v>7</v>
      </c>
      <c r="R40" s="249">
        <f t="shared" si="3"/>
        <v>6</v>
      </c>
      <c r="S40" s="250">
        <f t="shared" si="4"/>
        <v>27.247916666667152</v>
      </c>
      <c r="T40" s="15">
        <v>42045.787499999999</v>
      </c>
      <c r="U40" s="247" t="str">
        <f t="shared" si="5"/>
        <v>No Cumplió</v>
      </c>
      <c r="V40" s="247" t="str">
        <f t="shared" si="6"/>
        <v>No Cumplió</v>
      </c>
      <c r="W40" s="250">
        <f t="shared" si="7"/>
        <v>14.285416666665697</v>
      </c>
      <c r="X40" s="11" t="s">
        <v>56</v>
      </c>
      <c r="Y40" s="251">
        <f>'Bug''s'!$D$3</f>
        <v>1</v>
      </c>
      <c r="Z40" s="26"/>
      <c r="AA40" s="26"/>
      <c r="AB40" s="26"/>
      <c r="AC40" s="26"/>
    </row>
    <row r="41" spans="1:31" ht="47.25" customHeight="1" x14ac:dyDescent="0.25">
      <c r="A41" s="4">
        <v>1</v>
      </c>
      <c r="B41" s="35" t="s">
        <v>707</v>
      </c>
      <c r="C41" s="10" t="s">
        <v>62</v>
      </c>
      <c r="D41" s="11" t="s">
        <v>204</v>
      </c>
      <c r="E41" s="11" t="s">
        <v>51</v>
      </c>
      <c r="F41" s="11" t="s">
        <v>25</v>
      </c>
      <c r="G41" s="11" t="s">
        <v>63</v>
      </c>
      <c r="H41" s="11" t="s">
        <v>64</v>
      </c>
      <c r="I41" s="11" t="s">
        <v>65</v>
      </c>
      <c r="J41" s="11" t="s">
        <v>65</v>
      </c>
      <c r="K41" s="253">
        <f>'Bug''s'!$D$2</f>
        <v>42058.75</v>
      </c>
      <c r="L41" s="16">
        <v>42027.88958333333</v>
      </c>
      <c r="M41" s="47">
        <v>42038</v>
      </c>
      <c r="N41" s="230">
        <f t="shared" si="8"/>
        <v>20.75</v>
      </c>
      <c r="O41" s="248">
        <f t="shared" si="9"/>
        <v>42039</v>
      </c>
      <c r="P41" s="16">
        <v>42055</v>
      </c>
      <c r="Q41" s="249">
        <f t="shared" si="2"/>
        <v>19</v>
      </c>
      <c r="R41" s="249">
        <f t="shared" si="3"/>
        <v>3</v>
      </c>
      <c r="S41" s="250">
        <f t="shared" si="4"/>
        <v>30.860416666670062</v>
      </c>
      <c r="T41" s="15"/>
      <c r="U41" s="247" t="str">
        <f t="shared" si="5"/>
        <v>No Cumplió</v>
      </c>
      <c r="V41" s="247" t="str">
        <f t="shared" si="6"/>
        <v>No Cumplió</v>
      </c>
      <c r="W41" s="250">
        <f t="shared" si="7"/>
        <v>30.860416666670062</v>
      </c>
      <c r="X41" s="11" t="s">
        <v>879</v>
      </c>
      <c r="Y41" s="251">
        <f>'Bug''s'!$D$3</f>
        <v>1</v>
      </c>
      <c r="Z41" s="26"/>
      <c r="AA41" s="26"/>
      <c r="AB41" s="26"/>
      <c r="AC41" s="26"/>
    </row>
    <row r="42" spans="1:31" ht="47.25" customHeight="1" x14ac:dyDescent="0.25">
      <c r="A42" s="4" t="s">
        <v>945</v>
      </c>
      <c r="B42" s="35" t="s">
        <v>709</v>
      </c>
      <c r="C42" s="10" t="s">
        <v>210</v>
      </c>
      <c r="D42" s="11" t="s">
        <v>204</v>
      </c>
      <c r="E42" s="11" t="s">
        <v>817</v>
      </c>
      <c r="F42" s="11" t="s">
        <v>25</v>
      </c>
      <c r="G42" s="11" t="s">
        <v>211</v>
      </c>
      <c r="H42" s="11" t="s">
        <v>212</v>
      </c>
      <c r="I42" s="11" t="s">
        <v>148</v>
      </c>
      <c r="J42" s="11" t="s">
        <v>148</v>
      </c>
      <c r="K42" s="253">
        <f>'Bug''s'!$D$2</f>
        <v>42058.75</v>
      </c>
      <c r="L42" s="16">
        <v>42026.75</v>
      </c>
      <c r="M42" s="47">
        <v>42037</v>
      </c>
      <c r="N42" s="230">
        <f t="shared" si="8"/>
        <v>21.75</v>
      </c>
      <c r="O42" s="248">
        <f t="shared" si="9"/>
        <v>42038</v>
      </c>
      <c r="P42" s="16">
        <v>42040</v>
      </c>
      <c r="Q42" s="249">
        <f t="shared" si="2"/>
        <v>2</v>
      </c>
      <c r="R42" s="249">
        <f t="shared" si="3"/>
        <v>0</v>
      </c>
      <c r="S42" s="250">
        <f t="shared" si="4"/>
        <v>32</v>
      </c>
      <c r="T42" s="15">
        <v>42040</v>
      </c>
      <c r="U42" s="247" t="str">
        <f t="shared" si="5"/>
        <v>No Cumplió</v>
      </c>
      <c r="V42" s="247" t="str">
        <f t="shared" si="6"/>
        <v>Cumplió</v>
      </c>
      <c r="W42" s="250">
        <f t="shared" si="7"/>
        <v>13.25</v>
      </c>
      <c r="X42" s="11" t="s">
        <v>213</v>
      </c>
      <c r="Y42" s="251">
        <f>'Bug''s'!$D$3</f>
        <v>1</v>
      </c>
      <c r="Z42" s="26"/>
      <c r="AA42" s="26"/>
      <c r="AB42" s="26"/>
      <c r="AC42" s="26"/>
    </row>
    <row r="43" spans="1:31" ht="47.25" customHeight="1" x14ac:dyDescent="0.25">
      <c r="B43" s="35" t="s">
        <v>708</v>
      </c>
      <c r="C43" s="10" t="s">
        <v>214</v>
      </c>
      <c r="D43" s="11" t="s">
        <v>204</v>
      </c>
      <c r="E43" s="11" t="s">
        <v>51</v>
      </c>
      <c r="F43" s="11" t="s">
        <v>25</v>
      </c>
      <c r="G43" s="11" t="s">
        <v>215</v>
      </c>
      <c r="H43" s="11" t="s">
        <v>216</v>
      </c>
      <c r="I43" s="11" t="s">
        <v>38</v>
      </c>
      <c r="J43" s="11" t="s">
        <v>22</v>
      </c>
      <c r="K43" s="253">
        <f>'Bug''s'!$D$2</f>
        <v>42058.75</v>
      </c>
      <c r="L43" s="16">
        <v>42025.50277777778</v>
      </c>
      <c r="M43" s="47">
        <v>42037</v>
      </c>
      <c r="N43" s="230">
        <f t="shared" si="8"/>
        <v>21.75</v>
      </c>
      <c r="O43" s="248">
        <f t="shared" si="9"/>
        <v>42038</v>
      </c>
      <c r="P43" s="16"/>
      <c r="Q43" s="249">
        <f t="shared" si="2"/>
        <v>14</v>
      </c>
      <c r="R43" s="249" t="str">
        <f t="shared" si="3"/>
        <v>Sin Fecha</v>
      </c>
      <c r="S43" s="250">
        <f t="shared" si="4"/>
        <v>33.247222222220444</v>
      </c>
      <c r="T43" s="15">
        <v>42052</v>
      </c>
      <c r="U43" s="247" t="str">
        <f t="shared" si="5"/>
        <v>No Cumplió</v>
      </c>
      <c r="V43" s="247" t="str">
        <f t="shared" si="6"/>
        <v>Sin Fecha</v>
      </c>
      <c r="W43" s="250">
        <f t="shared" si="7"/>
        <v>26.497222222220444</v>
      </c>
      <c r="X43" s="11" t="s">
        <v>217</v>
      </c>
      <c r="Y43" s="251">
        <f>'Bug''s'!$D$3</f>
        <v>1</v>
      </c>
      <c r="Z43" s="26"/>
      <c r="AA43" s="26"/>
      <c r="AB43" s="26"/>
      <c r="AC43" s="26"/>
    </row>
    <row r="44" spans="1:31" ht="47.25" customHeight="1" x14ac:dyDescent="0.25">
      <c r="A44" s="4" t="s">
        <v>945</v>
      </c>
      <c r="B44" s="35" t="s">
        <v>709</v>
      </c>
      <c r="C44" s="10" t="s">
        <v>218</v>
      </c>
      <c r="D44" s="11" t="s">
        <v>204</v>
      </c>
      <c r="E44" s="11" t="s">
        <v>59</v>
      </c>
      <c r="F44" s="11" t="s">
        <v>12</v>
      </c>
      <c r="G44" s="11" t="s">
        <v>219</v>
      </c>
      <c r="H44" s="11" t="s">
        <v>220</v>
      </c>
      <c r="I44" s="11" t="s">
        <v>148</v>
      </c>
      <c r="J44" s="11" t="s">
        <v>148</v>
      </c>
      <c r="K44" s="253">
        <f>'Bug''s'!$D$2</f>
        <v>42058.75</v>
      </c>
      <c r="L44" s="16">
        <v>42025.499305555553</v>
      </c>
      <c r="M44" s="47">
        <f>+T45</f>
        <v>42041.782638888886</v>
      </c>
      <c r="N44" s="230">
        <f t="shared" si="8"/>
        <v>16.96736111111386</v>
      </c>
      <c r="O44" s="248">
        <f t="shared" si="9"/>
        <v>42042.782638888886</v>
      </c>
      <c r="P44" s="16"/>
      <c r="Q44" s="249">
        <f t="shared" si="2"/>
        <v>2</v>
      </c>
      <c r="R44" s="249" t="str">
        <f t="shared" si="3"/>
        <v>Sin Fecha</v>
      </c>
      <c r="S44" s="250">
        <f t="shared" si="4"/>
        <v>33.250694444446708</v>
      </c>
      <c r="T44" s="15">
        <v>42045.404166666667</v>
      </c>
      <c r="U44" s="247" t="str">
        <f t="shared" si="5"/>
        <v>No Cumplió</v>
      </c>
      <c r="V44" s="247" t="str">
        <f t="shared" si="6"/>
        <v>Sin Fecha</v>
      </c>
      <c r="W44" s="250">
        <f t="shared" si="7"/>
        <v>19.90486111111386</v>
      </c>
      <c r="X44" s="11" t="s">
        <v>17</v>
      </c>
      <c r="Y44" s="251">
        <f>'Bug''s'!$D$3</f>
        <v>1</v>
      </c>
      <c r="Z44" s="26"/>
      <c r="AA44" s="26"/>
      <c r="AB44" s="26"/>
      <c r="AC44" s="26"/>
    </row>
    <row r="45" spans="1:31" ht="47.25" customHeight="1" x14ac:dyDescent="0.25">
      <c r="B45" s="35" t="s">
        <v>709</v>
      </c>
      <c r="C45" s="10" t="s">
        <v>218</v>
      </c>
      <c r="D45" s="11" t="s">
        <v>204</v>
      </c>
      <c r="E45" s="11" t="s">
        <v>59</v>
      </c>
      <c r="F45" s="11" t="s">
        <v>12</v>
      </c>
      <c r="G45" s="11" t="s">
        <v>219</v>
      </c>
      <c r="H45" s="11" t="s">
        <v>220</v>
      </c>
      <c r="I45" s="11" t="s">
        <v>148</v>
      </c>
      <c r="J45" s="11" t="s">
        <v>22</v>
      </c>
      <c r="K45" s="253">
        <f>'Bug''s'!$D$2</f>
        <v>42058.75</v>
      </c>
      <c r="L45" s="16">
        <v>42025.499305555553</v>
      </c>
      <c r="M45" s="47">
        <v>42037</v>
      </c>
      <c r="N45" s="230">
        <f t="shared" si="8"/>
        <v>21.75</v>
      </c>
      <c r="O45" s="248">
        <f t="shared" si="9"/>
        <v>42038</v>
      </c>
      <c r="P45" s="16"/>
      <c r="Q45" s="249">
        <f t="shared" si="2"/>
        <v>3</v>
      </c>
      <c r="R45" s="249" t="str">
        <f t="shared" si="3"/>
        <v>Sin Fecha</v>
      </c>
      <c r="S45" s="250">
        <f t="shared" si="4"/>
        <v>33.250694444446708</v>
      </c>
      <c r="T45" s="15">
        <v>42041.782638888886</v>
      </c>
      <c r="U45" s="247" t="str">
        <f t="shared" si="5"/>
        <v>No Cumplió</v>
      </c>
      <c r="V45" s="247" t="str">
        <f t="shared" si="6"/>
        <v>Sin Fecha</v>
      </c>
      <c r="W45" s="250">
        <f t="shared" si="7"/>
        <v>16.283333333332848</v>
      </c>
      <c r="X45" s="11" t="s">
        <v>17</v>
      </c>
      <c r="Y45" s="251">
        <f>'Bug''s'!$D$3</f>
        <v>1</v>
      </c>
      <c r="Z45" s="26"/>
      <c r="AA45" s="26"/>
      <c r="AB45" s="26"/>
      <c r="AC45" s="26"/>
    </row>
    <row r="46" spans="1:31" ht="47.25" customHeight="1" x14ac:dyDescent="0.25">
      <c r="A46" s="4" t="s">
        <v>945</v>
      </c>
      <c r="B46" s="35" t="s">
        <v>708</v>
      </c>
      <c r="C46" s="10" t="s">
        <v>221</v>
      </c>
      <c r="D46" s="11" t="s">
        <v>204</v>
      </c>
      <c r="E46" s="11" t="s">
        <v>817</v>
      </c>
      <c r="F46" s="11" t="s">
        <v>12</v>
      </c>
      <c r="G46" s="11" t="s">
        <v>222</v>
      </c>
      <c r="H46" s="11" t="s">
        <v>223</v>
      </c>
      <c r="I46" s="11" t="s">
        <v>80</v>
      </c>
      <c r="J46" s="11" t="s">
        <v>96</v>
      </c>
      <c r="K46" s="253">
        <f>'Bug''s'!$D$2</f>
        <v>42058.75</v>
      </c>
      <c r="L46" s="16">
        <v>42023.806944444441</v>
      </c>
      <c r="M46" s="47">
        <v>42037</v>
      </c>
      <c r="N46" s="230">
        <f t="shared" si="8"/>
        <v>21.75</v>
      </c>
      <c r="O46" s="248">
        <f t="shared" si="9"/>
        <v>42038</v>
      </c>
      <c r="P46" s="16"/>
      <c r="Q46" s="249">
        <f t="shared" si="2"/>
        <v>3</v>
      </c>
      <c r="R46" s="249" t="str">
        <f t="shared" si="3"/>
        <v>Sin Fecha</v>
      </c>
      <c r="S46" s="250">
        <f t="shared" si="4"/>
        <v>34.943055555559113</v>
      </c>
      <c r="T46" s="15">
        <v>42041.806944444441</v>
      </c>
      <c r="U46" s="247" t="str">
        <f t="shared" si="5"/>
        <v>No Cumplió</v>
      </c>
      <c r="V46" s="247" t="str">
        <f t="shared" si="6"/>
        <v>Sin Fecha</v>
      </c>
      <c r="W46" s="250">
        <f t="shared" si="7"/>
        <v>18</v>
      </c>
      <c r="X46" s="11" t="s">
        <v>71</v>
      </c>
      <c r="Y46" s="251">
        <f>'Bug''s'!$D$3</f>
        <v>1</v>
      </c>
      <c r="Z46" s="26"/>
      <c r="AA46" s="26"/>
      <c r="AB46" s="26"/>
      <c r="AC46" s="26"/>
    </row>
    <row r="47" spans="1:31" ht="47.25" customHeight="1" x14ac:dyDescent="0.25">
      <c r="A47" s="4" t="s">
        <v>945</v>
      </c>
      <c r="B47" s="35" t="s">
        <v>707</v>
      </c>
      <c r="C47" s="10" t="s">
        <v>224</v>
      </c>
      <c r="D47" s="11" t="s">
        <v>204</v>
      </c>
      <c r="E47" s="11" t="s">
        <v>817</v>
      </c>
      <c r="F47" s="11" t="s">
        <v>12</v>
      </c>
      <c r="G47" s="11" t="s">
        <v>225</v>
      </c>
      <c r="H47" s="11" t="s">
        <v>226</v>
      </c>
      <c r="I47" s="11" t="s">
        <v>49</v>
      </c>
      <c r="J47" s="11" t="s">
        <v>16</v>
      </c>
      <c r="K47" s="253">
        <f>'Bug''s'!$D$2</f>
        <v>42058.75</v>
      </c>
      <c r="L47" s="16">
        <v>42023.602777777778</v>
      </c>
      <c r="M47" s="47">
        <v>42037</v>
      </c>
      <c r="N47" s="230">
        <f t="shared" si="8"/>
        <v>21.75</v>
      </c>
      <c r="O47" s="248">
        <f t="shared" si="9"/>
        <v>42038</v>
      </c>
      <c r="P47" s="16"/>
      <c r="Q47" s="249">
        <f t="shared" si="2"/>
        <v>0</v>
      </c>
      <c r="R47" s="249" t="str">
        <f t="shared" si="3"/>
        <v>Sin Fecha</v>
      </c>
      <c r="S47" s="250">
        <f t="shared" si="4"/>
        <v>35.147222222221899</v>
      </c>
      <c r="T47" s="15">
        <v>42038</v>
      </c>
      <c r="U47" s="247" t="str">
        <f t="shared" si="5"/>
        <v>Cumplió</v>
      </c>
      <c r="V47" s="247" t="str">
        <f t="shared" si="6"/>
        <v>Sin Fecha</v>
      </c>
      <c r="W47" s="250">
        <f t="shared" si="7"/>
        <v>14.397222222221899</v>
      </c>
      <c r="X47" s="11" t="s">
        <v>17</v>
      </c>
      <c r="Y47" s="251">
        <f>'Bug''s'!$D$3</f>
        <v>1</v>
      </c>
      <c r="Z47" s="26"/>
      <c r="AA47" s="26"/>
      <c r="AB47" s="26"/>
      <c r="AC47" s="26"/>
    </row>
    <row r="48" spans="1:31" ht="47.25" customHeight="1" x14ac:dyDescent="0.25">
      <c r="A48" s="4" t="s">
        <v>945</v>
      </c>
      <c r="B48" s="35" t="s">
        <v>709</v>
      </c>
      <c r="C48" s="10" t="s">
        <v>227</v>
      </c>
      <c r="D48" s="11" t="s">
        <v>204</v>
      </c>
      <c r="E48" s="11" t="s">
        <v>817</v>
      </c>
      <c r="F48" s="11" t="s">
        <v>12</v>
      </c>
      <c r="G48" s="11" t="s">
        <v>228</v>
      </c>
      <c r="H48" s="11" t="s">
        <v>229</v>
      </c>
      <c r="I48" s="11" t="s">
        <v>28</v>
      </c>
      <c r="J48" s="11" t="s">
        <v>28</v>
      </c>
      <c r="K48" s="253">
        <f>'Bug''s'!$D$2</f>
        <v>42058.75</v>
      </c>
      <c r="L48" s="16">
        <v>42022.611805555556</v>
      </c>
      <c r="M48" s="47">
        <v>42037</v>
      </c>
      <c r="N48" s="230">
        <f t="shared" si="8"/>
        <v>21.75</v>
      </c>
      <c r="O48" s="248">
        <f t="shared" si="9"/>
        <v>42038</v>
      </c>
      <c r="P48" s="16"/>
      <c r="Q48" s="249">
        <f t="shared" si="2"/>
        <v>10</v>
      </c>
      <c r="R48" s="249" t="str">
        <f t="shared" si="3"/>
        <v>Sin Fecha</v>
      </c>
      <c r="S48" s="250">
        <f t="shared" si="4"/>
        <v>36.138194444443798</v>
      </c>
      <c r="T48" s="15">
        <v>42048.488194444442</v>
      </c>
      <c r="U48" s="247" t="str">
        <f t="shared" si="5"/>
        <v>No Cumplió</v>
      </c>
      <c r="V48" s="247" t="str">
        <f t="shared" si="6"/>
        <v>Sin Fecha</v>
      </c>
      <c r="W48" s="250">
        <f t="shared" si="7"/>
        <v>25.87638888888614</v>
      </c>
      <c r="X48" s="11" t="s">
        <v>92</v>
      </c>
      <c r="Y48" s="251">
        <f>'Bug''s'!$D$3</f>
        <v>1</v>
      </c>
      <c r="Z48" s="26"/>
      <c r="AA48" s="26"/>
      <c r="AB48" s="26"/>
      <c r="AC48" s="26"/>
    </row>
    <row r="49" spans="1:32" ht="47.25" customHeight="1" x14ac:dyDescent="0.25">
      <c r="B49" s="35" t="s">
        <v>709</v>
      </c>
      <c r="C49" s="10" t="s">
        <v>227</v>
      </c>
      <c r="D49" s="11" t="s">
        <v>204</v>
      </c>
      <c r="E49" s="11" t="s">
        <v>59</v>
      </c>
      <c r="F49" s="11" t="s">
        <v>12</v>
      </c>
      <c r="G49" s="11" t="s">
        <v>228</v>
      </c>
      <c r="H49" s="11" t="s">
        <v>229</v>
      </c>
      <c r="I49" s="11" t="s">
        <v>28</v>
      </c>
      <c r="J49" s="11" t="s">
        <v>16</v>
      </c>
      <c r="K49" s="253">
        <f>'Bug''s'!$D$2</f>
        <v>42058.75</v>
      </c>
      <c r="L49" s="16">
        <v>42022.611805555556</v>
      </c>
      <c r="M49" s="47">
        <f>+T48</f>
        <v>42048.488194444442</v>
      </c>
      <c r="N49" s="230">
        <f t="shared" si="8"/>
        <v>10.261805555557657</v>
      </c>
      <c r="O49" s="248">
        <f t="shared" si="9"/>
        <v>42049.488194444442</v>
      </c>
      <c r="P49" s="16">
        <v>42040</v>
      </c>
      <c r="Q49" s="249">
        <f t="shared" si="2"/>
        <v>-10</v>
      </c>
      <c r="R49" s="249">
        <f t="shared" si="3"/>
        <v>0</v>
      </c>
      <c r="S49" s="250">
        <f t="shared" si="4"/>
        <v>36.138194444443798</v>
      </c>
      <c r="T49" s="15">
        <v>42039.462500000001</v>
      </c>
      <c r="U49" s="247" t="str">
        <f t="shared" si="5"/>
        <v>Cumplió</v>
      </c>
      <c r="V49" s="247" t="str">
        <f t="shared" si="6"/>
        <v>Cumplió</v>
      </c>
      <c r="W49" s="250">
        <f t="shared" si="7"/>
        <v>16.850694444445253</v>
      </c>
      <c r="X49" s="11" t="s">
        <v>92</v>
      </c>
      <c r="Y49" s="251">
        <f>'Bug''s'!$D$3</f>
        <v>1</v>
      </c>
      <c r="Z49" s="26"/>
      <c r="AA49" s="26"/>
      <c r="AB49" s="26"/>
      <c r="AC49" s="26"/>
    </row>
    <row r="50" spans="1:32" ht="47.25" customHeight="1" x14ac:dyDescent="0.25">
      <c r="A50" s="4" t="s">
        <v>945</v>
      </c>
      <c r="B50" s="35" t="s">
        <v>707</v>
      </c>
      <c r="C50" s="10" t="s">
        <v>813</v>
      </c>
      <c r="D50" s="11" t="s">
        <v>204</v>
      </c>
      <c r="E50" s="11" t="s">
        <v>59</v>
      </c>
      <c r="F50" s="11" t="s">
        <v>25</v>
      </c>
      <c r="G50" s="11" t="s">
        <v>814</v>
      </c>
      <c r="H50" s="11" t="s">
        <v>815</v>
      </c>
      <c r="I50" s="11" t="s">
        <v>32</v>
      </c>
      <c r="J50" s="11" t="s">
        <v>32</v>
      </c>
      <c r="K50" s="253">
        <f>'Bug''s'!$D$2</f>
        <v>42058.75</v>
      </c>
      <c r="L50" s="16">
        <v>42021.013194444444</v>
      </c>
      <c r="M50" s="47">
        <f>+T51</f>
        <v>42051.700694444444</v>
      </c>
      <c r="N50" s="230">
        <f t="shared" si="8"/>
        <v>7.0493055555562023</v>
      </c>
      <c r="O50" s="248">
        <f t="shared" si="9"/>
        <v>42052.700694444444</v>
      </c>
      <c r="P50" s="16">
        <v>42048</v>
      </c>
      <c r="Q50" s="249">
        <f t="shared" si="2"/>
        <v>0</v>
      </c>
      <c r="R50" s="249">
        <f t="shared" si="3"/>
        <v>4</v>
      </c>
      <c r="S50" s="250">
        <f t="shared" si="4"/>
        <v>37.736805555556202</v>
      </c>
      <c r="T50" s="15">
        <v>42052</v>
      </c>
      <c r="U50" s="247" t="str">
        <f t="shared" si="5"/>
        <v>Cumplió</v>
      </c>
      <c r="V50" s="247" t="str">
        <f t="shared" si="6"/>
        <v>No Cumplió</v>
      </c>
      <c r="W50" s="250">
        <f t="shared" si="7"/>
        <v>30.986805555556202</v>
      </c>
      <c r="X50" s="11" t="s">
        <v>816</v>
      </c>
      <c r="Y50" s="251">
        <f>'Bug''s'!$D$3</f>
        <v>1</v>
      </c>
      <c r="Z50" s="26"/>
      <c r="AA50" s="26"/>
      <c r="AB50" s="26"/>
      <c r="AC50" s="26"/>
    </row>
    <row r="51" spans="1:32" ht="47.25" customHeight="1" x14ac:dyDescent="0.25">
      <c r="B51" s="35" t="s">
        <v>707</v>
      </c>
      <c r="C51" s="10" t="s">
        <v>813</v>
      </c>
      <c r="D51" s="11" t="s">
        <v>204</v>
      </c>
      <c r="E51" s="11" t="s">
        <v>11</v>
      </c>
      <c r="F51" s="11" t="s">
        <v>25</v>
      </c>
      <c r="G51" s="11" t="s">
        <v>814</v>
      </c>
      <c r="H51" s="11" t="s">
        <v>815</v>
      </c>
      <c r="I51" s="11" t="s">
        <v>32</v>
      </c>
      <c r="J51" s="11" t="s">
        <v>42</v>
      </c>
      <c r="K51" s="253">
        <f>'Bug''s'!$D$2</f>
        <v>42058.75</v>
      </c>
      <c r="L51" s="16">
        <v>42021.013194444444</v>
      </c>
      <c r="M51" s="47">
        <f>+T53</f>
        <v>42041</v>
      </c>
      <c r="N51" s="230">
        <f t="shared" si="8"/>
        <v>17.75</v>
      </c>
      <c r="O51" s="248">
        <f t="shared" si="9"/>
        <v>42042</v>
      </c>
      <c r="P51" s="16">
        <v>42048</v>
      </c>
      <c r="Q51" s="249">
        <f t="shared" si="2"/>
        <v>9</v>
      </c>
      <c r="R51" s="249">
        <f t="shared" si="3"/>
        <v>3</v>
      </c>
      <c r="S51" s="250">
        <f t="shared" si="4"/>
        <v>37.736805555556202</v>
      </c>
      <c r="T51" s="15">
        <v>42051.700694444444</v>
      </c>
      <c r="U51" s="247" t="str">
        <f t="shared" si="5"/>
        <v>No Cumplió</v>
      </c>
      <c r="V51" s="247" t="str">
        <f t="shared" si="6"/>
        <v>No Cumplió</v>
      </c>
      <c r="W51" s="250">
        <f t="shared" si="7"/>
        <v>30.6875</v>
      </c>
      <c r="X51" s="11" t="s">
        <v>816</v>
      </c>
      <c r="Y51" s="251">
        <f>'Bug''s'!$D$3</f>
        <v>1</v>
      </c>
      <c r="Z51" s="26"/>
      <c r="AA51" s="26"/>
      <c r="AB51" s="26"/>
      <c r="AC51" s="26"/>
    </row>
    <row r="52" spans="1:32" ht="47.25" customHeight="1" x14ac:dyDescent="0.25">
      <c r="B52" s="35" t="s">
        <v>707</v>
      </c>
      <c r="C52" s="10" t="s">
        <v>813</v>
      </c>
      <c r="D52" s="11" t="s">
        <v>204</v>
      </c>
      <c r="E52" s="11" t="s">
        <v>11</v>
      </c>
      <c r="F52" s="11" t="s">
        <v>25</v>
      </c>
      <c r="G52" s="11" t="s">
        <v>814</v>
      </c>
      <c r="H52" s="11" t="s">
        <v>815</v>
      </c>
      <c r="I52" s="11" t="s">
        <v>32</v>
      </c>
      <c r="J52" s="11" t="s">
        <v>22</v>
      </c>
      <c r="K52" s="253">
        <f>'Bug''s'!$D$2</f>
        <v>42058.75</v>
      </c>
      <c r="L52" s="16">
        <v>42021.013194444444</v>
      </c>
      <c r="M52" s="47">
        <v>42038</v>
      </c>
      <c r="N52" s="230">
        <f t="shared" si="8"/>
        <v>20.75</v>
      </c>
      <c r="O52" s="248">
        <f t="shared" si="9"/>
        <v>42039</v>
      </c>
      <c r="P52" s="16"/>
      <c r="Q52" s="249">
        <f t="shared" si="2"/>
        <v>2</v>
      </c>
      <c r="R52" s="249" t="str">
        <f t="shared" si="3"/>
        <v>Sin Fecha</v>
      </c>
      <c r="S52" s="250">
        <f t="shared" si="4"/>
        <v>37.736805555556202</v>
      </c>
      <c r="T52" s="15">
        <v>42041.771527777775</v>
      </c>
      <c r="U52" s="247" t="str">
        <f t="shared" si="5"/>
        <v>No Cumplió</v>
      </c>
      <c r="V52" s="247" t="str">
        <f t="shared" si="6"/>
        <v>Sin Fecha</v>
      </c>
      <c r="W52" s="250">
        <f t="shared" si="7"/>
        <v>20.758333333331393</v>
      </c>
      <c r="X52" s="11" t="s">
        <v>816</v>
      </c>
      <c r="Y52" s="251">
        <f>'Bug''s'!$D$3</f>
        <v>1</v>
      </c>
      <c r="Z52" s="26"/>
      <c r="AA52" s="26"/>
      <c r="AB52" s="26"/>
      <c r="AC52" s="26"/>
    </row>
    <row r="53" spans="1:32" ht="47.25" customHeight="1" x14ac:dyDescent="0.25">
      <c r="A53" s="4" t="s">
        <v>945</v>
      </c>
      <c r="B53" s="35" t="s">
        <v>709</v>
      </c>
      <c r="C53" s="10" t="s">
        <v>230</v>
      </c>
      <c r="D53" s="11" t="s">
        <v>204</v>
      </c>
      <c r="E53" s="11" t="s">
        <v>817</v>
      </c>
      <c r="F53" s="11" t="s">
        <v>25</v>
      </c>
      <c r="G53" s="11" t="s">
        <v>172</v>
      </c>
      <c r="H53" s="11" t="s">
        <v>231</v>
      </c>
      <c r="I53" s="11" t="s">
        <v>15</v>
      </c>
      <c r="J53" s="11" t="s">
        <v>15</v>
      </c>
      <c r="K53" s="253">
        <f>'Bug''s'!$D$2</f>
        <v>42058.75</v>
      </c>
      <c r="L53" s="16">
        <v>42020.84375</v>
      </c>
      <c r="M53" s="47">
        <v>42037</v>
      </c>
      <c r="N53" s="230">
        <f t="shared" si="8"/>
        <v>21.75</v>
      </c>
      <c r="O53" s="248">
        <f t="shared" si="9"/>
        <v>42038</v>
      </c>
      <c r="P53" s="16">
        <v>42040</v>
      </c>
      <c r="Q53" s="249">
        <f t="shared" si="2"/>
        <v>3</v>
      </c>
      <c r="R53" s="249">
        <f t="shared" si="3"/>
        <v>1</v>
      </c>
      <c r="S53" s="250">
        <f t="shared" si="4"/>
        <v>37.90625</v>
      </c>
      <c r="T53" s="15">
        <v>42041</v>
      </c>
      <c r="U53" s="247" t="str">
        <f t="shared" si="5"/>
        <v>No Cumplió</v>
      </c>
      <c r="V53" s="247" t="str">
        <f t="shared" si="6"/>
        <v>No Cumplió</v>
      </c>
      <c r="W53" s="250">
        <f t="shared" si="7"/>
        <v>20.15625</v>
      </c>
      <c r="X53" s="11" t="s">
        <v>618</v>
      </c>
      <c r="Y53" s="251">
        <f>'Bug''s'!$D$3</f>
        <v>1</v>
      </c>
      <c r="Z53" s="26"/>
      <c r="AA53" s="26"/>
      <c r="AB53" s="26"/>
      <c r="AC53" s="26"/>
    </row>
    <row r="54" spans="1:32" ht="47.25" customHeight="1" x14ac:dyDescent="0.25">
      <c r="A54" s="4" t="s">
        <v>945</v>
      </c>
      <c r="B54" s="35" t="s">
        <v>710</v>
      </c>
      <c r="C54" s="10" t="s">
        <v>232</v>
      </c>
      <c r="D54" s="11" t="s">
        <v>204</v>
      </c>
      <c r="E54" s="11" t="s">
        <v>158</v>
      </c>
      <c r="F54" s="11" t="s">
        <v>12</v>
      </c>
      <c r="G54" s="11" t="s">
        <v>233</v>
      </c>
      <c r="H54" s="11" t="s">
        <v>234</v>
      </c>
      <c r="I54" s="11" t="s">
        <v>49</v>
      </c>
      <c r="J54" s="11" t="s">
        <v>49</v>
      </c>
      <c r="K54" s="253">
        <f>'Bug''s'!$D$2</f>
        <v>42058.75</v>
      </c>
      <c r="L54" s="16">
        <v>42020.716666666667</v>
      </c>
      <c r="M54" s="47">
        <f>+T55</f>
        <v>42038.788194444445</v>
      </c>
      <c r="N54" s="230">
        <f t="shared" si="8"/>
        <v>19.961805555554747</v>
      </c>
      <c r="O54" s="248">
        <f t="shared" si="9"/>
        <v>42039.788194444445</v>
      </c>
      <c r="P54" s="16"/>
      <c r="Q54" s="249">
        <f t="shared" si="2"/>
        <v>5</v>
      </c>
      <c r="R54" s="249" t="str">
        <f t="shared" si="3"/>
        <v>Sin Fecha</v>
      </c>
      <c r="S54" s="250">
        <f t="shared" si="4"/>
        <v>38.033333333332848</v>
      </c>
      <c r="T54" s="15">
        <v>42044.856944444444</v>
      </c>
      <c r="U54" s="247" t="str">
        <f t="shared" si="5"/>
        <v>No Cumplió</v>
      </c>
      <c r="V54" s="247" t="str">
        <f t="shared" si="6"/>
        <v>Sin Fecha</v>
      </c>
      <c r="W54" s="250">
        <f t="shared" si="7"/>
        <v>24.140277777776646</v>
      </c>
      <c r="X54" s="11" t="s">
        <v>56</v>
      </c>
      <c r="Y54" s="251">
        <f>'Bug''s'!$D$3</f>
        <v>1</v>
      </c>
      <c r="Z54" s="49">
        <v>42038</v>
      </c>
      <c r="AA54" s="26"/>
      <c r="AB54" s="26"/>
      <c r="AC54" s="26"/>
    </row>
    <row r="55" spans="1:32" ht="47.25" customHeight="1" x14ac:dyDescent="0.25">
      <c r="B55" s="35" t="s">
        <v>710</v>
      </c>
      <c r="C55" s="10" t="s">
        <v>232</v>
      </c>
      <c r="D55" s="11" t="s">
        <v>204</v>
      </c>
      <c r="E55" s="11" t="s">
        <v>158</v>
      </c>
      <c r="F55" s="11" t="s">
        <v>12</v>
      </c>
      <c r="G55" s="11" t="s">
        <v>233</v>
      </c>
      <c r="H55" s="11" t="s">
        <v>234</v>
      </c>
      <c r="I55" s="11" t="s">
        <v>49</v>
      </c>
      <c r="J55" s="11" t="s">
        <v>96</v>
      </c>
      <c r="K55" s="253">
        <f>'Bug''s'!$D$2</f>
        <v>42058.75</v>
      </c>
      <c r="L55" s="16">
        <v>42020.716666666667</v>
      </c>
      <c r="M55" s="47">
        <f>+T56</f>
        <v>42038</v>
      </c>
      <c r="N55" s="230">
        <f t="shared" si="8"/>
        <v>20.75</v>
      </c>
      <c r="O55" s="248">
        <f t="shared" si="9"/>
        <v>42039</v>
      </c>
      <c r="P55" s="16"/>
      <c r="Q55" s="249">
        <f t="shared" si="2"/>
        <v>0</v>
      </c>
      <c r="R55" s="249" t="str">
        <f t="shared" si="3"/>
        <v>Sin Fecha</v>
      </c>
      <c r="S55" s="250">
        <f t="shared" si="4"/>
        <v>38.033333333332848</v>
      </c>
      <c r="T55" s="15">
        <v>42038.788194444445</v>
      </c>
      <c r="U55" s="247" t="str">
        <f t="shared" si="5"/>
        <v>Cumplió</v>
      </c>
      <c r="V55" s="247" t="str">
        <f t="shared" si="6"/>
        <v>Sin Fecha</v>
      </c>
      <c r="W55" s="250">
        <f t="shared" si="7"/>
        <v>18.071527777778101</v>
      </c>
      <c r="X55" s="11" t="s">
        <v>56</v>
      </c>
      <c r="Y55" s="251">
        <f>'Bug''s'!$D$3</f>
        <v>1</v>
      </c>
      <c r="Z55" s="49">
        <v>42038</v>
      </c>
      <c r="AA55" s="26"/>
      <c r="AB55" s="26"/>
      <c r="AC55" s="26"/>
    </row>
    <row r="56" spans="1:32" ht="47.25" customHeight="1" x14ac:dyDescent="0.25">
      <c r="B56" s="35" t="s">
        <v>710</v>
      </c>
      <c r="C56" s="10" t="s">
        <v>232</v>
      </c>
      <c r="D56" s="11" t="s">
        <v>204</v>
      </c>
      <c r="E56" s="11" t="s">
        <v>158</v>
      </c>
      <c r="F56" s="11" t="s">
        <v>12</v>
      </c>
      <c r="G56" s="11" t="s">
        <v>233</v>
      </c>
      <c r="H56" s="11" t="s">
        <v>234</v>
      </c>
      <c r="I56" s="11" t="s">
        <v>49</v>
      </c>
      <c r="J56" s="11" t="s">
        <v>49</v>
      </c>
      <c r="K56" s="253">
        <f>'Bug''s'!$D$2</f>
        <v>42058.75</v>
      </c>
      <c r="L56" s="16">
        <v>42020.716666666667</v>
      </c>
      <c r="M56" s="47">
        <v>42037</v>
      </c>
      <c r="N56" s="230">
        <f t="shared" si="8"/>
        <v>21.75</v>
      </c>
      <c r="O56" s="248">
        <f t="shared" si="9"/>
        <v>42038</v>
      </c>
      <c r="P56" s="16">
        <v>42039</v>
      </c>
      <c r="Q56" s="249">
        <f t="shared" si="2"/>
        <v>0</v>
      </c>
      <c r="R56" s="249">
        <f t="shared" si="3"/>
        <v>-1</v>
      </c>
      <c r="S56" s="250">
        <f t="shared" si="4"/>
        <v>38.033333333332848</v>
      </c>
      <c r="T56" s="15">
        <v>42038</v>
      </c>
      <c r="U56" s="247" t="str">
        <f t="shared" si="5"/>
        <v>Cumplió</v>
      </c>
      <c r="V56" s="247" t="str">
        <f t="shared" si="6"/>
        <v>Cumplió</v>
      </c>
      <c r="W56" s="250">
        <f t="shared" si="7"/>
        <v>17.283333333332848</v>
      </c>
      <c r="X56" s="11" t="s">
        <v>56</v>
      </c>
      <c r="Y56" s="251">
        <f>'Bug''s'!$D$3</f>
        <v>1</v>
      </c>
      <c r="Z56" s="49">
        <v>42038</v>
      </c>
      <c r="AA56" s="26"/>
      <c r="AB56" s="26"/>
      <c r="AC56" s="26"/>
    </row>
    <row r="57" spans="1:32" s="245" customFormat="1" ht="47.25" customHeight="1" x14ac:dyDescent="0.25">
      <c r="A57" s="245">
        <v>1</v>
      </c>
      <c r="B57" s="254" t="s">
        <v>708</v>
      </c>
      <c r="C57" s="241" t="s">
        <v>81</v>
      </c>
      <c r="D57" s="246" t="s">
        <v>204</v>
      </c>
      <c r="E57" s="246" t="s">
        <v>51</v>
      </c>
      <c r="F57" s="246" t="s">
        <v>12</v>
      </c>
      <c r="G57" s="246" t="s">
        <v>82</v>
      </c>
      <c r="H57" s="246" t="s">
        <v>83</v>
      </c>
      <c r="I57" s="246" t="s">
        <v>49</v>
      </c>
      <c r="J57" s="246" t="s">
        <v>55</v>
      </c>
      <c r="K57" s="253">
        <f>'Bug''s'!$D$2</f>
        <v>42058.75</v>
      </c>
      <c r="L57" s="248">
        <v>42019.890277777777</v>
      </c>
      <c r="M57" s="259">
        <f>+T58</f>
        <v>42058.550694444442</v>
      </c>
      <c r="N57" s="230">
        <f t="shared" ref="N57" si="10">K57-M57</f>
        <v>0.1993055555576575</v>
      </c>
      <c r="O57" s="248">
        <f t="shared" ref="O57" si="11">+Y57+M57</f>
        <v>42059.550694444442</v>
      </c>
      <c r="P57" s="248">
        <v>42048</v>
      </c>
      <c r="Q57" s="249">
        <f t="shared" si="2"/>
        <v>0</v>
      </c>
      <c r="R57" s="249">
        <f t="shared" si="3"/>
        <v>10</v>
      </c>
      <c r="S57" s="250">
        <f t="shared" si="4"/>
        <v>38.859722222223354</v>
      </c>
      <c r="T57" s="247"/>
      <c r="U57" s="247" t="str">
        <f t="shared" si="5"/>
        <v>No Cumplió</v>
      </c>
      <c r="V57" s="247" t="str">
        <f t="shared" si="6"/>
        <v>No Cumplió</v>
      </c>
      <c r="W57" s="250">
        <f t="shared" si="7"/>
        <v>38.859722222223354</v>
      </c>
      <c r="X57" s="246" t="s">
        <v>56</v>
      </c>
      <c r="Y57" s="251">
        <f>'Bug''s'!$D$3</f>
        <v>1</v>
      </c>
      <c r="Z57" s="233">
        <v>42038</v>
      </c>
      <c r="AA57" s="252"/>
      <c r="AB57" s="252"/>
      <c r="AC57" s="252"/>
      <c r="AD57" s="239"/>
      <c r="AE57" s="239"/>
      <c r="AF57" s="239"/>
    </row>
    <row r="58" spans="1:32" s="245" customFormat="1" ht="47.25" customHeight="1" x14ac:dyDescent="0.25">
      <c r="B58" s="254" t="s">
        <v>708</v>
      </c>
      <c r="C58" s="241" t="s">
        <v>81</v>
      </c>
      <c r="D58" s="246" t="s">
        <v>204</v>
      </c>
      <c r="E58" s="246" t="s">
        <v>51</v>
      </c>
      <c r="F58" s="246" t="s">
        <v>12</v>
      </c>
      <c r="G58" s="246" t="s">
        <v>82</v>
      </c>
      <c r="H58" s="246" t="s">
        <v>83</v>
      </c>
      <c r="I58" s="246" t="s">
        <v>49</v>
      </c>
      <c r="J58" s="246" t="s">
        <v>96</v>
      </c>
      <c r="K58" s="253">
        <f>'Bug''s'!$D$2</f>
        <v>42058.75</v>
      </c>
      <c r="L58" s="248">
        <v>42019.890277777777</v>
      </c>
      <c r="M58" s="259">
        <f>+T59</f>
        <v>42055.777777777781</v>
      </c>
      <c r="N58" s="230">
        <f t="shared" ref="N58" si="12">K58-M58</f>
        <v>2.9722222222189885</v>
      </c>
      <c r="O58" s="248">
        <f t="shared" ref="O58" si="13">+Y58+M58</f>
        <v>42056.777777777781</v>
      </c>
      <c r="P58" s="248">
        <v>42048</v>
      </c>
      <c r="Q58" s="249">
        <f t="shared" si="2"/>
        <v>1</v>
      </c>
      <c r="R58" s="249">
        <f t="shared" si="3"/>
        <v>10</v>
      </c>
      <c r="S58" s="250">
        <f t="shared" si="4"/>
        <v>38.859722222223354</v>
      </c>
      <c r="T58" s="247">
        <v>42058.550694444442</v>
      </c>
      <c r="U58" s="247" t="str">
        <f t="shared" si="5"/>
        <v>No Cumplió</v>
      </c>
      <c r="V58" s="247" t="str">
        <f t="shared" si="6"/>
        <v>No Cumplió</v>
      </c>
      <c r="W58" s="250">
        <f t="shared" si="7"/>
        <v>38.660416666665697</v>
      </c>
      <c r="X58" s="246" t="s">
        <v>56</v>
      </c>
      <c r="Y58" s="251">
        <f>'Bug''s'!$D$3</f>
        <v>1</v>
      </c>
      <c r="Z58" s="233">
        <v>42038</v>
      </c>
      <c r="AA58" s="252"/>
      <c r="AB58" s="252"/>
      <c r="AC58" s="252"/>
      <c r="AD58" s="239"/>
      <c r="AE58" s="239"/>
      <c r="AF58" s="239"/>
    </row>
    <row r="59" spans="1:32" s="158" customFormat="1" ht="47.25" customHeight="1" x14ac:dyDescent="0.25">
      <c r="A59" s="161"/>
      <c r="B59" s="168" t="s">
        <v>708</v>
      </c>
      <c r="C59" s="162" t="s">
        <v>81</v>
      </c>
      <c r="D59" s="163" t="s">
        <v>204</v>
      </c>
      <c r="E59" s="163" t="s">
        <v>51</v>
      </c>
      <c r="F59" s="163" t="s">
        <v>12</v>
      </c>
      <c r="G59" s="163" t="s">
        <v>82</v>
      </c>
      <c r="H59" s="163" t="s">
        <v>83</v>
      </c>
      <c r="I59" s="163" t="s">
        <v>49</v>
      </c>
      <c r="J59" s="163" t="s">
        <v>55</v>
      </c>
      <c r="K59" s="253">
        <f>'Bug''s'!$D$2</f>
        <v>42058.75</v>
      </c>
      <c r="L59" s="165">
        <v>42019.890277777777</v>
      </c>
      <c r="M59" s="169">
        <f>+T60</f>
        <v>42052</v>
      </c>
      <c r="N59" s="230">
        <f>K59-M59</f>
        <v>6.75</v>
      </c>
      <c r="O59" s="248">
        <f>+Y59+M59</f>
        <v>42053</v>
      </c>
      <c r="P59" s="165">
        <v>42048</v>
      </c>
      <c r="Q59" s="249">
        <f t="shared" si="2"/>
        <v>2</v>
      </c>
      <c r="R59" s="249">
        <f t="shared" si="3"/>
        <v>7</v>
      </c>
      <c r="S59" s="250">
        <f t="shared" si="4"/>
        <v>38.859722222223354</v>
      </c>
      <c r="T59" s="164">
        <v>42055.777777777781</v>
      </c>
      <c r="U59" s="247" t="str">
        <f t="shared" si="5"/>
        <v>No Cumplió</v>
      </c>
      <c r="V59" s="247" t="str">
        <f t="shared" si="6"/>
        <v>No Cumplió</v>
      </c>
      <c r="W59" s="250">
        <f t="shared" si="7"/>
        <v>35.887500000004366</v>
      </c>
      <c r="X59" s="163" t="s">
        <v>56</v>
      </c>
      <c r="Y59" s="251">
        <f>'Bug''s'!$D$3</f>
        <v>1</v>
      </c>
      <c r="Z59" s="170">
        <v>42038</v>
      </c>
      <c r="AA59" s="167"/>
      <c r="AB59" s="167"/>
      <c r="AC59" s="167"/>
      <c r="AD59" s="160"/>
      <c r="AE59" s="160"/>
      <c r="AF59" s="160"/>
    </row>
    <row r="60" spans="1:32" ht="47.25" customHeight="1" x14ac:dyDescent="0.25">
      <c r="B60" s="35" t="s">
        <v>708</v>
      </c>
      <c r="C60" s="10" t="s">
        <v>81</v>
      </c>
      <c r="D60" s="11" t="s">
        <v>204</v>
      </c>
      <c r="E60" s="11" t="s">
        <v>51</v>
      </c>
      <c r="F60" s="11" t="s">
        <v>12</v>
      </c>
      <c r="G60" s="11" t="s">
        <v>82</v>
      </c>
      <c r="H60" s="11" t="s">
        <v>83</v>
      </c>
      <c r="I60" s="11" t="s">
        <v>49</v>
      </c>
      <c r="J60" s="11" t="s">
        <v>359</v>
      </c>
      <c r="K60" s="253">
        <f>'Bug''s'!$D$2</f>
        <v>42058.75</v>
      </c>
      <c r="L60" s="16">
        <v>42019.890277777777</v>
      </c>
      <c r="M60" s="47">
        <v>42038</v>
      </c>
      <c r="N60" s="230">
        <f>K60-M60</f>
        <v>20.75</v>
      </c>
      <c r="O60" s="248">
        <f>+Y60+M60</f>
        <v>42039</v>
      </c>
      <c r="P60" s="16">
        <v>42048</v>
      </c>
      <c r="Q60" s="249">
        <f t="shared" si="2"/>
        <v>13</v>
      </c>
      <c r="R60" s="249">
        <f t="shared" si="3"/>
        <v>4</v>
      </c>
      <c r="S60" s="250">
        <f t="shared" si="4"/>
        <v>38.859722222223354</v>
      </c>
      <c r="T60" s="15">
        <v>42052</v>
      </c>
      <c r="U60" s="247" t="str">
        <f t="shared" si="5"/>
        <v>No Cumplió</v>
      </c>
      <c r="V60" s="247" t="str">
        <f t="shared" si="6"/>
        <v>No Cumplió</v>
      </c>
      <c r="W60" s="250">
        <f t="shared" si="7"/>
        <v>32.109722222223354</v>
      </c>
      <c r="X60" s="11" t="s">
        <v>56</v>
      </c>
      <c r="Y60" s="251">
        <f>'Bug''s'!$D$3</f>
        <v>1</v>
      </c>
      <c r="Z60" s="49">
        <v>42038</v>
      </c>
      <c r="AA60" s="26"/>
      <c r="AB60" s="26"/>
      <c r="AC60" s="26"/>
    </row>
    <row r="61" spans="1:32" ht="47.25" customHeight="1" x14ac:dyDescent="0.25">
      <c r="B61" s="35" t="s">
        <v>710</v>
      </c>
      <c r="C61" s="10" t="s">
        <v>235</v>
      </c>
      <c r="D61" s="11" t="s">
        <v>204</v>
      </c>
      <c r="E61" s="11" t="s">
        <v>158</v>
      </c>
      <c r="F61" s="11" t="s">
        <v>12</v>
      </c>
      <c r="G61" s="11" t="s">
        <v>236</v>
      </c>
      <c r="H61" s="11" t="s">
        <v>237</v>
      </c>
      <c r="I61" s="11" t="s">
        <v>49</v>
      </c>
      <c r="J61" s="11" t="s">
        <v>65</v>
      </c>
      <c r="K61" s="253">
        <f>'Bug''s'!$D$2</f>
        <v>42058.75</v>
      </c>
      <c r="L61" s="16">
        <v>42019.885416666664</v>
      </c>
      <c r="M61" s="47">
        <v>42037</v>
      </c>
      <c r="N61" s="230">
        <f>K61-M61</f>
        <v>21.75</v>
      </c>
      <c r="O61" s="248">
        <f>+Y61+M61</f>
        <v>42038</v>
      </c>
      <c r="P61" s="16">
        <v>42039</v>
      </c>
      <c r="Q61" s="249">
        <f t="shared" si="2"/>
        <v>3</v>
      </c>
      <c r="R61" s="249">
        <f t="shared" si="3"/>
        <v>2</v>
      </c>
      <c r="S61" s="250">
        <f t="shared" si="4"/>
        <v>38.864583333335759</v>
      </c>
      <c r="T61" s="15">
        <v>42041.487500000003</v>
      </c>
      <c r="U61" s="247" t="str">
        <f t="shared" si="5"/>
        <v>No Cumplió</v>
      </c>
      <c r="V61" s="247" t="str">
        <f t="shared" si="6"/>
        <v>No Cumplió</v>
      </c>
      <c r="W61" s="250">
        <f t="shared" si="7"/>
        <v>21.602083333338669</v>
      </c>
      <c r="X61" s="11" t="s">
        <v>56</v>
      </c>
      <c r="Y61" s="251">
        <f>'Bug''s'!$D$3</f>
        <v>1</v>
      </c>
      <c r="Z61" s="49">
        <v>42038</v>
      </c>
      <c r="AA61" s="26"/>
      <c r="AB61" s="26"/>
      <c r="AC61" s="26"/>
    </row>
    <row r="62" spans="1:32" ht="47.25" customHeight="1" x14ac:dyDescent="0.25">
      <c r="B62" s="35" t="s">
        <v>710</v>
      </c>
      <c r="C62" s="10" t="s">
        <v>235</v>
      </c>
      <c r="D62" s="11" t="s">
        <v>204</v>
      </c>
      <c r="E62" s="11" t="s">
        <v>158</v>
      </c>
      <c r="F62" s="11" t="s">
        <v>12</v>
      </c>
      <c r="G62" s="11" t="s">
        <v>236</v>
      </c>
      <c r="H62" s="11" t="s">
        <v>237</v>
      </c>
      <c r="I62" s="11" t="s">
        <v>49</v>
      </c>
      <c r="J62" s="11" t="s">
        <v>49</v>
      </c>
      <c r="K62" s="253">
        <f>'Bug''s'!$D$2</f>
        <v>42058.75</v>
      </c>
      <c r="L62" s="16">
        <v>42019.885416666664</v>
      </c>
      <c r="M62" s="47">
        <f>+T61</f>
        <v>42041.487500000003</v>
      </c>
      <c r="N62" s="230">
        <f>K62-M62</f>
        <v>17.26249999999709</v>
      </c>
      <c r="O62" s="248">
        <f>+Y62+M62</f>
        <v>42042.487500000003</v>
      </c>
      <c r="P62" s="16">
        <v>42046</v>
      </c>
      <c r="Q62" s="249">
        <f t="shared" si="2"/>
        <v>3</v>
      </c>
      <c r="R62" s="249">
        <f t="shared" si="3"/>
        <v>0</v>
      </c>
      <c r="S62" s="250">
        <f t="shared" si="4"/>
        <v>38.864583333335759</v>
      </c>
      <c r="T62" s="15">
        <v>42045.54583333333</v>
      </c>
      <c r="U62" s="247" t="str">
        <f t="shared" si="5"/>
        <v>No Cumplió</v>
      </c>
      <c r="V62" s="247" t="str">
        <f t="shared" si="6"/>
        <v>Cumplió</v>
      </c>
      <c r="W62" s="250">
        <f t="shared" si="7"/>
        <v>25.660416666665697</v>
      </c>
      <c r="X62" s="11" t="s">
        <v>56</v>
      </c>
      <c r="Y62" s="251">
        <f>'Bug''s'!$D$3</f>
        <v>1</v>
      </c>
      <c r="Z62" s="49">
        <v>42038</v>
      </c>
      <c r="AA62" s="26"/>
      <c r="AB62" s="26"/>
      <c r="AC62" s="26"/>
    </row>
    <row r="63" spans="1:32" s="245" customFormat="1" ht="47.25" customHeight="1" x14ac:dyDescent="0.25">
      <c r="A63" s="245">
        <v>1</v>
      </c>
      <c r="B63" s="254" t="s">
        <v>710</v>
      </c>
      <c r="C63" s="241" t="s">
        <v>235</v>
      </c>
      <c r="D63" s="246" t="s">
        <v>204</v>
      </c>
      <c r="E63" s="246" t="s">
        <v>137</v>
      </c>
      <c r="F63" s="246" t="s">
        <v>12</v>
      </c>
      <c r="G63" s="246" t="s">
        <v>236</v>
      </c>
      <c r="H63" s="246" t="s">
        <v>237</v>
      </c>
      <c r="I63" s="246" t="s">
        <v>49</v>
      </c>
      <c r="J63" s="246" t="s">
        <v>96</v>
      </c>
      <c r="K63" s="253">
        <f>'Bug''s'!$D$2</f>
        <v>42058.75</v>
      </c>
      <c r="L63" s="248">
        <v>42019.885416666664</v>
      </c>
      <c r="M63" s="259">
        <f>+T62</f>
        <v>42045.54583333333</v>
      </c>
      <c r="N63" s="230">
        <f t="shared" ref="N63" si="14">K63-M63</f>
        <v>13.204166666670062</v>
      </c>
      <c r="O63" s="248">
        <f t="shared" ref="O63" si="15">+Y63+M63</f>
        <v>42046.54583333333</v>
      </c>
      <c r="P63" s="248">
        <v>42046</v>
      </c>
      <c r="Q63" s="249">
        <f t="shared" si="2"/>
        <v>12</v>
      </c>
      <c r="R63" s="249">
        <f t="shared" si="3"/>
        <v>12</v>
      </c>
      <c r="S63" s="250">
        <f t="shared" si="4"/>
        <v>38.864583333335759</v>
      </c>
      <c r="T63" s="247"/>
      <c r="U63" s="247" t="str">
        <f t="shared" si="5"/>
        <v>No Cumplió</v>
      </c>
      <c r="V63" s="247" t="str">
        <f t="shared" si="6"/>
        <v>No Cumplió</v>
      </c>
      <c r="W63" s="250">
        <f t="shared" si="7"/>
        <v>38.864583333335759</v>
      </c>
      <c r="X63" s="246" t="s">
        <v>56</v>
      </c>
      <c r="Y63" s="251">
        <f>'Bug''s'!$D$3</f>
        <v>1</v>
      </c>
      <c r="Z63" s="233">
        <v>42038</v>
      </c>
      <c r="AA63" s="252"/>
      <c r="AB63" s="252"/>
      <c r="AC63" s="252"/>
      <c r="AD63" s="242"/>
      <c r="AE63" s="242"/>
    </row>
    <row r="64" spans="1:32" s="245" customFormat="1" ht="63.75" customHeight="1" x14ac:dyDescent="0.25">
      <c r="A64" s="245">
        <v>1</v>
      </c>
      <c r="B64" s="254" t="s">
        <v>699</v>
      </c>
      <c r="C64" s="241" t="s">
        <v>128</v>
      </c>
      <c r="D64" s="246" t="s">
        <v>204</v>
      </c>
      <c r="E64" s="246" t="s">
        <v>59</v>
      </c>
      <c r="F64" s="246" t="s">
        <v>12</v>
      </c>
      <c r="G64" s="246" t="s">
        <v>129</v>
      </c>
      <c r="H64" s="246" t="s">
        <v>130</v>
      </c>
      <c r="I64" s="246" t="s">
        <v>131</v>
      </c>
      <c r="J64" s="246" t="s">
        <v>131</v>
      </c>
      <c r="K64" s="253">
        <f>'Bug''s'!$D$2</f>
        <v>42058.75</v>
      </c>
      <c r="L64" s="248">
        <v>42014.945138888892</v>
      </c>
      <c r="M64" s="253">
        <f>+T65</f>
        <v>42055.832638888889</v>
      </c>
      <c r="N64" s="230">
        <f t="shared" ref="N64:N77" si="16">K64-M64</f>
        <v>2.9173611111109494</v>
      </c>
      <c r="O64" s="248">
        <f t="shared" ref="O64:O76" si="17">+Y64+M64</f>
        <v>42056.832638888889</v>
      </c>
      <c r="P64" s="248">
        <v>42044</v>
      </c>
      <c r="Q64" s="249">
        <f t="shared" si="2"/>
        <v>1</v>
      </c>
      <c r="R64" s="249">
        <f t="shared" si="3"/>
        <v>14</v>
      </c>
      <c r="S64" s="250">
        <f t="shared" si="4"/>
        <v>43.804861111108039</v>
      </c>
      <c r="T64" s="247"/>
      <c r="U64" s="247" t="str">
        <f t="shared" si="5"/>
        <v>No Cumplió</v>
      </c>
      <c r="V64" s="247" t="str">
        <f t="shared" si="6"/>
        <v>No Cumplió</v>
      </c>
      <c r="W64" s="250">
        <f t="shared" si="7"/>
        <v>43.804861111108039</v>
      </c>
      <c r="X64" s="246" t="s">
        <v>133</v>
      </c>
      <c r="Y64" s="251">
        <f>'Bug''s'!$D$3</f>
        <v>1</v>
      </c>
      <c r="Z64" s="233">
        <v>42051.578472222223</v>
      </c>
      <c r="AA64" s="252"/>
      <c r="AB64" s="252"/>
      <c r="AC64" s="252"/>
      <c r="AD64" s="242"/>
      <c r="AE64" s="242"/>
    </row>
    <row r="65" spans="1:32" ht="63.75" customHeight="1" x14ac:dyDescent="0.25">
      <c r="B65" s="35" t="s">
        <v>699</v>
      </c>
      <c r="C65" s="10" t="s">
        <v>128</v>
      </c>
      <c r="D65" s="11" t="s">
        <v>204</v>
      </c>
      <c r="E65" s="11" t="s">
        <v>158</v>
      </c>
      <c r="F65" s="11" t="s">
        <v>12</v>
      </c>
      <c r="G65" s="11" t="s">
        <v>129</v>
      </c>
      <c r="H65" s="11" t="s">
        <v>130</v>
      </c>
      <c r="I65" s="11" t="s">
        <v>131</v>
      </c>
      <c r="J65" s="11" t="s">
        <v>132</v>
      </c>
      <c r="K65" s="253">
        <f>'Bug''s'!$D$2</f>
        <v>42058.75</v>
      </c>
      <c r="L65" s="16">
        <v>42014.945138888892</v>
      </c>
      <c r="M65" s="29">
        <v>42051.578472222223</v>
      </c>
      <c r="N65" s="230">
        <f t="shared" si="16"/>
        <v>7.171527777776646</v>
      </c>
      <c r="O65" s="248">
        <f t="shared" si="17"/>
        <v>42052.578472222223</v>
      </c>
      <c r="P65" s="16">
        <v>42044</v>
      </c>
      <c r="Q65" s="249">
        <f t="shared" si="2"/>
        <v>3</v>
      </c>
      <c r="R65" s="249">
        <f t="shared" si="3"/>
        <v>11</v>
      </c>
      <c r="S65" s="250">
        <f t="shared" si="4"/>
        <v>43.804861111108039</v>
      </c>
      <c r="T65" s="15">
        <v>42055.832638888889</v>
      </c>
      <c r="U65" s="247" t="str">
        <f t="shared" si="5"/>
        <v>No Cumplió</v>
      </c>
      <c r="V65" s="247" t="str">
        <f t="shared" si="6"/>
        <v>No Cumplió</v>
      </c>
      <c r="W65" s="250">
        <f t="shared" si="7"/>
        <v>40.88749999999709</v>
      </c>
      <c r="X65" s="11" t="s">
        <v>133</v>
      </c>
      <c r="Y65" s="251">
        <f>'Bug''s'!$D$3</f>
        <v>1</v>
      </c>
      <c r="Z65" s="49">
        <v>42051.578472222223</v>
      </c>
      <c r="AA65" s="26"/>
      <c r="AB65" s="26"/>
      <c r="AC65" s="26"/>
    </row>
    <row r="66" spans="1:32" ht="47.25" customHeight="1" x14ac:dyDescent="0.25">
      <c r="B66" s="35" t="s">
        <v>708</v>
      </c>
      <c r="C66" s="10" t="s">
        <v>238</v>
      </c>
      <c r="D66" s="11" t="s">
        <v>204</v>
      </c>
      <c r="E66" s="11" t="s">
        <v>51</v>
      </c>
      <c r="F66" s="11" t="s">
        <v>12</v>
      </c>
      <c r="G66" s="11" t="s">
        <v>239</v>
      </c>
      <c r="H66" s="11" t="s">
        <v>240</v>
      </c>
      <c r="I66" s="11" t="s">
        <v>15</v>
      </c>
      <c r="J66" s="11" t="s">
        <v>363</v>
      </c>
      <c r="K66" s="253">
        <f>'Bug''s'!$D$2</f>
        <v>42058.75</v>
      </c>
      <c r="L66" s="16">
        <v>42013.68472222222</v>
      </c>
      <c r="M66" s="47">
        <v>42038</v>
      </c>
      <c r="N66" s="230">
        <f t="shared" si="16"/>
        <v>20.75</v>
      </c>
      <c r="O66" s="248">
        <f t="shared" si="17"/>
        <v>42039</v>
      </c>
      <c r="P66" s="16">
        <v>42040</v>
      </c>
      <c r="Q66" s="249">
        <f t="shared" si="2"/>
        <v>-4</v>
      </c>
      <c r="R66" s="249">
        <f t="shared" si="3"/>
        <v>-5</v>
      </c>
      <c r="S66" s="250">
        <f t="shared" si="4"/>
        <v>45.065277777779556</v>
      </c>
      <c r="T66" s="15">
        <v>42035</v>
      </c>
      <c r="U66" s="247" t="str">
        <f t="shared" si="5"/>
        <v>Cumplió</v>
      </c>
      <c r="V66" s="247" t="str">
        <f t="shared" si="6"/>
        <v>Cumplió</v>
      </c>
      <c r="W66" s="250">
        <f t="shared" si="7"/>
        <v>21.315277777779556</v>
      </c>
      <c r="X66" s="11" t="s">
        <v>92</v>
      </c>
      <c r="Y66" s="251">
        <f>'Bug''s'!$D$3</f>
        <v>1</v>
      </c>
      <c r="Z66" s="26"/>
      <c r="AA66" s="26"/>
      <c r="AB66" s="26"/>
      <c r="AC66" s="26"/>
    </row>
    <row r="67" spans="1:32" ht="47.25" customHeight="1" x14ac:dyDescent="0.25">
      <c r="A67" s="4" t="s">
        <v>945</v>
      </c>
      <c r="B67" s="35" t="s">
        <v>708</v>
      </c>
      <c r="C67" s="10" t="s">
        <v>238</v>
      </c>
      <c r="D67" s="11" t="s">
        <v>204</v>
      </c>
      <c r="E67" s="11" t="s">
        <v>817</v>
      </c>
      <c r="F67" s="11" t="s">
        <v>12</v>
      </c>
      <c r="G67" s="11" t="s">
        <v>239</v>
      </c>
      <c r="H67" s="11" t="s">
        <v>240</v>
      </c>
      <c r="I67" s="11" t="s">
        <v>15</v>
      </c>
      <c r="J67" s="11" t="s">
        <v>15</v>
      </c>
      <c r="K67" s="253">
        <f>'Bug''s'!$D$2</f>
        <v>42058.75</v>
      </c>
      <c r="L67" s="16">
        <v>42013.68472222222</v>
      </c>
      <c r="M67" s="47">
        <v>42038</v>
      </c>
      <c r="N67" s="230">
        <f t="shared" si="16"/>
        <v>20.75</v>
      </c>
      <c r="O67" s="248">
        <f t="shared" si="17"/>
        <v>42039</v>
      </c>
      <c r="P67" s="16">
        <v>42040</v>
      </c>
      <c r="Q67" s="249">
        <f t="shared" si="2"/>
        <v>2</v>
      </c>
      <c r="R67" s="249">
        <f t="shared" si="3"/>
        <v>1</v>
      </c>
      <c r="S67" s="250">
        <f t="shared" si="4"/>
        <v>45.065277777779556</v>
      </c>
      <c r="T67" s="15">
        <v>42041</v>
      </c>
      <c r="U67" s="247" t="str">
        <f t="shared" si="5"/>
        <v>No Cumplió</v>
      </c>
      <c r="V67" s="247" t="str">
        <f t="shared" si="6"/>
        <v>No Cumplió</v>
      </c>
      <c r="W67" s="250">
        <f t="shared" si="7"/>
        <v>27.315277777779556</v>
      </c>
      <c r="X67" s="11" t="s">
        <v>92</v>
      </c>
      <c r="Y67" s="251">
        <f>'Bug''s'!$D$3</f>
        <v>1</v>
      </c>
      <c r="Z67" s="26"/>
      <c r="AA67" s="26"/>
      <c r="AB67" s="26"/>
      <c r="AC67" s="26"/>
    </row>
    <row r="68" spans="1:32" ht="63.75" customHeight="1" x14ac:dyDescent="0.25">
      <c r="A68" s="4">
        <v>1</v>
      </c>
      <c r="B68" s="35" t="s">
        <v>708</v>
      </c>
      <c r="C68" s="10" t="s">
        <v>136</v>
      </c>
      <c r="D68" s="11" t="s">
        <v>204</v>
      </c>
      <c r="E68" s="11" t="s">
        <v>51</v>
      </c>
      <c r="F68" s="11" t="s">
        <v>25</v>
      </c>
      <c r="G68" s="11" t="s">
        <v>138</v>
      </c>
      <c r="H68" s="11" t="s">
        <v>139</v>
      </c>
      <c r="I68" s="11" t="s">
        <v>28</v>
      </c>
      <c r="J68" s="11" t="s">
        <v>22</v>
      </c>
      <c r="K68" s="253">
        <f>'Bug''s'!$D$2</f>
        <v>42058.75</v>
      </c>
      <c r="L68" s="16">
        <v>41982.740277777775</v>
      </c>
      <c r="M68" s="29">
        <v>42048.810416666667</v>
      </c>
      <c r="N68" s="230">
        <f t="shared" si="16"/>
        <v>9.9395833333328483</v>
      </c>
      <c r="O68" s="248">
        <f t="shared" si="17"/>
        <v>42049.810416666667</v>
      </c>
      <c r="P68" s="16">
        <v>42040</v>
      </c>
      <c r="Q68" s="249">
        <f t="shared" si="2"/>
        <v>-1</v>
      </c>
      <c r="R68" s="249">
        <f t="shared" si="3"/>
        <v>8</v>
      </c>
      <c r="S68" s="250">
        <f t="shared" si="4"/>
        <v>76.009722222224809</v>
      </c>
      <c r="T68" s="15">
        <v>42048.810416666667</v>
      </c>
      <c r="U68" s="247" t="str">
        <f t="shared" si="5"/>
        <v>Cumplió</v>
      </c>
      <c r="V68" s="247" t="str">
        <f t="shared" si="6"/>
        <v>No Cumplió</v>
      </c>
      <c r="W68" s="250">
        <f t="shared" si="7"/>
        <v>66.070138888891961</v>
      </c>
      <c r="X68" s="11" t="s">
        <v>140</v>
      </c>
      <c r="Y68" s="251">
        <f>'Bug''s'!$D$3</f>
        <v>1</v>
      </c>
      <c r="Z68" s="26"/>
      <c r="AA68" s="26"/>
      <c r="AB68" s="26"/>
      <c r="AC68" s="26"/>
    </row>
    <row r="69" spans="1:32" s="75" customFormat="1" ht="63.75" customHeight="1" x14ac:dyDescent="0.25">
      <c r="A69" s="77">
        <v>1</v>
      </c>
      <c r="B69" s="84" t="s">
        <v>710</v>
      </c>
      <c r="C69" s="78" t="s">
        <v>157</v>
      </c>
      <c r="D69" s="79" t="s">
        <v>204</v>
      </c>
      <c r="E69" s="79" t="s">
        <v>59</v>
      </c>
      <c r="F69" s="79" t="s">
        <v>12</v>
      </c>
      <c r="G69" s="79" t="s">
        <v>159</v>
      </c>
      <c r="H69" s="79" t="s">
        <v>160</v>
      </c>
      <c r="I69" s="79" t="s">
        <v>134</v>
      </c>
      <c r="J69" s="79" t="s">
        <v>87</v>
      </c>
      <c r="K69" s="253">
        <f>'Bug''s'!$D$2</f>
        <v>42058.75</v>
      </c>
      <c r="L69" s="81">
        <v>41949.607638888891</v>
      </c>
      <c r="M69" s="85">
        <v>42052.575694444444</v>
      </c>
      <c r="N69" s="230">
        <f t="shared" si="16"/>
        <v>6.1743055555562023</v>
      </c>
      <c r="O69" s="248">
        <f t="shared" si="17"/>
        <v>42053.575694444444</v>
      </c>
      <c r="P69" s="81"/>
      <c r="Q69" s="249">
        <f t="shared" si="2"/>
        <v>5</v>
      </c>
      <c r="R69" s="249" t="str">
        <f t="shared" si="3"/>
        <v>Sin Fecha</v>
      </c>
      <c r="S69" s="250">
        <f t="shared" si="4"/>
        <v>109.14236111110949</v>
      </c>
      <c r="T69" s="80"/>
      <c r="U69" s="247" t="str">
        <f t="shared" si="5"/>
        <v>No Cumplió</v>
      </c>
      <c r="V69" s="247" t="str">
        <f t="shared" si="6"/>
        <v>Sin Fecha</v>
      </c>
      <c r="W69" s="250">
        <f t="shared" si="7"/>
        <v>109.14236111110949</v>
      </c>
      <c r="X69" s="79" t="s">
        <v>17</v>
      </c>
      <c r="Y69" s="251">
        <f>'Bug''s'!$D$3</f>
        <v>1</v>
      </c>
      <c r="Z69" s="77"/>
      <c r="AA69" s="83"/>
      <c r="AB69" s="83"/>
      <c r="AC69" s="83"/>
      <c r="AD69" s="83"/>
      <c r="AE69" s="76"/>
      <c r="AF69" s="82"/>
    </row>
    <row r="70" spans="1:32" ht="63.75" customHeight="1" x14ac:dyDescent="0.25">
      <c r="B70" s="35" t="s">
        <v>710</v>
      </c>
      <c r="C70" s="10" t="s">
        <v>157</v>
      </c>
      <c r="D70" s="11" t="s">
        <v>204</v>
      </c>
      <c r="E70" s="11" t="s">
        <v>158</v>
      </c>
      <c r="F70" s="11" t="s">
        <v>12</v>
      </c>
      <c r="G70" s="11" t="s">
        <v>159</v>
      </c>
      <c r="H70" s="11" t="s">
        <v>160</v>
      </c>
      <c r="I70" s="11" t="s">
        <v>134</v>
      </c>
      <c r="J70" s="11" t="s">
        <v>132</v>
      </c>
      <c r="K70" s="253">
        <f>'Bug''s'!$D$2</f>
        <v>42058.75</v>
      </c>
      <c r="L70" s="16">
        <v>41949.607638888891</v>
      </c>
      <c r="M70" s="85">
        <v>42051.760416666664</v>
      </c>
      <c r="N70" s="230">
        <f t="shared" si="16"/>
        <v>6.9895833333357587</v>
      </c>
      <c r="O70" s="248">
        <f t="shared" si="17"/>
        <v>42052.760416666664</v>
      </c>
      <c r="P70" s="16">
        <v>42047</v>
      </c>
      <c r="Q70" s="249">
        <f t="shared" si="2"/>
        <v>0</v>
      </c>
      <c r="R70" s="249">
        <f t="shared" si="3"/>
        <v>5</v>
      </c>
      <c r="S70" s="250">
        <f t="shared" si="4"/>
        <v>109.14236111110949</v>
      </c>
      <c r="T70" s="87">
        <v>42052.575694444444</v>
      </c>
      <c r="U70" s="247" t="str">
        <f t="shared" si="5"/>
        <v>Cumplió</v>
      </c>
      <c r="V70" s="247" t="str">
        <f t="shared" si="6"/>
        <v>No Cumplió</v>
      </c>
      <c r="W70" s="250">
        <f t="shared" si="7"/>
        <v>102.96805555555329</v>
      </c>
      <c r="X70" s="11" t="s">
        <v>17</v>
      </c>
      <c r="Y70" s="251">
        <f>'Bug''s'!$D$3</f>
        <v>1</v>
      </c>
      <c r="Z70" s="4"/>
      <c r="AA70" s="26"/>
      <c r="AB70" s="26"/>
      <c r="AC70" s="26"/>
      <c r="AD70" s="26"/>
      <c r="AF70" s="20"/>
    </row>
    <row r="71" spans="1:32" s="86" customFormat="1" ht="63.75" customHeight="1" x14ac:dyDescent="0.25">
      <c r="A71" s="89">
        <v>1</v>
      </c>
      <c r="B71" s="95" t="s">
        <v>703</v>
      </c>
      <c r="C71" s="90" t="s">
        <v>161</v>
      </c>
      <c r="D71" s="91" t="s">
        <v>204</v>
      </c>
      <c r="E71" s="91" t="s">
        <v>59</v>
      </c>
      <c r="F71" s="91" t="s">
        <v>12</v>
      </c>
      <c r="G71" s="91" t="s">
        <v>162</v>
      </c>
      <c r="H71" s="91" t="s">
        <v>163</v>
      </c>
      <c r="I71" s="91" t="s">
        <v>134</v>
      </c>
      <c r="J71" s="91" t="s">
        <v>87</v>
      </c>
      <c r="K71" s="253">
        <f>'Bug''s'!$D$2</f>
        <v>42058.75</v>
      </c>
      <c r="L71" s="93">
        <v>41949.597916666666</v>
      </c>
      <c r="M71" s="96">
        <v>42052.576388888891</v>
      </c>
      <c r="N71" s="230">
        <f t="shared" si="16"/>
        <v>6.1736111111094942</v>
      </c>
      <c r="O71" s="248">
        <f t="shared" si="17"/>
        <v>42053.576388888891</v>
      </c>
      <c r="P71" s="93"/>
      <c r="Q71" s="249">
        <f t="shared" ref="Q71:Q105" si="18">IF(T71="",(ROUNDDOWN(K71-O71,0)),ROUNDDOWN(T71-O71,0))</f>
        <v>5</v>
      </c>
      <c r="R71" s="249" t="str">
        <f t="shared" ref="R71:R105" si="19">IF(P71="","Sin Fecha",IF(T71="",(ROUNDDOWN(K71-P71,0)),ROUNDDOWN(T71-P71,0)))</f>
        <v>Sin Fecha</v>
      </c>
      <c r="S71" s="250">
        <f t="shared" ref="S71:S105" si="20">K71-L71</f>
        <v>109.1520833333343</v>
      </c>
      <c r="T71" s="92"/>
      <c r="U71" s="247" t="str">
        <f t="shared" ref="U71:U105" si="21">IF(AND(T71&lt;&gt;"",Q71&lt;=0),"Cumplió","No Cumplió")</f>
        <v>No Cumplió</v>
      </c>
      <c r="V71" s="247" t="str">
        <f t="shared" ref="V71:V105" si="22">IF(AND(T71&lt;&gt;"",R71&lt;=0),"Cumplió",IF(P71="","Sin Fecha","No Cumplió"))</f>
        <v>Sin Fecha</v>
      </c>
      <c r="W71" s="250">
        <f t="shared" ref="W71:W105" si="23">IF(T71="",K71-L71,T71-L71)</f>
        <v>109.1520833333343</v>
      </c>
      <c r="X71" s="91" t="s">
        <v>17</v>
      </c>
      <c r="Y71" s="251">
        <f>'Bug''s'!$D$3</f>
        <v>1</v>
      </c>
      <c r="Z71" s="92">
        <v>42051.760416666664</v>
      </c>
      <c r="AA71" s="94"/>
      <c r="AB71" s="94"/>
      <c r="AC71" s="94"/>
      <c r="AD71" s="88"/>
      <c r="AE71" s="88"/>
      <c r="AF71" s="88"/>
    </row>
    <row r="72" spans="1:32" ht="63.75" customHeight="1" x14ac:dyDescent="0.25">
      <c r="B72" s="35" t="s">
        <v>703</v>
      </c>
      <c r="C72" s="10" t="s">
        <v>161</v>
      </c>
      <c r="D72" s="11" t="s">
        <v>204</v>
      </c>
      <c r="E72" s="11" t="s">
        <v>158</v>
      </c>
      <c r="F72" s="11" t="s">
        <v>12</v>
      </c>
      <c r="G72" s="11" t="s">
        <v>162</v>
      </c>
      <c r="H72" s="11" t="s">
        <v>163</v>
      </c>
      <c r="I72" s="11" t="s">
        <v>134</v>
      </c>
      <c r="J72" s="11" t="s">
        <v>132</v>
      </c>
      <c r="K72" s="253">
        <f>'Bug''s'!$D$2</f>
        <v>42058.75</v>
      </c>
      <c r="L72" s="16">
        <v>41949.597916666666</v>
      </c>
      <c r="M72" s="96">
        <v>42051.760416666664</v>
      </c>
      <c r="N72" s="230">
        <f t="shared" si="16"/>
        <v>6.9895833333357587</v>
      </c>
      <c r="O72" s="248">
        <f t="shared" si="17"/>
        <v>42052.760416666664</v>
      </c>
      <c r="P72" s="16"/>
      <c r="Q72" s="249">
        <f t="shared" si="18"/>
        <v>0</v>
      </c>
      <c r="R72" s="249" t="str">
        <f t="shared" si="19"/>
        <v>Sin Fecha</v>
      </c>
      <c r="S72" s="250">
        <f t="shared" si="20"/>
        <v>109.1520833333343</v>
      </c>
      <c r="T72" s="98">
        <v>42052.576388888891</v>
      </c>
      <c r="U72" s="247" t="str">
        <f t="shared" si="21"/>
        <v>Cumplió</v>
      </c>
      <c r="V72" s="247" t="str">
        <f t="shared" si="22"/>
        <v>Sin Fecha</v>
      </c>
      <c r="W72" s="250">
        <f t="shared" si="23"/>
        <v>102.97847222222481</v>
      </c>
      <c r="X72" s="11" t="s">
        <v>17</v>
      </c>
      <c r="Y72" s="251">
        <f>'Bug''s'!$D$3</f>
        <v>1</v>
      </c>
      <c r="Z72" s="15">
        <v>42051.760416666664</v>
      </c>
      <c r="AA72" s="26"/>
      <c r="AB72" s="26"/>
      <c r="AC72" s="26"/>
    </row>
    <row r="73" spans="1:32" ht="47.25" customHeight="1" x14ac:dyDescent="0.25">
      <c r="A73" s="4" t="s">
        <v>945</v>
      </c>
      <c r="B73" s="35" t="s">
        <v>709</v>
      </c>
      <c r="C73" s="10" t="s">
        <v>241</v>
      </c>
      <c r="D73" s="11" t="s">
        <v>204</v>
      </c>
      <c r="E73" s="11" t="s">
        <v>817</v>
      </c>
      <c r="F73" s="11" t="s">
        <v>25</v>
      </c>
      <c r="G73" s="11" t="s">
        <v>242</v>
      </c>
      <c r="H73" s="11" t="s">
        <v>243</v>
      </c>
      <c r="I73" s="11" t="s">
        <v>75</v>
      </c>
      <c r="J73" s="11" t="s">
        <v>75</v>
      </c>
      <c r="K73" s="253">
        <f>'Bug''s'!$D$2</f>
        <v>42058.75</v>
      </c>
      <c r="L73" s="16">
        <v>41948.488888888889</v>
      </c>
      <c r="M73" s="47">
        <v>42037</v>
      </c>
      <c r="N73" s="230">
        <f t="shared" si="16"/>
        <v>21.75</v>
      </c>
      <c r="O73" s="248">
        <f t="shared" si="17"/>
        <v>42038</v>
      </c>
      <c r="P73" s="16">
        <v>42040</v>
      </c>
      <c r="Q73" s="249">
        <f t="shared" si="18"/>
        <v>2</v>
      </c>
      <c r="R73" s="249">
        <f t="shared" si="19"/>
        <v>0</v>
      </c>
      <c r="S73" s="250">
        <f t="shared" si="20"/>
        <v>110.26111111111095</v>
      </c>
      <c r="T73" s="15">
        <v>42040</v>
      </c>
      <c r="U73" s="247" t="str">
        <f t="shared" si="21"/>
        <v>No Cumplió</v>
      </c>
      <c r="V73" s="247" t="str">
        <f t="shared" si="22"/>
        <v>Cumplió</v>
      </c>
      <c r="W73" s="250">
        <f t="shared" si="23"/>
        <v>91.511111111110949</v>
      </c>
      <c r="X73" s="11" t="s">
        <v>244</v>
      </c>
      <c r="Y73" s="251">
        <f>'Bug''s'!$D$3</f>
        <v>1</v>
      </c>
      <c r="Z73" s="26"/>
      <c r="AA73" s="26"/>
      <c r="AB73" s="26"/>
      <c r="AC73" s="26"/>
    </row>
    <row r="74" spans="1:32" ht="47.25" customHeight="1" x14ac:dyDescent="0.25">
      <c r="A74" s="4" t="s">
        <v>945</v>
      </c>
      <c r="B74" s="35" t="s">
        <v>708</v>
      </c>
      <c r="C74" s="10" t="s">
        <v>245</v>
      </c>
      <c r="D74" s="11" t="s">
        <v>204</v>
      </c>
      <c r="E74" s="11" t="s">
        <v>817</v>
      </c>
      <c r="F74" s="11" t="s">
        <v>12</v>
      </c>
      <c r="G74" s="11" t="s">
        <v>246</v>
      </c>
      <c r="H74" s="11" t="s">
        <v>247</v>
      </c>
      <c r="I74" s="11" t="s">
        <v>49</v>
      </c>
      <c r="J74" s="11" t="s">
        <v>33</v>
      </c>
      <c r="K74" s="253">
        <f>'Bug''s'!$D$2</f>
        <v>42058.75</v>
      </c>
      <c r="L74" s="16">
        <v>41929.705555555556</v>
      </c>
      <c r="M74" s="47">
        <v>42037</v>
      </c>
      <c r="N74" s="230">
        <f t="shared" si="16"/>
        <v>21.75</v>
      </c>
      <c r="O74" s="248">
        <f t="shared" si="17"/>
        <v>42038</v>
      </c>
      <c r="P74" s="16"/>
      <c r="Q74" s="249">
        <f t="shared" si="18"/>
        <v>6</v>
      </c>
      <c r="R74" s="249" t="str">
        <f t="shared" si="19"/>
        <v>Sin Fecha</v>
      </c>
      <c r="S74" s="250">
        <f t="shared" si="20"/>
        <v>129.0444444444438</v>
      </c>
      <c r="T74" s="15">
        <v>42044</v>
      </c>
      <c r="U74" s="247" t="str">
        <f t="shared" si="21"/>
        <v>No Cumplió</v>
      </c>
      <c r="V74" s="247" t="str">
        <f t="shared" si="22"/>
        <v>Sin Fecha</v>
      </c>
      <c r="W74" s="250">
        <f t="shared" si="23"/>
        <v>114.2944444444438</v>
      </c>
      <c r="X74" s="11" t="s">
        <v>71</v>
      </c>
      <c r="Y74" s="251">
        <f>'Bug''s'!$D$3</f>
        <v>1</v>
      </c>
      <c r="Z74" s="26"/>
      <c r="AA74" s="26"/>
      <c r="AB74" s="26"/>
      <c r="AC74" s="26"/>
    </row>
    <row r="75" spans="1:32" ht="47.25" customHeight="1" x14ac:dyDescent="0.25">
      <c r="A75" s="4">
        <v>1</v>
      </c>
      <c r="B75" s="35" t="s">
        <v>709</v>
      </c>
      <c r="C75" s="10" t="s">
        <v>248</v>
      </c>
      <c r="D75" s="11" t="s">
        <v>204</v>
      </c>
      <c r="E75" s="11" t="s">
        <v>51</v>
      </c>
      <c r="F75" s="11" t="s">
        <v>12</v>
      </c>
      <c r="G75" s="11" t="s">
        <v>249</v>
      </c>
      <c r="H75" s="11" t="s">
        <v>250</v>
      </c>
      <c r="I75" s="11" t="s">
        <v>251</v>
      </c>
      <c r="J75" s="11" t="s">
        <v>22</v>
      </c>
      <c r="K75" s="253">
        <f>'Bug''s'!$D$2</f>
        <v>42058.75</v>
      </c>
      <c r="L75" s="16">
        <v>41920.442361111112</v>
      </c>
      <c r="M75" s="47">
        <f>+T79</f>
        <v>42041</v>
      </c>
      <c r="N75" s="230">
        <f t="shared" si="16"/>
        <v>17.75</v>
      </c>
      <c r="O75" s="248">
        <f t="shared" si="17"/>
        <v>42042</v>
      </c>
      <c r="P75" s="16">
        <v>42055</v>
      </c>
      <c r="Q75" s="249">
        <f t="shared" si="18"/>
        <v>16</v>
      </c>
      <c r="R75" s="249">
        <f t="shared" si="19"/>
        <v>3</v>
      </c>
      <c r="S75" s="250">
        <f t="shared" si="20"/>
        <v>138.3076388888876</v>
      </c>
      <c r="T75" s="15"/>
      <c r="U75" s="247" t="str">
        <f t="shared" si="21"/>
        <v>No Cumplió</v>
      </c>
      <c r="V75" s="247" t="str">
        <f t="shared" si="22"/>
        <v>No Cumplió</v>
      </c>
      <c r="W75" s="250">
        <f t="shared" si="23"/>
        <v>138.3076388888876</v>
      </c>
      <c r="X75" s="11"/>
      <c r="Y75" s="251">
        <f>'Bug''s'!$D$3</f>
        <v>1</v>
      </c>
      <c r="Z75" s="26"/>
      <c r="AA75" s="26"/>
      <c r="AB75" s="26"/>
      <c r="AC75" s="26"/>
    </row>
    <row r="76" spans="1:32" ht="47.25" customHeight="1" x14ac:dyDescent="0.25">
      <c r="B76" s="35" t="s">
        <v>709</v>
      </c>
      <c r="C76" s="10" t="s">
        <v>248</v>
      </c>
      <c r="D76" s="11" t="s">
        <v>204</v>
      </c>
      <c r="E76" s="11" t="s">
        <v>59</v>
      </c>
      <c r="F76" s="11" t="s">
        <v>12</v>
      </c>
      <c r="G76" s="11" t="s">
        <v>249</v>
      </c>
      <c r="H76" s="11" t="s">
        <v>250</v>
      </c>
      <c r="I76" s="11" t="s">
        <v>251</v>
      </c>
      <c r="J76" s="11" t="s">
        <v>80</v>
      </c>
      <c r="K76" s="253">
        <f>'Bug''s'!$D$2</f>
        <v>42058.75</v>
      </c>
      <c r="L76" s="16">
        <v>41920.442361111112</v>
      </c>
      <c r="M76" s="47">
        <v>42037</v>
      </c>
      <c r="N76" s="230">
        <f t="shared" si="16"/>
        <v>21.75</v>
      </c>
      <c r="O76" s="248">
        <f t="shared" si="17"/>
        <v>42038</v>
      </c>
      <c r="P76" s="16"/>
      <c r="Q76" s="249">
        <f t="shared" si="18"/>
        <v>3</v>
      </c>
      <c r="R76" s="249" t="str">
        <f t="shared" si="19"/>
        <v>Sin Fecha</v>
      </c>
      <c r="S76" s="250">
        <f t="shared" si="20"/>
        <v>138.3076388888876</v>
      </c>
      <c r="T76" s="15">
        <v>42041.522222222222</v>
      </c>
      <c r="U76" s="247" t="str">
        <f t="shared" si="21"/>
        <v>No Cumplió</v>
      </c>
      <c r="V76" s="247" t="str">
        <f t="shared" si="22"/>
        <v>Sin Fecha</v>
      </c>
      <c r="W76" s="250">
        <f t="shared" si="23"/>
        <v>121.07986111110949</v>
      </c>
      <c r="X76" s="11"/>
      <c r="Y76" s="251">
        <f>'Bug''s'!$D$3</f>
        <v>1</v>
      </c>
      <c r="Z76" s="26"/>
      <c r="AA76" s="26"/>
      <c r="AB76" s="26"/>
      <c r="AC76" s="26"/>
    </row>
    <row r="77" spans="1:32" ht="47.25" customHeight="1" x14ac:dyDescent="0.25">
      <c r="B77" s="35" t="s">
        <v>709</v>
      </c>
      <c r="C77" s="10" t="s">
        <v>252</v>
      </c>
      <c r="D77" s="11" t="s">
        <v>204</v>
      </c>
      <c r="E77" s="11" t="s">
        <v>59</v>
      </c>
      <c r="F77" s="11" t="s">
        <v>12</v>
      </c>
      <c r="G77" s="11" t="s">
        <v>179</v>
      </c>
      <c r="H77" s="11" t="s">
        <v>180</v>
      </c>
      <c r="I77" s="11" t="s">
        <v>141</v>
      </c>
      <c r="J77" s="11" t="s">
        <v>16</v>
      </c>
      <c r="K77" s="253">
        <f>'Bug''s'!$D$2</f>
        <v>42058.75</v>
      </c>
      <c r="L77" s="16">
        <v>41911.706944444442</v>
      </c>
      <c r="M77" s="47">
        <v>42038</v>
      </c>
      <c r="N77" s="230">
        <f t="shared" si="16"/>
        <v>20.75</v>
      </c>
      <c r="O77" s="248">
        <f t="shared" ref="O77:O105" si="24">+Y77+M77</f>
        <v>42039</v>
      </c>
      <c r="P77" s="16">
        <v>42040</v>
      </c>
      <c r="Q77" s="249">
        <f t="shared" si="18"/>
        <v>1</v>
      </c>
      <c r="R77" s="249">
        <f t="shared" si="19"/>
        <v>0</v>
      </c>
      <c r="S77" s="250">
        <f t="shared" si="20"/>
        <v>147.04305555555766</v>
      </c>
      <c r="T77" s="15">
        <v>42040.588194444441</v>
      </c>
      <c r="U77" s="247" t="str">
        <f t="shared" si="21"/>
        <v>No Cumplió</v>
      </c>
      <c r="V77" s="247" t="str">
        <f t="shared" si="22"/>
        <v>Cumplió</v>
      </c>
      <c r="W77" s="250">
        <f t="shared" si="23"/>
        <v>128.88124999999854</v>
      </c>
      <c r="X77" s="11" t="s">
        <v>253</v>
      </c>
      <c r="Y77" s="251">
        <f>'Bug''s'!$D$3</f>
        <v>1</v>
      </c>
      <c r="Z77" s="26"/>
      <c r="AA77" s="26"/>
      <c r="AB77" s="26"/>
      <c r="AC77" s="26"/>
    </row>
    <row r="78" spans="1:32" ht="47.25" customHeight="1" x14ac:dyDescent="0.25">
      <c r="B78" s="35" t="s">
        <v>709</v>
      </c>
      <c r="C78" s="10" t="s">
        <v>252</v>
      </c>
      <c r="D78" s="11" t="s">
        <v>204</v>
      </c>
      <c r="E78" s="11" t="s">
        <v>59</v>
      </c>
      <c r="F78" s="11" t="s">
        <v>12</v>
      </c>
      <c r="G78" s="11" t="s">
        <v>179</v>
      </c>
      <c r="H78" s="11" t="s">
        <v>180</v>
      </c>
      <c r="I78" s="11" t="s">
        <v>141</v>
      </c>
      <c r="J78" s="11" t="s">
        <v>300</v>
      </c>
      <c r="K78" s="253">
        <f>'Bug''s'!$D$2</f>
        <v>42058.75</v>
      </c>
      <c r="L78" s="16">
        <v>41911.706944444442</v>
      </c>
      <c r="M78" s="47">
        <f>+T77</f>
        <v>42040.588194444441</v>
      </c>
      <c r="N78" s="230">
        <f t="shared" ref="N78:N120" si="25">K78-M78</f>
        <v>18.161805555559113</v>
      </c>
      <c r="O78" s="248">
        <f t="shared" si="24"/>
        <v>42041.588194444441</v>
      </c>
      <c r="P78" s="16">
        <v>42040</v>
      </c>
      <c r="Q78" s="249">
        <f t="shared" si="18"/>
        <v>-1</v>
      </c>
      <c r="R78" s="249">
        <f t="shared" si="19"/>
        <v>0</v>
      </c>
      <c r="S78" s="250">
        <f t="shared" si="20"/>
        <v>147.04305555555766</v>
      </c>
      <c r="T78" s="15">
        <v>42040.588194444441</v>
      </c>
      <c r="U78" s="247" t="str">
        <f t="shared" si="21"/>
        <v>Cumplió</v>
      </c>
      <c r="V78" s="247" t="str">
        <f t="shared" si="22"/>
        <v>Cumplió</v>
      </c>
      <c r="W78" s="250">
        <f t="shared" si="23"/>
        <v>128.88124999999854</v>
      </c>
      <c r="X78" s="11" t="s">
        <v>253</v>
      </c>
      <c r="Y78" s="251">
        <f>'Bug''s'!$D$3</f>
        <v>1</v>
      </c>
      <c r="Z78" s="26"/>
      <c r="AA78" s="26"/>
      <c r="AB78" s="26"/>
      <c r="AC78" s="26"/>
    </row>
    <row r="79" spans="1:32" ht="47.25" customHeight="1" x14ac:dyDescent="0.25">
      <c r="A79" s="4" t="s">
        <v>945</v>
      </c>
      <c r="B79" s="35" t="s">
        <v>709</v>
      </c>
      <c r="C79" s="10" t="s">
        <v>252</v>
      </c>
      <c r="D79" s="11" t="s">
        <v>204</v>
      </c>
      <c r="E79" s="11" t="s">
        <v>817</v>
      </c>
      <c r="F79" s="11" t="s">
        <v>12</v>
      </c>
      <c r="G79" s="11" t="s">
        <v>179</v>
      </c>
      <c r="H79" s="11" t="s">
        <v>180</v>
      </c>
      <c r="I79" s="11" t="s">
        <v>141</v>
      </c>
      <c r="J79" s="11" t="s">
        <v>147</v>
      </c>
      <c r="K79" s="253">
        <f>'Bug''s'!$D$2</f>
        <v>42058.75</v>
      </c>
      <c r="L79" s="16">
        <v>41911.706944444442</v>
      </c>
      <c r="M79" s="47">
        <f>+T78</f>
        <v>42040.588194444441</v>
      </c>
      <c r="N79" s="230">
        <f t="shared" si="25"/>
        <v>18.161805555559113</v>
      </c>
      <c r="O79" s="248">
        <f t="shared" si="24"/>
        <v>42041.588194444441</v>
      </c>
      <c r="P79" s="16">
        <v>42040</v>
      </c>
      <c r="Q79" s="249">
        <f t="shared" si="18"/>
        <v>0</v>
      </c>
      <c r="R79" s="249">
        <f t="shared" si="19"/>
        <v>1</v>
      </c>
      <c r="S79" s="250">
        <f t="shared" si="20"/>
        <v>147.04305555555766</v>
      </c>
      <c r="T79" s="15">
        <v>42041</v>
      </c>
      <c r="U79" s="247" t="str">
        <f t="shared" si="21"/>
        <v>Cumplió</v>
      </c>
      <c r="V79" s="247" t="str">
        <f t="shared" si="22"/>
        <v>No Cumplió</v>
      </c>
      <c r="W79" s="250">
        <f t="shared" si="23"/>
        <v>129.29305555555766</v>
      </c>
      <c r="X79" s="11" t="s">
        <v>253</v>
      </c>
      <c r="Y79" s="251">
        <f>'Bug''s'!$D$3</f>
        <v>1</v>
      </c>
      <c r="Z79" s="26"/>
      <c r="AA79" s="26"/>
      <c r="AB79" s="26"/>
      <c r="AC79" s="26"/>
    </row>
    <row r="80" spans="1:32" s="161" customFormat="1" ht="47.25" customHeight="1" x14ac:dyDescent="0.25">
      <c r="A80" s="171">
        <v>1</v>
      </c>
      <c r="B80" s="177" t="s">
        <v>710</v>
      </c>
      <c r="C80" s="172" t="s">
        <v>254</v>
      </c>
      <c r="D80" s="173" t="s">
        <v>204</v>
      </c>
      <c r="E80" s="173" t="s">
        <v>59</v>
      </c>
      <c r="F80" s="173" t="s">
        <v>12</v>
      </c>
      <c r="G80" s="173" t="s">
        <v>255</v>
      </c>
      <c r="H80" s="173" t="s">
        <v>256</v>
      </c>
      <c r="I80" s="173" t="s">
        <v>834</v>
      </c>
      <c r="J80" s="173" t="s">
        <v>32</v>
      </c>
      <c r="K80" s="253">
        <f>'Bug''s'!$D$2</f>
        <v>42058.75</v>
      </c>
      <c r="L80" s="175">
        <v>41900.492361111108</v>
      </c>
      <c r="M80" s="178">
        <f>+T81</f>
        <v>42052</v>
      </c>
      <c r="N80" s="230">
        <f t="shared" si="25"/>
        <v>6.75</v>
      </c>
      <c r="O80" s="248">
        <f t="shared" si="24"/>
        <v>42053</v>
      </c>
      <c r="P80" s="175">
        <v>42053</v>
      </c>
      <c r="Q80" s="249">
        <f t="shared" si="18"/>
        <v>5</v>
      </c>
      <c r="R80" s="249">
        <f t="shared" si="19"/>
        <v>5</v>
      </c>
      <c r="S80" s="250">
        <f t="shared" si="20"/>
        <v>158.25763888889196</v>
      </c>
      <c r="T80" s="174"/>
      <c r="U80" s="247" t="str">
        <f t="shared" si="21"/>
        <v>No Cumplió</v>
      </c>
      <c r="V80" s="247" t="str">
        <f t="shared" si="22"/>
        <v>No Cumplió</v>
      </c>
      <c r="W80" s="250">
        <f t="shared" si="23"/>
        <v>158.25763888889196</v>
      </c>
      <c r="X80" s="173" t="s">
        <v>995</v>
      </c>
      <c r="Y80" s="251">
        <f>'Bug''s'!$D$3</f>
        <v>1</v>
      </c>
      <c r="Z80" s="179">
        <v>42038</v>
      </c>
      <c r="AA80" s="233">
        <v>42052</v>
      </c>
      <c r="AB80" s="176"/>
      <c r="AC80" s="176"/>
      <c r="AD80" s="166"/>
      <c r="AE80" s="166"/>
    </row>
    <row r="81" spans="1:31" ht="47.25" customHeight="1" x14ac:dyDescent="0.25">
      <c r="B81" s="35" t="s">
        <v>710</v>
      </c>
      <c r="C81" s="10" t="s">
        <v>254</v>
      </c>
      <c r="D81" s="11" t="s">
        <v>204</v>
      </c>
      <c r="E81" s="11" t="s">
        <v>158</v>
      </c>
      <c r="F81" s="11" t="s">
        <v>12</v>
      </c>
      <c r="G81" s="11" t="s">
        <v>255</v>
      </c>
      <c r="H81" s="11" t="s">
        <v>256</v>
      </c>
      <c r="I81" s="11" t="s">
        <v>834</v>
      </c>
      <c r="J81" s="11" t="s">
        <v>54</v>
      </c>
      <c r="K81" s="253">
        <f>'Bug''s'!$D$2</f>
        <v>42058.75</v>
      </c>
      <c r="L81" s="16">
        <v>41900.492361111108</v>
      </c>
      <c r="M81" s="47">
        <f>+T82</f>
        <v>42051.692361111112</v>
      </c>
      <c r="N81" s="230">
        <f t="shared" si="25"/>
        <v>7.0576388888875954</v>
      </c>
      <c r="O81" s="248">
        <f t="shared" si="24"/>
        <v>42052.692361111112</v>
      </c>
      <c r="P81" s="16">
        <v>42044</v>
      </c>
      <c r="Q81" s="249">
        <f t="shared" si="18"/>
        <v>0</v>
      </c>
      <c r="R81" s="249">
        <f t="shared" si="19"/>
        <v>8</v>
      </c>
      <c r="S81" s="250">
        <f t="shared" si="20"/>
        <v>158.25763888889196</v>
      </c>
      <c r="T81" s="15">
        <v>42052</v>
      </c>
      <c r="U81" s="247" t="str">
        <f t="shared" si="21"/>
        <v>Cumplió</v>
      </c>
      <c r="V81" s="247" t="str">
        <f t="shared" si="22"/>
        <v>No Cumplió</v>
      </c>
      <c r="W81" s="250">
        <f t="shared" si="23"/>
        <v>151.50763888889196</v>
      </c>
      <c r="X81" s="11" t="s">
        <v>181</v>
      </c>
      <c r="Y81" s="251">
        <f>'Bug''s'!$D$3</f>
        <v>1</v>
      </c>
      <c r="Z81" s="49">
        <v>42038</v>
      </c>
      <c r="AA81" s="26"/>
      <c r="AB81" s="26"/>
      <c r="AC81" s="26"/>
    </row>
    <row r="82" spans="1:31" ht="47.25" customHeight="1" x14ac:dyDescent="0.25">
      <c r="B82" s="35" t="s">
        <v>710</v>
      </c>
      <c r="C82" s="10" t="s">
        <v>254</v>
      </c>
      <c r="D82" s="11" t="s">
        <v>204</v>
      </c>
      <c r="E82" s="11" t="s">
        <v>158</v>
      </c>
      <c r="F82" s="11" t="s">
        <v>12</v>
      </c>
      <c r="G82" s="11" t="s">
        <v>255</v>
      </c>
      <c r="H82" s="11" t="s">
        <v>256</v>
      </c>
      <c r="I82" s="11" t="s">
        <v>834</v>
      </c>
      <c r="J82" s="11" t="s">
        <v>32</v>
      </c>
      <c r="K82" s="253">
        <f>'Bug''s'!$D$2</f>
        <v>42058.75</v>
      </c>
      <c r="L82" s="16">
        <v>41900.492361111108</v>
      </c>
      <c r="M82" s="47">
        <v>42038</v>
      </c>
      <c r="N82" s="230">
        <f t="shared" si="25"/>
        <v>20.75</v>
      </c>
      <c r="O82" s="248">
        <f t="shared" si="24"/>
        <v>42039</v>
      </c>
      <c r="P82" s="16">
        <v>42044</v>
      </c>
      <c r="Q82" s="249">
        <f t="shared" si="18"/>
        <v>12</v>
      </c>
      <c r="R82" s="249">
        <f t="shared" si="19"/>
        <v>7</v>
      </c>
      <c r="S82" s="250">
        <f t="shared" si="20"/>
        <v>158.25763888889196</v>
      </c>
      <c r="T82" s="15">
        <v>42051.692361111112</v>
      </c>
      <c r="U82" s="247" t="str">
        <f t="shared" si="21"/>
        <v>No Cumplió</v>
      </c>
      <c r="V82" s="247" t="str">
        <f t="shared" si="22"/>
        <v>No Cumplió</v>
      </c>
      <c r="W82" s="250">
        <f t="shared" si="23"/>
        <v>151.20000000000437</v>
      </c>
      <c r="X82" s="11" t="s">
        <v>181</v>
      </c>
      <c r="Y82" s="251">
        <f>'Bug''s'!$D$3</f>
        <v>1</v>
      </c>
      <c r="Z82" s="49">
        <v>42038</v>
      </c>
      <c r="AA82" s="26"/>
      <c r="AB82" s="26"/>
      <c r="AC82" s="26"/>
    </row>
    <row r="83" spans="1:31" ht="47.25" customHeight="1" x14ac:dyDescent="0.25">
      <c r="B83" s="35" t="s">
        <v>710</v>
      </c>
      <c r="C83" s="10" t="s">
        <v>254</v>
      </c>
      <c r="D83" s="11" t="s">
        <v>204</v>
      </c>
      <c r="E83" s="11" t="s">
        <v>158</v>
      </c>
      <c r="F83" s="11" t="s">
        <v>12</v>
      </c>
      <c r="G83" s="11" t="s">
        <v>255</v>
      </c>
      <c r="H83" s="11" t="s">
        <v>256</v>
      </c>
      <c r="I83" s="11" t="s">
        <v>834</v>
      </c>
      <c r="J83" s="11" t="s">
        <v>16</v>
      </c>
      <c r="K83" s="253">
        <f>'Bug''s'!$D$2</f>
        <v>42058.75</v>
      </c>
      <c r="L83" s="16">
        <v>41900.492361111108</v>
      </c>
      <c r="M83" s="47">
        <f>+T86</f>
        <v>42045.806944444441</v>
      </c>
      <c r="N83" s="230">
        <f t="shared" si="25"/>
        <v>12.943055555559113</v>
      </c>
      <c r="O83" s="248">
        <f t="shared" si="24"/>
        <v>42046.806944444441</v>
      </c>
      <c r="P83" s="16">
        <v>42044</v>
      </c>
      <c r="Q83" s="249">
        <f t="shared" si="18"/>
        <v>11</v>
      </c>
      <c r="R83" s="249">
        <f t="shared" si="19"/>
        <v>14</v>
      </c>
      <c r="S83" s="250">
        <f t="shared" si="20"/>
        <v>158.25763888889196</v>
      </c>
      <c r="T83" s="15"/>
      <c r="U83" s="247" t="str">
        <f t="shared" si="21"/>
        <v>No Cumplió</v>
      </c>
      <c r="V83" s="247" t="str">
        <f t="shared" si="22"/>
        <v>No Cumplió</v>
      </c>
      <c r="W83" s="250">
        <f t="shared" si="23"/>
        <v>158.25763888889196</v>
      </c>
      <c r="X83" s="11" t="s">
        <v>181</v>
      </c>
      <c r="Y83" s="251">
        <f>'Bug''s'!$D$3</f>
        <v>1</v>
      </c>
      <c r="Z83" s="49">
        <v>42038</v>
      </c>
      <c r="AA83" s="26"/>
      <c r="AB83" s="26"/>
      <c r="AC83" s="26"/>
    </row>
    <row r="84" spans="1:31" ht="47.25" customHeight="1" x14ac:dyDescent="0.25">
      <c r="B84" s="35" t="s">
        <v>710</v>
      </c>
      <c r="C84" s="10" t="s">
        <v>254</v>
      </c>
      <c r="D84" s="11" t="s">
        <v>204</v>
      </c>
      <c r="E84" s="11" t="s">
        <v>158</v>
      </c>
      <c r="F84" s="11" t="s">
        <v>12</v>
      </c>
      <c r="G84" s="11" t="s">
        <v>255</v>
      </c>
      <c r="H84" s="11" t="s">
        <v>256</v>
      </c>
      <c r="I84" s="11" t="s">
        <v>32</v>
      </c>
      <c r="J84" s="11" t="s">
        <v>42</v>
      </c>
      <c r="K84" s="253">
        <f>'Bug''s'!$D$2</f>
        <v>42058.75</v>
      </c>
      <c r="L84" s="16">
        <v>41900.492361111108</v>
      </c>
      <c r="M84" s="47">
        <f>+T86</f>
        <v>42045.806944444441</v>
      </c>
      <c r="N84" s="230">
        <f t="shared" si="25"/>
        <v>12.943055555559113</v>
      </c>
      <c r="O84" s="248">
        <f t="shared" si="24"/>
        <v>42046.806944444441</v>
      </c>
      <c r="P84" s="16">
        <v>42039</v>
      </c>
      <c r="Q84" s="249">
        <f t="shared" si="18"/>
        <v>-8</v>
      </c>
      <c r="R84" s="249">
        <f t="shared" si="19"/>
        <v>0</v>
      </c>
      <c r="S84" s="250">
        <f t="shared" si="20"/>
        <v>158.25763888889196</v>
      </c>
      <c r="T84" s="15">
        <v>42038.481944444444</v>
      </c>
      <c r="U84" s="247" t="str">
        <f t="shared" si="21"/>
        <v>Cumplió</v>
      </c>
      <c r="V84" s="247" t="str">
        <f t="shared" si="22"/>
        <v>Cumplió</v>
      </c>
      <c r="W84" s="250">
        <f t="shared" si="23"/>
        <v>137.98958333333576</v>
      </c>
      <c r="X84" s="11" t="s">
        <v>181</v>
      </c>
      <c r="Y84" s="251">
        <f>'Bug''s'!$D$3</f>
        <v>1</v>
      </c>
      <c r="Z84" s="49"/>
      <c r="AA84" s="26"/>
      <c r="AB84" s="26"/>
      <c r="AC84" s="26"/>
    </row>
    <row r="85" spans="1:31" ht="47.25" customHeight="1" x14ac:dyDescent="0.25">
      <c r="B85" s="35" t="s">
        <v>710</v>
      </c>
      <c r="C85" s="10" t="s">
        <v>254</v>
      </c>
      <c r="D85" s="11" t="s">
        <v>204</v>
      </c>
      <c r="E85" s="11" t="s">
        <v>59</v>
      </c>
      <c r="F85" s="11" t="s">
        <v>12</v>
      </c>
      <c r="G85" s="11" t="s">
        <v>255</v>
      </c>
      <c r="H85" s="11" t="s">
        <v>256</v>
      </c>
      <c r="I85" s="11" t="s">
        <v>32</v>
      </c>
      <c r="J85" s="11" t="s">
        <v>32</v>
      </c>
      <c r="K85" s="253">
        <f>'Bug''s'!$D$2</f>
        <v>42058.75</v>
      </c>
      <c r="L85" s="16">
        <v>41900.492361111108</v>
      </c>
      <c r="M85" s="47">
        <f>+T86</f>
        <v>42045.806944444441</v>
      </c>
      <c r="N85" s="230">
        <f t="shared" si="25"/>
        <v>12.943055555559113</v>
      </c>
      <c r="O85" s="248">
        <f t="shared" si="24"/>
        <v>42046.806944444441</v>
      </c>
      <c r="P85" s="16">
        <v>42039</v>
      </c>
      <c r="Q85" s="249">
        <f t="shared" si="18"/>
        <v>11</v>
      </c>
      <c r="R85" s="249">
        <f t="shared" si="19"/>
        <v>19</v>
      </c>
      <c r="S85" s="250">
        <f t="shared" si="20"/>
        <v>158.25763888889196</v>
      </c>
      <c r="T85" s="15"/>
      <c r="U85" s="247" t="str">
        <f t="shared" si="21"/>
        <v>No Cumplió</v>
      </c>
      <c r="V85" s="247" t="str">
        <f t="shared" si="22"/>
        <v>No Cumplió</v>
      </c>
      <c r="W85" s="250">
        <f t="shared" si="23"/>
        <v>158.25763888889196</v>
      </c>
      <c r="X85" s="11" t="s">
        <v>181</v>
      </c>
      <c r="Y85" s="251">
        <f>'Bug''s'!$D$3</f>
        <v>1</v>
      </c>
      <c r="Z85" s="49">
        <v>42038</v>
      </c>
      <c r="AA85" s="26"/>
      <c r="AB85" s="26"/>
      <c r="AC85" s="26"/>
    </row>
    <row r="86" spans="1:31" ht="47.25" customHeight="1" x14ac:dyDescent="0.25">
      <c r="B86" s="35" t="s">
        <v>710</v>
      </c>
      <c r="C86" s="10" t="s">
        <v>254</v>
      </c>
      <c r="D86" s="11" t="s">
        <v>204</v>
      </c>
      <c r="E86" s="11" t="s">
        <v>158</v>
      </c>
      <c r="F86" s="11" t="s">
        <v>12</v>
      </c>
      <c r="G86" s="11" t="s">
        <v>255</v>
      </c>
      <c r="H86" s="11" t="s">
        <v>256</v>
      </c>
      <c r="I86" s="11" t="s">
        <v>32</v>
      </c>
      <c r="J86" s="11" t="s">
        <v>16</v>
      </c>
      <c r="K86" s="253">
        <f>'Bug''s'!$D$2</f>
        <v>42058.75</v>
      </c>
      <c r="L86" s="16">
        <v>41900.492361111108</v>
      </c>
      <c r="M86" s="47">
        <v>42038</v>
      </c>
      <c r="N86" s="230">
        <f t="shared" si="25"/>
        <v>20.75</v>
      </c>
      <c r="O86" s="248">
        <f t="shared" si="24"/>
        <v>42039</v>
      </c>
      <c r="P86" s="16">
        <v>42039</v>
      </c>
      <c r="Q86" s="249">
        <f t="shared" si="18"/>
        <v>6</v>
      </c>
      <c r="R86" s="249">
        <f t="shared" si="19"/>
        <v>6</v>
      </c>
      <c r="S86" s="250">
        <f t="shared" si="20"/>
        <v>158.25763888889196</v>
      </c>
      <c r="T86" s="15">
        <v>42045.806944444441</v>
      </c>
      <c r="U86" s="247" t="str">
        <f t="shared" si="21"/>
        <v>No Cumplió</v>
      </c>
      <c r="V86" s="247" t="str">
        <f t="shared" si="22"/>
        <v>No Cumplió</v>
      </c>
      <c r="W86" s="250">
        <f t="shared" si="23"/>
        <v>145.31458333333285</v>
      </c>
      <c r="X86" s="11" t="s">
        <v>181</v>
      </c>
      <c r="Y86" s="251">
        <f>'Bug''s'!$D$3</f>
        <v>1</v>
      </c>
      <c r="Z86" s="49">
        <v>42038</v>
      </c>
      <c r="AA86" s="26"/>
      <c r="AB86" s="26"/>
      <c r="AC86" s="26"/>
    </row>
    <row r="87" spans="1:31" s="245" customFormat="1" ht="47.25" customHeight="1" x14ac:dyDescent="0.25">
      <c r="A87" s="245">
        <v>1</v>
      </c>
      <c r="B87" s="254" t="s">
        <v>709</v>
      </c>
      <c r="C87" s="241" t="s">
        <v>257</v>
      </c>
      <c r="D87" s="246" t="s">
        <v>204</v>
      </c>
      <c r="E87" s="246" t="s">
        <v>51</v>
      </c>
      <c r="F87" s="246" t="s">
        <v>12</v>
      </c>
      <c r="G87" s="246" t="s">
        <v>258</v>
      </c>
      <c r="H87" s="246" t="s">
        <v>259</v>
      </c>
      <c r="I87" s="246" t="s">
        <v>165</v>
      </c>
      <c r="J87" s="246" t="s">
        <v>131</v>
      </c>
      <c r="K87" s="253">
        <f>'Bug''s'!$D$2</f>
        <v>42058.75</v>
      </c>
      <c r="L87" s="248">
        <v>41893.428472222222</v>
      </c>
      <c r="M87" s="259">
        <f>+T88</f>
        <v>42058.758333333331</v>
      </c>
      <c r="N87" s="230">
        <f t="shared" ref="N87" si="26">K87-M87</f>
        <v>-8.333333331393078E-3</v>
      </c>
      <c r="O87" s="248">
        <f t="shared" ref="O87" si="27">+Y87+M87</f>
        <v>42059.758333333331</v>
      </c>
      <c r="P87" s="248">
        <v>42062</v>
      </c>
      <c r="Q87" s="249">
        <f t="shared" si="18"/>
        <v>-1</v>
      </c>
      <c r="R87" s="249">
        <f t="shared" si="19"/>
        <v>-3</v>
      </c>
      <c r="S87" s="250">
        <f t="shared" si="20"/>
        <v>165.3215277777781</v>
      </c>
      <c r="T87" s="247"/>
      <c r="U87" s="247" t="str">
        <f t="shared" si="21"/>
        <v>No Cumplió</v>
      </c>
      <c r="V87" s="247" t="str">
        <f t="shared" si="22"/>
        <v>No Cumplió</v>
      </c>
      <c r="W87" s="250">
        <f t="shared" si="23"/>
        <v>165.3215277777781</v>
      </c>
      <c r="X87" s="246"/>
      <c r="Y87" s="251">
        <f>'Bug''s'!$D$3</f>
        <v>1</v>
      </c>
      <c r="Z87" s="252"/>
      <c r="AA87" s="252"/>
      <c r="AB87" s="252"/>
      <c r="AC87" s="252"/>
      <c r="AD87" s="242"/>
      <c r="AE87" s="242"/>
    </row>
    <row r="88" spans="1:31" ht="47.25" customHeight="1" x14ac:dyDescent="0.25">
      <c r="B88" s="35" t="s">
        <v>709</v>
      </c>
      <c r="C88" s="10" t="s">
        <v>257</v>
      </c>
      <c r="D88" s="11" t="s">
        <v>204</v>
      </c>
      <c r="E88" s="11" t="s">
        <v>51</v>
      </c>
      <c r="F88" s="11" t="s">
        <v>12</v>
      </c>
      <c r="G88" s="11" t="s">
        <v>258</v>
      </c>
      <c r="H88" s="11" t="s">
        <v>259</v>
      </c>
      <c r="I88" s="11" t="s">
        <v>165</v>
      </c>
      <c r="J88" s="11" t="s">
        <v>127</v>
      </c>
      <c r="K88" s="253">
        <f>'Bug''s'!$D$2</f>
        <v>42058.75</v>
      </c>
      <c r="L88" s="16">
        <v>41893.428472222222</v>
      </c>
      <c r="M88" s="47">
        <f>+T89</f>
        <v>42048.42291666667</v>
      </c>
      <c r="N88" s="230">
        <f t="shared" si="25"/>
        <v>10.327083333329938</v>
      </c>
      <c r="O88" s="248">
        <f t="shared" si="24"/>
        <v>42049.42291666667</v>
      </c>
      <c r="P88" s="16"/>
      <c r="Q88" s="249">
        <f t="shared" si="18"/>
        <v>9</v>
      </c>
      <c r="R88" s="249" t="str">
        <f t="shared" si="19"/>
        <v>Sin Fecha</v>
      </c>
      <c r="S88" s="250">
        <f t="shared" si="20"/>
        <v>165.3215277777781</v>
      </c>
      <c r="T88" s="15">
        <v>42058.758333333331</v>
      </c>
      <c r="U88" s="247" t="str">
        <f t="shared" si="21"/>
        <v>No Cumplió</v>
      </c>
      <c r="V88" s="247" t="str">
        <f t="shared" si="22"/>
        <v>Sin Fecha</v>
      </c>
      <c r="W88" s="250">
        <f t="shared" si="23"/>
        <v>165.32986111110949</v>
      </c>
      <c r="X88" s="11"/>
      <c r="Y88" s="251">
        <f>'Bug''s'!$D$3</f>
        <v>1</v>
      </c>
      <c r="Z88" s="26"/>
      <c r="AA88" s="26"/>
      <c r="AB88" s="26"/>
      <c r="AC88" s="26"/>
    </row>
    <row r="89" spans="1:31" ht="47.25" customHeight="1" x14ac:dyDescent="0.25">
      <c r="B89" s="35" t="s">
        <v>709</v>
      </c>
      <c r="C89" s="10" t="s">
        <v>257</v>
      </c>
      <c r="D89" s="11" t="s">
        <v>204</v>
      </c>
      <c r="E89" s="11" t="s">
        <v>59</v>
      </c>
      <c r="F89" s="11" t="s">
        <v>12</v>
      </c>
      <c r="G89" s="11" t="s">
        <v>258</v>
      </c>
      <c r="H89" s="11" t="s">
        <v>259</v>
      </c>
      <c r="I89" s="11" t="s">
        <v>165</v>
      </c>
      <c r="J89" s="11" t="s">
        <v>149</v>
      </c>
      <c r="K89" s="253">
        <f>'Bug''s'!$D$2</f>
        <v>42058.75</v>
      </c>
      <c r="L89" s="16">
        <v>41893.428472222222</v>
      </c>
      <c r="M89" s="47">
        <v>42037</v>
      </c>
      <c r="N89" s="230">
        <f t="shared" si="25"/>
        <v>21.75</v>
      </c>
      <c r="O89" s="248">
        <f t="shared" si="24"/>
        <v>42038</v>
      </c>
      <c r="P89" s="16"/>
      <c r="Q89" s="249">
        <f t="shared" si="18"/>
        <v>10</v>
      </c>
      <c r="R89" s="249" t="str">
        <f t="shared" si="19"/>
        <v>Sin Fecha</v>
      </c>
      <c r="S89" s="250">
        <f t="shared" si="20"/>
        <v>165.3215277777781</v>
      </c>
      <c r="T89" s="15">
        <v>42048.42291666667</v>
      </c>
      <c r="U89" s="247" t="str">
        <f t="shared" si="21"/>
        <v>No Cumplió</v>
      </c>
      <c r="V89" s="247" t="str">
        <f t="shared" si="22"/>
        <v>Sin Fecha</v>
      </c>
      <c r="W89" s="250">
        <f t="shared" si="23"/>
        <v>154.99444444444816</v>
      </c>
      <c r="X89" s="11"/>
      <c r="Y89" s="251">
        <f>'Bug''s'!$D$3</f>
        <v>1</v>
      </c>
      <c r="Z89" s="26"/>
      <c r="AA89" s="26"/>
      <c r="AB89" s="26"/>
      <c r="AC89" s="26"/>
    </row>
    <row r="90" spans="1:31" ht="47.25" customHeight="1" x14ac:dyDescent="0.25">
      <c r="A90" s="4">
        <v>1</v>
      </c>
      <c r="B90" s="35" t="s">
        <v>707</v>
      </c>
      <c r="C90" s="10" t="s">
        <v>260</v>
      </c>
      <c r="D90" s="11" t="s">
        <v>204</v>
      </c>
      <c r="E90" s="11" t="s">
        <v>51</v>
      </c>
      <c r="F90" s="11" t="s">
        <v>25</v>
      </c>
      <c r="G90" s="11" t="s">
        <v>261</v>
      </c>
      <c r="H90" s="11" t="s">
        <v>262</v>
      </c>
      <c r="I90" s="11" t="s">
        <v>263</v>
      </c>
      <c r="J90" s="11" t="s">
        <v>65</v>
      </c>
      <c r="K90" s="253">
        <f>'Bug''s'!$D$2</f>
        <v>42058.75</v>
      </c>
      <c r="L90" s="16">
        <v>41871.418055555558</v>
      </c>
      <c r="M90" s="47">
        <v>42036</v>
      </c>
      <c r="N90" s="230">
        <f t="shared" si="25"/>
        <v>22.75</v>
      </c>
      <c r="O90" s="248">
        <f t="shared" si="24"/>
        <v>42037</v>
      </c>
      <c r="P90" s="16"/>
      <c r="Q90" s="249">
        <f t="shared" si="18"/>
        <v>21</v>
      </c>
      <c r="R90" s="249" t="str">
        <f t="shared" si="19"/>
        <v>Sin Fecha</v>
      </c>
      <c r="S90" s="250">
        <f t="shared" si="20"/>
        <v>187.33194444444234</v>
      </c>
      <c r="T90" s="15"/>
      <c r="U90" s="247" t="str">
        <f t="shared" si="21"/>
        <v>No Cumplió</v>
      </c>
      <c r="V90" s="247" t="str">
        <f t="shared" si="22"/>
        <v>Sin Fecha</v>
      </c>
      <c r="W90" s="250">
        <f t="shared" si="23"/>
        <v>187.33194444444234</v>
      </c>
      <c r="X90" s="11"/>
      <c r="Y90" s="251">
        <f>'Bug''s'!$D$3</f>
        <v>1</v>
      </c>
      <c r="Z90" s="26"/>
      <c r="AA90" s="26"/>
      <c r="AB90" s="26"/>
      <c r="AC90" s="26"/>
    </row>
    <row r="91" spans="1:31" s="245" customFormat="1" ht="47.25" customHeight="1" x14ac:dyDescent="0.25">
      <c r="A91" s="245">
        <v>1</v>
      </c>
      <c r="B91" s="254" t="s">
        <v>709</v>
      </c>
      <c r="C91" s="241" t="s">
        <v>265</v>
      </c>
      <c r="D91" s="246" t="s">
        <v>204</v>
      </c>
      <c r="E91" s="246" t="s">
        <v>59</v>
      </c>
      <c r="F91" s="246" t="s">
        <v>25</v>
      </c>
      <c r="G91" s="246" t="s">
        <v>266</v>
      </c>
      <c r="H91" s="246" t="s">
        <v>267</v>
      </c>
      <c r="I91" s="246" t="s">
        <v>96</v>
      </c>
      <c r="J91" s="246" t="s">
        <v>55</v>
      </c>
      <c r="K91" s="253">
        <f>'Bug''s'!$D$2</f>
        <v>42058.75</v>
      </c>
      <c r="L91" s="248">
        <v>41863.481944444444</v>
      </c>
      <c r="M91" s="259">
        <f>+T92</f>
        <v>42058.518055555556</v>
      </c>
      <c r="N91" s="230">
        <f t="shared" ref="N91" si="28">K91-M91</f>
        <v>0.23194444444379769</v>
      </c>
      <c r="O91" s="248">
        <f t="shared" ref="O91" si="29">+Y91+M91</f>
        <v>42059.518055555556</v>
      </c>
      <c r="P91" s="248"/>
      <c r="Q91" s="249">
        <f t="shared" si="18"/>
        <v>0</v>
      </c>
      <c r="R91" s="249" t="str">
        <f t="shared" si="19"/>
        <v>Sin Fecha</v>
      </c>
      <c r="S91" s="250">
        <f t="shared" si="20"/>
        <v>195.2680555555562</v>
      </c>
      <c r="T91" s="247"/>
      <c r="U91" s="247" t="str">
        <f t="shared" si="21"/>
        <v>No Cumplió</v>
      </c>
      <c r="V91" s="247" t="str">
        <f t="shared" si="22"/>
        <v>Sin Fecha</v>
      </c>
      <c r="W91" s="250">
        <f t="shared" si="23"/>
        <v>195.2680555555562</v>
      </c>
      <c r="X91" s="246" t="s">
        <v>880</v>
      </c>
      <c r="Y91" s="251">
        <f>'Bug''s'!$D$3</f>
        <v>1</v>
      </c>
      <c r="Z91" s="243">
        <v>42051.643055555556</v>
      </c>
      <c r="AA91" s="252"/>
      <c r="AB91" s="252"/>
      <c r="AC91" s="252"/>
      <c r="AD91" s="242"/>
      <c r="AE91" s="242"/>
    </row>
    <row r="92" spans="1:31" s="245" customFormat="1" ht="47.25" customHeight="1" x14ac:dyDescent="0.25">
      <c r="B92" s="254" t="s">
        <v>709</v>
      </c>
      <c r="C92" s="241" t="s">
        <v>265</v>
      </c>
      <c r="D92" s="246" t="s">
        <v>204</v>
      </c>
      <c r="E92" s="246" t="s">
        <v>158</v>
      </c>
      <c r="F92" s="246" t="s">
        <v>25</v>
      </c>
      <c r="G92" s="246" t="s">
        <v>266</v>
      </c>
      <c r="H92" s="246" t="s">
        <v>267</v>
      </c>
      <c r="I92" s="246" t="s">
        <v>96</v>
      </c>
      <c r="J92" s="246" t="s">
        <v>96</v>
      </c>
      <c r="K92" s="253">
        <f>'Bug''s'!$D$2</f>
        <v>42058.75</v>
      </c>
      <c r="L92" s="248">
        <v>41863.481944444444</v>
      </c>
      <c r="M92" s="259">
        <f>+T93</f>
        <v>42054.40347222222</v>
      </c>
      <c r="N92" s="230">
        <f t="shared" si="25"/>
        <v>4.3465277777795563</v>
      </c>
      <c r="O92" s="248">
        <f t="shared" si="24"/>
        <v>42055.40347222222</v>
      </c>
      <c r="P92" s="248"/>
      <c r="Q92" s="249">
        <f t="shared" si="18"/>
        <v>3</v>
      </c>
      <c r="R92" s="249" t="str">
        <f t="shared" si="19"/>
        <v>Sin Fecha</v>
      </c>
      <c r="S92" s="250">
        <f t="shared" si="20"/>
        <v>195.2680555555562</v>
      </c>
      <c r="T92" s="247">
        <v>42058.518055555556</v>
      </c>
      <c r="U92" s="247" t="str">
        <f t="shared" si="21"/>
        <v>No Cumplió</v>
      </c>
      <c r="V92" s="247" t="str">
        <f t="shared" si="22"/>
        <v>Sin Fecha</v>
      </c>
      <c r="W92" s="250">
        <f t="shared" si="23"/>
        <v>195.0361111111124</v>
      </c>
      <c r="X92" s="246" t="s">
        <v>880</v>
      </c>
      <c r="Y92" s="251">
        <f>'Bug''s'!$D$3</f>
        <v>1</v>
      </c>
      <c r="Z92" s="243">
        <v>42051.643055555556</v>
      </c>
      <c r="AA92" s="252"/>
      <c r="AB92" s="252"/>
      <c r="AC92" s="252"/>
      <c r="AD92" s="242"/>
      <c r="AE92" s="242"/>
    </row>
    <row r="93" spans="1:31" s="245" customFormat="1" ht="47.25" customHeight="1" x14ac:dyDescent="0.25">
      <c r="B93" s="254" t="s">
        <v>709</v>
      </c>
      <c r="C93" s="241" t="s">
        <v>265</v>
      </c>
      <c r="D93" s="246" t="s">
        <v>204</v>
      </c>
      <c r="E93" s="246" t="s">
        <v>158</v>
      </c>
      <c r="F93" s="246" t="s">
        <v>25</v>
      </c>
      <c r="G93" s="246" t="s">
        <v>266</v>
      </c>
      <c r="H93" s="246" t="s">
        <v>267</v>
      </c>
      <c r="I93" s="246" t="s">
        <v>96</v>
      </c>
      <c r="J93" s="246" t="s">
        <v>55</v>
      </c>
      <c r="K93" s="253">
        <f>'Bug''s'!$D$2</f>
        <v>42058.75</v>
      </c>
      <c r="L93" s="248">
        <v>41863.481944444444</v>
      </c>
      <c r="M93" s="259">
        <f>+T94</f>
        <v>42051.832638888889</v>
      </c>
      <c r="N93" s="230">
        <f t="shared" ref="N93" si="30">K93-M93</f>
        <v>6.9173611111109494</v>
      </c>
      <c r="O93" s="248">
        <f t="shared" ref="O93" si="31">+Y93+M93</f>
        <v>42052.832638888889</v>
      </c>
      <c r="P93" s="248"/>
      <c r="Q93" s="249">
        <f t="shared" si="18"/>
        <v>1</v>
      </c>
      <c r="R93" s="249" t="str">
        <f t="shared" si="19"/>
        <v>Sin Fecha</v>
      </c>
      <c r="S93" s="250">
        <f t="shared" si="20"/>
        <v>195.2680555555562</v>
      </c>
      <c r="T93" s="247">
        <v>42054.40347222222</v>
      </c>
      <c r="U93" s="247" t="str">
        <f t="shared" si="21"/>
        <v>No Cumplió</v>
      </c>
      <c r="V93" s="247" t="str">
        <f t="shared" si="22"/>
        <v>Sin Fecha</v>
      </c>
      <c r="W93" s="250">
        <f t="shared" si="23"/>
        <v>190.92152777777665</v>
      </c>
      <c r="X93" s="246" t="s">
        <v>880</v>
      </c>
      <c r="Y93" s="251">
        <f>'Bug''s'!$D$3</f>
        <v>1</v>
      </c>
      <c r="Z93" s="243">
        <v>42051.643055555556</v>
      </c>
      <c r="AA93" s="252"/>
      <c r="AB93" s="252"/>
      <c r="AC93" s="252"/>
      <c r="AD93" s="242"/>
      <c r="AE93" s="242"/>
    </row>
    <row r="94" spans="1:31" ht="47.25" customHeight="1" x14ac:dyDescent="0.25">
      <c r="B94" s="35" t="s">
        <v>709</v>
      </c>
      <c r="C94" s="10" t="s">
        <v>265</v>
      </c>
      <c r="D94" s="11" t="s">
        <v>204</v>
      </c>
      <c r="E94" s="11" t="s">
        <v>158</v>
      </c>
      <c r="F94" s="11" t="s">
        <v>25</v>
      </c>
      <c r="G94" s="11" t="s">
        <v>266</v>
      </c>
      <c r="H94" s="11" t="s">
        <v>267</v>
      </c>
      <c r="I94" s="11" t="s">
        <v>55</v>
      </c>
      <c r="J94" s="11" t="s">
        <v>96</v>
      </c>
      <c r="K94" s="253">
        <f>'Bug''s'!$D$2</f>
        <v>42058.75</v>
      </c>
      <c r="L94" s="16">
        <v>41863.481944444444</v>
      </c>
      <c r="M94" s="47">
        <f>+T95</f>
        <v>42051.643055555556</v>
      </c>
      <c r="N94" s="230">
        <f t="shared" si="25"/>
        <v>7.1069444444437977</v>
      </c>
      <c r="O94" s="248">
        <f t="shared" si="24"/>
        <v>42052.643055555556</v>
      </c>
      <c r="P94" s="16"/>
      <c r="Q94" s="249">
        <f t="shared" si="18"/>
        <v>0</v>
      </c>
      <c r="R94" s="249" t="str">
        <f t="shared" si="19"/>
        <v>Sin Fecha</v>
      </c>
      <c r="S94" s="250">
        <f t="shared" si="20"/>
        <v>195.2680555555562</v>
      </c>
      <c r="T94" s="247">
        <v>42051.832638888889</v>
      </c>
      <c r="U94" s="247" t="str">
        <f t="shared" si="21"/>
        <v>Cumplió</v>
      </c>
      <c r="V94" s="247" t="str">
        <f t="shared" si="22"/>
        <v>Sin Fecha</v>
      </c>
      <c r="W94" s="250">
        <f t="shared" si="23"/>
        <v>188.35069444444525</v>
      </c>
      <c r="X94" s="11" t="s">
        <v>880</v>
      </c>
      <c r="Y94" s="251">
        <f>'Bug''s'!$D$3</f>
        <v>1</v>
      </c>
      <c r="Z94" s="243">
        <v>42051.643055555556</v>
      </c>
      <c r="AA94" s="26"/>
      <c r="AB94" s="26"/>
      <c r="AC94" s="26"/>
    </row>
    <row r="95" spans="1:31" ht="47.25" customHeight="1" x14ac:dyDescent="0.25">
      <c r="B95" s="35" t="s">
        <v>709</v>
      </c>
      <c r="C95" s="10" t="s">
        <v>265</v>
      </c>
      <c r="D95" s="11" t="s">
        <v>204</v>
      </c>
      <c r="E95" s="11" t="s">
        <v>59</v>
      </c>
      <c r="F95" s="11" t="s">
        <v>25</v>
      </c>
      <c r="G95" s="11" t="s">
        <v>266</v>
      </c>
      <c r="H95" s="11" t="s">
        <v>267</v>
      </c>
      <c r="I95" s="11" t="s">
        <v>96</v>
      </c>
      <c r="J95" s="11" t="s">
        <v>55</v>
      </c>
      <c r="K95" s="253">
        <f>'Bug''s'!$D$2</f>
        <v>42058.75</v>
      </c>
      <c r="L95" s="16">
        <v>41863.481944444444</v>
      </c>
      <c r="M95" s="47">
        <v>42037</v>
      </c>
      <c r="N95" s="230">
        <f t="shared" si="25"/>
        <v>21.75</v>
      </c>
      <c r="O95" s="248">
        <f t="shared" si="24"/>
        <v>42038</v>
      </c>
      <c r="P95" s="16"/>
      <c r="Q95" s="249">
        <f t="shared" si="18"/>
        <v>13</v>
      </c>
      <c r="R95" s="249" t="str">
        <f t="shared" si="19"/>
        <v>Sin Fecha</v>
      </c>
      <c r="S95" s="250">
        <f t="shared" si="20"/>
        <v>195.2680555555562</v>
      </c>
      <c r="T95" s="15">
        <v>42051.643055555556</v>
      </c>
      <c r="U95" s="247" t="str">
        <f t="shared" si="21"/>
        <v>No Cumplió</v>
      </c>
      <c r="V95" s="247" t="str">
        <f t="shared" si="22"/>
        <v>Sin Fecha</v>
      </c>
      <c r="W95" s="250">
        <f t="shared" si="23"/>
        <v>188.1611111111124</v>
      </c>
      <c r="X95" s="11" t="s">
        <v>880</v>
      </c>
      <c r="Y95" s="251">
        <f>'Bug''s'!$D$3</f>
        <v>1</v>
      </c>
      <c r="Z95" s="55">
        <v>42051.643055555556</v>
      </c>
      <c r="AA95" s="26"/>
      <c r="AB95" s="26"/>
      <c r="AC95" s="26"/>
    </row>
    <row r="96" spans="1:31" ht="47.25" customHeight="1" x14ac:dyDescent="0.25">
      <c r="A96" s="4">
        <v>1</v>
      </c>
      <c r="B96" s="35" t="s">
        <v>709</v>
      </c>
      <c r="C96" s="10" t="s">
        <v>269</v>
      </c>
      <c r="D96" s="11" t="s">
        <v>204</v>
      </c>
      <c r="E96" s="11" t="s">
        <v>158</v>
      </c>
      <c r="F96" s="11" t="s">
        <v>12</v>
      </c>
      <c r="G96" s="11" t="s">
        <v>270</v>
      </c>
      <c r="H96" s="11" t="s">
        <v>271</v>
      </c>
      <c r="I96" s="11" t="s">
        <v>96</v>
      </c>
      <c r="J96" s="11" t="s">
        <v>96</v>
      </c>
      <c r="K96" s="253">
        <f>'Bug''s'!$D$2</f>
        <v>42058.75</v>
      </c>
      <c r="L96" s="16">
        <v>41849.53125</v>
      </c>
      <c r="M96" s="47">
        <f>+T97</f>
        <v>42051.741666666669</v>
      </c>
      <c r="N96" s="230">
        <f t="shared" si="25"/>
        <v>7.0083333333313931</v>
      </c>
      <c r="O96" s="248">
        <f t="shared" si="24"/>
        <v>42052.741666666669</v>
      </c>
      <c r="P96" s="16"/>
      <c r="Q96" s="249">
        <f t="shared" si="18"/>
        <v>6</v>
      </c>
      <c r="R96" s="249" t="str">
        <f t="shared" si="19"/>
        <v>Sin Fecha</v>
      </c>
      <c r="S96" s="250">
        <f t="shared" si="20"/>
        <v>209.21875</v>
      </c>
      <c r="T96" s="15"/>
      <c r="U96" s="247" t="str">
        <f t="shared" si="21"/>
        <v>No Cumplió</v>
      </c>
      <c r="V96" s="247" t="str">
        <f t="shared" si="22"/>
        <v>Sin Fecha</v>
      </c>
      <c r="W96" s="250">
        <f t="shared" si="23"/>
        <v>209.21875</v>
      </c>
      <c r="X96" s="11"/>
      <c r="Y96" s="251">
        <f>'Bug''s'!$D$3</f>
        <v>1</v>
      </c>
      <c r="Z96" s="55">
        <v>42051.741666666669</v>
      </c>
      <c r="AA96" s="26"/>
      <c r="AB96" s="26"/>
      <c r="AC96" s="26"/>
    </row>
    <row r="97" spans="1:31" ht="47.25" customHeight="1" x14ac:dyDescent="0.25">
      <c r="B97" s="35" t="s">
        <v>709</v>
      </c>
      <c r="C97" s="10" t="s">
        <v>269</v>
      </c>
      <c r="D97" s="11" t="s">
        <v>204</v>
      </c>
      <c r="E97" s="11" t="s">
        <v>59</v>
      </c>
      <c r="F97" s="11" t="s">
        <v>12</v>
      </c>
      <c r="G97" s="11" t="s">
        <v>270</v>
      </c>
      <c r="H97" s="11" t="s">
        <v>271</v>
      </c>
      <c r="I97" s="11" t="s">
        <v>96</v>
      </c>
      <c r="J97" s="11" t="s">
        <v>272</v>
      </c>
      <c r="K97" s="253">
        <f>'Bug''s'!$D$2</f>
        <v>42058.75</v>
      </c>
      <c r="L97" s="16">
        <v>41849.53125</v>
      </c>
      <c r="M97" s="47">
        <v>42037</v>
      </c>
      <c r="N97" s="230">
        <f t="shared" si="25"/>
        <v>21.75</v>
      </c>
      <c r="O97" s="248">
        <f t="shared" si="24"/>
        <v>42038</v>
      </c>
      <c r="P97" s="16"/>
      <c r="Q97" s="249">
        <f t="shared" si="18"/>
        <v>13</v>
      </c>
      <c r="R97" s="249" t="str">
        <f t="shared" si="19"/>
        <v>Sin Fecha</v>
      </c>
      <c r="S97" s="250">
        <f t="shared" si="20"/>
        <v>209.21875</v>
      </c>
      <c r="T97" s="15">
        <v>42051.741666666669</v>
      </c>
      <c r="U97" s="247" t="str">
        <f t="shared" si="21"/>
        <v>No Cumplió</v>
      </c>
      <c r="V97" s="247" t="str">
        <f t="shared" si="22"/>
        <v>Sin Fecha</v>
      </c>
      <c r="W97" s="250">
        <f t="shared" si="23"/>
        <v>202.21041666666861</v>
      </c>
      <c r="X97" s="11"/>
      <c r="Y97" s="251">
        <f>'Bug''s'!$D$3</f>
        <v>1</v>
      </c>
      <c r="Z97" s="55">
        <v>42051.741666666669</v>
      </c>
      <c r="AA97" s="26"/>
      <c r="AB97" s="26"/>
      <c r="AC97" s="26"/>
    </row>
    <row r="98" spans="1:31" s="205" customFormat="1" ht="47.25" customHeight="1" x14ac:dyDescent="0.25">
      <c r="A98" s="207">
        <v>1</v>
      </c>
      <c r="B98" s="213" t="s">
        <v>709</v>
      </c>
      <c r="C98" s="208" t="s">
        <v>273</v>
      </c>
      <c r="D98" s="209" t="s">
        <v>204</v>
      </c>
      <c r="E98" s="209" t="s">
        <v>158</v>
      </c>
      <c r="F98" s="209" t="s">
        <v>25</v>
      </c>
      <c r="G98" s="209" t="s">
        <v>274</v>
      </c>
      <c r="H98" s="209" t="s">
        <v>275</v>
      </c>
      <c r="I98" s="209" t="s">
        <v>55</v>
      </c>
      <c r="J98" s="209" t="s">
        <v>96</v>
      </c>
      <c r="K98" s="253">
        <f>'Bug''s'!$D$2</f>
        <v>42058.75</v>
      </c>
      <c r="L98" s="211">
        <v>41848.56527777778</v>
      </c>
      <c r="M98" s="214">
        <v>42054.513194444444</v>
      </c>
      <c r="N98" s="230">
        <f t="shared" si="25"/>
        <v>4.2368055555562023</v>
      </c>
      <c r="O98" s="248">
        <f t="shared" si="24"/>
        <v>42055.513194444444</v>
      </c>
      <c r="P98" s="211"/>
      <c r="Q98" s="249">
        <f t="shared" si="18"/>
        <v>3</v>
      </c>
      <c r="R98" s="249" t="str">
        <f t="shared" si="19"/>
        <v>Sin Fecha</v>
      </c>
      <c r="S98" s="250">
        <f t="shared" si="20"/>
        <v>210.18472222222044</v>
      </c>
      <c r="T98" s="210"/>
      <c r="U98" s="247" t="str">
        <f t="shared" si="21"/>
        <v>No Cumplió</v>
      </c>
      <c r="V98" s="247" t="str">
        <f t="shared" si="22"/>
        <v>Sin Fecha</v>
      </c>
      <c r="W98" s="250">
        <f t="shared" si="23"/>
        <v>210.18472222222044</v>
      </c>
      <c r="X98" s="209" t="s">
        <v>880</v>
      </c>
      <c r="Y98" s="251">
        <f>'Bug''s'!$D$3</f>
        <v>1</v>
      </c>
      <c r="Z98" s="212"/>
      <c r="AA98" s="212"/>
      <c r="AB98" s="212"/>
      <c r="AC98" s="212"/>
      <c r="AD98" s="206"/>
      <c r="AE98" s="206"/>
    </row>
    <row r="99" spans="1:31" s="97" customFormat="1" ht="47.25" customHeight="1" x14ac:dyDescent="0.25">
      <c r="A99" s="100"/>
      <c r="B99" s="106" t="s">
        <v>709</v>
      </c>
      <c r="C99" s="101" t="s">
        <v>273</v>
      </c>
      <c r="D99" s="102" t="s">
        <v>204</v>
      </c>
      <c r="E99" s="102" t="s">
        <v>158</v>
      </c>
      <c r="F99" s="102" t="s">
        <v>25</v>
      </c>
      <c r="G99" s="102" t="s">
        <v>274</v>
      </c>
      <c r="H99" s="102" t="s">
        <v>275</v>
      </c>
      <c r="I99" s="102" t="s">
        <v>55</v>
      </c>
      <c r="J99" s="102" t="s">
        <v>55</v>
      </c>
      <c r="K99" s="253">
        <f>'Bug''s'!$D$2</f>
        <v>42058.75</v>
      </c>
      <c r="L99" s="104">
        <v>41848.56527777778</v>
      </c>
      <c r="M99" s="107">
        <v>42052.629166666666</v>
      </c>
      <c r="N99" s="230">
        <f t="shared" si="25"/>
        <v>6.1208333333343035</v>
      </c>
      <c r="O99" s="248">
        <f t="shared" si="24"/>
        <v>42053.629166666666</v>
      </c>
      <c r="P99" s="104"/>
      <c r="Q99" s="249">
        <f t="shared" si="18"/>
        <v>0</v>
      </c>
      <c r="R99" s="249" t="str">
        <f t="shared" si="19"/>
        <v>Sin Fecha</v>
      </c>
      <c r="S99" s="250">
        <f t="shared" si="20"/>
        <v>210.18472222222044</v>
      </c>
      <c r="T99" s="103">
        <v>42054</v>
      </c>
      <c r="U99" s="247" t="str">
        <f t="shared" si="21"/>
        <v>Cumplió</v>
      </c>
      <c r="V99" s="247" t="str">
        <f t="shared" si="22"/>
        <v>Sin Fecha</v>
      </c>
      <c r="W99" s="250">
        <f t="shared" si="23"/>
        <v>205.43472222222044</v>
      </c>
      <c r="X99" s="102" t="s">
        <v>880</v>
      </c>
      <c r="Y99" s="251">
        <f>'Bug''s'!$D$3</f>
        <v>1</v>
      </c>
      <c r="Z99" s="105"/>
      <c r="AA99" s="105"/>
      <c r="AB99" s="105"/>
      <c r="AC99" s="105"/>
      <c r="AD99" s="99"/>
      <c r="AE99" s="99"/>
    </row>
    <row r="100" spans="1:31" ht="47.25" customHeight="1" x14ac:dyDescent="0.25">
      <c r="B100" s="35" t="s">
        <v>709</v>
      </c>
      <c r="C100" s="10" t="s">
        <v>273</v>
      </c>
      <c r="D100" s="11" t="s">
        <v>204</v>
      </c>
      <c r="E100" s="11" t="s">
        <v>158</v>
      </c>
      <c r="F100" s="11" t="s">
        <v>25</v>
      </c>
      <c r="G100" s="11" t="s">
        <v>274</v>
      </c>
      <c r="H100" s="11" t="s">
        <v>275</v>
      </c>
      <c r="I100" s="11" t="s">
        <v>96</v>
      </c>
      <c r="J100" s="11" t="s">
        <v>96</v>
      </c>
      <c r="K100" s="253">
        <f>'Bug''s'!$D$2</f>
        <v>42058.75</v>
      </c>
      <c r="L100" s="16">
        <v>41848.56527777778</v>
      </c>
      <c r="M100" s="107">
        <v>42051.737500000003</v>
      </c>
      <c r="N100" s="230">
        <f t="shared" si="25"/>
        <v>7.0124999999970896</v>
      </c>
      <c r="O100" s="248">
        <f t="shared" si="24"/>
        <v>42052.737500000003</v>
      </c>
      <c r="P100" s="16">
        <v>42040</v>
      </c>
      <c r="Q100" s="249">
        <f t="shared" si="18"/>
        <v>0</v>
      </c>
      <c r="R100" s="249">
        <f t="shared" si="19"/>
        <v>12</v>
      </c>
      <c r="S100" s="250">
        <f t="shared" si="20"/>
        <v>210.18472222222044</v>
      </c>
      <c r="T100" s="109">
        <v>42052.629166666666</v>
      </c>
      <c r="U100" s="247" t="str">
        <f t="shared" si="21"/>
        <v>Cumplió</v>
      </c>
      <c r="V100" s="247" t="str">
        <f t="shared" si="22"/>
        <v>No Cumplió</v>
      </c>
      <c r="W100" s="250">
        <f t="shared" si="23"/>
        <v>204.06388888888614</v>
      </c>
      <c r="X100" s="11" t="s">
        <v>880</v>
      </c>
      <c r="Y100" s="251">
        <f>'Bug''s'!$D$3</f>
        <v>1</v>
      </c>
      <c r="Z100" s="26"/>
      <c r="AA100" s="26"/>
      <c r="AB100" s="26"/>
      <c r="AC100" s="26"/>
    </row>
    <row r="101" spans="1:31" ht="47.25" customHeight="1" x14ac:dyDescent="0.25">
      <c r="B101" s="35" t="s">
        <v>709</v>
      </c>
      <c r="C101" s="10" t="s">
        <v>273</v>
      </c>
      <c r="D101" s="11" t="s">
        <v>204</v>
      </c>
      <c r="E101" s="11" t="s">
        <v>59</v>
      </c>
      <c r="F101" s="11" t="s">
        <v>25</v>
      </c>
      <c r="G101" s="11" t="s">
        <v>274</v>
      </c>
      <c r="H101" s="11" t="s">
        <v>275</v>
      </c>
      <c r="I101" s="11" t="s">
        <v>96</v>
      </c>
      <c r="J101" s="11" t="s">
        <v>55</v>
      </c>
      <c r="K101" s="253">
        <f>'Bug''s'!$D$2</f>
        <v>42058.75</v>
      </c>
      <c r="L101" s="16">
        <v>41848.56527777778</v>
      </c>
      <c r="M101" s="107">
        <v>42037</v>
      </c>
      <c r="N101" s="230">
        <f t="shared" si="25"/>
        <v>21.75</v>
      </c>
      <c r="O101" s="248">
        <f t="shared" si="24"/>
        <v>42038</v>
      </c>
      <c r="P101" s="16">
        <v>42040</v>
      </c>
      <c r="Q101" s="249">
        <f t="shared" si="18"/>
        <v>13</v>
      </c>
      <c r="R101" s="249">
        <f t="shared" si="19"/>
        <v>11</v>
      </c>
      <c r="S101" s="250">
        <f t="shared" si="20"/>
        <v>210.18472222222044</v>
      </c>
      <c r="T101" s="109">
        <v>42051.737500000003</v>
      </c>
      <c r="U101" s="247" t="str">
        <f t="shared" si="21"/>
        <v>No Cumplió</v>
      </c>
      <c r="V101" s="247" t="str">
        <f t="shared" si="22"/>
        <v>No Cumplió</v>
      </c>
      <c r="W101" s="250">
        <f t="shared" si="23"/>
        <v>203.17222222222335</v>
      </c>
      <c r="X101" s="11" t="s">
        <v>880</v>
      </c>
      <c r="Y101" s="251">
        <f>'Bug''s'!$D$3</f>
        <v>1</v>
      </c>
      <c r="Z101" s="55">
        <v>42051.737500000003</v>
      </c>
      <c r="AA101" s="26"/>
      <c r="AB101" s="26"/>
      <c r="AC101" s="26"/>
    </row>
    <row r="102" spans="1:31" ht="47.25" customHeight="1" x14ac:dyDescent="0.25">
      <c r="A102" s="4">
        <v>1</v>
      </c>
      <c r="B102" s="35" t="s">
        <v>710</v>
      </c>
      <c r="C102" s="10" t="s">
        <v>276</v>
      </c>
      <c r="D102" s="11" t="s">
        <v>204</v>
      </c>
      <c r="E102" s="11" t="s">
        <v>51</v>
      </c>
      <c r="F102" s="11" t="s">
        <v>12</v>
      </c>
      <c r="G102" s="11" t="s">
        <v>277</v>
      </c>
      <c r="H102" s="11" t="s">
        <v>278</v>
      </c>
      <c r="I102" s="11" t="s">
        <v>251</v>
      </c>
      <c r="J102" s="11" t="s">
        <v>132</v>
      </c>
      <c r="K102" s="253">
        <f>'Bug''s'!$D$2</f>
        <v>42058.75</v>
      </c>
      <c r="L102" s="16">
        <v>41830.688194444447</v>
      </c>
      <c r="M102" s="47">
        <v>42037</v>
      </c>
      <c r="N102" s="230">
        <f t="shared" si="25"/>
        <v>21.75</v>
      </c>
      <c r="O102" s="248">
        <f t="shared" si="24"/>
        <v>42038</v>
      </c>
      <c r="P102" s="16">
        <v>42060</v>
      </c>
      <c r="Q102" s="249">
        <f t="shared" si="18"/>
        <v>20</v>
      </c>
      <c r="R102" s="249">
        <f t="shared" si="19"/>
        <v>-1</v>
      </c>
      <c r="S102" s="250">
        <f t="shared" si="20"/>
        <v>228.06180555555329</v>
      </c>
      <c r="T102" s="15"/>
      <c r="U102" s="247" t="str">
        <f t="shared" si="21"/>
        <v>No Cumplió</v>
      </c>
      <c r="V102" s="247" t="str">
        <f t="shared" si="22"/>
        <v>No Cumplió</v>
      </c>
      <c r="W102" s="250">
        <f t="shared" si="23"/>
        <v>228.06180555555329</v>
      </c>
      <c r="X102" s="11"/>
      <c r="Y102" s="251">
        <f>'Bug''s'!$D$3</f>
        <v>1</v>
      </c>
      <c r="Z102" s="26"/>
      <c r="AA102" s="26"/>
      <c r="AB102" s="26"/>
      <c r="AC102" s="26"/>
    </row>
    <row r="103" spans="1:31" ht="47.25" customHeight="1" x14ac:dyDescent="0.25">
      <c r="A103" s="4">
        <v>1</v>
      </c>
      <c r="B103" s="35" t="s">
        <v>709</v>
      </c>
      <c r="C103" s="10" t="s">
        <v>279</v>
      </c>
      <c r="D103" s="11" t="s">
        <v>204</v>
      </c>
      <c r="E103" s="11" t="s">
        <v>158</v>
      </c>
      <c r="F103" s="11" t="s">
        <v>12</v>
      </c>
      <c r="G103" s="11" t="s">
        <v>280</v>
      </c>
      <c r="H103" s="11" t="s">
        <v>281</v>
      </c>
      <c r="I103" s="11" t="s">
        <v>282</v>
      </c>
      <c r="J103" s="11" t="s">
        <v>21</v>
      </c>
      <c r="K103" s="253">
        <f>'Bug''s'!$D$2</f>
        <v>42058.75</v>
      </c>
      <c r="L103" s="16">
        <v>41688.541666666664</v>
      </c>
      <c r="M103" s="47">
        <f>+T104</f>
        <v>42048.509722222225</v>
      </c>
      <c r="N103" s="230">
        <f t="shared" si="25"/>
        <v>10.240277777775191</v>
      </c>
      <c r="O103" s="248">
        <f t="shared" si="24"/>
        <v>42049.509722222225</v>
      </c>
      <c r="P103" s="16"/>
      <c r="Q103" s="249">
        <f t="shared" si="18"/>
        <v>9</v>
      </c>
      <c r="R103" s="249" t="str">
        <f t="shared" si="19"/>
        <v>Sin Fecha</v>
      </c>
      <c r="S103" s="250">
        <f t="shared" si="20"/>
        <v>370.20833333333576</v>
      </c>
      <c r="T103" s="15"/>
      <c r="U103" s="247" t="str">
        <f t="shared" si="21"/>
        <v>No Cumplió</v>
      </c>
      <c r="V103" s="247" t="str">
        <f t="shared" si="22"/>
        <v>Sin Fecha</v>
      </c>
      <c r="W103" s="250">
        <f t="shared" si="23"/>
        <v>370.20833333333576</v>
      </c>
      <c r="X103" s="11"/>
      <c r="Y103" s="251">
        <f>'Bug''s'!$D$3</f>
        <v>1</v>
      </c>
      <c r="Z103" s="15">
        <v>42039.767361111109</v>
      </c>
      <c r="AA103" s="26"/>
      <c r="AB103" s="26"/>
      <c r="AC103" s="26"/>
    </row>
    <row r="104" spans="1:31" ht="47.25" customHeight="1" x14ac:dyDescent="0.25">
      <c r="B104" s="35" t="s">
        <v>709</v>
      </c>
      <c r="C104" s="10" t="s">
        <v>279</v>
      </c>
      <c r="D104" s="11" t="s">
        <v>204</v>
      </c>
      <c r="E104" s="11" t="s">
        <v>158</v>
      </c>
      <c r="F104" s="11" t="s">
        <v>12</v>
      </c>
      <c r="G104" s="11" t="s">
        <v>280</v>
      </c>
      <c r="H104" s="11" t="s">
        <v>281</v>
      </c>
      <c r="I104" s="11" t="s">
        <v>282</v>
      </c>
      <c r="J104" s="11" t="s">
        <v>42</v>
      </c>
      <c r="K104" s="253">
        <f>'Bug''s'!$D$2</f>
        <v>42058.75</v>
      </c>
      <c r="L104" s="16">
        <v>41688.541666666664</v>
      </c>
      <c r="M104" s="47">
        <f>+T105</f>
        <v>42039.767361111109</v>
      </c>
      <c r="N104" s="230">
        <f t="shared" si="25"/>
        <v>18.982638888890506</v>
      </c>
      <c r="O104" s="248">
        <f t="shared" si="24"/>
        <v>42040.767361111109</v>
      </c>
      <c r="P104" s="16"/>
      <c r="Q104" s="249">
        <f t="shared" si="18"/>
        <v>7</v>
      </c>
      <c r="R104" s="249" t="str">
        <f t="shared" si="19"/>
        <v>Sin Fecha</v>
      </c>
      <c r="S104" s="250">
        <f t="shared" si="20"/>
        <v>370.20833333333576</v>
      </c>
      <c r="T104" s="15">
        <v>42048.509722222225</v>
      </c>
      <c r="U104" s="247" t="str">
        <f t="shared" si="21"/>
        <v>No Cumplió</v>
      </c>
      <c r="V104" s="247" t="str">
        <f t="shared" si="22"/>
        <v>Sin Fecha</v>
      </c>
      <c r="W104" s="250">
        <f t="shared" si="23"/>
        <v>359.96805555556057</v>
      </c>
      <c r="X104" s="11"/>
      <c r="Y104" s="251">
        <f>'Bug''s'!$D$3</f>
        <v>1</v>
      </c>
      <c r="Z104" s="15">
        <v>42039.767361111109</v>
      </c>
      <c r="AA104" s="26"/>
      <c r="AB104" s="26"/>
      <c r="AC104" s="26"/>
    </row>
    <row r="105" spans="1:31" ht="47.25" customHeight="1" x14ac:dyDescent="0.25">
      <c r="B105" s="35" t="s">
        <v>709</v>
      </c>
      <c r="C105" s="10" t="s">
        <v>279</v>
      </c>
      <c r="D105" s="11" t="s">
        <v>204</v>
      </c>
      <c r="E105" s="11" t="s">
        <v>59</v>
      </c>
      <c r="F105" s="11" t="s">
        <v>12</v>
      </c>
      <c r="G105" s="11" t="s">
        <v>280</v>
      </c>
      <c r="H105" s="11" t="s">
        <v>281</v>
      </c>
      <c r="I105" s="11" t="s">
        <v>282</v>
      </c>
      <c r="J105" s="11" t="s">
        <v>263</v>
      </c>
      <c r="K105" s="253">
        <f>'Bug''s'!$D$2</f>
        <v>42058.75</v>
      </c>
      <c r="L105" s="16">
        <v>41688.541666666664</v>
      </c>
      <c r="M105" s="47">
        <v>42038</v>
      </c>
      <c r="N105" s="230">
        <f t="shared" si="25"/>
        <v>20.75</v>
      </c>
      <c r="O105" s="248">
        <f t="shared" si="24"/>
        <v>42039</v>
      </c>
      <c r="P105" s="16"/>
      <c r="Q105" s="249">
        <f t="shared" si="18"/>
        <v>0</v>
      </c>
      <c r="R105" s="249" t="str">
        <f t="shared" si="19"/>
        <v>Sin Fecha</v>
      </c>
      <c r="S105" s="250">
        <f t="shared" si="20"/>
        <v>370.20833333333576</v>
      </c>
      <c r="T105" s="15">
        <v>42039.767361111109</v>
      </c>
      <c r="U105" s="247" t="str">
        <f t="shared" si="21"/>
        <v>Cumplió</v>
      </c>
      <c r="V105" s="247" t="str">
        <f t="shared" si="22"/>
        <v>Sin Fecha</v>
      </c>
      <c r="W105" s="250">
        <f t="shared" si="23"/>
        <v>351.22569444444525</v>
      </c>
      <c r="X105" s="11"/>
      <c r="Y105" s="251">
        <f>'Bug''s'!$D$3</f>
        <v>1</v>
      </c>
      <c r="Z105" s="26"/>
      <c r="AA105" s="26"/>
      <c r="AB105" s="26"/>
      <c r="AC105" s="26"/>
    </row>
    <row r="106" spans="1:31" ht="15" x14ac:dyDescent="0.25">
      <c r="B106" s="35"/>
      <c r="C106" s="10"/>
      <c r="D106" s="11"/>
      <c r="E106" s="11"/>
      <c r="F106" s="11"/>
      <c r="G106" s="11"/>
      <c r="H106" s="11"/>
      <c r="I106" s="11"/>
      <c r="J106" s="11"/>
      <c r="K106" s="29"/>
      <c r="L106" s="16"/>
      <c r="M106" s="47"/>
      <c r="N106" s="230">
        <f t="shared" si="25"/>
        <v>0</v>
      </c>
      <c r="O106" s="16"/>
      <c r="P106" s="16"/>
      <c r="Q106" s="18"/>
      <c r="R106" s="18"/>
      <c r="S106" s="19"/>
      <c r="T106" s="15"/>
      <c r="U106" s="15"/>
      <c r="V106" s="15"/>
      <c r="W106" s="19"/>
      <c r="X106" s="11"/>
      <c r="Y106" s="25"/>
      <c r="Z106" s="26"/>
      <c r="AA106" s="26"/>
      <c r="AB106" s="26"/>
      <c r="AC106" s="26"/>
    </row>
    <row r="107" spans="1:31" ht="15" x14ac:dyDescent="0.25">
      <c r="B107" s="35"/>
      <c r="C107" s="10"/>
      <c r="D107" s="11"/>
      <c r="E107" s="11"/>
      <c r="F107" s="11"/>
      <c r="G107" s="11"/>
      <c r="H107" s="11"/>
      <c r="I107" s="11"/>
      <c r="J107" s="11"/>
      <c r="K107" s="29"/>
      <c r="L107" s="16"/>
      <c r="M107" s="47"/>
      <c r="N107" s="230">
        <f t="shared" si="25"/>
        <v>0</v>
      </c>
      <c r="O107" s="16"/>
      <c r="P107" s="16"/>
      <c r="Q107" s="18"/>
      <c r="R107" s="18"/>
      <c r="S107" s="19"/>
      <c r="T107" s="15"/>
      <c r="U107" s="15"/>
      <c r="V107" s="15"/>
      <c r="W107" s="19"/>
      <c r="X107" s="11"/>
      <c r="Y107" s="25"/>
      <c r="Z107" s="26"/>
      <c r="AA107" s="26"/>
      <c r="AB107" s="26"/>
      <c r="AC107" s="26"/>
    </row>
    <row r="108" spans="1:31" ht="15" x14ac:dyDescent="0.25">
      <c r="B108" s="35"/>
      <c r="C108" s="10"/>
      <c r="D108" s="11"/>
      <c r="E108" s="11"/>
      <c r="F108" s="11"/>
      <c r="G108" s="11"/>
      <c r="H108" s="11"/>
      <c r="I108" s="11"/>
      <c r="J108" s="11"/>
      <c r="K108" s="29"/>
      <c r="L108" s="16"/>
      <c r="M108" s="47"/>
      <c r="N108" s="230">
        <f t="shared" si="25"/>
        <v>0</v>
      </c>
      <c r="O108" s="16"/>
      <c r="P108" s="16"/>
      <c r="Q108" s="18"/>
      <c r="R108" s="18"/>
      <c r="S108" s="19"/>
      <c r="T108" s="15"/>
      <c r="U108" s="15"/>
      <c r="V108" s="15"/>
      <c r="W108" s="19"/>
      <c r="X108" s="11"/>
      <c r="Y108" s="25"/>
      <c r="Z108" s="26"/>
      <c r="AA108" s="26"/>
      <c r="AB108" s="26"/>
      <c r="AC108" s="26"/>
    </row>
    <row r="109" spans="1:31" ht="15" x14ac:dyDescent="0.25">
      <c r="B109" s="35"/>
      <c r="C109" s="10"/>
      <c r="D109" s="11"/>
      <c r="E109" s="11"/>
      <c r="F109" s="11"/>
      <c r="G109" s="11"/>
      <c r="H109" s="11"/>
      <c r="I109" s="11"/>
      <c r="J109" s="11"/>
      <c r="K109" s="29"/>
      <c r="L109" s="16"/>
      <c r="M109" s="47"/>
      <c r="N109" s="230">
        <f t="shared" si="25"/>
        <v>0</v>
      </c>
      <c r="O109" s="16"/>
      <c r="P109" s="16"/>
      <c r="Q109" s="18"/>
      <c r="R109" s="18"/>
      <c r="S109" s="19"/>
      <c r="T109" s="15"/>
      <c r="U109" s="15"/>
      <c r="V109" s="15"/>
      <c r="W109" s="19"/>
      <c r="X109" s="11"/>
      <c r="Y109" s="25"/>
      <c r="Z109" s="26"/>
      <c r="AA109" s="26"/>
      <c r="AB109" s="26"/>
      <c r="AC109" s="26"/>
    </row>
    <row r="110" spans="1:31" ht="15" x14ac:dyDescent="0.25">
      <c r="B110" s="35"/>
      <c r="C110" s="10"/>
      <c r="D110" s="11"/>
      <c r="E110" s="11"/>
      <c r="F110" s="11"/>
      <c r="G110" s="11"/>
      <c r="H110" s="11"/>
      <c r="I110" s="11"/>
      <c r="J110" s="11"/>
      <c r="K110" s="29"/>
      <c r="L110" s="16"/>
      <c r="M110" s="47"/>
      <c r="N110" s="230">
        <f t="shared" si="25"/>
        <v>0</v>
      </c>
      <c r="O110" s="16"/>
      <c r="P110" s="16"/>
      <c r="Q110" s="18"/>
      <c r="R110" s="18"/>
      <c r="S110" s="19"/>
      <c r="T110" s="15"/>
      <c r="U110" s="15"/>
      <c r="V110" s="15"/>
      <c r="W110" s="19"/>
      <c r="X110" s="11"/>
      <c r="Y110" s="25"/>
      <c r="Z110" s="26"/>
      <c r="AA110" s="26"/>
      <c r="AB110" s="26"/>
      <c r="AC110" s="26"/>
    </row>
    <row r="111" spans="1:31" ht="15" x14ac:dyDescent="0.25">
      <c r="B111" s="35"/>
      <c r="C111" s="10"/>
      <c r="D111" s="11"/>
      <c r="E111" s="11"/>
      <c r="F111" s="11"/>
      <c r="G111" s="11"/>
      <c r="H111" s="11"/>
      <c r="I111" s="11"/>
      <c r="J111" s="11"/>
      <c r="K111" s="29"/>
      <c r="L111" s="16"/>
      <c r="M111" s="47"/>
      <c r="N111" s="230">
        <f t="shared" si="25"/>
        <v>0</v>
      </c>
      <c r="O111" s="16"/>
      <c r="P111" s="16"/>
      <c r="Q111" s="18"/>
      <c r="R111" s="18"/>
      <c r="S111" s="19"/>
      <c r="T111" s="15"/>
      <c r="U111" s="15"/>
      <c r="V111" s="15"/>
      <c r="W111" s="19"/>
      <c r="X111" s="11"/>
      <c r="Y111" s="25"/>
      <c r="Z111" s="26"/>
      <c r="AA111" s="26"/>
      <c r="AB111" s="26"/>
      <c r="AC111" s="26"/>
    </row>
    <row r="112" spans="1:31" ht="15" x14ac:dyDescent="0.25">
      <c r="B112" s="35"/>
      <c r="C112" s="10"/>
      <c r="D112" s="11"/>
      <c r="E112" s="11"/>
      <c r="F112" s="11"/>
      <c r="G112" s="11"/>
      <c r="H112" s="11"/>
      <c r="I112" s="11"/>
      <c r="J112" s="11"/>
      <c r="K112" s="29"/>
      <c r="L112" s="16"/>
      <c r="M112" s="47"/>
      <c r="N112" s="230">
        <f t="shared" si="25"/>
        <v>0</v>
      </c>
      <c r="O112" s="16"/>
      <c r="P112" s="16"/>
      <c r="Q112" s="18"/>
      <c r="R112" s="18"/>
      <c r="S112" s="19"/>
      <c r="T112" s="15"/>
      <c r="U112" s="15"/>
      <c r="V112" s="15"/>
      <c r="W112" s="19"/>
      <c r="X112" s="11"/>
      <c r="Y112" s="25"/>
      <c r="Z112" s="26"/>
      <c r="AA112" s="26"/>
      <c r="AB112" s="26"/>
      <c r="AC112" s="26"/>
    </row>
    <row r="113" spans="2:29" ht="15" x14ac:dyDescent="0.25">
      <c r="B113" s="35"/>
      <c r="C113" s="10"/>
      <c r="D113" s="11"/>
      <c r="E113" s="11"/>
      <c r="F113" s="11"/>
      <c r="G113" s="11"/>
      <c r="H113" s="11"/>
      <c r="I113" s="11"/>
      <c r="J113" s="11"/>
      <c r="K113" s="29"/>
      <c r="L113" s="16"/>
      <c r="M113" s="47"/>
      <c r="N113" s="230">
        <f t="shared" si="25"/>
        <v>0</v>
      </c>
      <c r="O113" s="16"/>
      <c r="P113" s="16"/>
      <c r="Q113" s="18"/>
      <c r="R113" s="18"/>
      <c r="S113" s="19"/>
      <c r="T113" s="15"/>
      <c r="U113" s="15"/>
      <c r="V113" s="15"/>
      <c r="W113" s="19"/>
      <c r="X113" s="11"/>
      <c r="Y113" s="25"/>
      <c r="Z113" s="26"/>
      <c r="AA113" s="26"/>
      <c r="AB113" s="26"/>
      <c r="AC113" s="26"/>
    </row>
    <row r="114" spans="2:29" ht="15" x14ac:dyDescent="0.25">
      <c r="B114" s="35"/>
      <c r="C114" s="10"/>
      <c r="D114" s="11"/>
      <c r="E114" s="11"/>
      <c r="F114" s="11"/>
      <c r="G114" s="11"/>
      <c r="H114" s="11"/>
      <c r="I114" s="11"/>
      <c r="J114" s="11"/>
      <c r="K114" s="29"/>
      <c r="L114" s="16"/>
      <c r="M114" s="47"/>
      <c r="N114" s="230">
        <f t="shared" si="25"/>
        <v>0</v>
      </c>
      <c r="O114" s="16"/>
      <c r="P114" s="16"/>
      <c r="Q114" s="18"/>
      <c r="R114" s="18"/>
      <c r="S114" s="19"/>
      <c r="T114" s="15"/>
      <c r="U114" s="15"/>
      <c r="V114" s="15"/>
      <c r="W114" s="19"/>
      <c r="X114" s="11"/>
      <c r="Y114" s="25"/>
      <c r="Z114" s="26"/>
      <c r="AA114" s="26"/>
      <c r="AB114" s="26"/>
      <c r="AC114" s="26"/>
    </row>
    <row r="115" spans="2:29" ht="15" x14ac:dyDescent="0.25">
      <c r="B115" s="35"/>
      <c r="C115" s="10"/>
      <c r="D115" s="11"/>
      <c r="E115" s="11"/>
      <c r="F115" s="11"/>
      <c r="G115" s="11"/>
      <c r="H115" s="11"/>
      <c r="I115" s="11"/>
      <c r="J115" s="11"/>
      <c r="K115" s="29"/>
      <c r="L115" s="16"/>
      <c r="M115" s="47"/>
      <c r="N115" s="230">
        <f t="shared" si="25"/>
        <v>0</v>
      </c>
      <c r="O115" s="16"/>
      <c r="P115" s="16"/>
      <c r="Q115" s="18"/>
      <c r="R115" s="18"/>
      <c r="S115" s="19"/>
      <c r="T115" s="15"/>
      <c r="U115" s="15"/>
      <c r="V115" s="15"/>
      <c r="W115" s="19"/>
      <c r="X115" s="11"/>
      <c r="Y115" s="25"/>
      <c r="Z115" s="26"/>
      <c r="AA115" s="26"/>
      <c r="AB115" s="26"/>
      <c r="AC115" s="26"/>
    </row>
    <row r="116" spans="2:29" ht="15" x14ac:dyDescent="0.25">
      <c r="B116" s="35"/>
      <c r="C116" s="10"/>
      <c r="D116" s="11"/>
      <c r="E116" s="11"/>
      <c r="F116" s="11"/>
      <c r="G116" s="11"/>
      <c r="H116" s="11"/>
      <c r="I116" s="11"/>
      <c r="J116" s="11"/>
      <c r="K116" s="29"/>
      <c r="L116" s="16"/>
      <c r="M116" s="47"/>
      <c r="N116" s="230">
        <f t="shared" si="25"/>
        <v>0</v>
      </c>
      <c r="O116" s="16"/>
      <c r="P116" s="16"/>
      <c r="Q116" s="18"/>
      <c r="R116" s="18"/>
      <c r="S116" s="19"/>
      <c r="T116" s="15"/>
      <c r="U116" s="15"/>
      <c r="V116" s="15"/>
      <c r="W116" s="19"/>
      <c r="X116" s="11"/>
      <c r="Y116" s="25"/>
      <c r="Z116" s="26"/>
      <c r="AA116" s="26"/>
      <c r="AB116" s="26"/>
      <c r="AC116" s="26"/>
    </row>
    <row r="117" spans="2:29" ht="15" x14ac:dyDescent="0.25">
      <c r="B117" s="35"/>
      <c r="C117" s="10"/>
      <c r="D117" s="11"/>
      <c r="E117" s="11"/>
      <c r="F117" s="11"/>
      <c r="G117" s="11"/>
      <c r="H117" s="11"/>
      <c r="I117" s="11"/>
      <c r="J117" s="11"/>
      <c r="K117" s="29"/>
      <c r="L117" s="16"/>
      <c r="M117" s="47"/>
      <c r="N117" s="230">
        <f t="shared" si="25"/>
        <v>0</v>
      </c>
      <c r="O117" s="16"/>
      <c r="P117" s="16"/>
      <c r="Q117" s="18"/>
      <c r="R117" s="18"/>
      <c r="S117" s="19"/>
      <c r="T117" s="15"/>
      <c r="U117" s="15"/>
      <c r="V117" s="15"/>
      <c r="W117" s="19"/>
      <c r="X117" s="11"/>
      <c r="Y117" s="25"/>
      <c r="Z117" s="26"/>
      <c r="AA117" s="26"/>
      <c r="AB117" s="26"/>
      <c r="AC117" s="26"/>
    </row>
    <row r="118" spans="2:29" ht="15" x14ac:dyDescent="0.25">
      <c r="B118" s="35"/>
      <c r="C118" s="10"/>
      <c r="D118" s="11"/>
      <c r="E118" s="11"/>
      <c r="F118" s="11"/>
      <c r="G118" s="11"/>
      <c r="H118" s="11"/>
      <c r="I118" s="11"/>
      <c r="J118" s="11"/>
      <c r="K118" s="29"/>
      <c r="L118" s="16"/>
      <c r="M118" s="47"/>
      <c r="N118" s="230">
        <f t="shared" si="25"/>
        <v>0</v>
      </c>
      <c r="O118" s="16"/>
      <c r="P118" s="16"/>
      <c r="Q118" s="18"/>
      <c r="R118" s="18"/>
      <c r="S118" s="19"/>
      <c r="T118" s="15"/>
      <c r="U118" s="15"/>
      <c r="V118" s="15"/>
      <c r="W118" s="19"/>
      <c r="X118" s="11"/>
      <c r="Y118" s="25"/>
      <c r="Z118" s="26"/>
      <c r="AA118" s="26"/>
      <c r="AB118" s="26"/>
      <c r="AC118" s="26"/>
    </row>
    <row r="119" spans="2:29" ht="15" x14ac:dyDescent="0.25">
      <c r="B119" s="35"/>
      <c r="C119" s="10"/>
      <c r="D119" s="11"/>
      <c r="E119" s="11"/>
      <c r="F119" s="11"/>
      <c r="G119" s="11"/>
      <c r="H119" s="11"/>
      <c r="I119" s="11"/>
      <c r="J119" s="11"/>
      <c r="K119" s="29"/>
      <c r="L119" s="16"/>
      <c r="M119" s="47"/>
      <c r="N119" s="230">
        <f t="shared" si="25"/>
        <v>0</v>
      </c>
      <c r="O119" s="16"/>
      <c r="P119" s="16"/>
      <c r="Q119" s="18"/>
      <c r="R119" s="18"/>
      <c r="S119" s="19"/>
      <c r="T119" s="15"/>
      <c r="U119" s="15"/>
      <c r="V119" s="15"/>
      <c r="W119" s="19"/>
      <c r="X119" s="11"/>
      <c r="Y119" s="25"/>
      <c r="Z119" s="26"/>
      <c r="AA119" s="26"/>
      <c r="AB119" s="26"/>
      <c r="AC119" s="26"/>
    </row>
    <row r="120" spans="2:29" ht="15" x14ac:dyDescent="0.25">
      <c r="B120" s="35"/>
      <c r="C120" s="10"/>
      <c r="D120" s="11"/>
      <c r="E120" s="11"/>
      <c r="F120" s="11"/>
      <c r="G120" s="11"/>
      <c r="H120" s="11"/>
      <c r="I120" s="11"/>
      <c r="J120" s="11"/>
      <c r="K120" s="29"/>
      <c r="L120" s="16"/>
      <c r="M120" s="47"/>
      <c r="N120" s="230">
        <f t="shared" si="25"/>
        <v>0</v>
      </c>
      <c r="O120" s="16"/>
      <c r="P120" s="16"/>
      <c r="Q120" s="18"/>
      <c r="R120" s="18"/>
      <c r="S120" s="19"/>
      <c r="T120" s="15"/>
      <c r="U120" s="15"/>
      <c r="V120" s="15"/>
      <c r="W120" s="19"/>
      <c r="X120" s="11"/>
      <c r="Y120" s="25"/>
      <c r="Z120" s="26"/>
      <c r="AA120" s="26"/>
      <c r="AB120" s="26"/>
      <c r="AC120" s="26"/>
    </row>
  </sheetData>
  <autoFilter ref="A5:AC120"/>
  <hyperlinks>
    <hyperlink ref="C16" r:id="rId1" display="https://support.finsoftware.com/jira/browse/BXMPRJ-1261"/>
    <hyperlink ref="C20" r:id="rId2" display="https://support.finsoftware.com/jira/browse/BXMPRJ-1248"/>
    <hyperlink ref="C17" r:id="rId3" display="https://support.finsoftware.com/jira/browse/BXMPRJ-1261"/>
    <hyperlink ref="C21" r:id="rId4" display="https://support.finsoftware.com/jira/browse/BXMPRJ-1248"/>
    <hyperlink ref="C37" r:id="rId5" display="https://support.finsoftware.com/jira/browse/BXMPRJ-1204"/>
    <hyperlink ref="C15" r:id="rId6" display="https://support.finsoftware.com/jira/browse/BXMPRJ-1261"/>
    <hyperlink ref="C14" r:id="rId7" display="https://support.finsoftware.com/jira/browse/BXMPRJ-1261"/>
  </hyperlinks>
  <printOptions horizontalCentered="1" verticalCentered="1"/>
  <pageMargins left="0.25" right="0.25" top="0.25" bottom="0.5" header="0.5" footer="0.25"/>
  <headerFooter>
    <oddFooter>&amp;Z&amp;P of &amp;F</oddFooter>
  </headerFooter>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8"/>
  <sheetViews>
    <sheetView showGridLines="0" zoomScale="68" zoomScaleNormal="68" workbookViewId="0">
      <pane xSplit="3" ySplit="5" topLeftCell="D36" activePane="bottomRight" state="frozen"/>
      <selection pane="topRight" activeCell="B1" sqref="B1"/>
      <selection pane="bottomLeft" activeCell="A2" sqref="A2"/>
      <selection pane="bottomRight" activeCell="A6" sqref="A6:XFD38"/>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5.42578125" style="20" customWidth="1"/>
    <col min="31" max="31" width="11.42578125" style="20"/>
    <col min="32" max="16384" width="11.42578125" style="4"/>
  </cols>
  <sheetData>
    <row r="1" spans="1:31" s="2" customFormat="1" ht="30" x14ac:dyDescent="0.25">
      <c r="C1" s="1" t="s">
        <v>283</v>
      </c>
      <c r="K1" s="12"/>
      <c r="L1" s="13"/>
      <c r="M1" s="13"/>
      <c r="N1" s="14"/>
      <c r="O1" s="13"/>
      <c r="P1" s="13"/>
      <c r="Q1" s="13"/>
      <c r="R1" s="13"/>
      <c r="S1" s="14"/>
      <c r="T1" s="13"/>
      <c r="U1" s="13"/>
      <c r="V1" s="13"/>
      <c r="W1" s="13"/>
      <c r="Y1" s="12"/>
      <c r="Z1" s="12"/>
      <c r="AA1" s="12"/>
      <c r="AB1" s="12"/>
      <c r="AC1" s="12"/>
      <c r="AD1" s="12"/>
      <c r="AE1" s="12"/>
    </row>
    <row r="2" spans="1:31" s="2" customFormat="1" x14ac:dyDescent="0.25">
      <c r="C2" s="2" t="s">
        <v>199</v>
      </c>
      <c r="D2" s="3">
        <f>Abiertos!D2</f>
        <v>42058.75</v>
      </c>
      <c r="K2" s="12"/>
      <c r="L2" s="13"/>
      <c r="M2" s="13"/>
      <c r="N2" s="14"/>
      <c r="O2" s="13"/>
      <c r="P2" s="13"/>
      <c r="Q2" s="13"/>
      <c r="R2" s="13"/>
      <c r="S2" s="14"/>
      <c r="T2" s="13"/>
      <c r="U2" s="13"/>
      <c r="V2" s="13"/>
      <c r="W2" s="13"/>
      <c r="Y2" s="12"/>
      <c r="Z2" s="12"/>
      <c r="AA2" s="12"/>
      <c r="AB2" s="12"/>
      <c r="AC2" s="12"/>
      <c r="AD2" s="12"/>
      <c r="AE2" s="12"/>
    </row>
    <row r="3" spans="1:31" s="2" customFormat="1" x14ac:dyDescent="0.25">
      <c r="C3" s="2" t="s">
        <v>200</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201</v>
      </c>
      <c r="D4" s="28">
        <f>COUNTIF($A$6:$A$4561,1)</f>
        <v>18</v>
      </c>
      <c r="E4" s="2" t="s">
        <v>946</v>
      </c>
      <c r="F4" s="2">
        <f>COUNTIF($A$14:$A$4561,"c")</f>
        <v>3</v>
      </c>
      <c r="K4" s="12"/>
      <c r="L4" s="13"/>
      <c r="M4" s="13"/>
      <c r="N4" s="14"/>
      <c r="O4" s="13"/>
      <c r="P4" s="13"/>
      <c r="Q4" s="13"/>
      <c r="R4" s="13"/>
      <c r="S4" s="14"/>
      <c r="T4" s="13"/>
      <c r="U4" s="13"/>
      <c r="V4" s="13"/>
      <c r="W4" s="13"/>
      <c r="Y4" s="12"/>
      <c r="Z4" s="12"/>
      <c r="AA4" s="12"/>
      <c r="AB4" s="12"/>
      <c r="AC4" s="12"/>
      <c r="AD4" s="12"/>
      <c r="AE4" s="12"/>
    </row>
    <row r="5" spans="1:31" ht="45"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318</v>
      </c>
      <c r="T5" s="8" t="s">
        <v>191</v>
      </c>
      <c r="U5" s="8" t="s">
        <v>943</v>
      </c>
      <c r="V5" s="8" t="s">
        <v>944</v>
      </c>
      <c r="W5" s="8" t="s">
        <v>192</v>
      </c>
      <c r="X5" s="7" t="s">
        <v>8</v>
      </c>
      <c r="Y5" s="8" t="s">
        <v>193</v>
      </c>
      <c r="Z5" s="8" t="s">
        <v>194</v>
      </c>
      <c r="AA5" s="8" t="s">
        <v>195</v>
      </c>
      <c r="AB5" s="8" t="s">
        <v>196</v>
      </c>
      <c r="AC5" s="8" t="s">
        <v>197</v>
      </c>
      <c r="AD5" s="8" t="s">
        <v>605</v>
      </c>
    </row>
    <row r="6" spans="1:31" s="245" customFormat="1" ht="72.75" customHeight="1" x14ac:dyDescent="0.25">
      <c r="A6" s="245">
        <v>1</v>
      </c>
      <c r="B6" s="254"/>
      <c r="C6" s="241" t="s">
        <v>999</v>
      </c>
      <c r="D6" s="246" t="s">
        <v>285</v>
      </c>
      <c r="E6" s="246" t="s">
        <v>59</v>
      </c>
      <c r="F6" s="246" t="s">
        <v>25</v>
      </c>
      <c r="G6" s="246" t="s">
        <v>1000</v>
      </c>
      <c r="H6" s="246" t="s">
        <v>1001</v>
      </c>
      <c r="I6" s="246" t="s">
        <v>65</v>
      </c>
      <c r="J6" s="246" t="s">
        <v>1002</v>
      </c>
      <c r="K6" s="253">
        <f>Migración!$D$2</f>
        <v>42058.75</v>
      </c>
      <c r="L6" s="248">
        <v>42053.828472222223</v>
      </c>
      <c r="M6" s="253">
        <v>42053.828472222223</v>
      </c>
      <c r="N6" s="230">
        <f t="shared" ref="N6" si="0">K6-M6</f>
        <v>4.921527777776646</v>
      </c>
      <c r="O6" s="248">
        <f>+Y6+M6</f>
        <v>42054.828472222223</v>
      </c>
      <c r="P6" s="248">
        <v>42055</v>
      </c>
      <c r="Q6" s="249">
        <f>IF(T6="",(ROUNDDOWN(K6-O6,0)),ROUNDDOWN(T6-O6,0))</f>
        <v>3</v>
      </c>
      <c r="R6" s="249">
        <f>IF(P6="","Sin Fecha",IF(T6="",(ROUNDDOWN(K6-P6,0)),ROUNDDOWN(T6-P6,0)))</f>
        <v>3</v>
      </c>
      <c r="S6" s="250">
        <f>K6-L6</f>
        <v>4.921527777776646</v>
      </c>
      <c r="T6" s="247"/>
      <c r="U6" s="247" t="str">
        <f t="shared" ref="U6" si="1">IF(AND(T6&lt;&gt;"",Q6&lt;=0),"Cumplió","No Cumplió")</f>
        <v>No Cumplió</v>
      </c>
      <c r="V6" s="247" t="str">
        <f t="shared" ref="V6" si="2">IF(AND(T6&lt;&gt;"",R6&lt;=0),"Cumplió",IF(P6="","Sin Fecha","No Cumplió"))</f>
        <v>No Cumplió</v>
      </c>
      <c r="W6" s="250">
        <f>IF(T6="",K6-L6,T6-L6)</f>
        <v>4.921527777776646</v>
      </c>
      <c r="X6" s="246"/>
      <c r="Y6" s="251">
        <f>Migración!$D$3</f>
        <v>1</v>
      </c>
      <c r="Z6" s="252"/>
      <c r="AA6" s="252"/>
      <c r="AB6" s="252"/>
      <c r="AC6" s="252"/>
      <c r="AD6" s="192"/>
      <c r="AE6" s="239"/>
    </row>
    <row r="7" spans="1:31" s="207" customFormat="1" ht="72.75" customHeight="1" x14ac:dyDescent="0.25">
      <c r="A7" s="216">
        <v>1</v>
      </c>
      <c r="B7" s="254"/>
      <c r="C7" s="241" t="s">
        <v>983</v>
      </c>
      <c r="D7" s="246" t="s">
        <v>285</v>
      </c>
      <c r="E7" s="246" t="s">
        <v>11</v>
      </c>
      <c r="F7" s="246" t="s">
        <v>12</v>
      </c>
      <c r="G7" s="246" t="s">
        <v>984</v>
      </c>
      <c r="H7" s="246" t="s">
        <v>985</v>
      </c>
      <c r="I7" s="246" t="s">
        <v>65</v>
      </c>
      <c r="J7" s="246" t="s">
        <v>132</v>
      </c>
      <c r="K7" s="253">
        <f>Migración!$D$2</f>
        <v>42058.75</v>
      </c>
      <c r="L7" s="248">
        <v>42053.811805555553</v>
      </c>
      <c r="M7" s="253">
        <v>42054.495138888888</v>
      </c>
      <c r="N7" s="230">
        <f t="shared" ref="N7:N38" si="3">K7-M7</f>
        <v>4.2548611111124046</v>
      </c>
      <c r="O7" s="248">
        <f>+Y7+M7</f>
        <v>42055.495138888888</v>
      </c>
      <c r="P7" s="248"/>
      <c r="Q7" s="249">
        <f t="shared" ref="Q7:Q38" si="4">IF(T7="",(ROUNDDOWN(K7-O7,0)),ROUNDDOWN(T7-O7,0))</f>
        <v>3</v>
      </c>
      <c r="R7" s="249" t="str">
        <f t="shared" ref="R7:R38" si="5">IF(P7="","Sin Fecha",IF(T7="",(ROUNDDOWN(K7-P7,0)),ROUNDDOWN(T7-P7,0)))</f>
        <v>Sin Fecha</v>
      </c>
      <c r="S7" s="250">
        <f t="shared" ref="S7:S38" si="6">K7-L7</f>
        <v>4.9381944444467081</v>
      </c>
      <c r="T7" s="247"/>
      <c r="U7" s="247" t="str">
        <f t="shared" ref="U7:U38" si="7">IF(AND(T7&lt;&gt;"",Q7&lt;=0),"Cumplió","No Cumplió")</f>
        <v>No Cumplió</v>
      </c>
      <c r="V7" s="247" t="str">
        <f t="shared" ref="V7:V38" si="8">IF(AND(T7&lt;&gt;"",R7&lt;=0),"Cumplió",IF(P7="","Sin Fecha","No Cumplió"))</f>
        <v>Sin Fecha</v>
      </c>
      <c r="W7" s="250">
        <f t="shared" ref="W7:W38" si="9">IF(T7="",K7-L7,T7-L7)</f>
        <v>4.9381944444467081</v>
      </c>
      <c r="X7" s="246"/>
      <c r="Y7" s="251">
        <f>Migración!$D$3</f>
        <v>1</v>
      </c>
      <c r="Z7" s="252"/>
      <c r="AA7" s="252"/>
      <c r="AB7" s="252"/>
      <c r="AC7" s="252"/>
      <c r="AD7" s="192"/>
      <c r="AE7" s="215"/>
    </row>
    <row r="8" spans="1:31" s="171" customFormat="1" ht="51.75" customHeight="1" x14ac:dyDescent="0.25">
      <c r="A8" s="181">
        <v>1</v>
      </c>
      <c r="B8" s="254"/>
      <c r="C8" s="241" t="s">
        <v>973</v>
      </c>
      <c r="D8" s="246" t="s">
        <v>285</v>
      </c>
      <c r="E8" s="246" t="s">
        <v>59</v>
      </c>
      <c r="F8" s="246" t="s">
        <v>12</v>
      </c>
      <c r="G8" s="246" t="s">
        <v>974</v>
      </c>
      <c r="H8" s="246" t="s">
        <v>975</v>
      </c>
      <c r="I8" s="246" t="s">
        <v>932</v>
      </c>
      <c r="J8" s="246" t="s">
        <v>932</v>
      </c>
      <c r="K8" s="253">
        <f>Migración!$D$2</f>
        <v>42058.75</v>
      </c>
      <c r="L8" s="248">
        <v>42047.510416666664</v>
      </c>
      <c r="M8" s="253">
        <v>42053.730555555558</v>
      </c>
      <c r="N8" s="230">
        <f t="shared" si="3"/>
        <v>5.0194444444423425</v>
      </c>
      <c r="O8" s="248">
        <f t="shared" ref="O8:O38" si="10">+Y8+M8</f>
        <v>42054.730555555558</v>
      </c>
      <c r="P8" s="248"/>
      <c r="Q8" s="249">
        <f t="shared" si="4"/>
        <v>4</v>
      </c>
      <c r="R8" s="249" t="str">
        <f t="shared" si="5"/>
        <v>Sin Fecha</v>
      </c>
      <c r="S8" s="250">
        <f t="shared" si="6"/>
        <v>11.239583333335759</v>
      </c>
      <c r="T8" s="247"/>
      <c r="U8" s="247" t="str">
        <f t="shared" si="7"/>
        <v>No Cumplió</v>
      </c>
      <c r="V8" s="247" t="str">
        <f t="shared" si="8"/>
        <v>Sin Fecha</v>
      </c>
      <c r="W8" s="250">
        <f t="shared" si="9"/>
        <v>11.239583333335759</v>
      </c>
      <c r="X8" s="246"/>
      <c r="Y8" s="251">
        <f>Migración!$D$3</f>
        <v>1</v>
      </c>
      <c r="Z8" s="252"/>
      <c r="AA8" s="252"/>
      <c r="AB8" s="252"/>
      <c r="AC8" s="252"/>
      <c r="AD8" s="192"/>
      <c r="AE8" s="180"/>
    </row>
    <row r="9" spans="1:31" s="245" customFormat="1" ht="51.75" customHeight="1" x14ac:dyDescent="0.25">
      <c r="A9" s="245">
        <v>1</v>
      </c>
      <c r="B9" s="254"/>
      <c r="C9" s="241" t="s">
        <v>902</v>
      </c>
      <c r="D9" s="246" t="s">
        <v>285</v>
      </c>
      <c r="E9" s="246" t="s">
        <v>59</v>
      </c>
      <c r="F9" s="246" t="s">
        <v>25</v>
      </c>
      <c r="G9" s="246" t="s">
        <v>903</v>
      </c>
      <c r="H9" s="246" t="s">
        <v>904</v>
      </c>
      <c r="I9" s="246" t="s">
        <v>905</v>
      </c>
      <c r="J9" s="246" t="s">
        <v>131</v>
      </c>
      <c r="K9" s="253">
        <f>Migración!$D$2</f>
        <v>42058.75</v>
      </c>
      <c r="L9" s="248">
        <v>42045.738888888889</v>
      </c>
      <c r="M9" s="253">
        <v>42045.738888888889</v>
      </c>
      <c r="N9" s="230">
        <f t="shared" si="3"/>
        <v>13.011111111110949</v>
      </c>
      <c r="O9" s="248">
        <f t="shared" si="10"/>
        <v>42046.738888888889</v>
      </c>
      <c r="P9" s="248"/>
      <c r="Q9" s="249">
        <f t="shared" si="4"/>
        <v>12</v>
      </c>
      <c r="R9" s="249" t="str">
        <f t="shared" si="5"/>
        <v>Sin Fecha</v>
      </c>
      <c r="S9" s="250">
        <f t="shared" si="6"/>
        <v>13.011111111110949</v>
      </c>
      <c r="T9" s="247"/>
      <c r="U9" s="247" t="str">
        <f t="shared" si="7"/>
        <v>No Cumplió</v>
      </c>
      <c r="V9" s="247" t="str">
        <f t="shared" si="8"/>
        <v>Sin Fecha</v>
      </c>
      <c r="W9" s="250">
        <f t="shared" si="9"/>
        <v>13.011111111110949</v>
      </c>
      <c r="X9" s="246"/>
      <c r="Y9" s="251">
        <f>Migración!$D$3</f>
        <v>1</v>
      </c>
      <c r="Z9" s="252"/>
      <c r="AA9" s="252"/>
      <c r="AB9" s="252"/>
      <c r="AC9" s="252"/>
      <c r="AD9" s="192"/>
      <c r="AE9" s="239"/>
    </row>
    <row r="10" spans="1:31" s="171" customFormat="1" ht="72.75" customHeight="1" x14ac:dyDescent="0.25">
      <c r="A10" s="181">
        <v>1</v>
      </c>
      <c r="B10" s="254"/>
      <c r="C10" s="241" t="s">
        <v>969</v>
      </c>
      <c r="D10" s="246" t="s">
        <v>285</v>
      </c>
      <c r="E10" s="246" t="s">
        <v>51</v>
      </c>
      <c r="F10" s="246" t="s">
        <v>25</v>
      </c>
      <c r="G10" s="246" t="s">
        <v>970</v>
      </c>
      <c r="H10" s="246" t="s">
        <v>971</v>
      </c>
      <c r="I10" s="246" t="s">
        <v>55</v>
      </c>
      <c r="J10" s="246" t="s">
        <v>88</v>
      </c>
      <c r="K10" s="253">
        <f>Migración!$D$2</f>
        <v>42058.75</v>
      </c>
      <c r="L10" s="248">
        <v>42045.559027777781</v>
      </c>
      <c r="M10" s="253">
        <v>42053.445138888892</v>
      </c>
      <c r="N10" s="230">
        <f t="shared" si="3"/>
        <v>5.304861111108039</v>
      </c>
      <c r="O10" s="248">
        <f t="shared" si="10"/>
        <v>42054.445138888892</v>
      </c>
      <c r="P10" s="248"/>
      <c r="Q10" s="249">
        <f t="shared" si="4"/>
        <v>4</v>
      </c>
      <c r="R10" s="249" t="str">
        <f t="shared" si="5"/>
        <v>Sin Fecha</v>
      </c>
      <c r="S10" s="250">
        <f t="shared" si="6"/>
        <v>13.190972222218988</v>
      </c>
      <c r="T10" s="247"/>
      <c r="U10" s="247" t="str">
        <f t="shared" si="7"/>
        <v>No Cumplió</v>
      </c>
      <c r="V10" s="247" t="str">
        <f t="shared" si="8"/>
        <v>Sin Fecha</v>
      </c>
      <c r="W10" s="250">
        <f t="shared" si="9"/>
        <v>13.190972222218988</v>
      </c>
      <c r="X10" s="246" t="s">
        <v>972</v>
      </c>
      <c r="Y10" s="251">
        <f>Migración!$D$3</f>
        <v>1</v>
      </c>
      <c r="Z10" s="252"/>
      <c r="AA10" s="252"/>
      <c r="AB10" s="252"/>
      <c r="AC10" s="252"/>
      <c r="AD10" s="192"/>
      <c r="AE10" s="180"/>
    </row>
    <row r="11" spans="1:31" s="216" customFormat="1" ht="72.75" customHeight="1" x14ac:dyDescent="0.25">
      <c r="A11" s="218">
        <v>1</v>
      </c>
      <c r="B11" s="254" t="s">
        <v>699</v>
      </c>
      <c r="C11" s="241" t="s">
        <v>855</v>
      </c>
      <c r="D11" s="246" t="s">
        <v>285</v>
      </c>
      <c r="E11" s="246" t="s">
        <v>11</v>
      </c>
      <c r="F11" s="246" t="s">
        <v>12</v>
      </c>
      <c r="G11" s="246" t="s">
        <v>856</v>
      </c>
      <c r="H11" s="246" t="s">
        <v>857</v>
      </c>
      <c r="I11" s="246" t="s">
        <v>55</v>
      </c>
      <c r="J11" s="246" t="s">
        <v>42</v>
      </c>
      <c r="K11" s="253">
        <f>Migración!$D$2</f>
        <v>42058.75</v>
      </c>
      <c r="L11" s="248">
        <v>42044.407638888886</v>
      </c>
      <c r="M11" s="253">
        <f>+T12</f>
        <v>42054.661111111112</v>
      </c>
      <c r="N11" s="230">
        <f t="shared" si="3"/>
        <v>4.0888888888875954</v>
      </c>
      <c r="O11" s="248">
        <f t="shared" si="10"/>
        <v>42055.661111111112</v>
      </c>
      <c r="P11" s="248"/>
      <c r="Q11" s="249">
        <f t="shared" si="4"/>
        <v>3</v>
      </c>
      <c r="R11" s="249" t="str">
        <f t="shared" si="5"/>
        <v>Sin Fecha</v>
      </c>
      <c r="S11" s="250">
        <f t="shared" si="6"/>
        <v>14.34236111111386</v>
      </c>
      <c r="T11" s="247"/>
      <c r="U11" s="247" t="str">
        <f t="shared" si="7"/>
        <v>No Cumplió</v>
      </c>
      <c r="V11" s="247" t="str">
        <f t="shared" si="8"/>
        <v>Sin Fecha</v>
      </c>
      <c r="W11" s="250">
        <f t="shared" si="9"/>
        <v>14.34236111111386</v>
      </c>
      <c r="X11" s="246" t="s">
        <v>57</v>
      </c>
      <c r="Y11" s="251">
        <f>Migración!$D$3</f>
        <v>1</v>
      </c>
      <c r="Z11" s="252"/>
      <c r="AA11" s="252"/>
      <c r="AB11" s="252"/>
      <c r="AC11" s="252"/>
      <c r="AD11" s="192"/>
      <c r="AE11" s="217"/>
    </row>
    <row r="12" spans="1:31" s="58" customFormat="1" ht="85.5" x14ac:dyDescent="0.25">
      <c r="A12" s="60"/>
      <c r="B12" s="254" t="s">
        <v>699</v>
      </c>
      <c r="C12" s="241" t="s">
        <v>855</v>
      </c>
      <c r="D12" s="246" t="s">
        <v>285</v>
      </c>
      <c r="E12" s="246" t="s">
        <v>11</v>
      </c>
      <c r="F12" s="246" t="s">
        <v>12</v>
      </c>
      <c r="G12" s="246" t="s">
        <v>856</v>
      </c>
      <c r="H12" s="246" t="s">
        <v>857</v>
      </c>
      <c r="I12" s="246" t="s">
        <v>55</v>
      </c>
      <c r="J12" s="246" t="s">
        <v>55</v>
      </c>
      <c r="K12" s="253">
        <f>Migración!$D$2</f>
        <v>42058.75</v>
      </c>
      <c r="L12" s="248">
        <v>42044.407638888886</v>
      </c>
      <c r="M12" s="253">
        <v>42052.465277777781</v>
      </c>
      <c r="N12" s="230">
        <f t="shared" si="3"/>
        <v>6.2847222222189885</v>
      </c>
      <c r="O12" s="248">
        <f t="shared" si="10"/>
        <v>42053.465277777781</v>
      </c>
      <c r="P12" s="248"/>
      <c r="Q12" s="249">
        <f t="shared" si="4"/>
        <v>1</v>
      </c>
      <c r="R12" s="249" t="str">
        <f t="shared" si="5"/>
        <v>Sin Fecha</v>
      </c>
      <c r="S12" s="250">
        <f t="shared" si="6"/>
        <v>14.34236111111386</v>
      </c>
      <c r="T12" s="247">
        <v>42054.661111111112</v>
      </c>
      <c r="U12" s="247" t="str">
        <f t="shared" si="7"/>
        <v>No Cumplió</v>
      </c>
      <c r="V12" s="247" t="str">
        <f t="shared" si="8"/>
        <v>Sin Fecha</v>
      </c>
      <c r="W12" s="250">
        <f t="shared" si="9"/>
        <v>10.253472222226264</v>
      </c>
      <c r="X12" s="246" t="s">
        <v>57</v>
      </c>
      <c r="Y12" s="251">
        <f>Migración!$D$3</f>
        <v>1</v>
      </c>
      <c r="Z12" s="252"/>
      <c r="AA12" s="252"/>
      <c r="AB12" s="252"/>
      <c r="AC12" s="252"/>
      <c r="AD12" s="192"/>
      <c r="AE12" s="59"/>
    </row>
    <row r="13" spans="1:31" s="219" customFormat="1" ht="71.25" x14ac:dyDescent="0.25">
      <c r="A13" s="221">
        <v>1</v>
      </c>
      <c r="B13" s="254" t="s">
        <v>727</v>
      </c>
      <c r="C13" s="241" t="s">
        <v>840</v>
      </c>
      <c r="D13" s="246" t="s">
        <v>285</v>
      </c>
      <c r="E13" s="246" t="s">
        <v>59</v>
      </c>
      <c r="F13" s="246" t="s">
        <v>12</v>
      </c>
      <c r="G13" s="246" t="s">
        <v>841</v>
      </c>
      <c r="H13" s="246" t="s">
        <v>842</v>
      </c>
      <c r="I13" s="246" t="s">
        <v>80</v>
      </c>
      <c r="J13" s="246" t="s">
        <v>33</v>
      </c>
      <c r="K13" s="253">
        <f>Migración!$D$2</f>
        <v>42058.75</v>
      </c>
      <c r="L13" s="248">
        <v>42041.802777777775</v>
      </c>
      <c r="M13" s="259">
        <v>42054.712500000001</v>
      </c>
      <c r="N13" s="230">
        <f t="shared" si="3"/>
        <v>4.0374999999985448</v>
      </c>
      <c r="O13" s="248">
        <f t="shared" si="10"/>
        <v>42055.712500000001</v>
      </c>
      <c r="P13" s="248"/>
      <c r="Q13" s="249">
        <f t="shared" si="4"/>
        <v>3</v>
      </c>
      <c r="R13" s="249" t="str">
        <f t="shared" si="5"/>
        <v>Sin Fecha</v>
      </c>
      <c r="S13" s="250">
        <f t="shared" si="6"/>
        <v>16.947222222224809</v>
      </c>
      <c r="T13" s="247"/>
      <c r="U13" s="247" t="str">
        <f t="shared" si="7"/>
        <v>No Cumplió</v>
      </c>
      <c r="V13" s="247" t="str">
        <f t="shared" si="8"/>
        <v>Sin Fecha</v>
      </c>
      <c r="W13" s="250">
        <f t="shared" si="9"/>
        <v>16.947222222224809</v>
      </c>
      <c r="X13" s="246"/>
      <c r="Y13" s="251">
        <f>Migración!$D$3</f>
        <v>1</v>
      </c>
      <c r="Z13" s="252"/>
      <c r="AA13" s="252"/>
      <c r="AB13" s="252"/>
      <c r="AC13" s="252"/>
      <c r="AD13" s="192"/>
      <c r="AE13" s="220"/>
    </row>
    <row r="14" spans="1:31" ht="114" x14ac:dyDescent="0.25">
      <c r="B14" s="254" t="s">
        <v>713</v>
      </c>
      <c r="C14" s="241" t="s">
        <v>689</v>
      </c>
      <c r="D14" s="246" t="s">
        <v>285</v>
      </c>
      <c r="E14" s="246" t="s">
        <v>11</v>
      </c>
      <c r="F14" s="246" t="s">
        <v>25</v>
      </c>
      <c r="G14" s="246" t="s">
        <v>690</v>
      </c>
      <c r="H14" s="246" t="s">
        <v>691</v>
      </c>
      <c r="I14" s="246" t="s">
        <v>456</v>
      </c>
      <c r="J14" s="246" t="s">
        <v>22</v>
      </c>
      <c r="K14" s="253">
        <f>Migración!$D$2</f>
        <v>42058.75</v>
      </c>
      <c r="L14" s="248">
        <v>42038.731944444444</v>
      </c>
      <c r="M14" s="259">
        <v>42038.731944444444</v>
      </c>
      <c r="N14" s="230">
        <f t="shared" si="3"/>
        <v>20.018055555556202</v>
      </c>
      <c r="O14" s="248">
        <f t="shared" si="10"/>
        <v>42039.731944444444</v>
      </c>
      <c r="P14" s="248"/>
      <c r="Q14" s="249">
        <f t="shared" si="4"/>
        <v>0</v>
      </c>
      <c r="R14" s="249" t="str">
        <f t="shared" si="5"/>
        <v>Sin Fecha</v>
      </c>
      <c r="S14" s="250">
        <f t="shared" si="6"/>
        <v>20.018055555556202</v>
      </c>
      <c r="T14" s="247">
        <v>42039</v>
      </c>
      <c r="U14" s="247" t="str">
        <f t="shared" si="7"/>
        <v>Cumplió</v>
      </c>
      <c r="V14" s="247" t="str">
        <f t="shared" si="8"/>
        <v>Sin Fecha</v>
      </c>
      <c r="W14" s="250">
        <f t="shared" si="9"/>
        <v>0.26805555555620231</v>
      </c>
      <c r="X14" s="246"/>
      <c r="Y14" s="251">
        <f>Migración!$D$3</f>
        <v>1</v>
      </c>
      <c r="Z14" s="252"/>
      <c r="AA14" s="252"/>
      <c r="AB14" s="252"/>
      <c r="AC14" s="252"/>
      <c r="AD14" s="254"/>
    </row>
    <row r="15" spans="1:31" ht="199.5" x14ac:dyDescent="0.25">
      <c r="B15" s="254" t="s">
        <v>713</v>
      </c>
      <c r="C15" s="241" t="s">
        <v>692</v>
      </c>
      <c r="D15" s="246" t="s">
        <v>285</v>
      </c>
      <c r="E15" s="246" t="s">
        <v>11</v>
      </c>
      <c r="F15" s="246" t="s">
        <v>25</v>
      </c>
      <c r="G15" s="246" t="s">
        <v>693</v>
      </c>
      <c r="H15" s="246" t="s">
        <v>694</v>
      </c>
      <c r="I15" s="246" t="s">
        <v>456</v>
      </c>
      <c r="J15" s="246" t="s">
        <v>22</v>
      </c>
      <c r="K15" s="253">
        <f>Migración!$D$2</f>
        <v>42058.75</v>
      </c>
      <c r="L15" s="248">
        <v>42038.728472222225</v>
      </c>
      <c r="M15" s="259">
        <v>42038.731944444444</v>
      </c>
      <c r="N15" s="230">
        <f t="shared" si="3"/>
        <v>20.018055555556202</v>
      </c>
      <c r="O15" s="248">
        <f t="shared" si="10"/>
        <v>42039.731944444444</v>
      </c>
      <c r="P15" s="248"/>
      <c r="Q15" s="249">
        <f t="shared" si="4"/>
        <v>0</v>
      </c>
      <c r="R15" s="249" t="str">
        <f t="shared" si="5"/>
        <v>Sin Fecha</v>
      </c>
      <c r="S15" s="250">
        <f t="shared" si="6"/>
        <v>20.021527777775191</v>
      </c>
      <c r="T15" s="247">
        <v>42039.38958333333</v>
      </c>
      <c r="U15" s="247" t="str">
        <f t="shared" si="7"/>
        <v>Cumplió</v>
      </c>
      <c r="V15" s="247" t="str">
        <f t="shared" si="8"/>
        <v>Sin Fecha</v>
      </c>
      <c r="W15" s="250">
        <f t="shared" si="9"/>
        <v>0.66111111110512866</v>
      </c>
      <c r="X15" s="246"/>
      <c r="Y15" s="251">
        <f>Migración!$D$3</f>
        <v>1</v>
      </c>
      <c r="Z15" s="252"/>
      <c r="AA15" s="252"/>
      <c r="AB15" s="252"/>
      <c r="AC15" s="252"/>
      <c r="AD15" s="254"/>
    </row>
    <row r="16" spans="1:31" ht="199.5" x14ac:dyDescent="0.25">
      <c r="B16" s="254" t="s">
        <v>713</v>
      </c>
      <c r="C16" s="241" t="s">
        <v>692</v>
      </c>
      <c r="D16" s="246" t="s">
        <v>285</v>
      </c>
      <c r="E16" s="246" t="s">
        <v>11</v>
      </c>
      <c r="F16" s="246" t="s">
        <v>25</v>
      </c>
      <c r="G16" s="246" t="s">
        <v>693</v>
      </c>
      <c r="H16" s="246" t="s">
        <v>694</v>
      </c>
      <c r="I16" s="246" t="s">
        <v>456</v>
      </c>
      <c r="J16" s="246" t="s">
        <v>96</v>
      </c>
      <c r="K16" s="253">
        <f>Migración!$D$2</f>
        <v>42058.75</v>
      </c>
      <c r="L16" s="248">
        <v>42038.728472222225</v>
      </c>
      <c r="M16" s="259">
        <f>+T15</f>
        <v>42039.38958333333</v>
      </c>
      <c r="N16" s="230">
        <f t="shared" si="3"/>
        <v>19.360416666670062</v>
      </c>
      <c r="O16" s="248">
        <f t="shared" si="10"/>
        <v>42040.38958333333</v>
      </c>
      <c r="P16" s="248"/>
      <c r="Q16" s="249">
        <f t="shared" si="4"/>
        <v>-1</v>
      </c>
      <c r="R16" s="249" t="str">
        <f t="shared" si="5"/>
        <v>Sin Fecha</v>
      </c>
      <c r="S16" s="250">
        <f t="shared" si="6"/>
        <v>20.021527777775191</v>
      </c>
      <c r="T16" s="247">
        <v>42039</v>
      </c>
      <c r="U16" s="247" t="str">
        <f t="shared" si="7"/>
        <v>Cumplió</v>
      </c>
      <c r="V16" s="247" t="str">
        <f t="shared" si="8"/>
        <v>Sin Fecha</v>
      </c>
      <c r="W16" s="250">
        <f t="shared" si="9"/>
        <v>0.27152777777519077</v>
      </c>
      <c r="X16" s="246"/>
      <c r="Y16" s="251">
        <f>Migración!$D$3</f>
        <v>1</v>
      </c>
      <c r="Z16" s="252"/>
      <c r="AA16" s="252"/>
      <c r="AB16" s="252"/>
      <c r="AC16" s="252"/>
      <c r="AD16" s="254"/>
    </row>
    <row r="17" spans="1:31" s="221" customFormat="1" ht="409.5" x14ac:dyDescent="0.25">
      <c r="A17" s="223">
        <v>1</v>
      </c>
      <c r="B17" s="254" t="s">
        <v>699</v>
      </c>
      <c r="C17" s="241" t="s">
        <v>35</v>
      </c>
      <c r="D17" s="246" t="s">
        <v>285</v>
      </c>
      <c r="E17" s="246" t="s">
        <v>59</v>
      </c>
      <c r="F17" s="246" t="s">
        <v>25</v>
      </c>
      <c r="G17" s="246" t="s">
        <v>36</v>
      </c>
      <c r="H17" s="246" t="s">
        <v>37</v>
      </c>
      <c r="I17" s="246" t="s">
        <v>38</v>
      </c>
      <c r="J17" s="246" t="s">
        <v>33</v>
      </c>
      <c r="K17" s="253">
        <f>Migración!$D$2</f>
        <v>42058.75</v>
      </c>
      <c r="L17" s="248">
        <v>42034.694444444445</v>
      </c>
      <c r="M17" s="253">
        <v>42054.436111111114</v>
      </c>
      <c r="N17" s="230">
        <f t="shared" si="3"/>
        <v>4.3138888888861402</v>
      </c>
      <c r="O17" s="248">
        <f t="shared" si="10"/>
        <v>42055.436111111114</v>
      </c>
      <c r="P17" s="248"/>
      <c r="Q17" s="249">
        <f t="shared" si="4"/>
        <v>3</v>
      </c>
      <c r="R17" s="249" t="str">
        <f t="shared" si="5"/>
        <v>Sin Fecha</v>
      </c>
      <c r="S17" s="250">
        <f t="shared" si="6"/>
        <v>24.055555555554747</v>
      </c>
      <c r="T17" s="247"/>
      <c r="U17" s="247" t="str">
        <f t="shared" si="7"/>
        <v>No Cumplió</v>
      </c>
      <c r="V17" s="247" t="str">
        <f t="shared" si="8"/>
        <v>Sin Fecha</v>
      </c>
      <c r="W17" s="250">
        <f t="shared" si="9"/>
        <v>24.055555555554747</v>
      </c>
      <c r="X17" s="246"/>
      <c r="Y17" s="251">
        <f>Migración!$D$3</f>
        <v>1</v>
      </c>
      <c r="Z17" s="252"/>
      <c r="AA17" s="252"/>
      <c r="AB17" s="252"/>
      <c r="AC17" s="252"/>
      <c r="AD17" s="192"/>
      <c r="AE17" s="222"/>
    </row>
    <row r="18" spans="1:31" s="108" customFormat="1" ht="114" x14ac:dyDescent="0.25">
      <c r="A18" s="111">
        <v>1</v>
      </c>
      <c r="B18" s="254" t="s">
        <v>699</v>
      </c>
      <c r="C18" s="241" t="s">
        <v>43</v>
      </c>
      <c r="D18" s="246" t="s">
        <v>285</v>
      </c>
      <c r="E18" s="246" t="s">
        <v>59</v>
      </c>
      <c r="F18" s="246" t="s">
        <v>25</v>
      </c>
      <c r="G18" s="246" t="s">
        <v>44</v>
      </c>
      <c r="H18" s="246" t="s">
        <v>45</v>
      </c>
      <c r="I18" s="246" t="s">
        <v>38</v>
      </c>
      <c r="J18" s="246" t="s">
        <v>38</v>
      </c>
      <c r="K18" s="253">
        <f>Migración!$D$2</f>
        <v>42058.75</v>
      </c>
      <c r="L18" s="248">
        <v>42034.682638888888</v>
      </c>
      <c r="M18" s="253">
        <v>42052.730555555558</v>
      </c>
      <c r="N18" s="230">
        <f t="shared" si="3"/>
        <v>6.0194444444423425</v>
      </c>
      <c r="O18" s="248">
        <f t="shared" si="10"/>
        <v>42053.730555555558</v>
      </c>
      <c r="P18" s="248"/>
      <c r="Q18" s="249">
        <f t="shared" si="4"/>
        <v>5</v>
      </c>
      <c r="R18" s="249" t="str">
        <f t="shared" si="5"/>
        <v>Sin Fecha</v>
      </c>
      <c r="S18" s="250">
        <f t="shared" si="6"/>
        <v>24.067361111112405</v>
      </c>
      <c r="T18" s="247"/>
      <c r="U18" s="247" t="str">
        <f t="shared" si="7"/>
        <v>No Cumplió</v>
      </c>
      <c r="V18" s="247" t="str">
        <f t="shared" si="8"/>
        <v>Sin Fecha</v>
      </c>
      <c r="W18" s="250">
        <f t="shared" si="9"/>
        <v>24.067361111112405</v>
      </c>
      <c r="X18" s="246"/>
      <c r="Y18" s="251">
        <f>Migración!$D$3</f>
        <v>1</v>
      </c>
      <c r="Z18" s="252"/>
      <c r="AA18" s="252"/>
      <c r="AB18" s="252"/>
      <c r="AC18" s="252"/>
      <c r="AD18" s="192"/>
      <c r="AE18" s="110"/>
    </row>
    <row r="19" spans="1:31" s="73" customFormat="1" ht="99.75" x14ac:dyDescent="0.25">
      <c r="A19" s="75">
        <v>1</v>
      </c>
      <c r="B19" s="254" t="s">
        <v>708</v>
      </c>
      <c r="C19" s="241" t="s">
        <v>214</v>
      </c>
      <c r="D19" s="246" t="s">
        <v>285</v>
      </c>
      <c r="E19" s="246" t="s">
        <v>59</v>
      </c>
      <c r="F19" s="246" t="s">
        <v>25</v>
      </c>
      <c r="G19" s="246" t="s">
        <v>215</v>
      </c>
      <c r="H19" s="246" t="s">
        <v>216</v>
      </c>
      <c r="I19" s="246" t="s">
        <v>38</v>
      </c>
      <c r="J19" s="246" t="s">
        <v>38</v>
      </c>
      <c r="K19" s="253">
        <f>Migración!$D$2</f>
        <v>42058.75</v>
      </c>
      <c r="L19" s="248">
        <v>42025.50277777778</v>
      </c>
      <c r="M19" s="259">
        <v>42052.729861111111</v>
      </c>
      <c r="N19" s="230">
        <f t="shared" si="3"/>
        <v>6.0201388888890506</v>
      </c>
      <c r="O19" s="248">
        <f t="shared" si="10"/>
        <v>42053.729861111111</v>
      </c>
      <c r="P19" s="248"/>
      <c r="Q19" s="249">
        <f t="shared" si="4"/>
        <v>5</v>
      </c>
      <c r="R19" s="249" t="str">
        <f t="shared" si="5"/>
        <v>Sin Fecha</v>
      </c>
      <c r="S19" s="250">
        <f t="shared" si="6"/>
        <v>33.247222222220444</v>
      </c>
      <c r="T19" s="247"/>
      <c r="U19" s="247" t="str">
        <f t="shared" si="7"/>
        <v>No Cumplió</v>
      </c>
      <c r="V19" s="247" t="str">
        <f t="shared" si="8"/>
        <v>Sin Fecha</v>
      </c>
      <c r="W19" s="250">
        <f t="shared" si="9"/>
        <v>33.247222222220444</v>
      </c>
      <c r="X19" s="246" t="s">
        <v>217</v>
      </c>
      <c r="Y19" s="251">
        <f>Migración!$D$3</f>
        <v>1</v>
      </c>
      <c r="Z19" s="252"/>
      <c r="AA19" s="252"/>
      <c r="AB19" s="252"/>
      <c r="AC19" s="252"/>
      <c r="AD19" s="192"/>
      <c r="AE19" s="74"/>
    </row>
    <row r="20" spans="1:31" ht="185.25" x14ac:dyDescent="0.25">
      <c r="B20" s="254" t="s">
        <v>714</v>
      </c>
      <c r="C20" s="241" t="s">
        <v>385</v>
      </c>
      <c r="D20" s="246" t="s">
        <v>285</v>
      </c>
      <c r="E20" s="246" t="s">
        <v>24</v>
      </c>
      <c r="F20" s="246" t="s">
        <v>12</v>
      </c>
      <c r="G20" s="246" t="s">
        <v>386</v>
      </c>
      <c r="H20" s="246" t="s">
        <v>387</v>
      </c>
      <c r="I20" s="246" t="s">
        <v>28</v>
      </c>
      <c r="J20" s="246" t="s">
        <v>22</v>
      </c>
      <c r="K20" s="253">
        <f>Migración!$D$2</f>
        <v>42058.75</v>
      </c>
      <c r="L20" s="248">
        <v>42016.791666666664</v>
      </c>
      <c r="M20" s="259">
        <v>42037</v>
      </c>
      <c r="N20" s="230">
        <f t="shared" si="3"/>
        <v>21.75</v>
      </c>
      <c r="O20" s="248">
        <f t="shared" si="10"/>
        <v>42038</v>
      </c>
      <c r="P20" s="248"/>
      <c r="Q20" s="249">
        <f t="shared" si="4"/>
        <v>3</v>
      </c>
      <c r="R20" s="249" t="str">
        <f t="shared" si="5"/>
        <v>Sin Fecha</v>
      </c>
      <c r="S20" s="250">
        <f t="shared" si="6"/>
        <v>41.958333333335759</v>
      </c>
      <c r="T20" s="247">
        <v>42041</v>
      </c>
      <c r="U20" s="247" t="str">
        <f t="shared" si="7"/>
        <v>No Cumplió</v>
      </c>
      <c r="V20" s="247" t="str">
        <f t="shared" si="8"/>
        <v>Sin Fecha</v>
      </c>
      <c r="W20" s="250">
        <f t="shared" si="9"/>
        <v>24.208333333335759</v>
      </c>
      <c r="X20" s="246"/>
      <c r="Y20" s="251">
        <f>Migración!$D$3</f>
        <v>1</v>
      </c>
      <c r="Z20" s="252"/>
      <c r="AA20" s="252"/>
      <c r="AB20" s="252"/>
      <c r="AC20" s="252"/>
      <c r="AD20" s="254"/>
    </row>
    <row r="21" spans="1:31" ht="171" x14ac:dyDescent="0.25">
      <c r="A21" s="4" t="s">
        <v>945</v>
      </c>
      <c r="B21" s="254" t="s">
        <v>715</v>
      </c>
      <c r="C21" s="241" t="s">
        <v>284</v>
      </c>
      <c r="D21" s="246" t="s">
        <v>285</v>
      </c>
      <c r="E21" s="246" t="s">
        <v>59</v>
      </c>
      <c r="F21" s="246" t="s">
        <v>12</v>
      </c>
      <c r="G21" s="246" t="s">
        <v>286</v>
      </c>
      <c r="H21" s="246" t="s">
        <v>287</v>
      </c>
      <c r="I21" s="246" t="s">
        <v>55</v>
      </c>
      <c r="J21" s="246" t="s">
        <v>55</v>
      </c>
      <c r="K21" s="253">
        <f>Migración!$D$2</f>
        <v>42058.75</v>
      </c>
      <c r="L21" s="248">
        <v>42013.720138888886</v>
      </c>
      <c r="M21" s="259">
        <f>+T22</f>
        <v>42048.747916666667</v>
      </c>
      <c r="N21" s="230">
        <f t="shared" si="3"/>
        <v>10.002083333332848</v>
      </c>
      <c r="O21" s="248">
        <f t="shared" si="10"/>
        <v>42049.747916666667</v>
      </c>
      <c r="P21" s="248"/>
      <c r="Q21" s="249">
        <f t="shared" si="4"/>
        <v>6</v>
      </c>
      <c r="R21" s="249" t="str">
        <f t="shared" si="5"/>
        <v>Sin Fecha</v>
      </c>
      <c r="S21" s="250">
        <f t="shared" si="6"/>
        <v>45.02986111111386</v>
      </c>
      <c r="T21" s="247">
        <v>42055.772916666669</v>
      </c>
      <c r="U21" s="247" t="str">
        <f t="shared" si="7"/>
        <v>No Cumplió</v>
      </c>
      <c r="V21" s="247" t="str">
        <f t="shared" si="8"/>
        <v>Sin Fecha</v>
      </c>
      <c r="W21" s="250">
        <f t="shared" si="9"/>
        <v>42.052777777782467</v>
      </c>
      <c r="X21" s="246" t="s">
        <v>316</v>
      </c>
      <c r="Y21" s="251">
        <f>Migración!$D$3</f>
        <v>1</v>
      </c>
      <c r="Z21" s="252"/>
      <c r="AA21" s="252"/>
      <c r="AB21" s="252"/>
      <c r="AC21" s="252"/>
      <c r="AD21" s="254"/>
    </row>
    <row r="22" spans="1:31" ht="171" x14ac:dyDescent="0.25">
      <c r="B22" s="254" t="s">
        <v>715</v>
      </c>
      <c r="C22" s="241" t="s">
        <v>284</v>
      </c>
      <c r="D22" s="246" t="s">
        <v>285</v>
      </c>
      <c r="E22" s="246" t="s">
        <v>51</v>
      </c>
      <c r="F22" s="246" t="s">
        <v>12</v>
      </c>
      <c r="G22" s="246" t="s">
        <v>286</v>
      </c>
      <c r="H22" s="246" t="s">
        <v>287</v>
      </c>
      <c r="I22" s="246" t="s">
        <v>55</v>
      </c>
      <c r="J22" s="246" t="s">
        <v>55</v>
      </c>
      <c r="K22" s="253">
        <f>Migración!$D$2</f>
        <v>42058.75</v>
      </c>
      <c r="L22" s="248">
        <v>42013.720138888886</v>
      </c>
      <c r="M22" s="259">
        <v>42037</v>
      </c>
      <c r="N22" s="230">
        <f t="shared" si="3"/>
        <v>21.75</v>
      </c>
      <c r="O22" s="248">
        <f t="shared" si="10"/>
        <v>42038</v>
      </c>
      <c r="P22" s="248"/>
      <c r="Q22" s="249">
        <f t="shared" si="4"/>
        <v>10</v>
      </c>
      <c r="R22" s="249" t="str">
        <f t="shared" si="5"/>
        <v>Sin Fecha</v>
      </c>
      <c r="S22" s="250">
        <f t="shared" si="6"/>
        <v>45.02986111111386</v>
      </c>
      <c r="T22" s="247">
        <v>42048.747916666667</v>
      </c>
      <c r="U22" s="247" t="str">
        <f t="shared" si="7"/>
        <v>No Cumplió</v>
      </c>
      <c r="V22" s="247" t="str">
        <f t="shared" si="8"/>
        <v>Sin Fecha</v>
      </c>
      <c r="W22" s="250">
        <f t="shared" si="9"/>
        <v>35.027777777781012</v>
      </c>
      <c r="X22" s="246" t="s">
        <v>316</v>
      </c>
      <c r="Y22" s="251">
        <f>Migración!$D$3</f>
        <v>1</v>
      </c>
      <c r="Z22" s="252"/>
      <c r="AA22" s="252"/>
      <c r="AB22" s="252"/>
      <c r="AC22" s="252"/>
      <c r="AD22" s="254"/>
    </row>
    <row r="23" spans="1:31" ht="42.75" x14ac:dyDescent="0.25">
      <c r="B23" s="254" t="s">
        <v>714</v>
      </c>
      <c r="C23" s="241" t="s">
        <v>288</v>
      </c>
      <c r="D23" s="246" t="s">
        <v>285</v>
      </c>
      <c r="E23" s="246" t="s">
        <v>51</v>
      </c>
      <c r="F23" s="246" t="s">
        <v>12</v>
      </c>
      <c r="G23" s="246" t="s">
        <v>289</v>
      </c>
      <c r="H23" s="246" t="s">
        <v>290</v>
      </c>
      <c r="I23" s="246" t="s">
        <v>32</v>
      </c>
      <c r="J23" s="246" t="s">
        <v>16</v>
      </c>
      <c r="K23" s="253">
        <f>Migración!$D$2</f>
        <v>42058.75</v>
      </c>
      <c r="L23" s="248">
        <v>41962.595833333333</v>
      </c>
      <c r="M23" s="259">
        <v>42034.886111111111</v>
      </c>
      <c r="N23" s="230">
        <f t="shared" si="3"/>
        <v>23.863888888889051</v>
      </c>
      <c r="O23" s="248">
        <f t="shared" si="10"/>
        <v>42035.886111111111</v>
      </c>
      <c r="P23" s="248"/>
      <c r="Q23" s="249">
        <f t="shared" si="4"/>
        <v>2</v>
      </c>
      <c r="R23" s="249" t="str">
        <f t="shared" si="5"/>
        <v>Sin Fecha</v>
      </c>
      <c r="S23" s="250">
        <f t="shared" si="6"/>
        <v>96.154166666667152</v>
      </c>
      <c r="T23" s="247">
        <v>42038.492361111108</v>
      </c>
      <c r="U23" s="247" t="str">
        <f t="shared" si="7"/>
        <v>No Cumplió</v>
      </c>
      <c r="V23" s="247" t="str">
        <f t="shared" si="8"/>
        <v>Sin Fecha</v>
      </c>
      <c r="W23" s="250">
        <f t="shared" si="9"/>
        <v>75.896527777775191</v>
      </c>
      <c r="X23" s="246" t="s">
        <v>57</v>
      </c>
      <c r="Y23" s="251">
        <f>Migración!$D$3</f>
        <v>1</v>
      </c>
      <c r="Z23" s="252"/>
      <c r="AA23" s="252"/>
      <c r="AB23" s="252"/>
      <c r="AC23" s="252"/>
      <c r="AD23" s="254"/>
    </row>
    <row r="24" spans="1:31" ht="42.75" x14ac:dyDescent="0.25">
      <c r="B24" s="254" t="s">
        <v>714</v>
      </c>
      <c r="C24" s="241" t="s">
        <v>288</v>
      </c>
      <c r="D24" s="246" t="s">
        <v>285</v>
      </c>
      <c r="E24" s="246" t="s">
        <v>51</v>
      </c>
      <c r="F24" s="246" t="s">
        <v>12</v>
      </c>
      <c r="G24" s="246" t="s">
        <v>289</v>
      </c>
      <c r="H24" s="246" t="s">
        <v>290</v>
      </c>
      <c r="I24" s="246" t="s">
        <v>32</v>
      </c>
      <c r="J24" s="246" t="s">
        <v>735</v>
      </c>
      <c r="K24" s="253">
        <f>Migración!$D$2</f>
        <v>42058.75</v>
      </c>
      <c r="L24" s="248">
        <v>41962.595833333333</v>
      </c>
      <c r="M24" s="259">
        <f>+T23</f>
        <v>42038.492361111108</v>
      </c>
      <c r="N24" s="230">
        <f t="shared" si="3"/>
        <v>20.257638888891961</v>
      </c>
      <c r="O24" s="248">
        <f t="shared" si="10"/>
        <v>42039.492361111108</v>
      </c>
      <c r="P24" s="248"/>
      <c r="Q24" s="249">
        <f t="shared" si="4"/>
        <v>0</v>
      </c>
      <c r="R24" s="249" t="str">
        <f t="shared" si="5"/>
        <v>Sin Fecha</v>
      </c>
      <c r="S24" s="250">
        <f t="shared" si="6"/>
        <v>96.154166666667152</v>
      </c>
      <c r="T24" s="247">
        <v>42039.454861111109</v>
      </c>
      <c r="U24" s="247" t="str">
        <f t="shared" si="7"/>
        <v>Cumplió</v>
      </c>
      <c r="V24" s="247" t="str">
        <f t="shared" si="8"/>
        <v>Sin Fecha</v>
      </c>
      <c r="W24" s="250">
        <f t="shared" si="9"/>
        <v>76.859027777776646</v>
      </c>
      <c r="X24" s="246" t="s">
        <v>57</v>
      </c>
      <c r="Y24" s="251">
        <f>Migración!$D$3</f>
        <v>1</v>
      </c>
      <c r="Z24" s="252"/>
      <c r="AA24" s="252"/>
      <c r="AB24" s="252"/>
      <c r="AC24" s="252"/>
      <c r="AD24" s="254"/>
    </row>
    <row r="25" spans="1:31" ht="42.75" x14ac:dyDescent="0.25">
      <c r="A25" s="4">
        <v>1</v>
      </c>
      <c r="B25" s="254" t="s">
        <v>714</v>
      </c>
      <c r="C25" s="241" t="s">
        <v>288</v>
      </c>
      <c r="D25" s="246" t="s">
        <v>285</v>
      </c>
      <c r="E25" s="246" t="s">
        <v>51</v>
      </c>
      <c r="F25" s="246" t="s">
        <v>12</v>
      </c>
      <c r="G25" s="246" t="s">
        <v>289</v>
      </c>
      <c r="H25" s="246" t="s">
        <v>290</v>
      </c>
      <c r="I25" s="246" t="s">
        <v>32</v>
      </c>
      <c r="J25" s="246" t="s">
        <v>760</v>
      </c>
      <c r="K25" s="253">
        <f>Migración!$D$2</f>
        <v>42058.75</v>
      </c>
      <c r="L25" s="248">
        <v>41962.595833333333</v>
      </c>
      <c r="M25" s="259">
        <f>+T24</f>
        <v>42039.454861111109</v>
      </c>
      <c r="N25" s="230">
        <f t="shared" si="3"/>
        <v>19.295138888890506</v>
      </c>
      <c r="O25" s="248">
        <f t="shared" si="10"/>
        <v>42040.454861111109</v>
      </c>
      <c r="P25" s="248"/>
      <c r="Q25" s="249">
        <f t="shared" si="4"/>
        <v>18</v>
      </c>
      <c r="R25" s="249" t="str">
        <f t="shared" si="5"/>
        <v>Sin Fecha</v>
      </c>
      <c r="S25" s="250">
        <f t="shared" si="6"/>
        <v>96.154166666667152</v>
      </c>
      <c r="T25" s="247"/>
      <c r="U25" s="247" t="str">
        <f t="shared" si="7"/>
        <v>No Cumplió</v>
      </c>
      <c r="V25" s="247" t="str">
        <f t="shared" si="8"/>
        <v>Sin Fecha</v>
      </c>
      <c r="W25" s="250">
        <f t="shared" si="9"/>
        <v>96.154166666667152</v>
      </c>
      <c r="X25" s="246" t="s">
        <v>57</v>
      </c>
      <c r="Y25" s="251">
        <f>Migración!$D$3</f>
        <v>1</v>
      </c>
      <c r="Z25" s="252"/>
      <c r="AA25" s="252"/>
      <c r="AB25" s="252"/>
      <c r="AC25" s="252"/>
      <c r="AD25" s="254"/>
    </row>
    <row r="26" spans="1:31" ht="42.75" x14ac:dyDescent="0.25">
      <c r="A26" s="4">
        <v>1</v>
      </c>
      <c r="B26" s="254" t="s">
        <v>714</v>
      </c>
      <c r="C26" s="241" t="s">
        <v>835</v>
      </c>
      <c r="D26" s="246" t="s">
        <v>285</v>
      </c>
      <c r="E26" s="246" t="s">
        <v>11</v>
      </c>
      <c r="F26" s="246" t="s">
        <v>12</v>
      </c>
      <c r="G26" s="246" t="s">
        <v>836</v>
      </c>
      <c r="H26" s="246" t="s">
        <v>837</v>
      </c>
      <c r="I26" s="246" t="s">
        <v>838</v>
      </c>
      <c r="J26" s="246" t="s">
        <v>22</v>
      </c>
      <c r="K26" s="253">
        <f>Migración!$D$2</f>
        <v>42058.75</v>
      </c>
      <c r="L26" s="248">
        <v>41949.706250000003</v>
      </c>
      <c r="M26" s="259">
        <v>42038</v>
      </c>
      <c r="N26" s="230">
        <f t="shared" si="3"/>
        <v>20.75</v>
      </c>
      <c r="O26" s="248">
        <f t="shared" si="10"/>
        <v>42039</v>
      </c>
      <c r="P26" s="248">
        <v>42003</v>
      </c>
      <c r="Q26" s="249">
        <f t="shared" si="4"/>
        <v>19</v>
      </c>
      <c r="R26" s="249">
        <f t="shared" si="5"/>
        <v>55</v>
      </c>
      <c r="S26" s="250">
        <f t="shared" si="6"/>
        <v>109.04374999999709</v>
      </c>
      <c r="T26" s="247"/>
      <c r="U26" s="247" t="str">
        <f t="shared" si="7"/>
        <v>No Cumplió</v>
      </c>
      <c r="V26" s="247" t="str">
        <f t="shared" si="8"/>
        <v>No Cumplió</v>
      </c>
      <c r="W26" s="250">
        <f t="shared" si="9"/>
        <v>109.04374999999709</v>
      </c>
      <c r="X26" s="246" t="s">
        <v>839</v>
      </c>
      <c r="Y26" s="251">
        <f>Migración!$D$3</f>
        <v>1</v>
      </c>
      <c r="Z26" s="252"/>
      <c r="AA26" s="252"/>
      <c r="AB26" s="252"/>
      <c r="AC26" s="252"/>
      <c r="AD26" s="254"/>
    </row>
    <row r="27" spans="1:31" ht="85.5" x14ac:dyDescent="0.25">
      <c r="A27" s="4" t="s">
        <v>945</v>
      </c>
      <c r="B27" s="254" t="s">
        <v>716</v>
      </c>
      <c r="C27" s="241" t="s">
        <v>291</v>
      </c>
      <c r="D27" s="246" t="s">
        <v>285</v>
      </c>
      <c r="E27" s="246" t="s">
        <v>817</v>
      </c>
      <c r="F27" s="246" t="s">
        <v>25</v>
      </c>
      <c r="G27" s="246" t="s">
        <v>292</v>
      </c>
      <c r="H27" s="246" t="s">
        <v>293</v>
      </c>
      <c r="I27" s="246" t="s">
        <v>127</v>
      </c>
      <c r="J27" s="246" t="s">
        <v>55</v>
      </c>
      <c r="K27" s="253">
        <f>Migración!$D$2</f>
        <v>42058.75</v>
      </c>
      <c r="L27" s="248">
        <v>41948.796527777777</v>
      </c>
      <c r="M27" s="259">
        <v>42037</v>
      </c>
      <c r="N27" s="230">
        <f t="shared" si="3"/>
        <v>21.75</v>
      </c>
      <c r="O27" s="248">
        <f t="shared" si="10"/>
        <v>42038</v>
      </c>
      <c r="P27" s="248"/>
      <c r="Q27" s="249">
        <f t="shared" si="4"/>
        <v>6</v>
      </c>
      <c r="R27" s="249" t="str">
        <f t="shared" si="5"/>
        <v>Sin Fecha</v>
      </c>
      <c r="S27" s="250">
        <f t="shared" si="6"/>
        <v>109.95347222222335</v>
      </c>
      <c r="T27" s="247">
        <v>42044</v>
      </c>
      <c r="U27" s="247" t="str">
        <f t="shared" si="7"/>
        <v>No Cumplió</v>
      </c>
      <c r="V27" s="247" t="str">
        <f t="shared" si="8"/>
        <v>Sin Fecha</v>
      </c>
      <c r="W27" s="250">
        <f t="shared" si="9"/>
        <v>95.203472222223354</v>
      </c>
      <c r="X27" s="246" t="s">
        <v>268</v>
      </c>
      <c r="Y27" s="251">
        <f>Migración!$D$3</f>
        <v>1</v>
      </c>
      <c r="Z27" s="252"/>
      <c r="AA27" s="252"/>
      <c r="AB27" s="252"/>
      <c r="AC27" s="252"/>
      <c r="AD27" s="254"/>
    </row>
    <row r="28" spans="1:31" ht="28.5" x14ac:dyDescent="0.25">
      <c r="A28" s="4">
        <v>1</v>
      </c>
      <c r="B28" s="254" t="s">
        <v>716</v>
      </c>
      <c r="C28" s="241" t="s">
        <v>294</v>
      </c>
      <c r="D28" s="246" t="s">
        <v>285</v>
      </c>
      <c r="E28" s="246" t="s">
        <v>59</v>
      </c>
      <c r="F28" s="246" t="s">
        <v>12</v>
      </c>
      <c r="G28" s="246" t="s">
        <v>295</v>
      </c>
      <c r="H28" s="246" t="s">
        <v>296</v>
      </c>
      <c r="I28" s="246" t="s">
        <v>131</v>
      </c>
      <c r="J28" s="246" t="s">
        <v>33</v>
      </c>
      <c r="K28" s="253">
        <f>Migración!$D$2</f>
        <v>42058.75</v>
      </c>
      <c r="L28" s="248">
        <v>41929.495138888888</v>
      </c>
      <c r="M28" s="259">
        <f>+T29</f>
        <v>42051.504166666666</v>
      </c>
      <c r="N28" s="230">
        <f>K28-M28</f>
        <v>7.2458333333343035</v>
      </c>
      <c r="O28" s="248">
        <f>+Y28+M28</f>
        <v>42052.504166666666</v>
      </c>
      <c r="P28" s="248">
        <v>42058</v>
      </c>
      <c r="Q28" s="249">
        <f t="shared" si="4"/>
        <v>6</v>
      </c>
      <c r="R28" s="249">
        <f t="shared" si="5"/>
        <v>0</v>
      </c>
      <c r="S28" s="250">
        <f t="shared" si="6"/>
        <v>129.2548611111124</v>
      </c>
      <c r="T28" s="247"/>
      <c r="U28" s="247" t="str">
        <f t="shared" si="7"/>
        <v>No Cumplió</v>
      </c>
      <c r="V28" s="247" t="str">
        <f t="shared" si="8"/>
        <v>No Cumplió</v>
      </c>
      <c r="W28" s="250">
        <f t="shared" si="9"/>
        <v>129.2548611111124</v>
      </c>
      <c r="X28" s="246" t="s">
        <v>317</v>
      </c>
      <c r="Y28" s="251">
        <f>Migración!$D$3</f>
        <v>1</v>
      </c>
      <c r="Z28" s="252"/>
      <c r="AA28" s="252"/>
      <c r="AB28" s="252"/>
      <c r="AC28" s="252"/>
      <c r="AD28" s="254"/>
    </row>
    <row r="29" spans="1:31" ht="28.5" x14ac:dyDescent="0.25">
      <c r="B29" s="254" t="s">
        <v>716</v>
      </c>
      <c r="C29" s="241" t="s">
        <v>294</v>
      </c>
      <c r="D29" s="246" t="s">
        <v>285</v>
      </c>
      <c r="E29" s="246" t="s">
        <v>59</v>
      </c>
      <c r="F29" s="246" t="s">
        <v>12</v>
      </c>
      <c r="G29" s="246" t="s">
        <v>295</v>
      </c>
      <c r="H29" s="246" t="s">
        <v>296</v>
      </c>
      <c r="I29" s="246" t="s">
        <v>131</v>
      </c>
      <c r="J29" s="246" t="s">
        <v>736</v>
      </c>
      <c r="K29" s="253">
        <f>Migración!$D$2</f>
        <v>42058.75</v>
      </c>
      <c r="L29" s="248">
        <v>41929.495138888888</v>
      </c>
      <c r="M29" s="259">
        <v>42038</v>
      </c>
      <c r="N29" s="230">
        <f t="shared" si="3"/>
        <v>20.75</v>
      </c>
      <c r="O29" s="248">
        <f t="shared" si="10"/>
        <v>42039</v>
      </c>
      <c r="P29" s="248"/>
      <c r="Q29" s="249">
        <f t="shared" si="4"/>
        <v>12</v>
      </c>
      <c r="R29" s="249" t="str">
        <f t="shared" si="5"/>
        <v>Sin Fecha</v>
      </c>
      <c r="S29" s="250">
        <f t="shared" si="6"/>
        <v>129.2548611111124</v>
      </c>
      <c r="T29" s="247">
        <v>42051.504166666666</v>
      </c>
      <c r="U29" s="247" t="str">
        <f t="shared" si="7"/>
        <v>No Cumplió</v>
      </c>
      <c r="V29" s="247" t="str">
        <f t="shared" si="8"/>
        <v>Sin Fecha</v>
      </c>
      <c r="W29" s="250">
        <f t="shared" si="9"/>
        <v>122.0090277777781</v>
      </c>
      <c r="X29" s="246" t="s">
        <v>317</v>
      </c>
      <c r="Y29" s="251">
        <f>Migración!$D$3</f>
        <v>1</v>
      </c>
      <c r="Z29" s="252"/>
      <c r="AA29" s="252"/>
      <c r="AB29" s="252"/>
      <c r="AC29" s="252"/>
      <c r="AD29" s="254"/>
    </row>
    <row r="30" spans="1:31" ht="114" x14ac:dyDescent="0.25">
      <c r="A30" s="4">
        <v>1</v>
      </c>
      <c r="B30" s="254" t="s">
        <v>715</v>
      </c>
      <c r="C30" s="241" t="s">
        <v>297</v>
      </c>
      <c r="D30" s="246" t="s">
        <v>285</v>
      </c>
      <c r="E30" s="246" t="s">
        <v>51</v>
      </c>
      <c r="F30" s="246" t="s">
        <v>12</v>
      </c>
      <c r="G30" s="246" t="s">
        <v>298</v>
      </c>
      <c r="H30" s="246" t="s">
        <v>299</v>
      </c>
      <c r="I30" s="246" t="s">
        <v>177</v>
      </c>
      <c r="J30" s="246" t="s">
        <v>338</v>
      </c>
      <c r="K30" s="253">
        <f>Migración!$D$2</f>
        <v>42058.75</v>
      </c>
      <c r="L30" s="248">
        <v>41887.557638888888</v>
      </c>
      <c r="M30" s="259">
        <f>+T31</f>
        <v>42048.529166666667</v>
      </c>
      <c r="N30" s="230">
        <f t="shared" si="3"/>
        <v>10.220833333332848</v>
      </c>
      <c r="O30" s="248">
        <f t="shared" si="10"/>
        <v>42049.529166666667</v>
      </c>
      <c r="P30" s="248"/>
      <c r="Q30" s="249">
        <f t="shared" si="4"/>
        <v>9</v>
      </c>
      <c r="R30" s="249" t="str">
        <f t="shared" si="5"/>
        <v>Sin Fecha</v>
      </c>
      <c r="S30" s="250">
        <f t="shared" si="6"/>
        <v>171.1923611111124</v>
      </c>
      <c r="T30" s="247"/>
      <c r="U30" s="247" t="str">
        <f t="shared" si="7"/>
        <v>No Cumplió</v>
      </c>
      <c r="V30" s="247" t="str">
        <f t="shared" si="8"/>
        <v>Sin Fecha</v>
      </c>
      <c r="W30" s="250">
        <f t="shared" si="9"/>
        <v>171.1923611111124</v>
      </c>
      <c r="X30" s="246"/>
      <c r="Y30" s="251">
        <f>Migración!$D$3</f>
        <v>1</v>
      </c>
      <c r="Z30" s="252"/>
      <c r="AA30" s="252"/>
      <c r="AB30" s="252"/>
      <c r="AC30" s="252"/>
      <c r="AD30" s="254"/>
    </row>
    <row r="31" spans="1:31" ht="114" x14ac:dyDescent="0.25">
      <c r="B31" s="254" t="s">
        <v>715</v>
      </c>
      <c r="C31" s="241" t="s">
        <v>297</v>
      </c>
      <c r="D31" s="246" t="s">
        <v>285</v>
      </c>
      <c r="E31" s="246" t="s">
        <v>51</v>
      </c>
      <c r="F31" s="246" t="s">
        <v>12</v>
      </c>
      <c r="G31" s="246" t="s">
        <v>298</v>
      </c>
      <c r="H31" s="246" t="s">
        <v>299</v>
      </c>
      <c r="I31" s="246" t="s">
        <v>177</v>
      </c>
      <c r="J31" s="246" t="s">
        <v>300</v>
      </c>
      <c r="K31" s="253">
        <f>Migración!$D$2</f>
        <v>42058.75</v>
      </c>
      <c r="L31" s="248">
        <v>41887.557638888888</v>
      </c>
      <c r="M31" s="259">
        <v>42037</v>
      </c>
      <c r="N31" s="230">
        <f t="shared" si="3"/>
        <v>21.75</v>
      </c>
      <c r="O31" s="248">
        <f t="shared" si="10"/>
        <v>42038</v>
      </c>
      <c r="P31" s="248"/>
      <c r="Q31" s="249">
        <f t="shared" si="4"/>
        <v>10</v>
      </c>
      <c r="R31" s="249" t="str">
        <f t="shared" si="5"/>
        <v>Sin Fecha</v>
      </c>
      <c r="S31" s="250">
        <f t="shared" si="6"/>
        <v>171.1923611111124</v>
      </c>
      <c r="T31" s="247">
        <v>42048.529166666667</v>
      </c>
      <c r="U31" s="247" t="str">
        <f t="shared" si="7"/>
        <v>No Cumplió</v>
      </c>
      <c r="V31" s="247" t="str">
        <f t="shared" si="8"/>
        <v>Sin Fecha</v>
      </c>
      <c r="W31" s="250">
        <f t="shared" si="9"/>
        <v>160.97152777777956</v>
      </c>
      <c r="X31" s="246"/>
      <c r="Y31" s="251">
        <f>Migración!$D$3</f>
        <v>1</v>
      </c>
      <c r="Z31" s="252"/>
      <c r="AA31" s="252"/>
      <c r="AB31" s="252"/>
      <c r="AC31" s="252"/>
      <c r="AD31" s="254"/>
    </row>
    <row r="32" spans="1:31" ht="409.5" x14ac:dyDescent="0.25">
      <c r="A32" s="4" t="s">
        <v>945</v>
      </c>
      <c r="B32" s="254" t="s">
        <v>716</v>
      </c>
      <c r="C32" s="241" t="s">
        <v>301</v>
      </c>
      <c r="D32" s="246" t="s">
        <v>285</v>
      </c>
      <c r="E32" s="246" t="s">
        <v>817</v>
      </c>
      <c r="F32" s="246" t="s">
        <v>12</v>
      </c>
      <c r="G32" s="246" t="s">
        <v>302</v>
      </c>
      <c r="H32" s="246" t="s">
        <v>303</v>
      </c>
      <c r="I32" s="246" t="s">
        <v>16</v>
      </c>
      <c r="J32" s="246" t="s">
        <v>149</v>
      </c>
      <c r="K32" s="253">
        <f>Migración!$D$2</f>
        <v>42058.75</v>
      </c>
      <c r="L32" s="248">
        <v>41871.852083333331</v>
      </c>
      <c r="M32" s="259">
        <v>42037</v>
      </c>
      <c r="N32" s="230">
        <f t="shared" si="3"/>
        <v>21.75</v>
      </c>
      <c r="O32" s="248">
        <f t="shared" si="10"/>
        <v>42038</v>
      </c>
      <c r="P32" s="248">
        <v>42039</v>
      </c>
      <c r="Q32" s="249">
        <f t="shared" si="4"/>
        <v>10</v>
      </c>
      <c r="R32" s="249">
        <f t="shared" si="5"/>
        <v>9</v>
      </c>
      <c r="S32" s="250">
        <f t="shared" si="6"/>
        <v>186.89791666666861</v>
      </c>
      <c r="T32" s="247">
        <v>42048.722222222219</v>
      </c>
      <c r="U32" s="247" t="str">
        <f t="shared" si="7"/>
        <v>No Cumplió</v>
      </c>
      <c r="V32" s="247" t="str">
        <f t="shared" si="8"/>
        <v>No Cumplió</v>
      </c>
      <c r="W32" s="250">
        <f t="shared" si="9"/>
        <v>176.8701388888876</v>
      </c>
      <c r="X32" s="246" t="s">
        <v>181</v>
      </c>
      <c r="Y32" s="251">
        <f>Migración!$D$3</f>
        <v>1</v>
      </c>
      <c r="Z32" s="252"/>
      <c r="AA32" s="252"/>
      <c r="AB32" s="252"/>
      <c r="AC32" s="252"/>
      <c r="AD32" s="254"/>
    </row>
    <row r="33" spans="1:31" ht="99.75" x14ac:dyDescent="0.25">
      <c r="A33" s="4">
        <v>1</v>
      </c>
      <c r="B33" s="254" t="s">
        <v>716</v>
      </c>
      <c r="C33" s="241" t="s">
        <v>304</v>
      </c>
      <c r="D33" s="246" t="s">
        <v>285</v>
      </c>
      <c r="E33" s="246" t="s">
        <v>59</v>
      </c>
      <c r="F33" s="246" t="s">
        <v>12</v>
      </c>
      <c r="G33" s="246" t="s">
        <v>305</v>
      </c>
      <c r="H33" s="246" t="s">
        <v>306</v>
      </c>
      <c r="I33" s="246" t="s">
        <v>16</v>
      </c>
      <c r="J33" s="246" t="s">
        <v>87</v>
      </c>
      <c r="K33" s="253">
        <f>Migración!$D$2</f>
        <v>42058.75</v>
      </c>
      <c r="L33" s="248">
        <v>41870.880555555559</v>
      </c>
      <c r="M33" s="259">
        <v>42037</v>
      </c>
      <c r="N33" s="230">
        <f t="shared" si="3"/>
        <v>21.75</v>
      </c>
      <c r="O33" s="248">
        <f t="shared" si="10"/>
        <v>42038</v>
      </c>
      <c r="P33" s="248">
        <v>42039</v>
      </c>
      <c r="Q33" s="249">
        <f t="shared" si="4"/>
        <v>20</v>
      </c>
      <c r="R33" s="249">
        <f t="shared" si="5"/>
        <v>19</v>
      </c>
      <c r="S33" s="250">
        <f t="shared" si="6"/>
        <v>187.86944444444089</v>
      </c>
      <c r="T33" s="247"/>
      <c r="U33" s="247" t="str">
        <f t="shared" si="7"/>
        <v>No Cumplió</v>
      </c>
      <c r="V33" s="247" t="str">
        <f t="shared" si="8"/>
        <v>No Cumplió</v>
      </c>
      <c r="W33" s="250">
        <f t="shared" si="9"/>
        <v>187.86944444444089</v>
      </c>
      <c r="X33" s="246" t="s">
        <v>181</v>
      </c>
      <c r="Y33" s="251">
        <f>Migración!$D$3</f>
        <v>1</v>
      </c>
      <c r="Z33" s="252"/>
      <c r="AA33" s="252"/>
      <c r="AB33" s="252"/>
      <c r="AC33" s="252"/>
      <c r="AD33" s="254"/>
    </row>
    <row r="34" spans="1:31" s="245" customFormat="1" ht="114" x14ac:dyDescent="0.25">
      <c r="A34" s="245">
        <v>1</v>
      </c>
      <c r="B34" s="255"/>
      <c r="C34" s="241" t="s">
        <v>307</v>
      </c>
      <c r="D34" s="246" t="s">
        <v>285</v>
      </c>
      <c r="E34" s="246" t="s">
        <v>59</v>
      </c>
      <c r="F34" s="246" t="s">
        <v>25</v>
      </c>
      <c r="G34" s="246" t="s">
        <v>308</v>
      </c>
      <c r="H34" s="246" t="s">
        <v>309</v>
      </c>
      <c r="I34" s="246" t="s">
        <v>182</v>
      </c>
      <c r="J34" s="246" t="s">
        <v>69</v>
      </c>
      <c r="K34" s="253">
        <f>Migración!$D$2</f>
        <v>42058.75</v>
      </c>
      <c r="L34" s="248">
        <v>41870.53402777778</v>
      </c>
      <c r="M34" s="259">
        <f>+T35</f>
        <v>42058.416666666664</v>
      </c>
      <c r="N34" s="230">
        <f t="shared" ref="N34" si="11">K34-M34</f>
        <v>0.33333333333575865</v>
      </c>
      <c r="O34" s="248">
        <f t="shared" ref="O34" si="12">+Y34+M34</f>
        <v>42059.416666666664</v>
      </c>
      <c r="P34" s="248"/>
      <c r="Q34" s="249">
        <f t="shared" si="4"/>
        <v>0</v>
      </c>
      <c r="R34" s="249" t="str">
        <f t="shared" si="5"/>
        <v>Sin Fecha</v>
      </c>
      <c r="S34" s="250">
        <f t="shared" si="6"/>
        <v>188.21597222222044</v>
      </c>
      <c r="T34" s="247"/>
      <c r="U34" s="247" t="str">
        <f t="shared" si="7"/>
        <v>No Cumplió</v>
      </c>
      <c r="V34" s="247" t="str">
        <f t="shared" si="8"/>
        <v>Sin Fecha</v>
      </c>
      <c r="W34" s="250">
        <f t="shared" si="9"/>
        <v>188.21597222222044</v>
      </c>
      <c r="X34" s="246"/>
      <c r="Y34" s="251">
        <f>Migración!$D$3</f>
        <v>1</v>
      </c>
      <c r="Z34" s="252"/>
      <c r="AA34" s="252"/>
      <c r="AB34" s="252"/>
      <c r="AC34" s="252"/>
      <c r="AD34" s="254"/>
      <c r="AE34" s="242"/>
    </row>
    <row r="35" spans="1:31" ht="114" x14ac:dyDescent="0.25">
      <c r="B35" s="255"/>
      <c r="C35" s="241" t="s">
        <v>307</v>
      </c>
      <c r="D35" s="246" t="s">
        <v>285</v>
      </c>
      <c r="E35" s="246" t="s">
        <v>59</v>
      </c>
      <c r="F35" s="246" t="s">
        <v>25</v>
      </c>
      <c r="G35" s="246" t="s">
        <v>308</v>
      </c>
      <c r="H35" s="246" t="s">
        <v>309</v>
      </c>
      <c r="I35" s="246" t="s">
        <v>182</v>
      </c>
      <c r="J35" s="246" t="s">
        <v>21</v>
      </c>
      <c r="K35" s="253">
        <f>Migración!$D$2</f>
        <v>42058.75</v>
      </c>
      <c r="L35" s="248">
        <v>41870.53402777778</v>
      </c>
      <c r="M35" s="259">
        <v>42038</v>
      </c>
      <c r="N35" s="230">
        <f t="shared" si="3"/>
        <v>20.75</v>
      </c>
      <c r="O35" s="248">
        <f t="shared" si="10"/>
        <v>42039</v>
      </c>
      <c r="P35" s="248"/>
      <c r="Q35" s="249">
        <f t="shared" si="4"/>
        <v>19</v>
      </c>
      <c r="R35" s="249" t="str">
        <f t="shared" si="5"/>
        <v>Sin Fecha</v>
      </c>
      <c r="S35" s="250">
        <f t="shared" si="6"/>
        <v>188.21597222222044</v>
      </c>
      <c r="T35" s="247">
        <v>42058.416666666664</v>
      </c>
      <c r="U35" s="247" t="str">
        <f t="shared" si="7"/>
        <v>No Cumplió</v>
      </c>
      <c r="V35" s="247" t="str">
        <f t="shared" si="8"/>
        <v>Sin Fecha</v>
      </c>
      <c r="W35" s="250">
        <f t="shared" si="9"/>
        <v>187.88263888888469</v>
      </c>
      <c r="X35" s="246"/>
      <c r="Y35" s="251">
        <f>Migración!$D$3</f>
        <v>1</v>
      </c>
      <c r="Z35" s="252"/>
      <c r="AA35" s="252"/>
      <c r="AB35" s="252"/>
      <c r="AC35" s="252"/>
      <c r="AD35" s="254"/>
    </row>
    <row r="36" spans="1:31" ht="199.5" x14ac:dyDescent="0.25">
      <c r="A36" s="4">
        <v>1</v>
      </c>
      <c r="B36" s="254" t="s">
        <v>714</v>
      </c>
      <c r="C36" s="241" t="s">
        <v>310</v>
      </c>
      <c r="D36" s="246" t="s">
        <v>285</v>
      </c>
      <c r="E36" s="246" t="s">
        <v>24</v>
      </c>
      <c r="F36" s="246" t="s">
        <v>25</v>
      </c>
      <c r="G36" s="246" t="s">
        <v>311</v>
      </c>
      <c r="H36" s="246" t="s">
        <v>312</v>
      </c>
      <c r="I36" s="246" t="s">
        <v>16</v>
      </c>
      <c r="J36" s="246" t="s">
        <v>150</v>
      </c>
      <c r="K36" s="253">
        <f>Migración!$D$2</f>
        <v>42058.75</v>
      </c>
      <c r="L36" s="248">
        <v>41869.579861111109</v>
      </c>
      <c r="M36" s="259">
        <v>42037</v>
      </c>
      <c r="N36" s="230">
        <f t="shared" si="3"/>
        <v>21.75</v>
      </c>
      <c r="O36" s="248">
        <f t="shared" si="10"/>
        <v>42038</v>
      </c>
      <c r="P36" s="248"/>
      <c r="Q36" s="249">
        <f t="shared" si="4"/>
        <v>20</v>
      </c>
      <c r="R36" s="249" t="str">
        <f t="shared" si="5"/>
        <v>Sin Fecha</v>
      </c>
      <c r="S36" s="250">
        <f t="shared" si="6"/>
        <v>189.17013888889051</v>
      </c>
      <c r="T36" s="247"/>
      <c r="U36" s="247" t="str">
        <f t="shared" si="7"/>
        <v>No Cumplió</v>
      </c>
      <c r="V36" s="247" t="str">
        <f t="shared" si="8"/>
        <v>Sin Fecha</v>
      </c>
      <c r="W36" s="250">
        <f t="shared" si="9"/>
        <v>189.17013888889051</v>
      </c>
      <c r="X36" s="246"/>
      <c r="Y36" s="251">
        <f>Migración!$D$3</f>
        <v>1</v>
      </c>
      <c r="Z36" s="252"/>
      <c r="AA36" s="252"/>
      <c r="AB36" s="252"/>
      <c r="AC36" s="252"/>
      <c r="AD36" s="254"/>
    </row>
    <row r="37" spans="1:31" s="111" customFormat="1" ht="57" x14ac:dyDescent="0.25">
      <c r="A37" s="113">
        <v>1</v>
      </c>
      <c r="B37" s="254" t="s">
        <v>715</v>
      </c>
      <c r="C37" s="241" t="s">
        <v>313</v>
      </c>
      <c r="D37" s="246" t="s">
        <v>285</v>
      </c>
      <c r="E37" s="246" t="s">
        <v>51</v>
      </c>
      <c r="F37" s="246" t="s">
        <v>25</v>
      </c>
      <c r="G37" s="246" t="s">
        <v>314</v>
      </c>
      <c r="H37" s="246" t="s">
        <v>315</v>
      </c>
      <c r="I37" s="246" t="s">
        <v>264</v>
      </c>
      <c r="J37" s="246" t="s">
        <v>22</v>
      </c>
      <c r="K37" s="253">
        <f>Migración!$D$2</f>
        <v>42058.75</v>
      </c>
      <c r="L37" s="248">
        <v>41842.504861111112</v>
      </c>
      <c r="M37" s="259">
        <f>+T38</f>
        <v>42052.775694444441</v>
      </c>
      <c r="N37" s="230">
        <f t="shared" si="3"/>
        <v>5.9743055555591127</v>
      </c>
      <c r="O37" s="248">
        <f t="shared" si="10"/>
        <v>42053.775694444441</v>
      </c>
      <c r="P37" s="248"/>
      <c r="Q37" s="249">
        <f t="shared" si="4"/>
        <v>4</v>
      </c>
      <c r="R37" s="249" t="str">
        <f t="shared" si="5"/>
        <v>Sin Fecha</v>
      </c>
      <c r="S37" s="250">
        <f t="shared" si="6"/>
        <v>216.2451388888876</v>
      </c>
      <c r="T37" s="247"/>
      <c r="U37" s="247" t="str">
        <f t="shared" si="7"/>
        <v>No Cumplió</v>
      </c>
      <c r="V37" s="247" t="str">
        <f t="shared" si="8"/>
        <v>Sin Fecha</v>
      </c>
      <c r="W37" s="250">
        <f t="shared" si="9"/>
        <v>216.2451388888876</v>
      </c>
      <c r="X37" s="246"/>
      <c r="Y37" s="251">
        <f>Migración!$D$3</f>
        <v>1</v>
      </c>
      <c r="Z37" s="252"/>
      <c r="AA37" s="252"/>
      <c r="AB37" s="252"/>
      <c r="AC37" s="252"/>
      <c r="AD37" s="254"/>
      <c r="AE37" s="112"/>
    </row>
    <row r="38" spans="1:31" ht="57" x14ac:dyDescent="0.25">
      <c r="B38" s="255"/>
      <c r="C38" s="241" t="s">
        <v>313</v>
      </c>
      <c r="D38" s="246" t="s">
        <v>285</v>
      </c>
      <c r="E38" s="246" t="s">
        <v>51</v>
      </c>
      <c r="F38" s="246" t="s">
        <v>25</v>
      </c>
      <c r="G38" s="246" t="s">
        <v>314</v>
      </c>
      <c r="H38" s="246" t="s">
        <v>315</v>
      </c>
      <c r="I38" s="246" t="s">
        <v>22</v>
      </c>
      <c r="J38" s="246" t="s">
        <v>80</v>
      </c>
      <c r="K38" s="253">
        <f>Migración!$D$2</f>
        <v>42058.75</v>
      </c>
      <c r="L38" s="248">
        <v>41842.504861111112</v>
      </c>
      <c r="M38" s="259">
        <v>42037</v>
      </c>
      <c r="N38" s="230">
        <f t="shared" si="3"/>
        <v>21.75</v>
      </c>
      <c r="O38" s="248">
        <f t="shared" si="10"/>
        <v>42038</v>
      </c>
      <c r="P38" s="248"/>
      <c r="Q38" s="249">
        <f t="shared" si="4"/>
        <v>14</v>
      </c>
      <c r="R38" s="249" t="str">
        <f t="shared" si="5"/>
        <v>Sin Fecha</v>
      </c>
      <c r="S38" s="250">
        <f t="shared" si="6"/>
        <v>216.2451388888876</v>
      </c>
      <c r="T38" s="247">
        <v>42052.775694444441</v>
      </c>
      <c r="U38" s="247" t="str">
        <f t="shared" si="7"/>
        <v>No Cumplió</v>
      </c>
      <c r="V38" s="247" t="str">
        <f t="shared" si="8"/>
        <v>Sin Fecha</v>
      </c>
      <c r="W38" s="250">
        <f t="shared" si="9"/>
        <v>210.27083333332848</v>
      </c>
      <c r="X38" s="246"/>
      <c r="Y38" s="251">
        <f>Migración!$D$3</f>
        <v>1</v>
      </c>
      <c r="Z38" s="252"/>
      <c r="AA38" s="252"/>
      <c r="AB38" s="252"/>
      <c r="AC38" s="252"/>
      <c r="AD38" s="254"/>
    </row>
  </sheetData>
  <autoFilter ref="A5:AD38"/>
  <hyperlinks>
    <hyperlink ref="C10" r:id="rId1" display="https://support.finsoftware.com/jira/browse/BXMPRJ-1268"/>
    <hyperlink ref="C7" r:id="rId2" display="https://support.finsoftware.com/jira/browse/BXMPRJ-1319"/>
  </hyperlinks>
  <printOptions horizontalCentered="1" verticalCentered="1"/>
  <pageMargins left="0.25" right="0.25" top="0.25" bottom="0.5" header="0.5" footer="0.25"/>
  <headerFooter>
    <oddFooter>&amp;Z&amp;P of &amp;F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
  <sheetViews>
    <sheetView showGridLines="0" zoomScale="80" zoomScaleNormal="80" workbookViewId="0">
      <pane xSplit="3" ySplit="5" topLeftCell="D29" activePane="bottomRight" state="frozen"/>
      <selection pane="topRight" activeCell="B1" sqref="B1"/>
      <selection pane="bottomLeft" activeCell="A2" sqref="A2"/>
      <selection pane="bottomRight" activeCell="A6" sqref="A6:XFD29"/>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348</v>
      </c>
      <c r="K1" s="12"/>
      <c r="L1" s="13"/>
      <c r="M1" s="13"/>
      <c r="N1" s="14"/>
      <c r="O1" s="13"/>
      <c r="P1" s="13"/>
      <c r="Q1" s="13"/>
      <c r="R1" s="13"/>
      <c r="S1" s="14"/>
      <c r="T1" s="13"/>
      <c r="U1" s="13"/>
      <c r="V1" s="13"/>
      <c r="W1" s="13"/>
      <c r="Y1" s="12"/>
      <c r="Z1" s="12"/>
      <c r="AA1" s="12"/>
      <c r="AB1" s="12"/>
      <c r="AC1" s="12"/>
      <c r="AD1" s="12"/>
      <c r="AE1" s="12"/>
    </row>
    <row r="2" spans="1:31" s="2" customFormat="1" x14ac:dyDescent="0.25">
      <c r="C2" s="2" t="s">
        <v>199</v>
      </c>
      <c r="D2" s="3">
        <f>Abiertos!D2</f>
        <v>42058.75</v>
      </c>
      <c r="K2" s="12"/>
      <c r="L2" s="13"/>
      <c r="M2" s="13"/>
      <c r="N2" s="14"/>
      <c r="O2" s="13"/>
      <c r="P2" s="13"/>
      <c r="Q2" s="13"/>
      <c r="R2" s="13"/>
      <c r="S2" s="14"/>
      <c r="T2" s="13"/>
      <c r="U2" s="13"/>
      <c r="V2" s="13"/>
      <c r="W2" s="13"/>
      <c r="Y2" s="12"/>
      <c r="Z2" s="12"/>
      <c r="AA2" s="12"/>
      <c r="AB2" s="12"/>
      <c r="AC2" s="12"/>
      <c r="AD2" s="12"/>
      <c r="AE2" s="12"/>
    </row>
    <row r="3" spans="1:31" s="2" customFormat="1" x14ac:dyDescent="0.25">
      <c r="C3" s="2" t="s">
        <v>200</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201</v>
      </c>
      <c r="D4" s="28">
        <f>COUNTIF($A$6:$A$4824,1)</f>
        <v>7</v>
      </c>
      <c r="E4" s="2" t="s">
        <v>946</v>
      </c>
      <c r="F4" s="2">
        <f>COUNTIF($A$6:$A$4824,"c")</f>
        <v>3</v>
      </c>
      <c r="K4" s="12"/>
      <c r="L4" s="13"/>
      <c r="M4" s="13"/>
      <c r="N4" s="14"/>
      <c r="O4" s="13"/>
      <c r="P4" s="13"/>
      <c r="Q4" s="13"/>
      <c r="R4" s="13"/>
      <c r="S4" s="14"/>
      <c r="T4" s="13"/>
      <c r="U4" s="13"/>
      <c r="V4" s="13"/>
      <c r="W4" s="13"/>
      <c r="Y4" s="12"/>
      <c r="Z4" s="12"/>
      <c r="AA4" s="12"/>
      <c r="AB4" s="12"/>
      <c r="AC4" s="12"/>
      <c r="AD4" s="12"/>
      <c r="AE4" s="12"/>
    </row>
    <row r="5" spans="1:31" ht="39.75" customHeight="1"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318</v>
      </c>
      <c r="T5" s="8" t="s">
        <v>191</v>
      </c>
      <c r="U5" s="8" t="s">
        <v>943</v>
      </c>
      <c r="V5" s="8" t="s">
        <v>944</v>
      </c>
      <c r="W5" s="8" t="s">
        <v>192</v>
      </c>
      <c r="X5" s="7" t="s">
        <v>8</v>
      </c>
      <c r="Y5" s="8" t="s">
        <v>193</v>
      </c>
      <c r="Z5" s="8" t="s">
        <v>194</v>
      </c>
      <c r="AA5" s="8" t="s">
        <v>195</v>
      </c>
      <c r="AB5" s="8" t="s">
        <v>196</v>
      </c>
      <c r="AC5" s="8" t="s">
        <v>197</v>
      </c>
    </row>
    <row r="6" spans="1:31" ht="39.75" customHeight="1" x14ac:dyDescent="0.25">
      <c r="A6" s="4">
        <v>1</v>
      </c>
      <c r="B6" s="35" t="s">
        <v>716</v>
      </c>
      <c r="C6" s="10" t="s">
        <v>319</v>
      </c>
      <c r="D6" s="11" t="s">
        <v>320</v>
      </c>
      <c r="E6" s="11" t="s">
        <v>158</v>
      </c>
      <c r="F6" s="11" t="s">
        <v>25</v>
      </c>
      <c r="G6" s="11" t="s">
        <v>321</v>
      </c>
      <c r="H6" s="11" t="s">
        <v>322</v>
      </c>
      <c r="I6" s="11" t="s">
        <v>32</v>
      </c>
      <c r="J6" s="11" t="s">
        <v>16</v>
      </c>
      <c r="K6" s="29">
        <f>Parametrización!$D$2</f>
        <v>42058.75</v>
      </c>
      <c r="L6" s="16">
        <v>42034.70416666667</v>
      </c>
      <c r="M6" s="47">
        <f>+T7</f>
        <v>42048.824999999997</v>
      </c>
      <c r="N6" s="17">
        <f>K6-M6</f>
        <v>9.9250000000029104</v>
      </c>
      <c r="O6" s="16">
        <f t="shared" ref="O6:O11" si="0">+Y6+M6</f>
        <v>42049.824999999997</v>
      </c>
      <c r="P6" s="16"/>
      <c r="Q6" s="18">
        <f>IF(T6="",(ROUNDDOWN(K6-O6,0)),ROUNDDOWN(T6-O6,0))</f>
        <v>2</v>
      </c>
      <c r="R6" s="18" t="str">
        <f>IF(P6="","Sin Fecha",IF(T6="",(ROUNDDOWN(K6-P6,0)),ROUNDDOWN(T6-P6,0)))</f>
        <v>Sin Fecha</v>
      </c>
      <c r="S6" s="19">
        <f>K6-L6</f>
        <v>24.045833333329938</v>
      </c>
      <c r="T6" s="15">
        <v>42052.572222222225</v>
      </c>
      <c r="U6" s="15" t="str">
        <f>IF(AND(T6&lt;&gt;"",Q6&lt;=0),"Cumplió","No Cumplió")</f>
        <v>No Cumplió</v>
      </c>
      <c r="V6" s="15" t="str">
        <f>IF(AND(T6&lt;&gt;"",R6&lt;=0),"Cumplió",IF(P6="","Sin Fecha","No Cumplió"))</f>
        <v>Sin Fecha</v>
      </c>
      <c r="W6" s="19">
        <f t="shared" ref="W6" si="1">IF(T6="",K6-L6,T6-L6)</f>
        <v>17.868055555554747</v>
      </c>
      <c r="X6" s="11" t="s">
        <v>56</v>
      </c>
      <c r="Y6" s="25">
        <f>Parametrización!$D$3</f>
        <v>1</v>
      </c>
      <c r="Z6" s="233">
        <v>42048</v>
      </c>
      <c r="AA6" s="26"/>
      <c r="AB6" s="26"/>
      <c r="AC6" s="26"/>
    </row>
    <row r="7" spans="1:31" s="245" customFormat="1" ht="39.75" customHeight="1" x14ac:dyDescent="0.25">
      <c r="B7" s="254" t="s">
        <v>716</v>
      </c>
      <c r="C7" s="241" t="s">
        <v>319</v>
      </c>
      <c r="D7" s="246" t="s">
        <v>320</v>
      </c>
      <c r="E7" s="246" t="s">
        <v>158</v>
      </c>
      <c r="F7" s="246" t="s">
        <v>25</v>
      </c>
      <c r="G7" s="246" t="s">
        <v>321</v>
      </c>
      <c r="H7" s="246" t="s">
        <v>322</v>
      </c>
      <c r="I7" s="246" t="s">
        <v>32</v>
      </c>
      <c r="J7" s="246" t="s">
        <v>32</v>
      </c>
      <c r="K7" s="253">
        <f>Parametrización!$D$2</f>
        <v>42058.75</v>
      </c>
      <c r="L7" s="248">
        <v>42034.70416666667</v>
      </c>
      <c r="M7" s="259">
        <f>+T8</f>
        <v>42048.436111111114</v>
      </c>
      <c r="N7" s="230">
        <f>K7-M7</f>
        <v>10.31388888888614</v>
      </c>
      <c r="O7" s="248">
        <f t="shared" si="0"/>
        <v>42049.436111111114</v>
      </c>
      <c r="P7" s="248"/>
      <c r="Q7" s="249">
        <f t="shared" ref="Q7:Q29" si="2">IF(T7="",(ROUNDDOWN(K7-O7,0)),ROUNDDOWN(T7-O7,0))</f>
        <v>0</v>
      </c>
      <c r="R7" s="249" t="str">
        <f t="shared" ref="R7:R29" si="3">IF(P7="","Sin Fecha",IF(T7="",(ROUNDDOWN(K7-P7,0)),ROUNDDOWN(T7-P7,0)))</f>
        <v>Sin Fecha</v>
      </c>
      <c r="S7" s="250">
        <f t="shared" ref="S7:S29" si="4">K7-L7</f>
        <v>24.045833333329938</v>
      </c>
      <c r="T7" s="247">
        <v>42048.824999999997</v>
      </c>
      <c r="U7" s="247" t="str">
        <f t="shared" ref="U7:U29" si="5">IF(AND(T7&lt;&gt;"",Q7&lt;=0),"Cumplió","No Cumplió")</f>
        <v>Cumplió</v>
      </c>
      <c r="V7" s="247" t="str">
        <f t="shared" ref="V7:V29" si="6">IF(AND(T7&lt;&gt;"",R7&lt;=0),"Cumplió",IF(P7="","Sin Fecha","No Cumplió"))</f>
        <v>Sin Fecha</v>
      </c>
      <c r="W7" s="250">
        <f t="shared" ref="W7:W29" si="7">IF(T7="",K7-L7,T7-L7)</f>
        <v>14.120833333327028</v>
      </c>
      <c r="X7" s="246" t="s">
        <v>56</v>
      </c>
      <c r="Y7" s="251">
        <f>Parametrización!$D$3</f>
        <v>1</v>
      </c>
      <c r="Z7" s="233">
        <v>42048</v>
      </c>
      <c r="AA7" s="252"/>
      <c r="AB7" s="252"/>
      <c r="AC7" s="252"/>
      <c r="AD7" s="242"/>
      <c r="AE7" s="242"/>
    </row>
    <row r="8" spans="1:31" s="245" customFormat="1" ht="39.75" customHeight="1" x14ac:dyDescent="0.25">
      <c r="B8" s="254" t="s">
        <v>716</v>
      </c>
      <c r="C8" s="241" t="s">
        <v>319</v>
      </c>
      <c r="D8" s="246" t="s">
        <v>320</v>
      </c>
      <c r="E8" s="246" t="s">
        <v>59</v>
      </c>
      <c r="F8" s="246" t="s">
        <v>25</v>
      </c>
      <c r="G8" s="246" t="s">
        <v>321</v>
      </c>
      <c r="H8" s="246" t="s">
        <v>322</v>
      </c>
      <c r="I8" s="246" t="s">
        <v>32</v>
      </c>
      <c r="J8" s="246" t="s">
        <v>127</v>
      </c>
      <c r="K8" s="253">
        <f>Parametrización!$D$2</f>
        <v>42058.75</v>
      </c>
      <c r="L8" s="248">
        <v>42034.70416666667</v>
      </c>
      <c r="M8" s="259">
        <f>+T9</f>
        <v>42047.819444444445</v>
      </c>
      <c r="N8" s="230">
        <f>K8-M8</f>
        <v>10.930555555554747</v>
      </c>
      <c r="O8" s="248">
        <f t="shared" si="0"/>
        <v>42048.819444444445</v>
      </c>
      <c r="P8" s="248"/>
      <c r="Q8" s="249">
        <f t="shared" si="2"/>
        <v>0</v>
      </c>
      <c r="R8" s="249" t="str">
        <f t="shared" si="3"/>
        <v>Sin Fecha</v>
      </c>
      <c r="S8" s="250">
        <f t="shared" si="4"/>
        <v>24.045833333329938</v>
      </c>
      <c r="T8" s="247">
        <v>42048.436111111114</v>
      </c>
      <c r="U8" s="247" t="str">
        <f t="shared" si="5"/>
        <v>Cumplió</v>
      </c>
      <c r="V8" s="247" t="str">
        <f t="shared" si="6"/>
        <v>Sin Fecha</v>
      </c>
      <c r="W8" s="250">
        <f t="shared" si="7"/>
        <v>13.731944444443798</v>
      </c>
      <c r="X8" s="246" t="s">
        <v>56</v>
      </c>
      <c r="Y8" s="251">
        <f>Parametrización!$D$3</f>
        <v>1</v>
      </c>
      <c r="Z8" s="252"/>
      <c r="AA8" s="252"/>
      <c r="AB8" s="252"/>
      <c r="AC8" s="252"/>
      <c r="AD8" s="242"/>
      <c r="AE8" s="242"/>
    </row>
    <row r="9" spans="1:31" s="245" customFormat="1" ht="39.75" customHeight="1" x14ac:dyDescent="0.25">
      <c r="B9" s="254" t="s">
        <v>716</v>
      </c>
      <c r="C9" s="241" t="s">
        <v>319</v>
      </c>
      <c r="D9" s="246" t="s">
        <v>320</v>
      </c>
      <c r="E9" s="246" t="s">
        <v>59</v>
      </c>
      <c r="F9" s="246" t="s">
        <v>25</v>
      </c>
      <c r="G9" s="246" t="s">
        <v>321</v>
      </c>
      <c r="H9" s="246" t="s">
        <v>322</v>
      </c>
      <c r="I9" s="246" t="s">
        <v>32</v>
      </c>
      <c r="J9" s="246" t="s">
        <v>149</v>
      </c>
      <c r="K9" s="253">
        <f>Parametrización!$D$2</f>
        <v>42058.75</v>
      </c>
      <c r="L9" s="248">
        <v>42034.70416666667</v>
      </c>
      <c r="M9" s="259">
        <f>+T10</f>
        <v>42045.809027777781</v>
      </c>
      <c r="N9" s="230">
        <f>K9-M9</f>
        <v>12.940972222218988</v>
      </c>
      <c r="O9" s="248">
        <f t="shared" si="0"/>
        <v>42046.809027777781</v>
      </c>
      <c r="P9" s="248"/>
      <c r="Q9" s="249">
        <f t="shared" si="2"/>
        <v>1</v>
      </c>
      <c r="R9" s="249" t="str">
        <f t="shared" si="3"/>
        <v>Sin Fecha</v>
      </c>
      <c r="S9" s="250">
        <f t="shared" si="4"/>
        <v>24.045833333329938</v>
      </c>
      <c r="T9" s="247">
        <v>42047.819444444445</v>
      </c>
      <c r="U9" s="247" t="str">
        <f t="shared" si="5"/>
        <v>No Cumplió</v>
      </c>
      <c r="V9" s="247" t="str">
        <f t="shared" si="6"/>
        <v>Sin Fecha</v>
      </c>
      <c r="W9" s="250">
        <f t="shared" si="7"/>
        <v>13.115277777775191</v>
      </c>
      <c r="X9" s="246" t="s">
        <v>56</v>
      </c>
      <c r="Y9" s="251">
        <f>Parametrización!$D$3</f>
        <v>1</v>
      </c>
      <c r="Z9" s="252"/>
      <c r="AA9" s="252"/>
      <c r="AB9" s="252"/>
      <c r="AC9" s="252"/>
      <c r="AD9" s="242"/>
      <c r="AE9" s="242"/>
    </row>
    <row r="10" spans="1:31" s="245" customFormat="1" ht="39.75" customHeight="1" x14ac:dyDescent="0.25">
      <c r="B10" s="254" t="s">
        <v>716</v>
      </c>
      <c r="C10" s="241" t="s">
        <v>319</v>
      </c>
      <c r="D10" s="246" t="s">
        <v>320</v>
      </c>
      <c r="E10" s="246" t="s">
        <v>59</v>
      </c>
      <c r="F10" s="246" t="s">
        <v>25</v>
      </c>
      <c r="G10" s="246" t="s">
        <v>321</v>
      </c>
      <c r="H10" s="246" t="s">
        <v>322</v>
      </c>
      <c r="I10" s="246" t="s">
        <v>32</v>
      </c>
      <c r="J10" s="246" t="s">
        <v>49</v>
      </c>
      <c r="K10" s="253">
        <f>Parametrización!$D$2</f>
        <v>42058.75</v>
      </c>
      <c r="L10" s="248">
        <v>42034.70416666667</v>
      </c>
      <c r="M10" s="259">
        <f>+T11</f>
        <v>42038.96875</v>
      </c>
      <c r="N10" s="230">
        <f t="shared" ref="N10" si="8">K10-M10</f>
        <v>19.78125</v>
      </c>
      <c r="O10" s="248">
        <f t="shared" si="0"/>
        <v>42039.96875</v>
      </c>
      <c r="P10" s="248"/>
      <c r="Q10" s="249">
        <f t="shared" si="2"/>
        <v>5</v>
      </c>
      <c r="R10" s="249" t="str">
        <f t="shared" si="3"/>
        <v>Sin Fecha</v>
      </c>
      <c r="S10" s="250">
        <f t="shared" si="4"/>
        <v>24.045833333329938</v>
      </c>
      <c r="T10" s="247">
        <v>42045.809027777781</v>
      </c>
      <c r="U10" s="247" t="str">
        <f t="shared" si="5"/>
        <v>No Cumplió</v>
      </c>
      <c r="V10" s="247" t="str">
        <f t="shared" si="6"/>
        <v>Sin Fecha</v>
      </c>
      <c r="W10" s="250">
        <f t="shared" si="7"/>
        <v>11.104861111110949</v>
      </c>
      <c r="X10" s="246" t="s">
        <v>56</v>
      </c>
      <c r="Y10" s="251">
        <f>Parametrización!$D$3</f>
        <v>1</v>
      </c>
      <c r="Z10" s="252"/>
      <c r="AA10" s="252"/>
      <c r="AB10" s="252"/>
      <c r="AC10" s="252"/>
      <c r="AD10" s="242"/>
      <c r="AE10" s="242"/>
    </row>
    <row r="11" spans="1:31" ht="39.75" customHeight="1" x14ac:dyDescent="0.25">
      <c r="B11" s="35" t="s">
        <v>716</v>
      </c>
      <c r="C11" s="10" t="s">
        <v>319</v>
      </c>
      <c r="D11" s="11" t="s">
        <v>320</v>
      </c>
      <c r="E11" s="11" t="s">
        <v>59</v>
      </c>
      <c r="F11" s="11" t="s">
        <v>25</v>
      </c>
      <c r="G11" s="11" t="s">
        <v>321</v>
      </c>
      <c r="H11" s="11" t="s">
        <v>322</v>
      </c>
      <c r="I11" s="11" t="s">
        <v>32</v>
      </c>
      <c r="J11" s="11" t="s">
        <v>32</v>
      </c>
      <c r="K11" s="253">
        <f>Parametrización!$D$2</f>
        <v>42058.75</v>
      </c>
      <c r="L11" s="16">
        <v>42034.70416666667</v>
      </c>
      <c r="M11" s="47">
        <v>42037</v>
      </c>
      <c r="N11" s="17">
        <f t="shared" ref="N11:N60" si="9">K11-M11</f>
        <v>21.75</v>
      </c>
      <c r="O11" s="16">
        <f t="shared" si="0"/>
        <v>42038</v>
      </c>
      <c r="P11" s="16"/>
      <c r="Q11" s="249">
        <f t="shared" si="2"/>
        <v>0</v>
      </c>
      <c r="R11" s="249" t="str">
        <f t="shared" si="3"/>
        <v>Sin Fecha</v>
      </c>
      <c r="S11" s="250">
        <f t="shared" si="4"/>
        <v>24.045833333329938</v>
      </c>
      <c r="T11" s="15">
        <v>42038.96875</v>
      </c>
      <c r="U11" s="247" t="str">
        <f t="shared" si="5"/>
        <v>Cumplió</v>
      </c>
      <c r="V11" s="247" t="str">
        <f t="shared" si="6"/>
        <v>Sin Fecha</v>
      </c>
      <c r="W11" s="250">
        <f t="shared" si="7"/>
        <v>4.2645833333299379</v>
      </c>
      <c r="X11" s="11" t="s">
        <v>56</v>
      </c>
      <c r="Y11" s="251">
        <f>Parametrización!$D$3</f>
        <v>1</v>
      </c>
      <c r="Z11" s="26"/>
      <c r="AA11" s="26"/>
      <c r="AB11" s="26"/>
      <c r="AC11" s="26"/>
    </row>
    <row r="12" spans="1:31" s="245" customFormat="1" ht="63.75" customHeight="1" x14ac:dyDescent="0.25">
      <c r="A12" s="255">
        <v>1</v>
      </c>
      <c r="B12" s="254" t="s">
        <v>716</v>
      </c>
      <c r="C12" s="241" t="s">
        <v>84</v>
      </c>
      <c r="D12" s="246" t="s">
        <v>320</v>
      </c>
      <c r="E12" s="246" t="s">
        <v>51</v>
      </c>
      <c r="F12" s="246" t="s">
        <v>12</v>
      </c>
      <c r="G12" s="246" t="s">
        <v>85</v>
      </c>
      <c r="H12" s="246" t="s">
        <v>86</v>
      </c>
      <c r="I12" s="246" t="s">
        <v>87</v>
      </c>
      <c r="J12" s="246" t="s">
        <v>42</v>
      </c>
      <c r="K12" s="253">
        <f>Parametrización!$D$2</f>
        <v>42058.75</v>
      </c>
      <c r="L12" s="248">
        <v>42019.756249999999</v>
      </c>
      <c r="M12" s="253">
        <v>42046.761805555558</v>
      </c>
      <c r="N12" s="230">
        <f t="shared" si="9"/>
        <v>11.988194444442343</v>
      </c>
      <c r="O12" s="248">
        <f t="shared" ref="O12" si="10">+M12+Y12</f>
        <v>42047.761805555558</v>
      </c>
      <c r="P12" s="248">
        <v>42060</v>
      </c>
      <c r="Q12" s="249">
        <f t="shared" si="2"/>
        <v>10</v>
      </c>
      <c r="R12" s="249">
        <f t="shared" si="3"/>
        <v>-1</v>
      </c>
      <c r="S12" s="250">
        <f t="shared" si="4"/>
        <v>38.993750000001455</v>
      </c>
      <c r="T12" s="247"/>
      <c r="U12" s="247" t="str">
        <f t="shared" si="5"/>
        <v>No Cumplió</v>
      </c>
      <c r="V12" s="247" t="str">
        <f t="shared" si="6"/>
        <v>No Cumplió</v>
      </c>
      <c r="W12" s="250">
        <f t="shared" si="7"/>
        <v>38.993750000001455</v>
      </c>
      <c r="X12" s="246" t="s">
        <v>17</v>
      </c>
      <c r="Y12" s="251">
        <f>Parametrización!$D$3</f>
        <v>1</v>
      </c>
      <c r="Z12" s="252"/>
      <c r="AA12" s="252"/>
      <c r="AB12" s="252"/>
      <c r="AC12" s="252"/>
      <c r="AD12" s="254"/>
      <c r="AE12" s="254"/>
    </row>
    <row r="13" spans="1:31" s="223" customFormat="1" ht="39.75" customHeight="1" x14ac:dyDescent="0.25">
      <c r="A13" s="225">
        <v>1</v>
      </c>
      <c r="B13" s="232" t="s">
        <v>717</v>
      </c>
      <c r="C13" s="226" t="s">
        <v>323</v>
      </c>
      <c r="D13" s="227" t="s">
        <v>320</v>
      </c>
      <c r="E13" s="227" t="s">
        <v>59</v>
      </c>
      <c r="F13" s="227" t="s">
        <v>12</v>
      </c>
      <c r="G13" s="227" t="s">
        <v>324</v>
      </c>
      <c r="H13" s="227" t="s">
        <v>325</v>
      </c>
      <c r="I13" s="227" t="s">
        <v>49</v>
      </c>
      <c r="J13" s="227" t="s">
        <v>149</v>
      </c>
      <c r="K13" s="253">
        <f>Parametrización!$D$2</f>
        <v>42058.75</v>
      </c>
      <c r="L13" s="229">
        <v>42018.754861111112</v>
      </c>
      <c r="M13" s="236">
        <v>42054.678472222222</v>
      </c>
      <c r="N13" s="230">
        <v>-2.9284722222218988</v>
      </c>
      <c r="O13" s="229">
        <v>42055.678472222222</v>
      </c>
      <c r="P13" s="229"/>
      <c r="Q13" s="249">
        <f t="shared" si="2"/>
        <v>3</v>
      </c>
      <c r="R13" s="249" t="str">
        <f t="shared" si="3"/>
        <v>Sin Fecha</v>
      </c>
      <c r="S13" s="250">
        <f t="shared" si="4"/>
        <v>39.995138888887595</v>
      </c>
      <c r="T13" s="228"/>
      <c r="U13" s="247" t="str">
        <f t="shared" si="5"/>
        <v>No Cumplió</v>
      </c>
      <c r="V13" s="247" t="str">
        <f t="shared" si="6"/>
        <v>Sin Fecha</v>
      </c>
      <c r="W13" s="250">
        <f t="shared" si="7"/>
        <v>39.995138888887595</v>
      </c>
      <c r="X13" s="227" t="s">
        <v>56</v>
      </c>
      <c r="Y13" s="251">
        <f>Parametrización!$D$3</f>
        <v>1</v>
      </c>
      <c r="Z13" s="233"/>
      <c r="AA13" s="231"/>
      <c r="AB13" s="231"/>
      <c r="AC13" s="231"/>
      <c r="AD13" s="224"/>
      <c r="AE13" s="224"/>
    </row>
    <row r="14" spans="1:31" ht="185.25" x14ac:dyDescent="0.25">
      <c r="B14" s="35" t="s">
        <v>716</v>
      </c>
      <c r="C14" s="10" t="s">
        <v>323</v>
      </c>
      <c r="D14" s="11" t="s">
        <v>320</v>
      </c>
      <c r="E14" s="11" t="s">
        <v>59</v>
      </c>
      <c r="F14" s="11" t="s">
        <v>12</v>
      </c>
      <c r="G14" s="11" t="s">
        <v>324</v>
      </c>
      <c r="H14" s="11" t="s">
        <v>325</v>
      </c>
      <c r="I14" s="11" t="s">
        <v>49</v>
      </c>
      <c r="J14" s="11" t="s">
        <v>49</v>
      </c>
      <c r="K14" s="253">
        <f>Parametrización!$D$2</f>
        <v>42058.75</v>
      </c>
      <c r="L14" s="16">
        <v>42018.754861111112</v>
      </c>
      <c r="M14" s="236">
        <v>42038</v>
      </c>
      <c r="N14" s="17">
        <f t="shared" si="9"/>
        <v>20.75</v>
      </c>
      <c r="O14" s="16">
        <f t="shared" ref="O14:O29" si="11">+Y14+M14</f>
        <v>42039</v>
      </c>
      <c r="P14" s="16"/>
      <c r="Q14" s="249">
        <f t="shared" si="2"/>
        <v>15</v>
      </c>
      <c r="R14" s="249" t="str">
        <f t="shared" si="3"/>
        <v>Sin Fecha</v>
      </c>
      <c r="S14" s="250">
        <f t="shared" si="4"/>
        <v>39.995138888887595</v>
      </c>
      <c r="T14" s="234">
        <v>42054.678472222222</v>
      </c>
      <c r="U14" s="247" t="str">
        <f t="shared" si="5"/>
        <v>No Cumplió</v>
      </c>
      <c r="V14" s="247" t="str">
        <f t="shared" si="6"/>
        <v>Sin Fecha</v>
      </c>
      <c r="W14" s="250">
        <f t="shared" si="7"/>
        <v>35.923611111109494</v>
      </c>
      <c r="X14" s="11" t="s">
        <v>56</v>
      </c>
      <c r="Y14" s="251">
        <f>Parametrización!$D$3</f>
        <v>1</v>
      </c>
      <c r="Z14" s="49">
        <v>42038</v>
      </c>
      <c r="AA14" s="26"/>
      <c r="AB14" s="26"/>
      <c r="AC14" s="26"/>
    </row>
    <row r="15" spans="1:31" ht="185.25" x14ac:dyDescent="0.25">
      <c r="B15" s="35" t="s">
        <v>717</v>
      </c>
      <c r="C15" s="10" t="s">
        <v>323</v>
      </c>
      <c r="D15" s="11" t="s">
        <v>320</v>
      </c>
      <c r="E15" s="11" t="s">
        <v>158</v>
      </c>
      <c r="F15" s="11" t="s">
        <v>12</v>
      </c>
      <c r="G15" s="11" t="s">
        <v>324</v>
      </c>
      <c r="H15" s="11" t="s">
        <v>325</v>
      </c>
      <c r="I15" s="11" t="s">
        <v>49</v>
      </c>
      <c r="J15" s="11" t="s">
        <v>16</v>
      </c>
      <c r="K15" s="253">
        <f>Parametrización!$D$2</f>
        <v>42058.75</v>
      </c>
      <c r="L15" s="16">
        <v>42018.754861111112</v>
      </c>
      <c r="M15" s="236">
        <v>42037</v>
      </c>
      <c r="N15" s="17">
        <f t="shared" si="9"/>
        <v>21.75</v>
      </c>
      <c r="O15" s="16">
        <f>+Y15+M15</f>
        <v>42038</v>
      </c>
      <c r="P15" s="16"/>
      <c r="Q15" s="249">
        <f t="shared" si="2"/>
        <v>0</v>
      </c>
      <c r="R15" s="249" t="str">
        <f t="shared" si="3"/>
        <v>Sin Fecha</v>
      </c>
      <c r="S15" s="250">
        <f t="shared" si="4"/>
        <v>39.995138888887595</v>
      </c>
      <c r="T15" s="234">
        <v>42038</v>
      </c>
      <c r="U15" s="247" t="str">
        <f t="shared" si="5"/>
        <v>Cumplió</v>
      </c>
      <c r="V15" s="247" t="str">
        <f t="shared" si="6"/>
        <v>Sin Fecha</v>
      </c>
      <c r="W15" s="250">
        <f t="shared" si="7"/>
        <v>19.245138888887595</v>
      </c>
      <c r="X15" s="11" t="s">
        <v>56</v>
      </c>
      <c r="Y15" s="251">
        <f>Parametrización!$D$3</f>
        <v>1</v>
      </c>
      <c r="Z15" s="49"/>
      <c r="AA15" s="26"/>
      <c r="AB15" s="26"/>
      <c r="AC15" s="26"/>
    </row>
    <row r="16" spans="1:31" ht="39.75" customHeight="1" x14ac:dyDescent="0.25">
      <c r="B16" s="35" t="s">
        <v>717</v>
      </c>
      <c r="C16" s="10" t="s">
        <v>323</v>
      </c>
      <c r="D16" s="11" t="s">
        <v>320</v>
      </c>
      <c r="E16" s="11" t="s">
        <v>158</v>
      </c>
      <c r="F16" s="11" t="s">
        <v>12</v>
      </c>
      <c r="G16" s="11" t="s">
        <v>324</v>
      </c>
      <c r="H16" s="11" t="s">
        <v>325</v>
      </c>
      <c r="I16" s="11" t="s">
        <v>49</v>
      </c>
      <c r="J16" s="11" t="s">
        <v>127</v>
      </c>
      <c r="K16" s="253">
        <f>Parametrización!$D$2</f>
        <v>42058.75</v>
      </c>
      <c r="L16" s="16">
        <v>42018.754861111112</v>
      </c>
      <c r="M16" s="236">
        <v>42038</v>
      </c>
      <c r="N16" s="17">
        <f t="shared" si="9"/>
        <v>20.75</v>
      </c>
      <c r="O16" s="16">
        <f>+Y16+M16</f>
        <v>42039</v>
      </c>
      <c r="P16" s="16"/>
      <c r="Q16" s="249">
        <f t="shared" si="2"/>
        <v>-1</v>
      </c>
      <c r="R16" s="249" t="str">
        <f t="shared" si="3"/>
        <v>Sin Fecha</v>
      </c>
      <c r="S16" s="250">
        <f t="shared" si="4"/>
        <v>39.995138888887595</v>
      </c>
      <c r="T16" s="234">
        <v>42038</v>
      </c>
      <c r="U16" s="247" t="str">
        <f t="shared" si="5"/>
        <v>Cumplió</v>
      </c>
      <c r="V16" s="247" t="str">
        <f t="shared" si="6"/>
        <v>Sin Fecha</v>
      </c>
      <c r="W16" s="250">
        <f t="shared" si="7"/>
        <v>19.245138888887595</v>
      </c>
      <c r="X16" s="11" t="s">
        <v>56</v>
      </c>
      <c r="Y16" s="251">
        <f>Parametrización!$D$3</f>
        <v>1</v>
      </c>
      <c r="Z16" s="49"/>
      <c r="AA16" s="26"/>
      <c r="AB16" s="26"/>
      <c r="AC16" s="26"/>
    </row>
    <row r="17" spans="1:31" ht="39.75" customHeight="1" x14ac:dyDescent="0.25">
      <c r="B17" s="35" t="s">
        <v>717</v>
      </c>
      <c r="C17" s="10" t="s">
        <v>323</v>
      </c>
      <c r="D17" s="11" t="s">
        <v>320</v>
      </c>
      <c r="E17" s="11" t="s">
        <v>59</v>
      </c>
      <c r="F17" s="11" t="s">
        <v>12</v>
      </c>
      <c r="G17" s="11" t="s">
        <v>324</v>
      </c>
      <c r="H17" s="11" t="s">
        <v>325</v>
      </c>
      <c r="I17" s="11" t="s">
        <v>49</v>
      </c>
      <c r="J17" s="11" t="s">
        <v>49</v>
      </c>
      <c r="K17" s="253">
        <f>Parametrización!$D$2</f>
        <v>42058.75</v>
      </c>
      <c r="L17" s="16">
        <v>42018.754861111112</v>
      </c>
      <c r="M17" s="236">
        <v>42038</v>
      </c>
      <c r="N17" s="17">
        <f t="shared" si="9"/>
        <v>20.75</v>
      </c>
      <c r="O17" s="16">
        <f>+Y17+M17</f>
        <v>42039</v>
      </c>
      <c r="P17" s="16"/>
      <c r="Q17" s="249">
        <f t="shared" si="2"/>
        <v>2</v>
      </c>
      <c r="R17" s="249" t="str">
        <f t="shared" si="3"/>
        <v>Sin Fecha</v>
      </c>
      <c r="S17" s="250">
        <f t="shared" si="4"/>
        <v>39.995138888887595</v>
      </c>
      <c r="T17" s="234">
        <v>42041.468055555553</v>
      </c>
      <c r="U17" s="247" t="str">
        <f t="shared" si="5"/>
        <v>No Cumplió</v>
      </c>
      <c r="V17" s="247" t="str">
        <f t="shared" si="6"/>
        <v>Sin Fecha</v>
      </c>
      <c r="W17" s="250">
        <f t="shared" si="7"/>
        <v>22.713194444440887</v>
      </c>
      <c r="X17" s="11" t="s">
        <v>56</v>
      </c>
      <c r="Y17" s="251">
        <f>Parametrización!$D$3</f>
        <v>1</v>
      </c>
      <c r="Z17" s="49"/>
      <c r="AA17" s="26"/>
      <c r="AB17" s="26"/>
      <c r="AC17" s="26"/>
    </row>
    <row r="18" spans="1:31" s="114" customFormat="1" ht="39.75" customHeight="1" x14ac:dyDescent="0.25">
      <c r="A18" s="116">
        <v>1</v>
      </c>
      <c r="B18" s="123" t="s">
        <v>716</v>
      </c>
      <c r="C18" s="117" t="s">
        <v>326</v>
      </c>
      <c r="D18" s="118" t="s">
        <v>320</v>
      </c>
      <c r="E18" s="118" t="s">
        <v>59</v>
      </c>
      <c r="F18" s="118" t="s">
        <v>25</v>
      </c>
      <c r="G18" s="118" t="s">
        <v>327</v>
      </c>
      <c r="H18" s="118" t="s">
        <v>328</v>
      </c>
      <c r="I18" s="118" t="s">
        <v>272</v>
      </c>
      <c r="J18" s="118" t="s">
        <v>272</v>
      </c>
      <c r="K18" s="253">
        <f>Parametrización!$D$2</f>
        <v>42058.75</v>
      </c>
      <c r="L18" s="120">
        <v>42013.554166666669</v>
      </c>
      <c r="M18" s="124">
        <f>+T19</f>
        <v>42051.802083333336</v>
      </c>
      <c r="N18" s="121">
        <v>-5.2083333335758653E-2</v>
      </c>
      <c r="O18" s="120">
        <v>42052.802083333336</v>
      </c>
      <c r="P18" s="120"/>
      <c r="Q18" s="249">
        <f t="shared" si="2"/>
        <v>5</v>
      </c>
      <c r="R18" s="249" t="str">
        <f t="shared" si="3"/>
        <v>Sin Fecha</v>
      </c>
      <c r="S18" s="250">
        <f t="shared" si="4"/>
        <v>45.195833333331393</v>
      </c>
      <c r="T18" s="119"/>
      <c r="U18" s="247" t="str">
        <f t="shared" si="5"/>
        <v>No Cumplió</v>
      </c>
      <c r="V18" s="247" t="str">
        <f t="shared" si="6"/>
        <v>Sin Fecha</v>
      </c>
      <c r="W18" s="250">
        <f t="shared" si="7"/>
        <v>45.195833333331393</v>
      </c>
      <c r="X18" s="118"/>
      <c r="Y18" s="251">
        <f>Parametrización!$D$3</f>
        <v>1</v>
      </c>
      <c r="Z18" s="122"/>
      <c r="AA18" s="122"/>
      <c r="AB18" s="122"/>
      <c r="AC18" s="122"/>
      <c r="AD18" s="115"/>
      <c r="AE18" s="115"/>
    </row>
    <row r="19" spans="1:31" ht="39.75" customHeight="1" x14ac:dyDescent="0.25">
      <c r="B19" s="35" t="s">
        <v>716</v>
      </c>
      <c r="C19" s="10" t="s">
        <v>326</v>
      </c>
      <c r="D19" s="11" t="s">
        <v>320</v>
      </c>
      <c r="E19" s="11" t="s">
        <v>59</v>
      </c>
      <c r="F19" s="11" t="s">
        <v>25</v>
      </c>
      <c r="G19" s="11" t="s">
        <v>327</v>
      </c>
      <c r="H19" s="11" t="s">
        <v>328</v>
      </c>
      <c r="I19" s="11" t="s">
        <v>272</v>
      </c>
      <c r="J19" s="11" t="s">
        <v>16</v>
      </c>
      <c r="K19" s="253">
        <f>Parametrización!$D$2</f>
        <v>42058.75</v>
      </c>
      <c r="L19" s="16">
        <v>42013.554166666669</v>
      </c>
      <c r="M19" s="124">
        <f>+T20</f>
        <v>42051.73333333333</v>
      </c>
      <c r="N19" s="17">
        <f t="shared" si="9"/>
        <v>7.0166666666700621</v>
      </c>
      <c r="O19" s="16">
        <f t="shared" si="11"/>
        <v>42052.73333333333</v>
      </c>
      <c r="P19" s="16"/>
      <c r="Q19" s="249">
        <f t="shared" si="2"/>
        <v>0</v>
      </c>
      <c r="R19" s="249" t="str">
        <f t="shared" si="3"/>
        <v>Sin Fecha</v>
      </c>
      <c r="S19" s="250">
        <f t="shared" si="4"/>
        <v>45.195833333331393</v>
      </c>
      <c r="T19" s="126">
        <v>42051.802083333336</v>
      </c>
      <c r="U19" s="247" t="str">
        <f t="shared" si="5"/>
        <v>Cumplió</v>
      </c>
      <c r="V19" s="247" t="str">
        <f t="shared" si="6"/>
        <v>Sin Fecha</v>
      </c>
      <c r="W19" s="250">
        <f t="shared" si="7"/>
        <v>38.247916666667152</v>
      </c>
      <c r="X19" s="11"/>
      <c r="Y19" s="251">
        <f>Parametrización!$D$3</f>
        <v>1</v>
      </c>
      <c r="Z19" s="26"/>
      <c r="AA19" s="26"/>
      <c r="AB19" s="26"/>
      <c r="AC19" s="26"/>
    </row>
    <row r="20" spans="1:31" ht="39.75" customHeight="1" x14ac:dyDescent="0.25">
      <c r="B20" s="35" t="s">
        <v>716</v>
      </c>
      <c r="C20" s="10" t="s">
        <v>326</v>
      </c>
      <c r="D20" s="11" t="s">
        <v>320</v>
      </c>
      <c r="E20" s="11" t="s">
        <v>59</v>
      </c>
      <c r="F20" s="11" t="s">
        <v>25</v>
      </c>
      <c r="G20" s="11" t="s">
        <v>327</v>
      </c>
      <c r="H20" s="11" t="s">
        <v>328</v>
      </c>
      <c r="I20" s="11" t="s">
        <v>272</v>
      </c>
      <c r="J20" s="11" t="s">
        <v>272</v>
      </c>
      <c r="K20" s="253">
        <f>Parametrización!$D$2</f>
        <v>42058.75</v>
      </c>
      <c r="L20" s="16">
        <v>42013.554166666669</v>
      </c>
      <c r="M20" s="124">
        <v>42037</v>
      </c>
      <c r="N20" s="17">
        <f t="shared" si="9"/>
        <v>21.75</v>
      </c>
      <c r="O20" s="16">
        <f>+Y20+M20</f>
        <v>42038</v>
      </c>
      <c r="P20" s="16"/>
      <c r="Q20" s="249">
        <f t="shared" si="2"/>
        <v>13</v>
      </c>
      <c r="R20" s="249" t="str">
        <f t="shared" si="3"/>
        <v>Sin Fecha</v>
      </c>
      <c r="S20" s="250">
        <f t="shared" si="4"/>
        <v>45.195833333331393</v>
      </c>
      <c r="T20" s="126">
        <v>42051.73333333333</v>
      </c>
      <c r="U20" s="247" t="str">
        <f t="shared" si="5"/>
        <v>No Cumplió</v>
      </c>
      <c r="V20" s="247" t="str">
        <f t="shared" si="6"/>
        <v>Sin Fecha</v>
      </c>
      <c r="W20" s="250">
        <f t="shared" si="7"/>
        <v>38.179166666661331</v>
      </c>
      <c r="X20" s="11"/>
      <c r="Y20" s="251">
        <f>Parametrización!$D$3</f>
        <v>1</v>
      </c>
      <c r="Z20" s="26"/>
      <c r="AA20" s="26"/>
      <c r="AB20" s="26"/>
      <c r="AC20" s="26"/>
    </row>
    <row r="21" spans="1:31" ht="39.75" customHeight="1" x14ac:dyDescent="0.25">
      <c r="A21" s="4">
        <v>1</v>
      </c>
      <c r="B21" s="35" t="s">
        <v>716</v>
      </c>
      <c r="C21" s="10" t="s">
        <v>329</v>
      </c>
      <c r="D21" s="11" t="s">
        <v>320</v>
      </c>
      <c r="E21" s="11" t="s">
        <v>59</v>
      </c>
      <c r="F21" s="11" t="s">
        <v>12</v>
      </c>
      <c r="G21" s="11" t="s">
        <v>330</v>
      </c>
      <c r="H21" s="11" t="s">
        <v>331</v>
      </c>
      <c r="I21" s="11" t="s">
        <v>131</v>
      </c>
      <c r="J21" s="11" t="s">
        <v>695</v>
      </c>
      <c r="K21" s="253">
        <f>Parametrización!$D$2</f>
        <v>42058.75</v>
      </c>
      <c r="L21" s="16">
        <v>42011.613194444442</v>
      </c>
      <c r="M21" s="47">
        <v>42037</v>
      </c>
      <c r="N21" s="17">
        <f t="shared" si="9"/>
        <v>21.75</v>
      </c>
      <c r="O21" s="16">
        <f t="shared" si="11"/>
        <v>42038</v>
      </c>
      <c r="P21" s="16"/>
      <c r="Q21" s="249">
        <f t="shared" si="2"/>
        <v>20</v>
      </c>
      <c r="R21" s="249" t="str">
        <f t="shared" si="3"/>
        <v>Sin Fecha</v>
      </c>
      <c r="S21" s="250">
        <f t="shared" si="4"/>
        <v>47.136805555557657</v>
      </c>
      <c r="T21" s="15"/>
      <c r="U21" s="247" t="str">
        <f t="shared" si="5"/>
        <v>No Cumplió</v>
      </c>
      <c r="V21" s="247" t="str">
        <f t="shared" si="6"/>
        <v>Sin Fecha</v>
      </c>
      <c r="W21" s="250">
        <f t="shared" si="7"/>
        <v>47.136805555557657</v>
      </c>
      <c r="X21" s="11" t="s">
        <v>317</v>
      </c>
      <c r="Y21" s="251">
        <f>Parametrización!$D$3</f>
        <v>1</v>
      </c>
      <c r="Z21" s="26"/>
      <c r="AA21" s="26"/>
      <c r="AB21" s="26"/>
      <c r="AC21" s="26"/>
    </row>
    <row r="22" spans="1:31" ht="39.75" customHeight="1" x14ac:dyDescent="0.25">
      <c r="B22" s="35" t="s">
        <v>716</v>
      </c>
      <c r="C22" s="10" t="s">
        <v>329</v>
      </c>
      <c r="D22" s="11" t="s">
        <v>320</v>
      </c>
      <c r="E22" s="11" t="s">
        <v>59</v>
      </c>
      <c r="F22" s="11" t="s">
        <v>12</v>
      </c>
      <c r="G22" s="11" t="s">
        <v>330</v>
      </c>
      <c r="H22" s="11" t="s">
        <v>331</v>
      </c>
      <c r="I22" s="11" t="s">
        <v>131</v>
      </c>
      <c r="J22" s="11" t="s">
        <v>131</v>
      </c>
      <c r="K22" s="253">
        <f>Parametrización!$D$2</f>
        <v>42058.75</v>
      </c>
      <c r="L22" s="16">
        <v>42011.613194444442</v>
      </c>
      <c r="M22" s="47">
        <v>42037</v>
      </c>
      <c r="N22" s="17">
        <f t="shared" si="9"/>
        <v>21.75</v>
      </c>
      <c r="O22" s="16">
        <f>+Y22+M22</f>
        <v>42038</v>
      </c>
      <c r="P22" s="16"/>
      <c r="Q22" s="249">
        <f t="shared" si="2"/>
        <v>6</v>
      </c>
      <c r="R22" s="249" t="str">
        <f t="shared" si="3"/>
        <v>Sin Fecha</v>
      </c>
      <c r="S22" s="250">
        <f t="shared" si="4"/>
        <v>47.136805555557657</v>
      </c>
      <c r="T22" s="15">
        <v>42044.570138888892</v>
      </c>
      <c r="U22" s="247" t="str">
        <f t="shared" si="5"/>
        <v>No Cumplió</v>
      </c>
      <c r="V22" s="247" t="str">
        <f t="shared" si="6"/>
        <v>Sin Fecha</v>
      </c>
      <c r="W22" s="250">
        <f t="shared" si="7"/>
        <v>32.956944444449618</v>
      </c>
      <c r="X22" s="11" t="s">
        <v>317</v>
      </c>
      <c r="Y22" s="251">
        <f>Parametrización!$D$3</f>
        <v>1</v>
      </c>
      <c r="Z22" s="26"/>
      <c r="AA22" s="26"/>
      <c r="AB22" s="26"/>
      <c r="AC22" s="26"/>
    </row>
    <row r="23" spans="1:31" ht="171" x14ac:dyDescent="0.25">
      <c r="B23" s="35" t="s">
        <v>716</v>
      </c>
      <c r="C23" s="10" t="s">
        <v>329</v>
      </c>
      <c r="D23" s="11" t="s">
        <v>320</v>
      </c>
      <c r="E23" s="11" t="s">
        <v>59</v>
      </c>
      <c r="F23" s="11" t="s">
        <v>12</v>
      </c>
      <c r="G23" s="11" t="s">
        <v>330</v>
      </c>
      <c r="H23" s="11" t="s">
        <v>331</v>
      </c>
      <c r="I23" s="11" t="s">
        <v>131</v>
      </c>
      <c r="J23" s="11" t="s">
        <v>695</v>
      </c>
      <c r="K23" s="253">
        <f>Parametrización!$D$2</f>
        <v>42058.75</v>
      </c>
      <c r="L23" s="16">
        <v>42011.613194444442</v>
      </c>
      <c r="M23" s="47">
        <f>+T22</f>
        <v>42044.570138888892</v>
      </c>
      <c r="N23" s="17">
        <f t="shared" si="9"/>
        <v>14.179861111108039</v>
      </c>
      <c r="O23" s="16">
        <f t="shared" si="11"/>
        <v>42045.570138888892</v>
      </c>
      <c r="P23" s="16"/>
      <c r="Q23" s="249">
        <f t="shared" si="2"/>
        <v>-7</v>
      </c>
      <c r="R23" s="249" t="str">
        <f t="shared" si="3"/>
        <v>Sin Fecha</v>
      </c>
      <c r="S23" s="250">
        <f t="shared" si="4"/>
        <v>47.136805555557657</v>
      </c>
      <c r="T23" s="15">
        <v>42038.486805555556</v>
      </c>
      <c r="U23" s="247" t="str">
        <f t="shared" si="5"/>
        <v>Cumplió</v>
      </c>
      <c r="V23" s="247" t="str">
        <f t="shared" si="6"/>
        <v>Sin Fecha</v>
      </c>
      <c r="W23" s="250">
        <f t="shared" si="7"/>
        <v>26.87361111111386</v>
      </c>
      <c r="X23" s="11" t="s">
        <v>317</v>
      </c>
      <c r="Y23" s="251">
        <f>Parametrización!$D$3</f>
        <v>1</v>
      </c>
      <c r="Z23" s="26"/>
      <c r="AA23" s="26"/>
      <c r="AB23" s="26"/>
      <c r="AC23" s="26"/>
    </row>
    <row r="24" spans="1:31" ht="39.75" customHeight="1" x14ac:dyDescent="0.25">
      <c r="A24" s="4" t="s">
        <v>945</v>
      </c>
      <c r="B24" s="35" t="s">
        <v>715</v>
      </c>
      <c r="C24" s="10" t="s">
        <v>332</v>
      </c>
      <c r="D24" s="11" t="s">
        <v>320</v>
      </c>
      <c r="E24" s="11" t="s">
        <v>817</v>
      </c>
      <c r="F24" s="11" t="s">
        <v>12</v>
      </c>
      <c r="G24" s="11" t="s">
        <v>333</v>
      </c>
      <c r="H24" s="11" t="s">
        <v>334</v>
      </c>
      <c r="I24" s="11" t="s">
        <v>148</v>
      </c>
      <c r="J24" s="11" t="s">
        <v>148</v>
      </c>
      <c r="K24" s="253">
        <f>Parametrización!$D$2</f>
        <v>42058.75</v>
      </c>
      <c r="L24" s="16">
        <v>41970.587500000001</v>
      </c>
      <c r="M24" s="47">
        <v>42037</v>
      </c>
      <c r="N24" s="17">
        <f t="shared" si="9"/>
        <v>21.75</v>
      </c>
      <c r="O24" s="16">
        <f t="shared" si="11"/>
        <v>42038</v>
      </c>
      <c r="P24" s="16"/>
      <c r="Q24" s="249">
        <f t="shared" si="2"/>
        <v>3</v>
      </c>
      <c r="R24" s="249" t="str">
        <f t="shared" si="3"/>
        <v>Sin Fecha</v>
      </c>
      <c r="S24" s="250">
        <f t="shared" si="4"/>
        <v>88.162499999998545</v>
      </c>
      <c r="T24" s="15">
        <v>42041.418055555558</v>
      </c>
      <c r="U24" s="247" t="str">
        <f t="shared" si="5"/>
        <v>No Cumplió</v>
      </c>
      <c r="V24" s="247" t="str">
        <f t="shared" si="6"/>
        <v>Sin Fecha</v>
      </c>
      <c r="W24" s="250">
        <f t="shared" si="7"/>
        <v>70.830555555556202</v>
      </c>
      <c r="X24" s="11" t="s">
        <v>135</v>
      </c>
      <c r="Y24" s="251">
        <f>Parametrización!$D$3</f>
        <v>1</v>
      </c>
      <c r="Z24" s="26"/>
      <c r="AA24" s="26"/>
      <c r="AB24" s="26"/>
      <c r="AC24" s="26"/>
    </row>
    <row r="25" spans="1:31" ht="39.75" customHeight="1" x14ac:dyDescent="0.25">
      <c r="A25" s="4">
        <v>1</v>
      </c>
      <c r="B25" s="35" t="s">
        <v>716</v>
      </c>
      <c r="C25" s="10" t="s">
        <v>335</v>
      </c>
      <c r="D25" s="11" t="s">
        <v>320</v>
      </c>
      <c r="E25" s="11" t="s">
        <v>51</v>
      </c>
      <c r="F25" s="11" t="s">
        <v>12</v>
      </c>
      <c r="G25" s="11" t="s">
        <v>336</v>
      </c>
      <c r="H25" s="11" t="s">
        <v>337</v>
      </c>
      <c r="I25" s="11" t="s">
        <v>15</v>
      </c>
      <c r="J25" s="11" t="s">
        <v>338</v>
      </c>
      <c r="K25" s="253">
        <f>Parametrización!$D$2</f>
        <v>42058.75</v>
      </c>
      <c r="L25" s="16">
        <v>41948.631249999999</v>
      </c>
      <c r="M25" s="47">
        <v>42037</v>
      </c>
      <c r="N25" s="17">
        <f t="shared" si="9"/>
        <v>21.75</v>
      </c>
      <c r="O25" s="16">
        <f t="shared" si="11"/>
        <v>42038</v>
      </c>
      <c r="P25" s="16"/>
      <c r="Q25" s="249">
        <f t="shared" si="2"/>
        <v>0</v>
      </c>
      <c r="R25" s="249" t="str">
        <f t="shared" si="3"/>
        <v>Sin Fecha</v>
      </c>
      <c r="S25" s="250">
        <f t="shared" si="4"/>
        <v>110.11875000000146</v>
      </c>
      <c r="T25" s="15">
        <v>42038.488194444442</v>
      </c>
      <c r="U25" s="247" t="str">
        <f t="shared" si="5"/>
        <v>Cumplió</v>
      </c>
      <c r="V25" s="247" t="str">
        <f t="shared" si="6"/>
        <v>Sin Fecha</v>
      </c>
      <c r="W25" s="250">
        <f t="shared" si="7"/>
        <v>89.856944444443798</v>
      </c>
      <c r="X25" s="11" t="s">
        <v>317</v>
      </c>
      <c r="Y25" s="251">
        <f>Parametrización!$D$3</f>
        <v>1</v>
      </c>
      <c r="Z25" s="26"/>
      <c r="AA25" s="26"/>
      <c r="AB25" s="26"/>
      <c r="AC25" s="26"/>
    </row>
    <row r="26" spans="1:31" ht="57" x14ac:dyDescent="0.25">
      <c r="B26" s="35" t="s">
        <v>716</v>
      </c>
      <c r="C26" s="10" t="s">
        <v>335</v>
      </c>
      <c r="D26" s="11" t="s">
        <v>320</v>
      </c>
      <c r="E26" s="11" t="s">
        <v>59</v>
      </c>
      <c r="F26" s="11" t="s">
        <v>12</v>
      </c>
      <c r="G26" s="11" t="s">
        <v>336</v>
      </c>
      <c r="H26" s="11" t="s">
        <v>337</v>
      </c>
      <c r="I26" s="11" t="s">
        <v>15</v>
      </c>
      <c r="J26" s="11" t="s">
        <v>80</v>
      </c>
      <c r="K26" s="253">
        <f>Parametrización!$D$2</f>
        <v>42058.75</v>
      </c>
      <c r="L26" s="16">
        <v>41948.631249999999</v>
      </c>
      <c r="M26" s="47">
        <f>+T25</f>
        <v>42038.488194444442</v>
      </c>
      <c r="N26" s="17">
        <f t="shared" si="9"/>
        <v>20.261805555557657</v>
      </c>
      <c r="O26" s="16">
        <f>+Y26+M26</f>
        <v>42039.488194444442</v>
      </c>
      <c r="P26" s="16"/>
      <c r="Q26" s="249">
        <f t="shared" si="2"/>
        <v>19</v>
      </c>
      <c r="R26" s="249" t="str">
        <f t="shared" si="3"/>
        <v>Sin Fecha</v>
      </c>
      <c r="S26" s="250">
        <f t="shared" si="4"/>
        <v>110.11875000000146</v>
      </c>
      <c r="T26" s="15"/>
      <c r="U26" s="247" t="str">
        <f t="shared" si="5"/>
        <v>No Cumplió</v>
      </c>
      <c r="V26" s="247" t="str">
        <f t="shared" si="6"/>
        <v>Sin Fecha</v>
      </c>
      <c r="W26" s="250">
        <f t="shared" si="7"/>
        <v>110.11875000000146</v>
      </c>
      <c r="X26" s="11" t="s">
        <v>317</v>
      </c>
      <c r="Y26" s="251">
        <f>Parametrización!$D$3</f>
        <v>1</v>
      </c>
      <c r="Z26" s="26"/>
      <c r="AA26" s="26"/>
      <c r="AB26" s="26"/>
      <c r="AC26" s="26"/>
    </row>
    <row r="27" spans="1:31" ht="39.75" customHeight="1" x14ac:dyDescent="0.25">
      <c r="A27" s="4" t="s">
        <v>945</v>
      </c>
      <c r="B27" s="35" t="s">
        <v>716</v>
      </c>
      <c r="C27" s="10" t="s">
        <v>339</v>
      </c>
      <c r="D27" s="11" t="s">
        <v>320</v>
      </c>
      <c r="E27" s="11" t="s">
        <v>817</v>
      </c>
      <c r="F27" s="11" t="s">
        <v>12</v>
      </c>
      <c r="G27" s="11" t="s">
        <v>340</v>
      </c>
      <c r="H27" s="11" t="s">
        <v>341</v>
      </c>
      <c r="I27" s="11" t="s">
        <v>148</v>
      </c>
      <c r="J27" s="11" t="s">
        <v>148</v>
      </c>
      <c r="K27" s="253">
        <f>Parametrización!$D$2</f>
        <v>42058.75</v>
      </c>
      <c r="L27" s="16">
        <v>41948.541666666664</v>
      </c>
      <c r="M27" s="47">
        <v>42037</v>
      </c>
      <c r="N27" s="17">
        <f t="shared" si="9"/>
        <v>21.75</v>
      </c>
      <c r="O27" s="16">
        <f t="shared" si="11"/>
        <v>42038</v>
      </c>
      <c r="P27" s="16"/>
      <c r="Q27" s="249">
        <f t="shared" si="2"/>
        <v>3</v>
      </c>
      <c r="R27" s="249" t="str">
        <f t="shared" si="3"/>
        <v>Sin Fecha</v>
      </c>
      <c r="S27" s="250">
        <f t="shared" si="4"/>
        <v>110.20833333333576</v>
      </c>
      <c r="T27" s="15">
        <v>42041.418055555558</v>
      </c>
      <c r="U27" s="247" t="str">
        <f t="shared" si="5"/>
        <v>No Cumplió</v>
      </c>
      <c r="V27" s="247" t="str">
        <f t="shared" si="6"/>
        <v>Sin Fecha</v>
      </c>
      <c r="W27" s="250">
        <f t="shared" si="7"/>
        <v>92.876388888893416</v>
      </c>
      <c r="X27" s="11" t="s">
        <v>92</v>
      </c>
      <c r="Y27" s="251">
        <f>Parametrización!$D$3</f>
        <v>1</v>
      </c>
      <c r="Z27" s="26"/>
      <c r="AA27" s="26"/>
      <c r="AB27" s="26"/>
      <c r="AC27" s="26"/>
    </row>
    <row r="28" spans="1:31" ht="39.75" customHeight="1" x14ac:dyDescent="0.25">
      <c r="A28" s="4" t="s">
        <v>945</v>
      </c>
      <c r="B28" s="35" t="s">
        <v>716</v>
      </c>
      <c r="C28" s="10" t="s">
        <v>342</v>
      </c>
      <c r="D28" s="11" t="s">
        <v>320</v>
      </c>
      <c r="E28" s="11" t="s">
        <v>817</v>
      </c>
      <c r="F28" s="11" t="s">
        <v>12</v>
      </c>
      <c r="G28" s="11" t="s">
        <v>343</v>
      </c>
      <c r="H28" s="11" t="s">
        <v>344</v>
      </c>
      <c r="I28" s="11" t="s">
        <v>55</v>
      </c>
      <c r="J28" s="11" t="s">
        <v>28</v>
      </c>
      <c r="K28" s="253">
        <f>Parametrización!$D$2</f>
        <v>42058.75</v>
      </c>
      <c r="L28" s="16">
        <v>41936.804861111108</v>
      </c>
      <c r="M28" s="47">
        <v>42037</v>
      </c>
      <c r="N28" s="17">
        <f t="shared" si="9"/>
        <v>21.75</v>
      </c>
      <c r="O28" s="16">
        <f t="shared" si="11"/>
        <v>42038</v>
      </c>
      <c r="P28" s="16"/>
      <c r="Q28" s="249">
        <f t="shared" si="2"/>
        <v>6</v>
      </c>
      <c r="R28" s="249" t="str">
        <f t="shared" si="3"/>
        <v>Sin Fecha</v>
      </c>
      <c r="S28" s="250">
        <f t="shared" si="4"/>
        <v>121.94513888889196</v>
      </c>
      <c r="T28" s="15">
        <v>42044.617361111108</v>
      </c>
      <c r="U28" s="247" t="str">
        <f t="shared" si="5"/>
        <v>No Cumplió</v>
      </c>
      <c r="V28" s="247" t="str">
        <f t="shared" si="6"/>
        <v>Sin Fecha</v>
      </c>
      <c r="W28" s="250">
        <f t="shared" si="7"/>
        <v>107.8125</v>
      </c>
      <c r="X28" s="11" t="s">
        <v>135</v>
      </c>
      <c r="Y28" s="251">
        <f>Parametrización!$D$3</f>
        <v>1</v>
      </c>
      <c r="Z28" s="26"/>
      <c r="AA28" s="26"/>
      <c r="AB28" s="26"/>
      <c r="AC28" s="26"/>
    </row>
    <row r="29" spans="1:31" ht="39.75" customHeight="1" x14ac:dyDescent="0.25">
      <c r="A29" s="4">
        <v>1</v>
      </c>
      <c r="B29" s="35" t="s">
        <v>716</v>
      </c>
      <c r="C29" s="10" t="s">
        <v>345</v>
      </c>
      <c r="D29" s="11" t="s">
        <v>320</v>
      </c>
      <c r="E29" s="11" t="s">
        <v>59</v>
      </c>
      <c r="F29" s="11" t="s">
        <v>12</v>
      </c>
      <c r="G29" s="11" t="s">
        <v>346</v>
      </c>
      <c r="H29" s="11" t="s">
        <v>347</v>
      </c>
      <c r="I29" s="11" t="s">
        <v>16</v>
      </c>
      <c r="J29" s="11" t="s">
        <v>49</v>
      </c>
      <c r="K29" s="253">
        <f>Parametrización!$D$2</f>
        <v>42058.75</v>
      </c>
      <c r="L29" s="16">
        <v>41841.834027777775</v>
      </c>
      <c r="M29" s="47">
        <v>42037</v>
      </c>
      <c r="N29" s="17">
        <f t="shared" si="9"/>
        <v>21.75</v>
      </c>
      <c r="O29" s="16">
        <f t="shared" si="11"/>
        <v>42038</v>
      </c>
      <c r="P29" s="16"/>
      <c r="Q29" s="249">
        <f t="shared" si="2"/>
        <v>20</v>
      </c>
      <c r="R29" s="249" t="str">
        <f t="shared" si="3"/>
        <v>Sin Fecha</v>
      </c>
      <c r="S29" s="250">
        <f t="shared" si="4"/>
        <v>216.91597222222481</v>
      </c>
      <c r="T29" s="15"/>
      <c r="U29" s="247" t="str">
        <f t="shared" si="5"/>
        <v>No Cumplió</v>
      </c>
      <c r="V29" s="247" t="str">
        <f t="shared" si="6"/>
        <v>Sin Fecha</v>
      </c>
      <c r="W29" s="250">
        <f t="shared" si="7"/>
        <v>216.91597222222481</v>
      </c>
      <c r="X29" s="11" t="s">
        <v>349</v>
      </c>
      <c r="Y29" s="251">
        <f>Parametrización!$D$3</f>
        <v>1</v>
      </c>
      <c r="Z29" s="26"/>
      <c r="AA29" s="26"/>
      <c r="AB29" s="26"/>
      <c r="AC29" s="26"/>
    </row>
    <row r="30" spans="1:31" ht="15" x14ac:dyDescent="0.25">
      <c r="B30" s="35"/>
      <c r="C30" s="10"/>
      <c r="D30" s="11"/>
      <c r="E30" s="11"/>
      <c r="F30" s="11"/>
      <c r="G30" s="11"/>
      <c r="H30" s="11"/>
      <c r="I30" s="11"/>
      <c r="J30" s="11"/>
      <c r="K30" s="29"/>
      <c r="L30" s="16"/>
      <c r="M30" s="47"/>
      <c r="N30" s="17">
        <f t="shared" si="9"/>
        <v>0</v>
      </c>
      <c r="O30" s="16"/>
      <c r="P30" s="16"/>
      <c r="Q30" s="18"/>
      <c r="R30" s="18"/>
      <c r="S30" s="19"/>
      <c r="T30" s="15"/>
      <c r="U30" s="15"/>
      <c r="V30" s="15"/>
      <c r="W30" s="19"/>
      <c r="X30" s="11"/>
      <c r="Y30" s="251"/>
      <c r="Z30" s="26"/>
      <c r="AA30" s="26"/>
      <c r="AB30" s="26"/>
      <c r="AC30" s="26"/>
    </row>
    <row r="31" spans="1:31" ht="15" x14ac:dyDescent="0.25">
      <c r="B31" s="35"/>
      <c r="C31" s="10"/>
      <c r="D31" s="11"/>
      <c r="E31" s="11"/>
      <c r="F31" s="11"/>
      <c r="G31" s="11"/>
      <c r="H31" s="11"/>
      <c r="I31" s="11"/>
      <c r="J31" s="11"/>
      <c r="K31" s="29"/>
      <c r="L31" s="16"/>
      <c r="M31" s="47"/>
      <c r="N31" s="17">
        <f t="shared" si="9"/>
        <v>0</v>
      </c>
      <c r="O31" s="16"/>
      <c r="P31" s="16"/>
      <c r="Q31" s="18"/>
      <c r="R31" s="18"/>
      <c r="S31" s="19"/>
      <c r="T31" s="15"/>
      <c r="U31" s="15"/>
      <c r="V31" s="15"/>
      <c r="W31" s="19"/>
      <c r="X31" s="11"/>
      <c r="Y31" s="25"/>
      <c r="Z31" s="26"/>
      <c r="AA31" s="26"/>
      <c r="AB31" s="26"/>
      <c r="AC31" s="26"/>
    </row>
    <row r="32" spans="1:31" ht="15" x14ac:dyDescent="0.25">
      <c r="B32" s="35"/>
      <c r="C32" s="10"/>
      <c r="D32" s="11"/>
      <c r="E32" s="11"/>
      <c r="F32" s="11"/>
      <c r="G32" s="11"/>
      <c r="H32" s="11"/>
      <c r="I32" s="11"/>
      <c r="J32" s="11"/>
      <c r="K32" s="29"/>
      <c r="L32" s="16"/>
      <c r="M32" s="47"/>
      <c r="N32" s="17">
        <f t="shared" si="9"/>
        <v>0</v>
      </c>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47"/>
      <c r="N33" s="17">
        <f t="shared" si="9"/>
        <v>0</v>
      </c>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47"/>
      <c r="N34" s="17">
        <f t="shared" si="9"/>
        <v>0</v>
      </c>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47"/>
      <c r="N35" s="17">
        <f t="shared" si="9"/>
        <v>0</v>
      </c>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47"/>
      <c r="N36" s="17">
        <f t="shared" si="9"/>
        <v>0</v>
      </c>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47"/>
      <c r="N37" s="17">
        <f t="shared" si="9"/>
        <v>0</v>
      </c>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47"/>
      <c r="N38" s="17">
        <f t="shared" si="9"/>
        <v>0</v>
      </c>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47"/>
      <c r="N39" s="17">
        <f t="shared" si="9"/>
        <v>0</v>
      </c>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47"/>
      <c r="N40" s="17">
        <f t="shared" si="9"/>
        <v>0</v>
      </c>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47"/>
      <c r="N41" s="17">
        <f t="shared" si="9"/>
        <v>0</v>
      </c>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47"/>
      <c r="N42" s="17">
        <f t="shared" si="9"/>
        <v>0</v>
      </c>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47"/>
      <c r="N43" s="17">
        <f t="shared" si="9"/>
        <v>0</v>
      </c>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47"/>
      <c r="N44" s="17">
        <f t="shared" si="9"/>
        <v>0</v>
      </c>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47"/>
      <c r="N45" s="17">
        <f t="shared" si="9"/>
        <v>0</v>
      </c>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47"/>
      <c r="N46" s="17">
        <f t="shared" si="9"/>
        <v>0</v>
      </c>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47"/>
      <c r="N47" s="17">
        <f t="shared" si="9"/>
        <v>0</v>
      </c>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47"/>
      <c r="N48" s="17">
        <f t="shared" si="9"/>
        <v>0</v>
      </c>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47"/>
      <c r="N49" s="17">
        <f t="shared" si="9"/>
        <v>0</v>
      </c>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47"/>
      <c r="N50" s="17">
        <f t="shared" si="9"/>
        <v>0</v>
      </c>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47"/>
      <c r="N51" s="17">
        <f t="shared" si="9"/>
        <v>0</v>
      </c>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47"/>
      <c r="N52" s="17">
        <f t="shared" si="9"/>
        <v>0</v>
      </c>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47"/>
      <c r="N53" s="17">
        <f t="shared" si="9"/>
        <v>0</v>
      </c>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47"/>
      <c r="N54" s="17">
        <f t="shared" si="9"/>
        <v>0</v>
      </c>
      <c r="O54" s="16"/>
      <c r="P54" s="16"/>
      <c r="Q54" s="18"/>
      <c r="R54" s="18"/>
      <c r="S54" s="19"/>
      <c r="T54" s="15"/>
      <c r="U54" s="15"/>
      <c r="V54" s="15"/>
      <c r="W54" s="19"/>
      <c r="X54" s="11"/>
      <c r="Y54" s="25"/>
      <c r="Z54" s="26"/>
      <c r="AA54" s="26"/>
      <c r="AB54" s="26"/>
      <c r="AC54" s="26"/>
    </row>
    <row r="55" spans="2:29" ht="15" x14ac:dyDescent="0.25">
      <c r="B55" s="35"/>
      <c r="C55" s="10"/>
      <c r="D55" s="11"/>
      <c r="E55" s="11"/>
      <c r="F55" s="11"/>
      <c r="G55" s="11"/>
      <c r="H55" s="11"/>
      <c r="I55" s="11"/>
      <c r="J55" s="11"/>
      <c r="K55" s="29"/>
      <c r="L55" s="16"/>
      <c r="M55" s="47"/>
      <c r="N55" s="17">
        <f t="shared" si="9"/>
        <v>0</v>
      </c>
      <c r="O55" s="16"/>
      <c r="P55" s="16"/>
      <c r="Q55" s="18"/>
      <c r="R55" s="18"/>
      <c r="S55" s="19"/>
      <c r="T55" s="15"/>
      <c r="U55" s="15"/>
      <c r="V55" s="15"/>
      <c r="W55" s="19"/>
      <c r="X55" s="11"/>
      <c r="Y55" s="25"/>
      <c r="Z55" s="26"/>
      <c r="AA55" s="26"/>
      <c r="AB55" s="26"/>
      <c r="AC55" s="26"/>
    </row>
    <row r="56" spans="2:29" ht="15" x14ac:dyDescent="0.25">
      <c r="B56" s="35"/>
      <c r="C56" s="10"/>
      <c r="D56" s="11"/>
      <c r="E56" s="11"/>
      <c r="F56" s="11"/>
      <c r="G56" s="11"/>
      <c r="H56" s="11"/>
      <c r="I56" s="11"/>
      <c r="J56" s="11"/>
      <c r="K56" s="29"/>
      <c r="L56" s="16"/>
      <c r="M56" s="47"/>
      <c r="N56" s="17">
        <f t="shared" si="9"/>
        <v>0</v>
      </c>
      <c r="O56" s="16"/>
      <c r="P56" s="16"/>
      <c r="Q56" s="18"/>
      <c r="R56" s="18"/>
      <c r="S56" s="19"/>
      <c r="T56" s="15"/>
      <c r="U56" s="15"/>
      <c r="V56" s="15"/>
      <c r="W56" s="19"/>
      <c r="X56" s="11"/>
      <c r="Y56" s="25"/>
      <c r="Z56" s="26"/>
      <c r="AA56" s="26"/>
      <c r="AB56" s="26"/>
      <c r="AC56" s="26"/>
    </row>
    <row r="57" spans="2:29" ht="15" x14ac:dyDescent="0.25">
      <c r="B57" s="35"/>
      <c r="C57" s="10"/>
      <c r="D57" s="11"/>
      <c r="E57" s="11"/>
      <c r="F57" s="11"/>
      <c r="G57" s="11"/>
      <c r="H57" s="11"/>
      <c r="I57" s="11"/>
      <c r="J57" s="11"/>
      <c r="K57" s="29"/>
      <c r="L57" s="16"/>
      <c r="M57" s="47"/>
      <c r="N57" s="17">
        <f t="shared" si="9"/>
        <v>0</v>
      </c>
      <c r="O57" s="16"/>
      <c r="P57" s="16"/>
      <c r="Q57" s="18"/>
      <c r="R57" s="18"/>
      <c r="S57" s="19"/>
      <c r="T57" s="15"/>
      <c r="U57" s="15"/>
      <c r="V57" s="15"/>
      <c r="W57" s="19"/>
      <c r="X57" s="11"/>
      <c r="Y57" s="25"/>
      <c r="Z57" s="26"/>
      <c r="AA57" s="26"/>
      <c r="AB57" s="26"/>
      <c r="AC57" s="26"/>
    </row>
    <row r="58" spans="2:29" ht="15" x14ac:dyDescent="0.25">
      <c r="B58" s="35"/>
      <c r="C58" s="10"/>
      <c r="D58" s="11"/>
      <c r="E58" s="11"/>
      <c r="F58" s="11"/>
      <c r="G58" s="11"/>
      <c r="H58" s="11"/>
      <c r="I58" s="11"/>
      <c r="J58" s="11"/>
      <c r="K58" s="29"/>
      <c r="L58" s="16"/>
      <c r="M58" s="47"/>
      <c r="N58" s="17">
        <f t="shared" si="9"/>
        <v>0</v>
      </c>
      <c r="O58" s="16"/>
      <c r="P58" s="16"/>
      <c r="Q58" s="18"/>
      <c r="R58" s="18"/>
      <c r="S58" s="19"/>
      <c r="T58" s="15"/>
      <c r="U58" s="15"/>
      <c r="V58" s="15"/>
      <c r="W58" s="19"/>
      <c r="X58" s="11"/>
      <c r="Y58" s="25"/>
      <c r="Z58" s="26"/>
      <c r="AA58" s="26"/>
      <c r="AB58" s="26"/>
      <c r="AC58" s="26"/>
    </row>
    <row r="59" spans="2:29" ht="15" x14ac:dyDescent="0.25">
      <c r="B59" s="35"/>
      <c r="C59" s="10"/>
      <c r="D59" s="11"/>
      <c r="E59" s="11"/>
      <c r="F59" s="11"/>
      <c r="G59" s="11"/>
      <c r="H59" s="11"/>
      <c r="I59" s="11"/>
      <c r="J59" s="11"/>
      <c r="K59" s="29"/>
      <c r="L59" s="16"/>
      <c r="M59" s="47"/>
      <c r="N59" s="17">
        <f t="shared" si="9"/>
        <v>0</v>
      </c>
      <c r="O59" s="16"/>
      <c r="P59" s="16"/>
      <c r="Q59" s="18"/>
      <c r="R59" s="18"/>
      <c r="S59" s="19"/>
      <c r="T59" s="15"/>
      <c r="U59" s="15"/>
      <c r="V59" s="15"/>
      <c r="W59" s="19"/>
      <c r="X59" s="11"/>
      <c r="Y59" s="25"/>
      <c r="Z59" s="26"/>
      <c r="AA59" s="26"/>
      <c r="AB59" s="26"/>
      <c r="AC59" s="26"/>
    </row>
    <row r="60" spans="2:29" ht="15" x14ac:dyDescent="0.25">
      <c r="B60" s="35"/>
      <c r="C60" s="10"/>
      <c r="D60" s="11"/>
      <c r="E60" s="11"/>
      <c r="F60" s="11"/>
      <c r="G60" s="11"/>
      <c r="H60" s="11"/>
      <c r="I60" s="11"/>
      <c r="J60" s="11"/>
      <c r="K60" s="29"/>
      <c r="L60" s="16"/>
      <c r="M60" s="47"/>
      <c r="N60" s="17">
        <f t="shared" si="9"/>
        <v>0</v>
      </c>
      <c r="O60" s="16"/>
      <c r="P60" s="16"/>
      <c r="Q60" s="18"/>
      <c r="R60" s="18"/>
      <c r="S60" s="19"/>
      <c r="T60" s="15"/>
      <c r="U60" s="15"/>
      <c r="V60" s="15"/>
      <c r="W60" s="19"/>
      <c r="X60" s="11"/>
      <c r="Y60" s="25"/>
      <c r="Z60" s="26"/>
      <c r="AA60" s="26"/>
      <c r="AB60" s="26"/>
      <c r="AC60" s="26"/>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row r="99" spans="21:22" ht="14.25" x14ac:dyDescent="0.25">
      <c r="U99" s="15"/>
      <c r="V99" s="15"/>
    </row>
    <row r="100" spans="21:22" ht="14.25" x14ac:dyDescent="0.25">
      <c r="U100" s="15"/>
      <c r="V100" s="15"/>
    </row>
    <row r="101" spans="21:22" ht="14.25" x14ac:dyDescent="0.25">
      <c r="U101" s="15"/>
      <c r="V101" s="15"/>
    </row>
    <row r="102" spans="21:22" ht="14.25" x14ac:dyDescent="0.25">
      <c r="U102" s="15"/>
      <c r="V102" s="15"/>
    </row>
    <row r="103" spans="21:22" ht="14.25" x14ac:dyDescent="0.25">
      <c r="U103" s="15"/>
      <c r="V103" s="15"/>
    </row>
    <row r="104" spans="21:22" ht="14.25" x14ac:dyDescent="0.25">
      <c r="U104" s="15"/>
      <c r="V104" s="15"/>
    </row>
  </sheetData>
  <autoFilter ref="A5:AC60"/>
  <printOptions horizontalCentered="1" verticalCentered="1"/>
  <pageMargins left="0.25" right="0.25" top="0.25" bottom="0.5" header="0.5" footer="0.25"/>
  <headerFooter>
    <oddFooter>&amp;Z&amp;P of &amp;F</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88"/>
  <sheetViews>
    <sheetView showGridLines="0" zoomScale="70" zoomScaleNormal="70" workbookViewId="0">
      <pane xSplit="3" ySplit="5" topLeftCell="E85" activePane="bottomRight" state="frozen"/>
      <selection pane="topRight" activeCell="B1" sqref="B1"/>
      <selection pane="bottomLeft" activeCell="A2" sqref="A2"/>
      <selection pane="bottomRight" activeCell="M88" sqref="M88"/>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10.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6" width="17.5703125" style="13" customWidth="1"/>
    <col min="27" max="29" width="17.5703125" style="12" customWidth="1"/>
    <col min="30" max="30" width="11.42578125" style="20"/>
    <col min="31" max="31" width="15.28515625" style="4" customWidth="1"/>
    <col min="32" max="32" width="14.42578125" style="4" customWidth="1"/>
    <col min="33" max="16384" width="11.42578125" style="4"/>
  </cols>
  <sheetData>
    <row r="1" spans="1:32" s="2" customFormat="1" ht="30" x14ac:dyDescent="0.25">
      <c r="C1" s="1" t="s">
        <v>350</v>
      </c>
      <c r="K1" s="12"/>
      <c r="L1" s="13"/>
      <c r="M1" s="13"/>
      <c r="N1" s="14"/>
      <c r="O1" s="13"/>
      <c r="P1" s="13"/>
      <c r="Q1" s="13"/>
      <c r="R1" s="13"/>
      <c r="S1" s="14"/>
      <c r="T1" s="13"/>
      <c r="U1" s="13"/>
      <c r="V1" s="13"/>
      <c r="W1" s="13"/>
      <c r="Y1" s="12"/>
      <c r="Z1" s="13"/>
      <c r="AA1" s="12"/>
      <c r="AB1" s="12"/>
      <c r="AC1" s="12"/>
      <c r="AD1" s="12"/>
    </row>
    <row r="2" spans="1:32" s="2" customFormat="1" x14ac:dyDescent="0.25">
      <c r="C2" s="2" t="s">
        <v>199</v>
      </c>
      <c r="D2" s="3">
        <f>Abiertos!D2</f>
        <v>42058.75</v>
      </c>
      <c r="K2" s="12"/>
      <c r="L2" s="13"/>
      <c r="M2" s="13"/>
      <c r="N2" s="14"/>
      <c r="O2" s="13"/>
      <c r="P2" s="13"/>
      <c r="Q2" s="13"/>
      <c r="R2" s="13"/>
      <c r="S2" s="14"/>
      <c r="T2" s="13"/>
      <c r="U2" s="13"/>
      <c r="V2" s="13"/>
      <c r="W2" s="13"/>
      <c r="Y2" s="12"/>
      <c r="Z2" s="13"/>
      <c r="AA2" s="12"/>
      <c r="AB2" s="12"/>
      <c r="AC2" s="12"/>
      <c r="AD2" s="12"/>
    </row>
    <row r="3" spans="1:32" s="2" customFormat="1" x14ac:dyDescent="0.25">
      <c r="C3" s="2" t="s">
        <v>200</v>
      </c>
      <c r="D3" s="2">
        <v>5</v>
      </c>
      <c r="G3" s="27"/>
      <c r="K3" s="12"/>
      <c r="L3" s="13"/>
      <c r="M3" s="13"/>
      <c r="N3" s="14"/>
      <c r="O3" s="13"/>
      <c r="P3" s="13"/>
      <c r="Q3" s="13"/>
      <c r="R3" s="13"/>
      <c r="S3" s="14"/>
      <c r="T3" s="13"/>
      <c r="U3" s="13"/>
      <c r="V3" s="13"/>
      <c r="W3" s="13"/>
      <c r="Y3" s="12"/>
      <c r="Z3" s="13"/>
      <c r="AA3" s="12"/>
      <c r="AB3" s="12"/>
      <c r="AC3" s="12"/>
      <c r="AD3" s="12"/>
    </row>
    <row r="4" spans="1:32" s="2" customFormat="1" x14ac:dyDescent="0.25">
      <c r="C4" s="28" t="s">
        <v>201</v>
      </c>
      <c r="D4" s="28">
        <f>COUNTIF($A$6:$A$4871,1)</f>
        <v>73</v>
      </c>
      <c r="E4" s="2" t="s">
        <v>946</v>
      </c>
      <c r="F4" s="2">
        <f>COUNTIF($A$9:$A$4871,"c")</f>
        <v>31</v>
      </c>
      <c r="K4" s="12"/>
      <c r="L4" s="13"/>
      <c r="M4" s="13"/>
      <c r="N4" s="14"/>
      <c r="O4" s="13"/>
      <c r="P4" s="13"/>
      <c r="Q4" s="13"/>
      <c r="R4" s="13"/>
      <c r="S4" s="14"/>
      <c r="T4" s="13"/>
      <c r="U4" s="13"/>
      <c r="V4" s="13"/>
      <c r="W4" s="13"/>
      <c r="Y4" s="12"/>
      <c r="Z4" s="13"/>
      <c r="AA4" s="12"/>
      <c r="AB4" s="12"/>
      <c r="AC4" s="12"/>
      <c r="AD4" s="12"/>
    </row>
    <row r="5" spans="1:32" ht="51.75" customHeight="1"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578</v>
      </c>
      <c r="T5" s="8" t="s">
        <v>191</v>
      </c>
      <c r="U5" s="8" t="s">
        <v>943</v>
      </c>
      <c r="V5" s="8" t="s">
        <v>944</v>
      </c>
      <c r="W5" s="8" t="s">
        <v>192</v>
      </c>
      <c r="X5" s="7" t="s">
        <v>8</v>
      </c>
      <c r="Y5" s="8" t="s">
        <v>193</v>
      </c>
      <c r="Z5" s="8" t="s">
        <v>194</v>
      </c>
      <c r="AA5" s="8" t="s">
        <v>195</v>
      </c>
      <c r="AB5" s="8" t="s">
        <v>196</v>
      </c>
      <c r="AC5" s="8" t="s">
        <v>197</v>
      </c>
      <c r="AD5" s="8" t="s">
        <v>602</v>
      </c>
      <c r="AE5" s="8" t="s">
        <v>603</v>
      </c>
      <c r="AF5" s="8" t="s">
        <v>604</v>
      </c>
    </row>
    <row r="6" spans="1:32" s="245" customFormat="1" ht="51.75" customHeight="1" x14ac:dyDescent="0.25">
      <c r="A6" s="245">
        <v>1</v>
      </c>
      <c r="B6" s="254"/>
      <c r="C6" s="241" t="s">
        <v>1003</v>
      </c>
      <c r="D6" s="246" t="s">
        <v>352</v>
      </c>
      <c r="E6" s="246" t="s">
        <v>24</v>
      </c>
      <c r="F6" s="246" t="s">
        <v>12</v>
      </c>
      <c r="G6" s="246" t="s">
        <v>1004</v>
      </c>
      <c r="H6" s="246" t="s">
        <v>1005</v>
      </c>
      <c r="I6" s="246" t="s">
        <v>22</v>
      </c>
      <c r="J6" s="246" t="s">
        <v>42</v>
      </c>
      <c r="K6" s="253">
        <f>Brecha!$D$2</f>
        <v>42058.75</v>
      </c>
      <c r="L6" s="248">
        <v>42055.643055555556</v>
      </c>
      <c r="M6" s="259">
        <v>42055.643055555556</v>
      </c>
      <c r="N6" s="249">
        <f t="shared" ref="N6:N78" si="0">M6-L6</f>
        <v>0</v>
      </c>
      <c r="O6" s="248">
        <f t="shared" ref="O6:O78" si="1">+M6+Y6</f>
        <v>42060.643055555556</v>
      </c>
      <c r="P6" s="248"/>
      <c r="Q6" s="249">
        <f>IF(T6="",(ROUNDDOWN(K6-O6,0)),ROUNDDOWN(T6-O6,0))</f>
        <v>-1</v>
      </c>
      <c r="R6" s="249" t="str">
        <f>IF(P6="","Sin Fecha",IF(T6="",(ROUNDDOWN(K6-P6,0)),ROUNDDOWN(T6-P6,0)))</f>
        <v>Sin Fecha</v>
      </c>
      <c r="S6" s="250">
        <f>K6-L6</f>
        <v>3.1069444444437977</v>
      </c>
      <c r="T6" s="247"/>
      <c r="U6" s="247" t="str">
        <f>IF(AND(T6&lt;&gt;"",Q6&lt;=0),"Cumplió","No Cumplió")</f>
        <v>No Cumplió</v>
      </c>
      <c r="V6" s="247" t="str">
        <f>IF(AND(T6&lt;&gt;"",R6&lt;=0),"Cumplió",IF(P6="","Sin Fecha","No Cumplió"))</f>
        <v>Sin Fecha</v>
      </c>
      <c r="W6" s="250">
        <f>IF(T6="",K6-L6,T6-L6)</f>
        <v>3.1069444444437977</v>
      </c>
      <c r="X6" s="246"/>
      <c r="Y6" s="251">
        <f>Brecha!$D$3</f>
        <v>5</v>
      </c>
      <c r="Z6" s="233"/>
      <c r="AA6" s="252"/>
      <c r="AB6" s="252"/>
      <c r="AC6" s="252"/>
      <c r="AD6" s="192"/>
      <c r="AE6" s="254"/>
      <c r="AF6" s="192"/>
    </row>
    <row r="7" spans="1:32" s="235" customFormat="1" ht="51.75" customHeight="1" x14ac:dyDescent="0.25">
      <c r="A7" s="237">
        <v>1</v>
      </c>
      <c r="B7" s="254" t="s">
        <v>728</v>
      </c>
      <c r="C7" s="241" t="s">
        <v>986</v>
      </c>
      <c r="D7" s="246" t="s">
        <v>352</v>
      </c>
      <c r="E7" s="246" t="s">
        <v>11</v>
      </c>
      <c r="F7" s="246" t="s">
        <v>12</v>
      </c>
      <c r="G7" s="246" t="s">
        <v>987</v>
      </c>
      <c r="H7" s="246" t="s">
        <v>988</v>
      </c>
      <c r="I7" s="246" t="s">
        <v>22</v>
      </c>
      <c r="J7" s="246" t="s">
        <v>932</v>
      </c>
      <c r="K7" s="253">
        <f>Brecha!$D$2</f>
        <v>42058.75</v>
      </c>
      <c r="L7" s="248">
        <v>42054.679166666669</v>
      </c>
      <c r="M7" s="259">
        <v>42054.679861111108</v>
      </c>
      <c r="N7" s="249">
        <f t="shared" si="0"/>
        <v>6.9444443943211809E-4</v>
      </c>
      <c r="O7" s="248">
        <f t="shared" si="1"/>
        <v>42059.679861111108</v>
      </c>
      <c r="P7" s="248"/>
      <c r="Q7" s="249">
        <f t="shared" ref="Q7:Q70" si="2">IF(T7="",(ROUNDDOWN(K7-O7,0)),ROUNDDOWN(T7-O7,0))</f>
        <v>0</v>
      </c>
      <c r="R7" s="249" t="str">
        <f t="shared" ref="R7:R70" si="3">IF(P7="","Sin Fecha",IF(T7="",(ROUNDDOWN(K7-P7,0)),ROUNDDOWN(T7-P7,0)))</f>
        <v>Sin Fecha</v>
      </c>
      <c r="S7" s="250">
        <f t="shared" ref="S7:S70" si="4">K7-L7</f>
        <v>4.0708333333313931</v>
      </c>
      <c r="T7" s="247"/>
      <c r="U7" s="247" t="str">
        <f t="shared" ref="U7:U70" si="5">IF(AND(T7&lt;&gt;"",Q7&lt;=0),"Cumplió","No Cumplió")</f>
        <v>No Cumplió</v>
      </c>
      <c r="V7" s="247" t="str">
        <f t="shared" ref="V7:V70" si="6">IF(AND(T7&lt;&gt;"",R7&lt;=0),"Cumplió",IF(P7="","Sin Fecha","No Cumplió"))</f>
        <v>Sin Fecha</v>
      </c>
      <c r="W7" s="250">
        <f t="shared" ref="W7:W70" si="7">IF(T7="",K7-L7,T7-L7)</f>
        <v>4.0708333333313931</v>
      </c>
      <c r="X7" s="246"/>
      <c r="Y7" s="251">
        <f>Brecha!$D$3</f>
        <v>5</v>
      </c>
      <c r="Z7" s="233"/>
      <c r="AA7" s="252"/>
      <c r="AB7" s="252"/>
      <c r="AC7" s="252"/>
      <c r="AD7" s="192"/>
      <c r="AE7" s="254"/>
      <c r="AF7" s="192"/>
    </row>
    <row r="8" spans="1:32" s="125" customFormat="1" ht="51.75" customHeight="1" x14ac:dyDescent="0.25">
      <c r="A8" s="127">
        <v>1</v>
      </c>
      <c r="B8" s="254" t="s">
        <v>953</v>
      </c>
      <c r="C8" s="241" t="s">
        <v>950</v>
      </c>
      <c r="D8" s="246" t="s">
        <v>352</v>
      </c>
      <c r="E8" s="246" t="s">
        <v>51</v>
      </c>
      <c r="F8" s="246" t="s">
        <v>25</v>
      </c>
      <c r="G8" s="246" t="s">
        <v>951</v>
      </c>
      <c r="H8" s="246" t="s">
        <v>952</v>
      </c>
      <c r="I8" s="246" t="s">
        <v>22</v>
      </c>
      <c r="J8" s="246" t="s">
        <v>42</v>
      </c>
      <c r="K8" s="253">
        <f>Brecha!$D$2</f>
        <v>42058.75</v>
      </c>
      <c r="L8" s="248">
        <v>42051.569444444445</v>
      </c>
      <c r="M8" s="259">
        <v>42051.569444444445</v>
      </c>
      <c r="N8" s="249">
        <f t="shared" si="0"/>
        <v>0</v>
      </c>
      <c r="O8" s="248">
        <f t="shared" si="1"/>
        <v>42056.569444444445</v>
      </c>
      <c r="P8" s="248"/>
      <c r="Q8" s="249">
        <f t="shared" si="2"/>
        <v>2</v>
      </c>
      <c r="R8" s="249" t="str">
        <f t="shared" si="3"/>
        <v>Sin Fecha</v>
      </c>
      <c r="S8" s="250">
        <f t="shared" si="4"/>
        <v>7.1805555555547471</v>
      </c>
      <c r="T8" s="247"/>
      <c r="U8" s="247" t="str">
        <f t="shared" si="5"/>
        <v>No Cumplió</v>
      </c>
      <c r="V8" s="247" t="str">
        <f t="shared" si="6"/>
        <v>Sin Fecha</v>
      </c>
      <c r="W8" s="250">
        <f t="shared" si="7"/>
        <v>7.1805555555547471</v>
      </c>
      <c r="X8" s="246"/>
      <c r="Y8" s="251">
        <f>Brecha!$D$3</f>
        <v>5</v>
      </c>
      <c r="Z8" s="233"/>
      <c r="AA8" s="252"/>
      <c r="AB8" s="252"/>
      <c r="AC8" s="252"/>
      <c r="AD8" s="192"/>
      <c r="AE8" s="254"/>
      <c r="AF8" s="192"/>
    </row>
    <row r="9" spans="1:32" ht="51.75" customHeight="1" x14ac:dyDescent="0.25">
      <c r="B9" s="254" t="s">
        <v>953</v>
      </c>
      <c r="C9" s="241" t="s">
        <v>950</v>
      </c>
      <c r="D9" s="246" t="s">
        <v>352</v>
      </c>
      <c r="E9" s="246" t="s">
        <v>24</v>
      </c>
      <c r="F9" s="246" t="s">
        <v>25</v>
      </c>
      <c r="G9" s="246" t="s">
        <v>951</v>
      </c>
      <c r="H9" s="246" t="s">
        <v>952</v>
      </c>
      <c r="I9" s="246" t="s">
        <v>22</v>
      </c>
      <c r="J9" s="246" t="s">
        <v>80</v>
      </c>
      <c r="K9" s="253">
        <f>Brecha!$D$2</f>
        <v>42058.75</v>
      </c>
      <c r="L9" s="248">
        <v>42051.569444444445</v>
      </c>
      <c r="M9" s="259">
        <v>42051.569444444445</v>
      </c>
      <c r="N9" s="249">
        <f t="shared" si="0"/>
        <v>0</v>
      </c>
      <c r="O9" s="248">
        <f t="shared" si="1"/>
        <v>42056.569444444445</v>
      </c>
      <c r="P9" s="248"/>
      <c r="Q9" s="249">
        <f t="shared" si="2"/>
        <v>2</v>
      </c>
      <c r="R9" s="249" t="str">
        <f t="shared" si="3"/>
        <v>Sin Fecha</v>
      </c>
      <c r="S9" s="250">
        <f t="shared" si="4"/>
        <v>7.1805555555547471</v>
      </c>
      <c r="T9" s="247"/>
      <c r="U9" s="247" t="str">
        <f t="shared" si="5"/>
        <v>No Cumplió</v>
      </c>
      <c r="V9" s="247" t="str">
        <f t="shared" si="6"/>
        <v>Sin Fecha</v>
      </c>
      <c r="W9" s="250">
        <f t="shared" si="7"/>
        <v>7.1805555555547471</v>
      </c>
      <c r="X9" s="246"/>
      <c r="Y9" s="251">
        <f>Brecha!$D$3</f>
        <v>5</v>
      </c>
      <c r="Z9" s="233"/>
      <c r="AA9" s="252"/>
      <c r="AB9" s="252"/>
      <c r="AC9" s="252"/>
      <c r="AD9" s="254"/>
      <c r="AE9" s="254"/>
      <c r="AF9" s="255"/>
    </row>
    <row r="10" spans="1:32" ht="51.75" customHeight="1" x14ac:dyDescent="0.25">
      <c r="A10" s="4">
        <v>1</v>
      </c>
      <c r="B10" s="254" t="s">
        <v>728</v>
      </c>
      <c r="C10" s="241" t="s">
        <v>954</v>
      </c>
      <c r="D10" s="246" t="s">
        <v>352</v>
      </c>
      <c r="E10" s="246" t="s">
        <v>11</v>
      </c>
      <c r="F10" s="246" t="s">
        <v>12</v>
      </c>
      <c r="G10" s="246" t="s">
        <v>955</v>
      </c>
      <c r="H10" s="246" t="s">
        <v>956</v>
      </c>
      <c r="I10" s="246" t="s">
        <v>932</v>
      </c>
      <c r="J10" s="246" t="s">
        <v>932</v>
      </c>
      <c r="K10" s="253">
        <f>Brecha!$D$2</f>
        <v>42058.75</v>
      </c>
      <c r="L10" s="248">
        <v>42047.838194444441</v>
      </c>
      <c r="M10" s="259">
        <v>42047.838194444441</v>
      </c>
      <c r="N10" s="249">
        <f t="shared" si="0"/>
        <v>0</v>
      </c>
      <c r="O10" s="248">
        <f t="shared" si="1"/>
        <v>42052.838194444441</v>
      </c>
      <c r="P10" s="248"/>
      <c r="Q10" s="249">
        <f t="shared" si="2"/>
        <v>5</v>
      </c>
      <c r="R10" s="249" t="str">
        <f t="shared" si="3"/>
        <v>Sin Fecha</v>
      </c>
      <c r="S10" s="250">
        <f t="shared" si="4"/>
        <v>10.911805555559113</v>
      </c>
      <c r="T10" s="247"/>
      <c r="U10" s="247" t="str">
        <f t="shared" si="5"/>
        <v>No Cumplió</v>
      </c>
      <c r="V10" s="247" t="str">
        <f t="shared" si="6"/>
        <v>Sin Fecha</v>
      </c>
      <c r="W10" s="250">
        <f t="shared" si="7"/>
        <v>10.911805555559113</v>
      </c>
      <c r="X10" s="246"/>
      <c r="Y10" s="251">
        <f>Brecha!$D$3</f>
        <v>5</v>
      </c>
      <c r="Z10" s="233"/>
      <c r="AA10" s="252"/>
      <c r="AB10" s="252"/>
      <c r="AC10" s="252"/>
      <c r="AD10" s="254"/>
      <c r="AE10" s="254"/>
      <c r="AF10" s="255"/>
    </row>
    <row r="11" spans="1:32" ht="51.75" customHeight="1" x14ac:dyDescent="0.25">
      <c r="A11" s="4">
        <v>1</v>
      </c>
      <c r="B11" s="254" t="s">
        <v>728</v>
      </c>
      <c r="C11" s="241" t="s">
        <v>957</v>
      </c>
      <c r="D11" s="246" t="s">
        <v>352</v>
      </c>
      <c r="E11" s="246" t="s">
        <v>11</v>
      </c>
      <c r="F11" s="246" t="s">
        <v>12</v>
      </c>
      <c r="G11" s="246" t="s">
        <v>958</v>
      </c>
      <c r="H11" s="246" t="s">
        <v>959</v>
      </c>
      <c r="I11" s="246" t="s">
        <v>932</v>
      </c>
      <c r="J11" s="246" t="s">
        <v>264</v>
      </c>
      <c r="K11" s="253">
        <f>Brecha!$D$2</f>
        <v>42058.75</v>
      </c>
      <c r="L11" s="248">
        <v>42047.719444444447</v>
      </c>
      <c r="M11" s="259">
        <v>42047.719444444447</v>
      </c>
      <c r="N11" s="249">
        <f t="shared" si="0"/>
        <v>0</v>
      </c>
      <c r="O11" s="248">
        <f t="shared" si="1"/>
        <v>42052.719444444447</v>
      </c>
      <c r="P11" s="248"/>
      <c r="Q11" s="249">
        <f t="shared" si="2"/>
        <v>6</v>
      </c>
      <c r="R11" s="249" t="str">
        <f t="shared" si="3"/>
        <v>Sin Fecha</v>
      </c>
      <c r="S11" s="250">
        <f t="shared" si="4"/>
        <v>11.030555555553292</v>
      </c>
      <c r="T11" s="247"/>
      <c r="U11" s="247" t="str">
        <f t="shared" si="5"/>
        <v>No Cumplió</v>
      </c>
      <c r="V11" s="247" t="str">
        <f t="shared" si="6"/>
        <v>Sin Fecha</v>
      </c>
      <c r="W11" s="250">
        <f t="shared" si="7"/>
        <v>11.030555555553292</v>
      </c>
      <c r="X11" s="246"/>
      <c r="Y11" s="251">
        <f>Brecha!$D$3</f>
        <v>5</v>
      </c>
      <c r="Z11" s="233"/>
      <c r="AA11" s="252"/>
      <c r="AB11" s="252"/>
      <c r="AC11" s="252"/>
      <c r="AD11" s="254"/>
      <c r="AE11" s="254"/>
      <c r="AF11" s="255"/>
    </row>
    <row r="12" spans="1:32" ht="51.75" customHeight="1" x14ac:dyDescent="0.25">
      <c r="A12" s="4" t="s">
        <v>945</v>
      </c>
      <c r="B12" s="254" t="s">
        <v>733</v>
      </c>
      <c r="C12" s="241" t="s">
        <v>947</v>
      </c>
      <c r="D12" s="246" t="s">
        <v>352</v>
      </c>
      <c r="E12" s="246" t="s">
        <v>817</v>
      </c>
      <c r="F12" s="246" t="s">
        <v>25</v>
      </c>
      <c r="G12" s="246" t="s">
        <v>948</v>
      </c>
      <c r="H12" s="246" t="s">
        <v>949</v>
      </c>
      <c r="I12" s="246" t="s">
        <v>22</v>
      </c>
      <c r="J12" s="246" t="s">
        <v>22</v>
      </c>
      <c r="K12" s="253">
        <f>Brecha!$D$2</f>
        <v>42058.75</v>
      </c>
      <c r="L12" s="248">
        <v>42047.575694444444</v>
      </c>
      <c r="M12" s="259">
        <v>42047.575694444444</v>
      </c>
      <c r="N12" s="249">
        <f t="shared" si="0"/>
        <v>0</v>
      </c>
      <c r="O12" s="248">
        <f t="shared" si="1"/>
        <v>42052.575694444444</v>
      </c>
      <c r="P12" s="248"/>
      <c r="Q12" s="249">
        <f t="shared" si="2"/>
        <v>-1</v>
      </c>
      <c r="R12" s="249" t="str">
        <f t="shared" si="3"/>
        <v>Sin Fecha</v>
      </c>
      <c r="S12" s="250">
        <f t="shared" si="4"/>
        <v>11.174305555556202</v>
      </c>
      <c r="T12" s="247">
        <v>42051.547222222223</v>
      </c>
      <c r="U12" s="247" t="str">
        <f t="shared" si="5"/>
        <v>Cumplió</v>
      </c>
      <c r="V12" s="247" t="str">
        <f t="shared" si="6"/>
        <v>Sin Fecha</v>
      </c>
      <c r="W12" s="250">
        <f t="shared" si="7"/>
        <v>3.9715277777795563</v>
      </c>
      <c r="X12" s="246" t="s">
        <v>76</v>
      </c>
      <c r="Y12" s="251">
        <f>Brecha!$D$3</f>
        <v>5</v>
      </c>
      <c r="Z12" s="233"/>
      <c r="AA12" s="252"/>
      <c r="AB12" s="252"/>
      <c r="AC12" s="252"/>
      <c r="AD12" s="254"/>
      <c r="AE12" s="254"/>
      <c r="AF12" s="255"/>
    </row>
    <row r="13" spans="1:32" ht="51.75" customHeight="1" x14ac:dyDescent="0.25">
      <c r="A13" s="4">
        <v>1</v>
      </c>
      <c r="B13" s="254" t="s">
        <v>728</v>
      </c>
      <c r="C13" s="241" t="s">
        <v>960</v>
      </c>
      <c r="D13" s="246" t="s">
        <v>352</v>
      </c>
      <c r="E13" s="246" t="s">
        <v>24</v>
      </c>
      <c r="F13" s="246" t="s">
        <v>25</v>
      </c>
      <c r="G13" s="246" t="s">
        <v>961</v>
      </c>
      <c r="H13" s="246" t="s">
        <v>962</v>
      </c>
      <c r="I13" s="246" t="s">
        <v>905</v>
      </c>
      <c r="J13" s="246" t="s">
        <v>16</v>
      </c>
      <c r="K13" s="253">
        <f>Brecha!$D$2</f>
        <v>42058.75</v>
      </c>
      <c r="L13" s="248">
        <v>42051.575694444444</v>
      </c>
      <c r="M13" s="259">
        <v>42051.575694444444</v>
      </c>
      <c r="N13" s="249">
        <f t="shared" si="0"/>
        <v>0</v>
      </c>
      <c r="O13" s="248">
        <f t="shared" si="1"/>
        <v>42056.575694444444</v>
      </c>
      <c r="P13" s="248"/>
      <c r="Q13" s="249">
        <f t="shared" si="2"/>
        <v>2</v>
      </c>
      <c r="R13" s="249" t="str">
        <f t="shared" si="3"/>
        <v>Sin Fecha</v>
      </c>
      <c r="S13" s="250">
        <f t="shared" si="4"/>
        <v>7.1743055555562023</v>
      </c>
      <c r="T13" s="247"/>
      <c r="U13" s="247" t="str">
        <f t="shared" si="5"/>
        <v>No Cumplió</v>
      </c>
      <c r="V13" s="247" t="str">
        <f t="shared" si="6"/>
        <v>Sin Fecha</v>
      </c>
      <c r="W13" s="250">
        <f t="shared" si="7"/>
        <v>7.1743055555562023</v>
      </c>
      <c r="X13" s="246"/>
      <c r="Y13" s="251">
        <f>Brecha!$D$3</f>
        <v>5</v>
      </c>
      <c r="Z13" s="233"/>
      <c r="AA13" s="252"/>
      <c r="AB13" s="252"/>
      <c r="AC13" s="252"/>
      <c r="AD13" s="254"/>
      <c r="AE13" s="254"/>
      <c r="AF13" s="255"/>
    </row>
    <row r="14" spans="1:32" ht="51.75" customHeight="1" x14ac:dyDescent="0.25">
      <c r="A14" s="4">
        <v>1</v>
      </c>
      <c r="B14" s="254" t="s">
        <v>728</v>
      </c>
      <c r="C14" s="241" t="s">
        <v>881</v>
      </c>
      <c r="D14" s="246" t="s">
        <v>352</v>
      </c>
      <c r="E14" s="246" t="s">
        <v>11</v>
      </c>
      <c r="F14" s="246" t="s">
        <v>25</v>
      </c>
      <c r="G14" s="246" t="s">
        <v>882</v>
      </c>
      <c r="H14" s="246" t="s">
        <v>883</v>
      </c>
      <c r="I14" s="246" t="s">
        <v>49</v>
      </c>
      <c r="J14" s="246" t="s">
        <v>359</v>
      </c>
      <c r="K14" s="253">
        <f>Brecha!$D$2</f>
        <v>42058.75</v>
      </c>
      <c r="L14" s="248">
        <v>42044.890277777777</v>
      </c>
      <c r="M14" s="259">
        <v>42044.486805555556</v>
      </c>
      <c r="N14" s="249">
        <f t="shared" si="0"/>
        <v>-0.40347222222044365</v>
      </c>
      <c r="O14" s="248">
        <f t="shared" si="1"/>
        <v>42049.486805555556</v>
      </c>
      <c r="P14" s="248">
        <v>42061</v>
      </c>
      <c r="Q14" s="249">
        <f t="shared" si="2"/>
        <v>9</v>
      </c>
      <c r="R14" s="249">
        <f t="shared" si="3"/>
        <v>-2</v>
      </c>
      <c r="S14" s="250">
        <f t="shared" si="4"/>
        <v>13.859722222223354</v>
      </c>
      <c r="T14" s="247"/>
      <c r="U14" s="247" t="str">
        <f t="shared" si="5"/>
        <v>No Cumplió</v>
      </c>
      <c r="V14" s="247" t="str">
        <f t="shared" si="6"/>
        <v>No Cumplió</v>
      </c>
      <c r="W14" s="250">
        <f t="shared" si="7"/>
        <v>13.859722222223354</v>
      </c>
      <c r="X14" s="246" t="s">
        <v>884</v>
      </c>
      <c r="Y14" s="251">
        <f>Brecha!$D$3</f>
        <v>5</v>
      </c>
      <c r="Z14" s="233"/>
      <c r="AA14" s="252"/>
      <c r="AB14" s="252"/>
      <c r="AC14" s="252"/>
      <c r="AD14" s="254"/>
      <c r="AE14" s="254"/>
      <c r="AF14" s="255"/>
    </row>
    <row r="15" spans="1:32" ht="51.75" customHeight="1" x14ac:dyDescent="0.25">
      <c r="B15" s="254" t="s">
        <v>728</v>
      </c>
      <c r="C15" s="241" t="s">
        <v>881</v>
      </c>
      <c r="D15" s="246" t="s">
        <v>352</v>
      </c>
      <c r="E15" s="246" t="s">
        <v>24</v>
      </c>
      <c r="F15" s="246" t="s">
        <v>25</v>
      </c>
      <c r="G15" s="246" t="s">
        <v>882</v>
      </c>
      <c r="H15" s="246" t="s">
        <v>883</v>
      </c>
      <c r="I15" s="246" t="s">
        <v>49</v>
      </c>
      <c r="J15" s="246" t="s">
        <v>80</v>
      </c>
      <c r="K15" s="253">
        <f>Brecha!$D$2</f>
        <v>42058.75</v>
      </c>
      <c r="L15" s="248">
        <v>42044.890277777777</v>
      </c>
      <c r="M15" s="259">
        <v>42044.486805555556</v>
      </c>
      <c r="N15" s="249">
        <f t="shared" si="0"/>
        <v>-0.40347222222044365</v>
      </c>
      <c r="O15" s="248">
        <f t="shared" si="1"/>
        <v>42049.486805555556</v>
      </c>
      <c r="P15" s="248"/>
      <c r="Q15" s="249">
        <f t="shared" si="2"/>
        <v>2</v>
      </c>
      <c r="R15" s="249" t="str">
        <f t="shared" si="3"/>
        <v>Sin Fecha</v>
      </c>
      <c r="S15" s="250">
        <f t="shared" si="4"/>
        <v>13.859722222223354</v>
      </c>
      <c r="T15" s="247">
        <v>42051.656944444447</v>
      </c>
      <c r="U15" s="247" t="str">
        <f t="shared" si="5"/>
        <v>No Cumplió</v>
      </c>
      <c r="V15" s="247" t="str">
        <f t="shared" si="6"/>
        <v>Sin Fecha</v>
      </c>
      <c r="W15" s="250">
        <f t="shared" si="7"/>
        <v>6.7666666666700621</v>
      </c>
      <c r="X15" s="246" t="s">
        <v>884</v>
      </c>
      <c r="Y15" s="251">
        <f>Brecha!$D$3</f>
        <v>5</v>
      </c>
      <c r="Z15" s="233"/>
      <c r="AA15" s="252"/>
      <c r="AB15" s="252"/>
      <c r="AC15" s="252"/>
      <c r="AD15" s="254"/>
      <c r="AE15" s="254"/>
      <c r="AF15" s="255"/>
    </row>
    <row r="16" spans="1:32" s="245" customFormat="1" ht="51.75" customHeight="1" x14ac:dyDescent="0.25">
      <c r="A16" s="245">
        <v>1</v>
      </c>
      <c r="B16" s="254" t="s">
        <v>730</v>
      </c>
      <c r="C16" s="241" t="s">
        <v>849</v>
      </c>
      <c r="D16" s="246" t="s">
        <v>352</v>
      </c>
      <c r="E16" s="246" t="s">
        <v>59</v>
      </c>
      <c r="F16" s="246" t="s">
        <v>25</v>
      </c>
      <c r="G16" s="246" t="s">
        <v>850</v>
      </c>
      <c r="H16" s="246" t="s">
        <v>851</v>
      </c>
      <c r="I16" s="246" t="s">
        <v>49</v>
      </c>
      <c r="J16" s="246" t="s">
        <v>49</v>
      </c>
      <c r="K16" s="253">
        <f>Brecha!$D$2</f>
        <v>42058.75</v>
      </c>
      <c r="L16" s="248">
        <v>42044.724999999999</v>
      </c>
      <c r="M16" s="259">
        <f>+T17</f>
        <v>42058.725694444445</v>
      </c>
      <c r="N16" s="249">
        <f t="shared" ref="N16" si="8">M16-L16</f>
        <v>14.000694444446708</v>
      </c>
      <c r="O16" s="248">
        <f t="shared" ref="O16" si="9">+M16+Y16</f>
        <v>42063.725694444445</v>
      </c>
      <c r="P16" s="248"/>
      <c r="Q16" s="249">
        <f t="shared" si="2"/>
        <v>-4</v>
      </c>
      <c r="R16" s="249" t="str">
        <f t="shared" si="3"/>
        <v>Sin Fecha</v>
      </c>
      <c r="S16" s="250">
        <f t="shared" si="4"/>
        <v>14.025000000001455</v>
      </c>
      <c r="T16" s="247"/>
      <c r="U16" s="247" t="str">
        <f t="shared" si="5"/>
        <v>No Cumplió</v>
      </c>
      <c r="V16" s="247" t="str">
        <f t="shared" si="6"/>
        <v>Sin Fecha</v>
      </c>
      <c r="W16" s="250">
        <f t="shared" si="7"/>
        <v>14.025000000001455</v>
      </c>
      <c r="X16" s="246"/>
      <c r="Y16" s="251">
        <f>Brecha!$D$3</f>
        <v>5</v>
      </c>
      <c r="Z16" s="233"/>
      <c r="AA16" s="252"/>
      <c r="AB16" s="252"/>
      <c r="AC16" s="252"/>
      <c r="AD16" s="254"/>
      <c r="AE16" s="254"/>
      <c r="AF16" s="255"/>
    </row>
    <row r="17" spans="1:32" ht="51.75" customHeight="1" x14ac:dyDescent="0.25">
      <c r="B17" s="254" t="s">
        <v>730</v>
      </c>
      <c r="C17" s="241" t="s">
        <v>849</v>
      </c>
      <c r="D17" s="246" t="s">
        <v>352</v>
      </c>
      <c r="E17" s="246" t="s">
        <v>51</v>
      </c>
      <c r="F17" s="246" t="s">
        <v>25</v>
      </c>
      <c r="G17" s="246" t="s">
        <v>850</v>
      </c>
      <c r="H17" s="246" t="s">
        <v>851</v>
      </c>
      <c r="I17" s="246" t="s">
        <v>49</v>
      </c>
      <c r="J17" s="246" t="s">
        <v>65</v>
      </c>
      <c r="K17" s="253">
        <f>Brecha!$D$2</f>
        <v>42058.75</v>
      </c>
      <c r="L17" s="248">
        <v>42044.724999999999</v>
      </c>
      <c r="M17" s="259">
        <v>42044.724999999999</v>
      </c>
      <c r="N17" s="249">
        <f t="shared" si="0"/>
        <v>0</v>
      </c>
      <c r="O17" s="248">
        <f t="shared" si="1"/>
        <v>42049.724999999999</v>
      </c>
      <c r="P17" s="248"/>
      <c r="Q17" s="249">
        <f t="shared" si="2"/>
        <v>9</v>
      </c>
      <c r="R17" s="249" t="str">
        <f t="shared" si="3"/>
        <v>Sin Fecha</v>
      </c>
      <c r="S17" s="250">
        <f t="shared" si="4"/>
        <v>14.025000000001455</v>
      </c>
      <c r="T17" s="247">
        <v>42058.725694444445</v>
      </c>
      <c r="U17" s="247" t="str">
        <f t="shared" si="5"/>
        <v>No Cumplió</v>
      </c>
      <c r="V17" s="247" t="str">
        <f t="shared" si="6"/>
        <v>Sin Fecha</v>
      </c>
      <c r="W17" s="250">
        <f t="shared" si="7"/>
        <v>14.000694444446708</v>
      </c>
      <c r="X17" s="246"/>
      <c r="Y17" s="251">
        <f>Brecha!$D$3</f>
        <v>5</v>
      </c>
      <c r="Z17" s="233"/>
      <c r="AA17" s="252"/>
      <c r="AB17" s="252"/>
      <c r="AC17" s="252"/>
      <c r="AD17" s="254"/>
      <c r="AE17" s="254"/>
      <c r="AF17" s="255"/>
    </row>
    <row r="18" spans="1:32" s="181" customFormat="1" ht="51.75" customHeight="1" x14ac:dyDescent="0.25">
      <c r="A18" s="182">
        <v>1</v>
      </c>
      <c r="B18" s="254" t="s">
        <v>727</v>
      </c>
      <c r="C18" s="241" t="s">
        <v>864</v>
      </c>
      <c r="D18" s="246" t="s">
        <v>352</v>
      </c>
      <c r="E18" s="246" t="s">
        <v>24</v>
      </c>
      <c r="F18" s="246" t="s">
        <v>12</v>
      </c>
      <c r="G18" s="246" t="s">
        <v>865</v>
      </c>
      <c r="H18" s="246" t="s">
        <v>866</v>
      </c>
      <c r="I18" s="246" t="s">
        <v>22</v>
      </c>
      <c r="J18" s="246" t="s">
        <v>80</v>
      </c>
      <c r="K18" s="253">
        <f>Brecha!$D$2</f>
        <v>42058.75</v>
      </c>
      <c r="L18" s="248">
        <v>42044.486805555556</v>
      </c>
      <c r="M18" s="259">
        <f>+T19</f>
        <v>42053.552083333336</v>
      </c>
      <c r="N18" s="249">
        <f t="shared" si="0"/>
        <v>9.0652777777795563</v>
      </c>
      <c r="O18" s="248">
        <f t="shared" si="1"/>
        <v>42058.552083333336</v>
      </c>
      <c r="P18" s="248"/>
      <c r="Q18" s="249">
        <f t="shared" si="2"/>
        <v>0</v>
      </c>
      <c r="R18" s="249" t="str">
        <f t="shared" si="3"/>
        <v>Sin Fecha</v>
      </c>
      <c r="S18" s="250">
        <f t="shared" si="4"/>
        <v>14.263194444443798</v>
      </c>
      <c r="T18" s="247"/>
      <c r="U18" s="247" t="str">
        <f t="shared" si="5"/>
        <v>No Cumplió</v>
      </c>
      <c r="V18" s="247" t="str">
        <f t="shared" si="6"/>
        <v>Sin Fecha</v>
      </c>
      <c r="W18" s="250">
        <f t="shared" si="7"/>
        <v>14.263194444443798</v>
      </c>
      <c r="X18" s="246" t="s">
        <v>885</v>
      </c>
      <c r="Y18" s="251">
        <f>Brecha!$D$3</f>
        <v>5</v>
      </c>
      <c r="Z18" s="233"/>
      <c r="AA18" s="252"/>
      <c r="AB18" s="252"/>
      <c r="AC18" s="252"/>
      <c r="AD18" s="192"/>
      <c r="AE18" s="254"/>
      <c r="AF18" s="192"/>
    </row>
    <row r="19" spans="1:32" ht="51.75" customHeight="1" x14ac:dyDescent="0.25">
      <c r="B19" s="254" t="s">
        <v>727</v>
      </c>
      <c r="C19" s="241" t="s">
        <v>864</v>
      </c>
      <c r="D19" s="246" t="s">
        <v>352</v>
      </c>
      <c r="E19" s="246" t="s">
        <v>51</v>
      </c>
      <c r="F19" s="246" t="s">
        <v>12</v>
      </c>
      <c r="G19" s="246" t="s">
        <v>865</v>
      </c>
      <c r="H19" s="246" t="s">
        <v>866</v>
      </c>
      <c r="I19" s="246" t="s">
        <v>22</v>
      </c>
      <c r="J19" s="246" t="s">
        <v>22</v>
      </c>
      <c r="K19" s="253">
        <f>Brecha!$D$2</f>
        <v>42058.75</v>
      </c>
      <c r="L19" s="248">
        <v>42044.486805555556</v>
      </c>
      <c r="M19" s="259">
        <f>+T20</f>
        <v>42051.620138888888</v>
      </c>
      <c r="N19" s="249">
        <f t="shared" si="0"/>
        <v>7.1333333333313931</v>
      </c>
      <c r="O19" s="248">
        <f t="shared" si="1"/>
        <v>42056.620138888888</v>
      </c>
      <c r="P19" s="248"/>
      <c r="Q19" s="249">
        <f t="shared" si="2"/>
        <v>-3</v>
      </c>
      <c r="R19" s="249" t="str">
        <f t="shared" si="3"/>
        <v>Sin Fecha</v>
      </c>
      <c r="S19" s="250">
        <f t="shared" si="4"/>
        <v>14.263194444443798</v>
      </c>
      <c r="T19" s="247">
        <v>42053.552083333336</v>
      </c>
      <c r="U19" s="247" t="str">
        <f t="shared" si="5"/>
        <v>Cumplió</v>
      </c>
      <c r="V19" s="247" t="str">
        <f t="shared" si="6"/>
        <v>Sin Fecha</v>
      </c>
      <c r="W19" s="250">
        <f t="shared" si="7"/>
        <v>9.0652777777795563</v>
      </c>
      <c r="X19" s="246" t="s">
        <v>885</v>
      </c>
      <c r="Y19" s="251">
        <f>Brecha!$D$3</f>
        <v>5</v>
      </c>
      <c r="Z19" s="233"/>
      <c r="AA19" s="252"/>
      <c r="AB19" s="252"/>
      <c r="AC19" s="252"/>
      <c r="AD19" s="254"/>
      <c r="AE19" s="254"/>
      <c r="AF19" s="255"/>
    </row>
    <row r="20" spans="1:32" ht="51.75" customHeight="1" x14ac:dyDescent="0.25">
      <c r="B20" s="254" t="s">
        <v>727</v>
      </c>
      <c r="C20" s="241" t="s">
        <v>864</v>
      </c>
      <c r="D20" s="246" t="s">
        <v>352</v>
      </c>
      <c r="E20" s="246" t="s">
        <v>11</v>
      </c>
      <c r="F20" s="246" t="s">
        <v>12</v>
      </c>
      <c r="G20" s="246" t="s">
        <v>865</v>
      </c>
      <c r="H20" s="246" t="s">
        <v>866</v>
      </c>
      <c r="I20" s="246" t="s">
        <v>22</v>
      </c>
      <c r="J20" s="246" t="s">
        <v>80</v>
      </c>
      <c r="K20" s="253">
        <f>Brecha!$D$2</f>
        <v>42058.75</v>
      </c>
      <c r="L20" s="248">
        <v>42044.486805555556</v>
      </c>
      <c r="M20" s="259">
        <v>42044.486805555556</v>
      </c>
      <c r="N20" s="249">
        <f t="shared" si="0"/>
        <v>0</v>
      </c>
      <c r="O20" s="248">
        <f t="shared" si="1"/>
        <v>42049.486805555556</v>
      </c>
      <c r="P20" s="248">
        <v>42055</v>
      </c>
      <c r="Q20" s="249">
        <f t="shared" si="2"/>
        <v>2</v>
      </c>
      <c r="R20" s="249">
        <f t="shared" si="3"/>
        <v>-3</v>
      </c>
      <c r="S20" s="250">
        <f t="shared" si="4"/>
        <v>14.263194444443798</v>
      </c>
      <c r="T20" s="247">
        <v>42051.620138888888</v>
      </c>
      <c r="U20" s="247" t="str">
        <f t="shared" si="5"/>
        <v>No Cumplió</v>
      </c>
      <c r="V20" s="247" t="str">
        <f t="shared" si="6"/>
        <v>Cumplió</v>
      </c>
      <c r="W20" s="250">
        <f t="shared" si="7"/>
        <v>7.1333333333313931</v>
      </c>
      <c r="X20" s="246" t="s">
        <v>885</v>
      </c>
      <c r="Y20" s="251">
        <f>Brecha!$D$3</f>
        <v>5</v>
      </c>
      <c r="Z20" s="233"/>
      <c r="AA20" s="252"/>
      <c r="AB20" s="252"/>
      <c r="AC20" s="252"/>
      <c r="AD20" s="254"/>
      <c r="AE20" s="254"/>
      <c r="AF20" s="255"/>
    </row>
    <row r="21" spans="1:32" s="245" customFormat="1" ht="51.75" customHeight="1" x14ac:dyDescent="0.25">
      <c r="A21" s="245">
        <v>1</v>
      </c>
      <c r="B21" s="254" t="s">
        <v>728</v>
      </c>
      <c r="C21" s="241" t="s">
        <v>867</v>
      </c>
      <c r="D21" s="246" t="s">
        <v>352</v>
      </c>
      <c r="E21" s="246" t="s">
        <v>24</v>
      </c>
      <c r="F21" s="246" t="s">
        <v>25</v>
      </c>
      <c r="G21" s="246" t="s">
        <v>868</v>
      </c>
      <c r="H21" s="246" t="s">
        <v>869</v>
      </c>
      <c r="I21" s="246" t="s">
        <v>22</v>
      </c>
      <c r="J21" s="246" t="s">
        <v>42</v>
      </c>
      <c r="K21" s="253">
        <f>Brecha!$D$2</f>
        <v>42058.75</v>
      </c>
      <c r="L21" s="248">
        <v>42044.47152777778</v>
      </c>
      <c r="M21" s="259">
        <f>+T22</f>
        <v>42052.670138888891</v>
      </c>
      <c r="N21" s="249">
        <f t="shared" ref="N21" si="10">M21-L21</f>
        <v>8.1986111111109494</v>
      </c>
      <c r="O21" s="248">
        <f t="shared" ref="O21" si="11">+M21+Y21</f>
        <v>42057.670138888891</v>
      </c>
      <c r="P21" s="248"/>
      <c r="Q21" s="249">
        <f t="shared" si="2"/>
        <v>1</v>
      </c>
      <c r="R21" s="249" t="str">
        <f t="shared" si="3"/>
        <v>Sin Fecha</v>
      </c>
      <c r="S21" s="250">
        <f t="shared" si="4"/>
        <v>14.278472222220444</v>
      </c>
      <c r="T21" s="247"/>
      <c r="U21" s="247" t="str">
        <f t="shared" si="5"/>
        <v>No Cumplió</v>
      </c>
      <c r="V21" s="247" t="str">
        <f t="shared" si="6"/>
        <v>Sin Fecha</v>
      </c>
      <c r="W21" s="250">
        <f t="shared" si="7"/>
        <v>14.278472222220444</v>
      </c>
      <c r="X21" s="246"/>
      <c r="Y21" s="251">
        <f>Brecha!$D$3</f>
        <v>5</v>
      </c>
      <c r="Z21" s="233"/>
      <c r="AA21" s="252"/>
      <c r="AB21" s="252"/>
      <c r="AC21" s="252"/>
      <c r="AD21" s="254"/>
      <c r="AE21" s="254"/>
      <c r="AF21" s="255"/>
    </row>
    <row r="22" spans="1:32" ht="51.75" customHeight="1" x14ac:dyDescent="0.25">
      <c r="B22" s="254" t="s">
        <v>728</v>
      </c>
      <c r="C22" s="241" t="s">
        <v>867</v>
      </c>
      <c r="D22" s="246" t="s">
        <v>352</v>
      </c>
      <c r="E22" s="246" t="s">
        <v>24</v>
      </c>
      <c r="F22" s="246" t="s">
        <v>25</v>
      </c>
      <c r="G22" s="246" t="s">
        <v>868</v>
      </c>
      <c r="H22" s="246" t="s">
        <v>869</v>
      </c>
      <c r="I22" s="246" t="s">
        <v>22</v>
      </c>
      <c r="J22" s="246" t="s">
        <v>505</v>
      </c>
      <c r="K22" s="253">
        <f>Brecha!$D$2</f>
        <v>42058.75</v>
      </c>
      <c r="L22" s="248">
        <v>42044.47152777778</v>
      </c>
      <c r="M22" s="259">
        <f>+T23</f>
        <v>42045.507638888892</v>
      </c>
      <c r="N22" s="249">
        <f t="shared" si="0"/>
        <v>1.0361111111124046</v>
      </c>
      <c r="O22" s="248">
        <f t="shared" si="1"/>
        <v>42050.507638888892</v>
      </c>
      <c r="P22" s="248"/>
      <c r="Q22" s="249">
        <f t="shared" si="2"/>
        <v>2</v>
      </c>
      <c r="R22" s="249" t="str">
        <f t="shared" si="3"/>
        <v>Sin Fecha</v>
      </c>
      <c r="S22" s="250">
        <f t="shared" si="4"/>
        <v>14.278472222220444</v>
      </c>
      <c r="T22" s="247">
        <v>42052.670138888891</v>
      </c>
      <c r="U22" s="247" t="str">
        <f t="shared" si="5"/>
        <v>No Cumplió</v>
      </c>
      <c r="V22" s="247" t="str">
        <f t="shared" si="6"/>
        <v>Sin Fecha</v>
      </c>
      <c r="W22" s="250">
        <f t="shared" si="7"/>
        <v>8.1986111111109494</v>
      </c>
      <c r="X22" s="246"/>
      <c r="Y22" s="251">
        <f>Brecha!$D$3</f>
        <v>5</v>
      </c>
      <c r="Z22" s="233"/>
      <c r="AA22" s="252"/>
      <c r="AB22" s="252"/>
      <c r="AC22" s="252"/>
      <c r="AD22" s="254"/>
      <c r="AE22" s="254"/>
      <c r="AF22" s="255"/>
    </row>
    <row r="23" spans="1:32" ht="51.75" customHeight="1" x14ac:dyDescent="0.25">
      <c r="B23" s="254" t="s">
        <v>728</v>
      </c>
      <c r="C23" s="241" t="s">
        <v>867</v>
      </c>
      <c r="D23" s="246" t="s">
        <v>352</v>
      </c>
      <c r="E23" s="246" t="s">
        <v>24</v>
      </c>
      <c r="F23" s="246" t="s">
        <v>25</v>
      </c>
      <c r="G23" s="246" t="s">
        <v>868</v>
      </c>
      <c r="H23" s="246" t="s">
        <v>869</v>
      </c>
      <c r="I23" s="246" t="s">
        <v>22</v>
      </c>
      <c r="J23" s="246" t="s">
        <v>42</v>
      </c>
      <c r="K23" s="253">
        <f>Brecha!$D$2</f>
        <v>42058.75</v>
      </c>
      <c r="L23" s="248">
        <v>42044.47152777778</v>
      </c>
      <c r="M23" s="259">
        <v>42044.47152777778</v>
      </c>
      <c r="N23" s="249">
        <f t="shared" si="0"/>
        <v>0</v>
      </c>
      <c r="O23" s="248">
        <f t="shared" si="1"/>
        <v>42049.47152777778</v>
      </c>
      <c r="P23" s="248"/>
      <c r="Q23" s="249">
        <f t="shared" si="2"/>
        <v>-3</v>
      </c>
      <c r="R23" s="249" t="str">
        <f t="shared" si="3"/>
        <v>Sin Fecha</v>
      </c>
      <c r="S23" s="250">
        <f t="shared" si="4"/>
        <v>14.278472222220444</v>
      </c>
      <c r="T23" s="247">
        <v>42045.507638888892</v>
      </c>
      <c r="U23" s="247" t="str">
        <f t="shared" si="5"/>
        <v>Cumplió</v>
      </c>
      <c r="V23" s="247" t="str">
        <f t="shared" si="6"/>
        <v>Sin Fecha</v>
      </c>
      <c r="W23" s="250">
        <f t="shared" si="7"/>
        <v>1.0361111111124046</v>
      </c>
      <c r="X23" s="246"/>
      <c r="Y23" s="251">
        <f>Brecha!$D$3</f>
        <v>5</v>
      </c>
      <c r="Z23" s="233"/>
      <c r="AA23" s="252"/>
      <c r="AB23" s="252"/>
      <c r="AC23" s="252"/>
      <c r="AD23" s="254"/>
      <c r="AE23" s="254"/>
      <c r="AF23" s="255"/>
    </row>
    <row r="24" spans="1:32" s="183" customFormat="1" ht="51.75" customHeight="1" x14ac:dyDescent="0.25">
      <c r="A24" s="184">
        <v>1</v>
      </c>
      <c r="B24" s="254" t="s">
        <v>976</v>
      </c>
      <c r="C24" s="241" t="s">
        <v>852</v>
      </c>
      <c r="D24" s="246" t="s">
        <v>352</v>
      </c>
      <c r="E24" s="246" t="s">
        <v>11</v>
      </c>
      <c r="F24" s="246" t="s">
        <v>12</v>
      </c>
      <c r="G24" s="246" t="s">
        <v>853</v>
      </c>
      <c r="H24" s="246" t="s">
        <v>854</v>
      </c>
      <c r="I24" s="246" t="s">
        <v>55</v>
      </c>
      <c r="J24" s="246" t="s">
        <v>359</v>
      </c>
      <c r="K24" s="253">
        <f>Brecha!$D$2</f>
        <v>42058.75</v>
      </c>
      <c r="L24" s="248">
        <v>42044.421527777777</v>
      </c>
      <c r="M24" s="259">
        <v>42053.542361111111</v>
      </c>
      <c r="N24" s="249">
        <f t="shared" si="0"/>
        <v>9.1208333333343035</v>
      </c>
      <c r="O24" s="248">
        <f t="shared" si="1"/>
        <v>42058.542361111111</v>
      </c>
      <c r="P24" s="248"/>
      <c r="Q24" s="249">
        <f t="shared" si="2"/>
        <v>2</v>
      </c>
      <c r="R24" s="249" t="str">
        <f t="shared" si="3"/>
        <v>Sin Fecha</v>
      </c>
      <c r="S24" s="250">
        <f t="shared" si="4"/>
        <v>14.328472222223354</v>
      </c>
      <c r="T24" s="247">
        <v>42061</v>
      </c>
      <c r="U24" s="247" t="str">
        <f t="shared" si="5"/>
        <v>No Cumplió</v>
      </c>
      <c r="V24" s="247" t="str">
        <f t="shared" si="6"/>
        <v>Sin Fecha</v>
      </c>
      <c r="W24" s="250">
        <f t="shared" si="7"/>
        <v>16.578472222223354</v>
      </c>
      <c r="X24" s="246"/>
      <c r="Y24" s="251">
        <f>Brecha!$D$3</f>
        <v>5</v>
      </c>
      <c r="Z24" s="233"/>
      <c r="AA24" s="252"/>
      <c r="AB24" s="252"/>
      <c r="AC24" s="252"/>
      <c r="AD24" s="192"/>
      <c r="AE24" s="254"/>
      <c r="AF24" s="255"/>
    </row>
    <row r="25" spans="1:32" s="237" customFormat="1" ht="51.75" customHeight="1" x14ac:dyDescent="0.25">
      <c r="A25" s="238">
        <v>1</v>
      </c>
      <c r="B25" s="254" t="s">
        <v>699</v>
      </c>
      <c r="C25" s="241" t="s">
        <v>855</v>
      </c>
      <c r="D25" s="246" t="s">
        <v>352</v>
      </c>
      <c r="E25" s="246" t="s">
        <v>11</v>
      </c>
      <c r="F25" s="246" t="s">
        <v>12</v>
      </c>
      <c r="G25" s="246" t="s">
        <v>856</v>
      </c>
      <c r="H25" s="246" t="s">
        <v>857</v>
      </c>
      <c r="I25" s="246" t="s">
        <v>55</v>
      </c>
      <c r="J25" s="246" t="s">
        <v>42</v>
      </c>
      <c r="K25" s="253">
        <f>Brecha!$D$2</f>
        <v>42058.75</v>
      </c>
      <c r="L25" s="248">
        <v>42044.407638888886</v>
      </c>
      <c r="M25" s="253">
        <v>42054.661111111112</v>
      </c>
      <c r="N25" s="249">
        <f t="shared" si="0"/>
        <v>10.253472222226264</v>
      </c>
      <c r="O25" s="248">
        <f t="shared" si="1"/>
        <v>42059.661111111112</v>
      </c>
      <c r="P25" s="248"/>
      <c r="Q25" s="249">
        <f t="shared" si="2"/>
        <v>0</v>
      </c>
      <c r="R25" s="249" t="str">
        <f t="shared" si="3"/>
        <v>Sin Fecha</v>
      </c>
      <c r="S25" s="250">
        <f t="shared" si="4"/>
        <v>14.34236111111386</v>
      </c>
      <c r="T25" s="247"/>
      <c r="U25" s="247" t="str">
        <f t="shared" si="5"/>
        <v>No Cumplió</v>
      </c>
      <c r="V25" s="247" t="str">
        <f t="shared" si="6"/>
        <v>Sin Fecha</v>
      </c>
      <c r="W25" s="250">
        <f t="shared" si="7"/>
        <v>14.34236111111386</v>
      </c>
      <c r="X25" s="246" t="s">
        <v>57</v>
      </c>
      <c r="Y25" s="251">
        <f>Brecha!$D$3</f>
        <v>5</v>
      </c>
      <c r="Z25" s="233"/>
      <c r="AA25" s="252"/>
      <c r="AB25" s="252"/>
      <c r="AC25" s="252"/>
      <c r="AD25" s="192"/>
      <c r="AE25" s="254"/>
      <c r="AF25" s="255"/>
    </row>
    <row r="26" spans="1:32" ht="51.75" customHeight="1" x14ac:dyDescent="0.25">
      <c r="A26" s="4">
        <v>1</v>
      </c>
      <c r="B26" s="254" t="s">
        <v>728</v>
      </c>
      <c r="C26" s="241" t="s">
        <v>870</v>
      </c>
      <c r="D26" s="246" t="s">
        <v>352</v>
      </c>
      <c r="E26" s="246" t="s">
        <v>11</v>
      </c>
      <c r="F26" s="246" t="s">
        <v>12</v>
      </c>
      <c r="G26" s="246" t="s">
        <v>871</v>
      </c>
      <c r="H26" s="246" t="s">
        <v>872</v>
      </c>
      <c r="I26" s="246" t="s">
        <v>164</v>
      </c>
      <c r="J26" s="246" t="s">
        <v>42</v>
      </c>
      <c r="K26" s="253">
        <f>Brecha!$D$2</f>
        <v>42058.75</v>
      </c>
      <c r="L26" s="248">
        <v>42044.774305555555</v>
      </c>
      <c r="M26" s="259">
        <v>42044.47152777778</v>
      </c>
      <c r="N26" s="249">
        <f t="shared" si="0"/>
        <v>-0.30277777777519077</v>
      </c>
      <c r="O26" s="248">
        <f t="shared" si="1"/>
        <v>42049.47152777778</v>
      </c>
      <c r="P26" s="248"/>
      <c r="Q26" s="249">
        <f t="shared" si="2"/>
        <v>9</v>
      </c>
      <c r="R26" s="249" t="str">
        <f t="shared" si="3"/>
        <v>Sin Fecha</v>
      </c>
      <c r="S26" s="250">
        <f t="shared" si="4"/>
        <v>13.975694444445253</v>
      </c>
      <c r="T26" s="247"/>
      <c r="U26" s="247" t="str">
        <f t="shared" si="5"/>
        <v>No Cumplió</v>
      </c>
      <c r="V26" s="247" t="str">
        <f t="shared" si="6"/>
        <v>Sin Fecha</v>
      </c>
      <c r="W26" s="250">
        <f t="shared" si="7"/>
        <v>13.975694444445253</v>
      </c>
      <c r="X26" s="246"/>
      <c r="Y26" s="251">
        <f>Brecha!$D$3</f>
        <v>5</v>
      </c>
      <c r="Z26" s="233"/>
      <c r="AA26" s="252"/>
      <c r="AB26" s="252"/>
      <c r="AC26" s="252"/>
      <c r="AD26" s="254"/>
      <c r="AE26" s="254"/>
      <c r="AF26" s="255"/>
    </row>
    <row r="27" spans="1:32" ht="51.75" customHeight="1" x14ac:dyDescent="0.25">
      <c r="A27" s="4">
        <v>1</v>
      </c>
      <c r="B27" s="254" t="s">
        <v>727</v>
      </c>
      <c r="C27" s="241" t="s">
        <v>840</v>
      </c>
      <c r="D27" s="246" t="s">
        <v>352</v>
      </c>
      <c r="E27" s="246" t="s">
        <v>11</v>
      </c>
      <c r="F27" s="246" t="s">
        <v>12</v>
      </c>
      <c r="G27" s="246" t="s">
        <v>841</v>
      </c>
      <c r="H27" s="246" t="s">
        <v>842</v>
      </c>
      <c r="I27" s="246" t="s">
        <v>96</v>
      </c>
      <c r="J27" s="246" t="s">
        <v>80</v>
      </c>
      <c r="K27" s="253">
        <f>Brecha!$D$2</f>
        <v>42058.75</v>
      </c>
      <c r="L27" s="248">
        <v>42041.802777777775</v>
      </c>
      <c r="M27" s="259">
        <f>+T28</f>
        <v>42052.490972222222</v>
      </c>
      <c r="N27" s="249">
        <f t="shared" si="0"/>
        <v>10.688194444446708</v>
      </c>
      <c r="O27" s="248">
        <f t="shared" si="1"/>
        <v>42057.490972222222</v>
      </c>
      <c r="P27" s="248"/>
      <c r="Q27" s="249">
        <f t="shared" si="2"/>
        <v>1</v>
      </c>
      <c r="R27" s="249" t="str">
        <f t="shared" si="3"/>
        <v>Sin Fecha</v>
      </c>
      <c r="S27" s="250">
        <f t="shared" si="4"/>
        <v>16.947222222224809</v>
      </c>
      <c r="T27" s="247"/>
      <c r="U27" s="247" t="str">
        <f t="shared" si="5"/>
        <v>No Cumplió</v>
      </c>
      <c r="V27" s="247" t="str">
        <f t="shared" si="6"/>
        <v>Sin Fecha</v>
      </c>
      <c r="W27" s="250">
        <f t="shared" si="7"/>
        <v>16.947222222224809</v>
      </c>
      <c r="X27" s="246"/>
      <c r="Y27" s="251">
        <f>Brecha!$D$3</f>
        <v>5</v>
      </c>
      <c r="Z27" s="233"/>
      <c r="AA27" s="252"/>
      <c r="AB27" s="252"/>
      <c r="AC27" s="252"/>
      <c r="AD27" s="254"/>
      <c r="AE27" s="254"/>
      <c r="AF27" s="255"/>
    </row>
    <row r="28" spans="1:32" ht="51.75" customHeight="1" x14ac:dyDescent="0.25">
      <c r="B28" s="254" t="s">
        <v>727</v>
      </c>
      <c r="C28" s="241" t="s">
        <v>840</v>
      </c>
      <c r="D28" s="246" t="s">
        <v>352</v>
      </c>
      <c r="E28" s="246" t="s">
        <v>11</v>
      </c>
      <c r="F28" s="246" t="s">
        <v>12</v>
      </c>
      <c r="G28" s="246" t="s">
        <v>841</v>
      </c>
      <c r="H28" s="246" t="s">
        <v>842</v>
      </c>
      <c r="I28" s="246" t="s">
        <v>96</v>
      </c>
      <c r="J28" s="246" t="s">
        <v>22</v>
      </c>
      <c r="K28" s="253">
        <f>Brecha!$D$2</f>
        <v>42058.75</v>
      </c>
      <c r="L28" s="248">
        <v>42041.802777777775</v>
      </c>
      <c r="M28" s="259">
        <v>42041.802777777775</v>
      </c>
      <c r="N28" s="249">
        <f t="shared" si="0"/>
        <v>0</v>
      </c>
      <c r="O28" s="248">
        <f t="shared" si="1"/>
        <v>42046.802777777775</v>
      </c>
      <c r="P28" s="248"/>
      <c r="Q28" s="249">
        <f t="shared" si="2"/>
        <v>5</v>
      </c>
      <c r="R28" s="249" t="str">
        <f t="shared" si="3"/>
        <v>Sin Fecha</v>
      </c>
      <c r="S28" s="250">
        <f t="shared" si="4"/>
        <v>16.947222222224809</v>
      </c>
      <c r="T28" s="247">
        <v>42052.490972222222</v>
      </c>
      <c r="U28" s="247" t="str">
        <f t="shared" si="5"/>
        <v>No Cumplió</v>
      </c>
      <c r="V28" s="247" t="str">
        <f t="shared" si="6"/>
        <v>Sin Fecha</v>
      </c>
      <c r="W28" s="250">
        <f t="shared" si="7"/>
        <v>10.688194444446708</v>
      </c>
      <c r="X28" s="246"/>
      <c r="Y28" s="251">
        <f>Brecha!$D$3</f>
        <v>5</v>
      </c>
      <c r="Z28" s="233"/>
      <c r="AA28" s="252"/>
      <c r="AB28" s="252"/>
      <c r="AC28" s="252"/>
      <c r="AD28" s="254"/>
      <c r="AE28" s="254"/>
      <c r="AF28" s="255"/>
    </row>
    <row r="29" spans="1:32" s="245" customFormat="1" ht="51.75" customHeight="1" x14ac:dyDescent="0.25">
      <c r="A29" s="245">
        <v>1</v>
      </c>
      <c r="B29" s="254" t="s">
        <v>728</v>
      </c>
      <c r="C29" s="241" t="s">
        <v>843</v>
      </c>
      <c r="D29" s="246" t="s">
        <v>352</v>
      </c>
      <c r="E29" s="246" t="s">
        <v>51</v>
      </c>
      <c r="F29" s="246" t="s">
        <v>12</v>
      </c>
      <c r="G29" s="246" t="s">
        <v>844</v>
      </c>
      <c r="H29" s="246" t="s">
        <v>845</v>
      </c>
      <c r="I29" s="246" t="s">
        <v>15</v>
      </c>
      <c r="J29" s="246" t="s">
        <v>15</v>
      </c>
      <c r="K29" s="253">
        <f>Brecha!$D$2</f>
        <v>42058.75</v>
      </c>
      <c r="L29" s="248">
        <v>42041.530555555553</v>
      </c>
      <c r="M29" s="259">
        <f>+T30</f>
        <v>42055.621527777781</v>
      </c>
      <c r="N29" s="249">
        <f t="shared" ref="N29" si="12">M29-L29</f>
        <v>14.09097222222772</v>
      </c>
      <c r="O29" s="248">
        <f t="shared" ref="O29" si="13">+M29+Y29</f>
        <v>42060.621527777781</v>
      </c>
      <c r="P29" s="248"/>
      <c r="Q29" s="249">
        <f t="shared" si="2"/>
        <v>-1</v>
      </c>
      <c r="R29" s="249" t="str">
        <f t="shared" si="3"/>
        <v>Sin Fecha</v>
      </c>
      <c r="S29" s="250">
        <f t="shared" si="4"/>
        <v>17.219444444446708</v>
      </c>
      <c r="T29" s="247"/>
      <c r="U29" s="247" t="str">
        <f t="shared" si="5"/>
        <v>No Cumplió</v>
      </c>
      <c r="V29" s="247" t="str">
        <f t="shared" si="6"/>
        <v>Sin Fecha</v>
      </c>
      <c r="W29" s="250">
        <f t="shared" si="7"/>
        <v>17.219444444446708</v>
      </c>
      <c r="X29" s="246"/>
      <c r="Y29" s="251">
        <f>Brecha!$D$3</f>
        <v>5</v>
      </c>
      <c r="Z29" s="233"/>
      <c r="AA29" s="252"/>
      <c r="AB29" s="252"/>
      <c r="AC29" s="252"/>
      <c r="AD29" s="254"/>
      <c r="AE29" s="254"/>
      <c r="AF29" s="255"/>
    </row>
    <row r="30" spans="1:32" ht="51.75" customHeight="1" x14ac:dyDescent="0.25">
      <c r="B30" s="254" t="s">
        <v>728</v>
      </c>
      <c r="C30" s="241" t="s">
        <v>843</v>
      </c>
      <c r="D30" s="246" t="s">
        <v>352</v>
      </c>
      <c r="E30" s="246" t="s">
        <v>51</v>
      </c>
      <c r="F30" s="246" t="s">
        <v>12</v>
      </c>
      <c r="G30" s="246" t="s">
        <v>844</v>
      </c>
      <c r="H30" s="246" t="s">
        <v>845</v>
      </c>
      <c r="I30" s="246" t="s">
        <v>15</v>
      </c>
      <c r="J30" s="246" t="s">
        <v>363</v>
      </c>
      <c r="K30" s="253">
        <f>Brecha!$D$2</f>
        <v>42058.75</v>
      </c>
      <c r="L30" s="248">
        <v>42041.530555555553</v>
      </c>
      <c r="M30" s="259">
        <v>42041.530555555553</v>
      </c>
      <c r="N30" s="249">
        <f t="shared" si="0"/>
        <v>0</v>
      </c>
      <c r="O30" s="248">
        <f t="shared" si="1"/>
        <v>42046.530555555553</v>
      </c>
      <c r="P30" s="248"/>
      <c r="Q30" s="249">
        <f t="shared" si="2"/>
        <v>9</v>
      </c>
      <c r="R30" s="249" t="str">
        <f t="shared" si="3"/>
        <v>Sin Fecha</v>
      </c>
      <c r="S30" s="250">
        <f t="shared" si="4"/>
        <v>17.219444444446708</v>
      </c>
      <c r="T30" s="247">
        <v>42055.621527777781</v>
      </c>
      <c r="U30" s="247" t="str">
        <f t="shared" si="5"/>
        <v>No Cumplió</v>
      </c>
      <c r="V30" s="247" t="str">
        <f t="shared" si="6"/>
        <v>Sin Fecha</v>
      </c>
      <c r="W30" s="250">
        <f t="shared" si="7"/>
        <v>14.09097222222772</v>
      </c>
      <c r="X30" s="246"/>
      <c r="Y30" s="251">
        <f>Brecha!$D$3</f>
        <v>5</v>
      </c>
      <c r="Z30" s="233"/>
      <c r="AA30" s="252"/>
      <c r="AB30" s="252"/>
      <c r="AC30" s="252"/>
      <c r="AD30" s="254"/>
      <c r="AE30" s="254"/>
      <c r="AF30" s="255"/>
    </row>
    <row r="31" spans="1:32" ht="51.75" customHeight="1" x14ac:dyDescent="0.25">
      <c r="A31" s="4">
        <v>1</v>
      </c>
      <c r="B31" s="254" t="s">
        <v>728</v>
      </c>
      <c r="C31" s="241" t="s">
        <v>798</v>
      </c>
      <c r="D31" s="246" t="s">
        <v>352</v>
      </c>
      <c r="E31" s="246" t="s">
        <v>51</v>
      </c>
      <c r="F31" s="246" t="s">
        <v>25</v>
      </c>
      <c r="G31" s="246" t="s">
        <v>799</v>
      </c>
      <c r="H31" s="246" t="s">
        <v>800</v>
      </c>
      <c r="I31" s="246" t="s">
        <v>148</v>
      </c>
      <c r="J31" s="246" t="s">
        <v>148</v>
      </c>
      <c r="K31" s="253">
        <f>Brecha!$D$2</f>
        <v>42058.75</v>
      </c>
      <c r="L31" s="248">
        <v>42040.625694444447</v>
      </c>
      <c r="M31" s="259">
        <f>+T32</f>
        <v>42051.550694444442</v>
      </c>
      <c r="N31" s="249">
        <f t="shared" si="0"/>
        <v>10.924999999995634</v>
      </c>
      <c r="O31" s="248">
        <f t="shared" si="1"/>
        <v>42056.550694444442</v>
      </c>
      <c r="P31" s="248"/>
      <c r="Q31" s="249">
        <f t="shared" si="2"/>
        <v>2</v>
      </c>
      <c r="R31" s="249" t="str">
        <f t="shared" si="3"/>
        <v>Sin Fecha</v>
      </c>
      <c r="S31" s="250">
        <f t="shared" si="4"/>
        <v>18.124305555553292</v>
      </c>
      <c r="T31" s="247"/>
      <c r="U31" s="247" t="str">
        <f t="shared" si="5"/>
        <v>No Cumplió</v>
      </c>
      <c r="V31" s="247" t="str">
        <f t="shared" si="6"/>
        <v>Sin Fecha</v>
      </c>
      <c r="W31" s="250">
        <f t="shared" si="7"/>
        <v>18.124305555553292</v>
      </c>
      <c r="X31" s="246"/>
      <c r="Y31" s="251">
        <f>Brecha!$D$3</f>
        <v>5</v>
      </c>
      <c r="Z31" s="233"/>
      <c r="AA31" s="252"/>
      <c r="AB31" s="252"/>
      <c r="AC31" s="252"/>
      <c r="AD31" s="254"/>
      <c r="AE31" s="254"/>
      <c r="AF31" s="255"/>
    </row>
    <row r="32" spans="1:32" ht="51.75" customHeight="1" x14ac:dyDescent="0.25">
      <c r="B32" s="254" t="s">
        <v>728</v>
      </c>
      <c r="C32" s="241" t="s">
        <v>798</v>
      </c>
      <c r="D32" s="246" t="s">
        <v>352</v>
      </c>
      <c r="E32" s="246" t="s">
        <v>51</v>
      </c>
      <c r="F32" s="246" t="s">
        <v>25</v>
      </c>
      <c r="G32" s="246" t="s">
        <v>799</v>
      </c>
      <c r="H32" s="246" t="s">
        <v>800</v>
      </c>
      <c r="I32" s="246" t="s">
        <v>148</v>
      </c>
      <c r="J32" s="246" t="s">
        <v>88</v>
      </c>
      <c r="K32" s="253">
        <f>Brecha!$D$2</f>
        <v>42058.75</v>
      </c>
      <c r="L32" s="248">
        <v>42040.625694444447</v>
      </c>
      <c r="M32" s="259">
        <v>42040.625694444447</v>
      </c>
      <c r="N32" s="249">
        <f t="shared" si="0"/>
        <v>0</v>
      </c>
      <c r="O32" s="248">
        <f t="shared" si="1"/>
        <v>42045.625694444447</v>
      </c>
      <c r="P32" s="248">
        <v>42045</v>
      </c>
      <c r="Q32" s="249">
        <f t="shared" si="2"/>
        <v>5</v>
      </c>
      <c r="R32" s="249">
        <f t="shared" si="3"/>
        <v>6</v>
      </c>
      <c r="S32" s="250">
        <f t="shared" si="4"/>
        <v>18.124305555553292</v>
      </c>
      <c r="T32" s="247">
        <v>42051.550694444442</v>
      </c>
      <c r="U32" s="247" t="str">
        <f t="shared" si="5"/>
        <v>No Cumplió</v>
      </c>
      <c r="V32" s="247" t="str">
        <f t="shared" si="6"/>
        <v>No Cumplió</v>
      </c>
      <c r="W32" s="250">
        <f t="shared" si="7"/>
        <v>10.924999999995634</v>
      </c>
      <c r="X32" s="246"/>
      <c r="Y32" s="251">
        <f>Brecha!$D$3</f>
        <v>5</v>
      </c>
      <c r="Z32" s="233"/>
      <c r="AA32" s="252"/>
      <c r="AB32" s="252"/>
      <c r="AC32" s="252"/>
      <c r="AD32" s="254"/>
      <c r="AE32" s="254"/>
      <c r="AF32" s="255"/>
    </row>
    <row r="33" spans="1:32" s="238" customFormat="1" ht="51.75" customHeight="1" x14ac:dyDescent="0.25">
      <c r="A33" s="240" t="s">
        <v>945</v>
      </c>
      <c r="B33" s="254" t="s">
        <v>708</v>
      </c>
      <c r="C33" s="241" t="s">
        <v>807</v>
      </c>
      <c r="D33" s="246" t="s">
        <v>352</v>
      </c>
      <c r="E33" s="246" t="s">
        <v>817</v>
      </c>
      <c r="F33" s="246" t="s">
        <v>25</v>
      </c>
      <c r="G33" s="246" t="s">
        <v>808</v>
      </c>
      <c r="H33" s="246" t="s">
        <v>809</v>
      </c>
      <c r="I33" s="246" t="s">
        <v>49</v>
      </c>
      <c r="J33" s="246" t="s">
        <v>49</v>
      </c>
      <c r="K33" s="253">
        <f>Brecha!$D$2</f>
        <v>42058.75</v>
      </c>
      <c r="L33" s="248">
        <v>42039.818055555559</v>
      </c>
      <c r="M33" s="259">
        <v>42054.55972222222</v>
      </c>
      <c r="N33" s="249">
        <f t="shared" si="0"/>
        <v>14.741666666661331</v>
      </c>
      <c r="O33" s="248">
        <f t="shared" si="1"/>
        <v>42059.55972222222</v>
      </c>
      <c r="P33" s="248"/>
      <c r="Q33" s="249">
        <f t="shared" si="2"/>
        <v>-5</v>
      </c>
      <c r="R33" s="249" t="str">
        <f t="shared" si="3"/>
        <v>Sin Fecha</v>
      </c>
      <c r="S33" s="250">
        <f t="shared" si="4"/>
        <v>18.931944444440887</v>
      </c>
      <c r="T33" s="247">
        <v>42054.55972222222</v>
      </c>
      <c r="U33" s="247" t="str">
        <f t="shared" si="5"/>
        <v>Cumplió</v>
      </c>
      <c r="V33" s="247" t="str">
        <f t="shared" si="6"/>
        <v>Sin Fecha</v>
      </c>
      <c r="W33" s="250">
        <f t="shared" si="7"/>
        <v>14.741666666661331</v>
      </c>
      <c r="X33" s="246" t="s">
        <v>17</v>
      </c>
      <c r="Y33" s="251">
        <f>Brecha!$D$3</f>
        <v>5</v>
      </c>
      <c r="Z33" s="233">
        <v>42048.536111111112</v>
      </c>
      <c r="AA33" s="252"/>
      <c r="AB33" s="252"/>
      <c r="AC33" s="252"/>
      <c r="AD33" s="192"/>
      <c r="AE33" s="254"/>
      <c r="AF33" s="255"/>
    </row>
    <row r="34" spans="1:32" ht="51.75" customHeight="1" x14ac:dyDescent="0.25">
      <c r="A34" s="4">
        <v>1</v>
      </c>
      <c r="B34" s="254" t="s">
        <v>728</v>
      </c>
      <c r="C34" s="241" t="s">
        <v>763</v>
      </c>
      <c r="D34" s="246" t="s">
        <v>352</v>
      </c>
      <c r="E34" s="246" t="s">
        <v>51</v>
      </c>
      <c r="F34" s="246" t="s">
        <v>25</v>
      </c>
      <c r="G34" s="246" t="s">
        <v>761</v>
      </c>
      <c r="H34" s="246" t="s">
        <v>762</v>
      </c>
      <c r="I34" s="246" t="s">
        <v>22</v>
      </c>
      <c r="J34" s="246" t="s">
        <v>42</v>
      </c>
      <c r="K34" s="253">
        <f>Brecha!$D$2</f>
        <v>42058.75</v>
      </c>
      <c r="L34" s="248">
        <v>42039.497916666667</v>
      </c>
      <c r="M34" s="259">
        <v>42039.497916666667</v>
      </c>
      <c r="N34" s="249">
        <f t="shared" si="0"/>
        <v>0</v>
      </c>
      <c r="O34" s="248">
        <f t="shared" si="1"/>
        <v>42044.497916666667</v>
      </c>
      <c r="P34" s="248"/>
      <c r="Q34" s="249">
        <f t="shared" si="2"/>
        <v>14</v>
      </c>
      <c r="R34" s="249" t="str">
        <f t="shared" si="3"/>
        <v>Sin Fecha</v>
      </c>
      <c r="S34" s="250">
        <f t="shared" si="4"/>
        <v>19.252083333332848</v>
      </c>
      <c r="T34" s="247"/>
      <c r="U34" s="247" t="str">
        <f t="shared" si="5"/>
        <v>No Cumplió</v>
      </c>
      <c r="V34" s="247" t="str">
        <f t="shared" si="6"/>
        <v>Sin Fecha</v>
      </c>
      <c r="W34" s="250">
        <f t="shared" si="7"/>
        <v>19.252083333332848</v>
      </c>
      <c r="X34" s="246"/>
      <c r="Y34" s="251">
        <f>Brecha!$D$3</f>
        <v>5</v>
      </c>
      <c r="Z34" s="233"/>
      <c r="AA34" s="252"/>
      <c r="AB34" s="252"/>
      <c r="AC34" s="252"/>
      <c r="AD34" s="254"/>
      <c r="AE34" s="254"/>
      <c r="AF34" s="255"/>
    </row>
    <row r="35" spans="1:32" ht="63.75" customHeight="1" x14ac:dyDescent="0.25">
      <c r="A35" s="4">
        <v>1</v>
      </c>
      <c r="B35" s="254" t="s">
        <v>727</v>
      </c>
      <c r="C35" s="241" t="s">
        <v>684</v>
      </c>
      <c r="D35" s="246" t="s">
        <v>352</v>
      </c>
      <c r="E35" s="246" t="s">
        <v>11</v>
      </c>
      <c r="F35" s="246" t="s">
        <v>12</v>
      </c>
      <c r="G35" s="246" t="s">
        <v>225</v>
      </c>
      <c r="H35" s="246" t="s">
        <v>685</v>
      </c>
      <c r="I35" s="246" t="s">
        <v>49</v>
      </c>
      <c r="J35" s="246" t="s">
        <v>42</v>
      </c>
      <c r="K35" s="253">
        <f>Brecha!$D$2</f>
        <v>42058.75</v>
      </c>
      <c r="L35" s="248">
        <v>42038.633333333331</v>
      </c>
      <c r="M35" s="253">
        <v>42041</v>
      </c>
      <c r="N35" s="249">
        <f t="shared" si="0"/>
        <v>2.3666666666686069</v>
      </c>
      <c r="O35" s="248">
        <f t="shared" si="1"/>
        <v>42046</v>
      </c>
      <c r="P35" s="248">
        <v>42060</v>
      </c>
      <c r="Q35" s="249">
        <f t="shared" si="2"/>
        <v>12</v>
      </c>
      <c r="R35" s="249">
        <f t="shared" si="3"/>
        <v>-1</v>
      </c>
      <c r="S35" s="250">
        <f t="shared" si="4"/>
        <v>20.116666666668607</v>
      </c>
      <c r="T35" s="247"/>
      <c r="U35" s="247" t="str">
        <f t="shared" si="5"/>
        <v>No Cumplió</v>
      </c>
      <c r="V35" s="247" t="str">
        <f t="shared" si="6"/>
        <v>No Cumplió</v>
      </c>
      <c r="W35" s="250">
        <f t="shared" si="7"/>
        <v>20.116666666668607</v>
      </c>
      <c r="X35" s="246" t="s">
        <v>17</v>
      </c>
      <c r="Y35" s="251">
        <f>Brecha!$D$3</f>
        <v>5</v>
      </c>
      <c r="Z35" s="233"/>
      <c r="AA35" s="252"/>
      <c r="AB35" s="252"/>
      <c r="AC35" s="252"/>
      <c r="AD35" s="254"/>
      <c r="AE35" s="254"/>
      <c r="AF35" s="255"/>
    </row>
    <row r="36" spans="1:32" ht="63.75" customHeight="1" x14ac:dyDescent="0.25">
      <c r="A36" s="4">
        <v>1</v>
      </c>
      <c r="B36" s="254" t="s">
        <v>727</v>
      </c>
      <c r="C36" s="241" t="s">
        <v>686</v>
      </c>
      <c r="D36" s="246" t="s">
        <v>352</v>
      </c>
      <c r="E36" s="246" t="s">
        <v>51</v>
      </c>
      <c r="F36" s="246" t="s">
        <v>25</v>
      </c>
      <c r="G36" s="246" t="s">
        <v>687</v>
      </c>
      <c r="H36" s="246" t="s">
        <v>688</v>
      </c>
      <c r="I36" s="246" t="s">
        <v>300</v>
      </c>
      <c r="J36" s="246" t="s">
        <v>359</v>
      </c>
      <c r="K36" s="253">
        <f>Brecha!$D$2</f>
        <v>42058.75</v>
      </c>
      <c r="L36" s="248">
        <v>42038.38958333333</v>
      </c>
      <c r="M36" s="253">
        <v>42038.38958333333</v>
      </c>
      <c r="N36" s="249">
        <f t="shared" si="0"/>
        <v>0</v>
      </c>
      <c r="O36" s="248">
        <f t="shared" si="1"/>
        <v>42043.38958333333</v>
      </c>
      <c r="P36" s="248"/>
      <c r="Q36" s="249">
        <f t="shared" si="2"/>
        <v>15</v>
      </c>
      <c r="R36" s="249" t="str">
        <f t="shared" si="3"/>
        <v>Sin Fecha</v>
      </c>
      <c r="S36" s="250">
        <f t="shared" si="4"/>
        <v>20.360416666670062</v>
      </c>
      <c r="T36" s="247"/>
      <c r="U36" s="247" t="str">
        <f t="shared" si="5"/>
        <v>No Cumplió</v>
      </c>
      <c r="V36" s="247" t="str">
        <f t="shared" si="6"/>
        <v>Sin Fecha</v>
      </c>
      <c r="W36" s="250">
        <f t="shared" si="7"/>
        <v>20.360416666670062</v>
      </c>
      <c r="X36" s="246"/>
      <c r="Y36" s="251">
        <f>Brecha!$D$3</f>
        <v>5</v>
      </c>
      <c r="Z36" s="233"/>
      <c r="AA36" s="252"/>
      <c r="AB36" s="252"/>
      <c r="AC36" s="252"/>
      <c r="AD36" s="254"/>
      <c r="AE36" s="254"/>
      <c r="AF36" s="255"/>
    </row>
    <row r="37" spans="1:32" ht="51.75" customHeight="1" x14ac:dyDescent="0.25">
      <c r="B37" s="254" t="s">
        <v>727</v>
      </c>
      <c r="C37" s="241" t="s">
        <v>9</v>
      </c>
      <c r="D37" s="246" t="s">
        <v>352</v>
      </c>
      <c r="E37" s="246" t="s">
        <v>11</v>
      </c>
      <c r="F37" s="246" t="s">
        <v>12</v>
      </c>
      <c r="G37" s="246" t="s">
        <v>13</v>
      </c>
      <c r="H37" s="246" t="s">
        <v>14</v>
      </c>
      <c r="I37" s="246" t="s">
        <v>15</v>
      </c>
      <c r="J37" s="246" t="s">
        <v>696</v>
      </c>
      <c r="K37" s="253">
        <f>Brecha!$D$2</f>
        <v>42058.75</v>
      </c>
      <c r="L37" s="248">
        <v>42035.386805555558</v>
      </c>
      <c r="M37" s="259">
        <v>42037</v>
      </c>
      <c r="N37" s="249">
        <f t="shared" si="0"/>
        <v>1.6131944444423425</v>
      </c>
      <c r="O37" s="248">
        <f t="shared" si="1"/>
        <v>42042</v>
      </c>
      <c r="P37" s="248"/>
      <c r="Q37" s="249">
        <f t="shared" si="2"/>
        <v>0</v>
      </c>
      <c r="R37" s="249" t="str">
        <f t="shared" si="3"/>
        <v>Sin Fecha</v>
      </c>
      <c r="S37" s="250">
        <f t="shared" si="4"/>
        <v>23.363194444442343</v>
      </c>
      <c r="T37" s="247">
        <v>42041.745833333334</v>
      </c>
      <c r="U37" s="247" t="str">
        <f t="shared" si="5"/>
        <v>Cumplió</v>
      </c>
      <c r="V37" s="247" t="str">
        <f t="shared" si="6"/>
        <v>Sin Fecha</v>
      </c>
      <c r="W37" s="250">
        <f t="shared" si="7"/>
        <v>6.359027777776646</v>
      </c>
      <c r="X37" s="246" t="s">
        <v>17</v>
      </c>
      <c r="Y37" s="251">
        <f>Brecha!$D$3</f>
        <v>5</v>
      </c>
      <c r="Z37" s="233"/>
      <c r="AA37" s="252"/>
      <c r="AB37" s="252"/>
      <c r="AC37" s="252"/>
      <c r="AD37" s="254"/>
      <c r="AE37" s="254"/>
      <c r="AF37" s="255"/>
    </row>
    <row r="38" spans="1:32" ht="51.75" customHeight="1" x14ac:dyDescent="0.25">
      <c r="A38" s="4" t="s">
        <v>945</v>
      </c>
      <c r="B38" s="254" t="s">
        <v>727</v>
      </c>
      <c r="C38" s="241" t="s">
        <v>9</v>
      </c>
      <c r="D38" s="246" t="s">
        <v>352</v>
      </c>
      <c r="E38" s="246" t="s">
        <v>817</v>
      </c>
      <c r="F38" s="246" t="s">
        <v>12</v>
      </c>
      <c r="G38" s="246" t="s">
        <v>13</v>
      </c>
      <c r="H38" s="246" t="s">
        <v>14</v>
      </c>
      <c r="I38" s="246" t="s">
        <v>15</v>
      </c>
      <c r="J38" s="246" t="s">
        <v>696</v>
      </c>
      <c r="K38" s="253">
        <f>Brecha!$D$2</f>
        <v>42058.75</v>
      </c>
      <c r="L38" s="248">
        <v>42035.386805555558</v>
      </c>
      <c r="M38" s="259">
        <f>+T37</f>
        <v>42041.745833333334</v>
      </c>
      <c r="N38" s="249">
        <f t="shared" si="0"/>
        <v>6.359027777776646</v>
      </c>
      <c r="O38" s="248">
        <f t="shared" si="1"/>
        <v>42046.745833333334</v>
      </c>
      <c r="P38" s="248">
        <v>42046</v>
      </c>
      <c r="Q38" s="249">
        <f t="shared" si="2"/>
        <v>5</v>
      </c>
      <c r="R38" s="249">
        <f t="shared" si="3"/>
        <v>5</v>
      </c>
      <c r="S38" s="250">
        <f t="shared" si="4"/>
        <v>23.363194444442343</v>
      </c>
      <c r="T38" s="247">
        <v>42051.756249999999</v>
      </c>
      <c r="U38" s="247" t="str">
        <f t="shared" si="5"/>
        <v>No Cumplió</v>
      </c>
      <c r="V38" s="247" t="str">
        <f t="shared" si="6"/>
        <v>No Cumplió</v>
      </c>
      <c r="W38" s="250">
        <f t="shared" si="7"/>
        <v>16.369444444440887</v>
      </c>
      <c r="X38" s="246" t="s">
        <v>17</v>
      </c>
      <c r="Y38" s="251">
        <f>Brecha!$D$3</f>
        <v>5</v>
      </c>
      <c r="Z38" s="233"/>
      <c r="AA38" s="252"/>
      <c r="AB38" s="252"/>
      <c r="AC38" s="252"/>
      <c r="AD38" s="254"/>
      <c r="AE38" s="254"/>
      <c r="AF38" s="255"/>
    </row>
    <row r="39" spans="1:32" ht="63.75" customHeight="1" x14ac:dyDescent="0.25">
      <c r="A39" s="4">
        <v>1</v>
      </c>
      <c r="B39" s="254" t="s">
        <v>728</v>
      </c>
      <c r="C39" s="241" t="s">
        <v>18</v>
      </c>
      <c r="D39" s="246" t="s">
        <v>352</v>
      </c>
      <c r="E39" s="246" t="s">
        <v>51</v>
      </c>
      <c r="F39" s="246" t="s">
        <v>12</v>
      </c>
      <c r="G39" s="246" t="s">
        <v>19</v>
      </c>
      <c r="H39" s="246" t="s">
        <v>20</v>
      </c>
      <c r="I39" s="246" t="s">
        <v>21</v>
      </c>
      <c r="J39" s="246" t="s">
        <v>42</v>
      </c>
      <c r="K39" s="253">
        <f>Brecha!$D$2</f>
        <v>42058.75</v>
      </c>
      <c r="L39" s="248">
        <v>42034.833333333336</v>
      </c>
      <c r="M39" s="253">
        <f>+T40</f>
        <v>42044.49722222222</v>
      </c>
      <c r="N39" s="249">
        <f t="shared" si="0"/>
        <v>9.663888888884685</v>
      </c>
      <c r="O39" s="248">
        <f t="shared" si="1"/>
        <v>42049.49722222222</v>
      </c>
      <c r="P39" s="248">
        <v>42059</v>
      </c>
      <c r="Q39" s="249">
        <f t="shared" si="2"/>
        <v>9</v>
      </c>
      <c r="R39" s="249">
        <f t="shared" si="3"/>
        <v>0</v>
      </c>
      <c r="S39" s="250">
        <f t="shared" si="4"/>
        <v>23.916666666664241</v>
      </c>
      <c r="T39" s="247"/>
      <c r="U39" s="247" t="str">
        <f t="shared" si="5"/>
        <v>No Cumplió</v>
      </c>
      <c r="V39" s="247" t="str">
        <f t="shared" si="6"/>
        <v>No Cumplió</v>
      </c>
      <c r="W39" s="250">
        <f t="shared" si="7"/>
        <v>23.916666666664241</v>
      </c>
      <c r="X39" s="246" t="s">
        <v>17</v>
      </c>
      <c r="Y39" s="251">
        <f>Brecha!$D$3</f>
        <v>5</v>
      </c>
      <c r="Z39" s="233"/>
      <c r="AA39" s="252"/>
      <c r="AB39" s="252"/>
      <c r="AC39" s="252"/>
      <c r="AD39" s="254"/>
      <c r="AE39" s="254"/>
      <c r="AF39" s="255"/>
    </row>
    <row r="40" spans="1:32" ht="63.75" customHeight="1" x14ac:dyDescent="0.25">
      <c r="B40" s="254" t="s">
        <v>728</v>
      </c>
      <c r="C40" s="241" t="s">
        <v>18</v>
      </c>
      <c r="D40" s="246" t="s">
        <v>352</v>
      </c>
      <c r="E40" s="246" t="s">
        <v>24</v>
      </c>
      <c r="F40" s="246" t="s">
        <v>12</v>
      </c>
      <c r="G40" s="246" t="s">
        <v>19</v>
      </c>
      <c r="H40" s="246" t="s">
        <v>20</v>
      </c>
      <c r="I40" s="246" t="s">
        <v>21</v>
      </c>
      <c r="J40" s="246" t="s">
        <v>42</v>
      </c>
      <c r="K40" s="253">
        <f>Brecha!$D$2</f>
        <v>42058.75</v>
      </c>
      <c r="L40" s="248">
        <v>42034.833333333336</v>
      </c>
      <c r="M40" s="253">
        <v>42041.570833333331</v>
      </c>
      <c r="N40" s="249">
        <f t="shared" si="0"/>
        <v>6.7374999999956344</v>
      </c>
      <c r="O40" s="248">
        <f t="shared" si="1"/>
        <v>42046.570833333331</v>
      </c>
      <c r="P40" s="248"/>
      <c r="Q40" s="249">
        <f t="shared" si="2"/>
        <v>-2</v>
      </c>
      <c r="R40" s="249" t="str">
        <f t="shared" si="3"/>
        <v>Sin Fecha</v>
      </c>
      <c r="S40" s="250">
        <f t="shared" si="4"/>
        <v>23.916666666664241</v>
      </c>
      <c r="T40" s="247">
        <v>42044.49722222222</v>
      </c>
      <c r="U40" s="247" t="str">
        <f t="shared" si="5"/>
        <v>Cumplió</v>
      </c>
      <c r="V40" s="247" t="str">
        <f t="shared" si="6"/>
        <v>Sin Fecha</v>
      </c>
      <c r="W40" s="250">
        <f t="shared" si="7"/>
        <v>9.663888888884685</v>
      </c>
      <c r="X40" s="246" t="s">
        <v>17</v>
      </c>
      <c r="Y40" s="251">
        <f>Brecha!$D$3</f>
        <v>5</v>
      </c>
      <c r="Z40" s="233"/>
      <c r="AA40" s="252"/>
      <c r="AB40" s="252"/>
      <c r="AC40" s="252"/>
      <c r="AD40" s="254"/>
      <c r="AE40" s="254"/>
      <c r="AF40" s="255"/>
    </row>
    <row r="41" spans="1:32" ht="51.75" customHeight="1" x14ac:dyDescent="0.25">
      <c r="B41" s="254" t="s">
        <v>729</v>
      </c>
      <c r="C41" s="241" t="s">
        <v>351</v>
      </c>
      <c r="D41" s="246" t="s">
        <v>352</v>
      </c>
      <c r="E41" s="246" t="s">
        <v>24</v>
      </c>
      <c r="F41" s="246" t="s">
        <v>12</v>
      </c>
      <c r="G41" s="246" t="s">
        <v>353</v>
      </c>
      <c r="H41" s="246" t="s">
        <v>354</v>
      </c>
      <c r="I41" s="246" t="s">
        <v>147</v>
      </c>
      <c r="J41" s="246" t="s">
        <v>16</v>
      </c>
      <c r="K41" s="253">
        <f>Brecha!$D$2</f>
        <v>42058.75</v>
      </c>
      <c r="L41" s="248">
        <v>42034.775000000001</v>
      </c>
      <c r="M41" s="259">
        <v>42037</v>
      </c>
      <c r="N41" s="249">
        <f t="shared" si="0"/>
        <v>2.2249999999985448</v>
      </c>
      <c r="O41" s="248">
        <f t="shared" si="1"/>
        <v>42042</v>
      </c>
      <c r="P41" s="248"/>
      <c r="Q41" s="249">
        <f t="shared" si="2"/>
        <v>-2</v>
      </c>
      <c r="R41" s="249" t="str">
        <f t="shared" si="3"/>
        <v>Sin Fecha</v>
      </c>
      <c r="S41" s="250">
        <f t="shared" si="4"/>
        <v>23.974999999998545</v>
      </c>
      <c r="T41" s="247">
        <v>42039.713194444441</v>
      </c>
      <c r="U41" s="247" t="str">
        <f t="shared" si="5"/>
        <v>Cumplió</v>
      </c>
      <c r="V41" s="247" t="str">
        <f t="shared" si="6"/>
        <v>Sin Fecha</v>
      </c>
      <c r="W41" s="250">
        <f t="shared" si="7"/>
        <v>4.9381944444394321</v>
      </c>
      <c r="X41" s="246"/>
      <c r="Y41" s="251">
        <f>Brecha!$D$3</f>
        <v>5</v>
      </c>
      <c r="Z41" s="233">
        <v>42035</v>
      </c>
      <c r="AA41" s="252"/>
      <c r="AB41" s="252"/>
      <c r="AC41" s="252"/>
      <c r="AD41" s="254"/>
      <c r="AE41" s="255"/>
      <c r="AF41" s="255"/>
    </row>
    <row r="42" spans="1:32" ht="51.75" customHeight="1" x14ac:dyDescent="0.25">
      <c r="B42" s="254" t="s">
        <v>729</v>
      </c>
      <c r="C42" s="241" t="s">
        <v>351</v>
      </c>
      <c r="D42" s="246" t="s">
        <v>352</v>
      </c>
      <c r="E42" s="246" t="s">
        <v>51</v>
      </c>
      <c r="F42" s="246" t="s">
        <v>12</v>
      </c>
      <c r="G42" s="246" t="s">
        <v>353</v>
      </c>
      <c r="H42" s="246" t="s">
        <v>354</v>
      </c>
      <c r="I42" s="246" t="s">
        <v>147</v>
      </c>
      <c r="J42" s="246" t="s">
        <v>147</v>
      </c>
      <c r="K42" s="253">
        <f>Brecha!$D$2</f>
        <v>42058.75</v>
      </c>
      <c r="L42" s="248">
        <v>42034.775000000001</v>
      </c>
      <c r="M42" s="259">
        <f>+T41</f>
        <v>42039.713194444441</v>
      </c>
      <c r="N42" s="249">
        <f t="shared" si="0"/>
        <v>4.9381944444394321</v>
      </c>
      <c r="O42" s="248">
        <f t="shared" si="1"/>
        <v>42044.713194444441</v>
      </c>
      <c r="P42" s="248"/>
      <c r="Q42" s="249">
        <f t="shared" si="2"/>
        <v>-2</v>
      </c>
      <c r="R42" s="249" t="str">
        <f t="shared" si="3"/>
        <v>Sin Fecha</v>
      </c>
      <c r="S42" s="250">
        <f t="shared" si="4"/>
        <v>23.974999999998545</v>
      </c>
      <c r="T42" s="247">
        <v>42041.759027777778</v>
      </c>
      <c r="U42" s="247" t="str">
        <f t="shared" si="5"/>
        <v>Cumplió</v>
      </c>
      <c r="V42" s="247" t="str">
        <f t="shared" si="6"/>
        <v>Sin Fecha</v>
      </c>
      <c r="W42" s="250">
        <f t="shared" si="7"/>
        <v>6.984027777776646</v>
      </c>
      <c r="X42" s="246" t="s">
        <v>76</v>
      </c>
      <c r="Y42" s="251">
        <f>Brecha!$D$3</f>
        <v>5</v>
      </c>
      <c r="Z42" s="233">
        <v>42035</v>
      </c>
      <c r="AA42" s="252"/>
      <c r="AB42" s="252"/>
      <c r="AC42" s="252"/>
      <c r="AD42" s="254"/>
      <c r="AE42" s="255"/>
      <c r="AF42" s="255"/>
    </row>
    <row r="43" spans="1:32" ht="51.75" customHeight="1" x14ac:dyDescent="0.25">
      <c r="B43" s="254" t="s">
        <v>729</v>
      </c>
      <c r="C43" s="241" t="s">
        <v>351</v>
      </c>
      <c r="D43" s="246" t="s">
        <v>352</v>
      </c>
      <c r="E43" s="246" t="s">
        <v>51</v>
      </c>
      <c r="F43" s="246" t="s">
        <v>12</v>
      </c>
      <c r="G43" s="246" t="s">
        <v>353</v>
      </c>
      <c r="H43" s="246" t="s">
        <v>354</v>
      </c>
      <c r="I43" s="246" t="s">
        <v>147</v>
      </c>
      <c r="J43" s="246" t="s">
        <v>80</v>
      </c>
      <c r="K43" s="253">
        <f>Brecha!$D$2</f>
        <v>42058.75</v>
      </c>
      <c r="L43" s="248">
        <v>42034.775000000001</v>
      </c>
      <c r="M43" s="259">
        <f>+T42</f>
        <v>42041.759027777778</v>
      </c>
      <c r="N43" s="249">
        <f t="shared" si="0"/>
        <v>6.984027777776646</v>
      </c>
      <c r="O43" s="248">
        <f t="shared" si="1"/>
        <v>42046.759027777778</v>
      </c>
      <c r="P43" s="248"/>
      <c r="Q43" s="249">
        <f t="shared" si="2"/>
        <v>6</v>
      </c>
      <c r="R43" s="249" t="str">
        <f t="shared" si="3"/>
        <v>Sin Fecha</v>
      </c>
      <c r="S43" s="250">
        <f t="shared" si="4"/>
        <v>23.974999999998545</v>
      </c>
      <c r="T43" s="247">
        <v>42053.697222222225</v>
      </c>
      <c r="U43" s="247" t="str">
        <f t="shared" si="5"/>
        <v>No Cumplió</v>
      </c>
      <c r="V43" s="247" t="str">
        <f t="shared" si="6"/>
        <v>Sin Fecha</v>
      </c>
      <c r="W43" s="250">
        <f t="shared" si="7"/>
        <v>18.922222222223354</v>
      </c>
      <c r="X43" s="246" t="s">
        <v>76</v>
      </c>
      <c r="Y43" s="251">
        <f>Brecha!$D$3</f>
        <v>5</v>
      </c>
      <c r="Z43" s="233">
        <v>42035</v>
      </c>
      <c r="AA43" s="252"/>
      <c r="AB43" s="252"/>
      <c r="AC43" s="252"/>
      <c r="AD43" s="254"/>
      <c r="AE43" s="255"/>
      <c r="AF43" s="255"/>
    </row>
    <row r="44" spans="1:32" s="184" customFormat="1" ht="51.75" customHeight="1" x14ac:dyDescent="0.25">
      <c r="A44" s="185">
        <v>1</v>
      </c>
      <c r="B44" s="254" t="s">
        <v>729</v>
      </c>
      <c r="C44" s="241" t="s">
        <v>351</v>
      </c>
      <c r="D44" s="246" t="s">
        <v>352</v>
      </c>
      <c r="E44" s="246" t="s">
        <v>59</v>
      </c>
      <c r="F44" s="246" t="s">
        <v>12</v>
      </c>
      <c r="G44" s="246" t="s">
        <v>353</v>
      </c>
      <c r="H44" s="246" t="s">
        <v>354</v>
      </c>
      <c r="I44" s="246" t="s">
        <v>147</v>
      </c>
      <c r="J44" s="246" t="s">
        <v>147</v>
      </c>
      <c r="K44" s="253">
        <f>Brecha!$D$2</f>
        <v>42058.75</v>
      </c>
      <c r="L44" s="248">
        <v>42034.775000000001</v>
      </c>
      <c r="M44" s="259">
        <f>+T43</f>
        <v>42053.697222222225</v>
      </c>
      <c r="N44" s="249">
        <f t="shared" si="0"/>
        <v>18.922222222223354</v>
      </c>
      <c r="O44" s="248">
        <f t="shared" si="1"/>
        <v>42058.697222222225</v>
      </c>
      <c r="P44" s="248"/>
      <c r="Q44" s="249">
        <f t="shared" si="2"/>
        <v>0</v>
      </c>
      <c r="R44" s="249" t="str">
        <f t="shared" si="3"/>
        <v>Sin Fecha</v>
      </c>
      <c r="S44" s="250">
        <f t="shared" si="4"/>
        <v>23.974999999998545</v>
      </c>
      <c r="T44" s="247"/>
      <c r="U44" s="247" t="str">
        <f t="shared" si="5"/>
        <v>No Cumplió</v>
      </c>
      <c r="V44" s="247" t="str">
        <f t="shared" si="6"/>
        <v>Sin Fecha</v>
      </c>
      <c r="W44" s="250">
        <f t="shared" si="7"/>
        <v>23.974999999998545</v>
      </c>
      <c r="X44" s="246" t="s">
        <v>76</v>
      </c>
      <c r="Y44" s="251">
        <f>Brecha!$D$3</f>
        <v>5</v>
      </c>
      <c r="Z44" s="233">
        <v>42035</v>
      </c>
      <c r="AA44" s="252"/>
      <c r="AB44" s="252"/>
      <c r="AC44" s="252"/>
      <c r="AD44" s="254"/>
      <c r="AE44" s="255"/>
      <c r="AF44" s="255"/>
    </row>
    <row r="45" spans="1:32" ht="51.75" customHeight="1" x14ac:dyDescent="0.25">
      <c r="A45" s="4">
        <v>1</v>
      </c>
      <c r="B45" s="254" t="s">
        <v>727</v>
      </c>
      <c r="C45" s="241" t="s">
        <v>46</v>
      </c>
      <c r="D45" s="246" t="s">
        <v>352</v>
      </c>
      <c r="E45" s="246" t="s">
        <v>11</v>
      </c>
      <c r="F45" s="246" t="s">
        <v>25</v>
      </c>
      <c r="G45" s="246" t="s">
        <v>47</v>
      </c>
      <c r="H45" s="246" t="s">
        <v>355</v>
      </c>
      <c r="I45" s="246" t="s">
        <v>49</v>
      </c>
      <c r="J45" s="246" t="s">
        <v>505</v>
      </c>
      <c r="K45" s="253">
        <f>Brecha!$D$2</f>
        <v>42058.75</v>
      </c>
      <c r="L45" s="248">
        <v>42034.632638888892</v>
      </c>
      <c r="M45" s="259">
        <f>+T46</f>
        <v>42045.63958333333</v>
      </c>
      <c r="N45" s="249">
        <f t="shared" si="0"/>
        <v>11.006944444437977</v>
      </c>
      <c r="O45" s="248">
        <f t="shared" si="1"/>
        <v>42050.63958333333</v>
      </c>
      <c r="P45" s="248"/>
      <c r="Q45" s="249">
        <f t="shared" si="2"/>
        <v>8</v>
      </c>
      <c r="R45" s="249" t="str">
        <f t="shared" si="3"/>
        <v>Sin Fecha</v>
      </c>
      <c r="S45" s="250">
        <f t="shared" si="4"/>
        <v>24.117361111108039</v>
      </c>
      <c r="T45" s="247"/>
      <c r="U45" s="247" t="str">
        <f t="shared" si="5"/>
        <v>No Cumplió</v>
      </c>
      <c r="V45" s="247" t="str">
        <f t="shared" si="6"/>
        <v>Sin Fecha</v>
      </c>
      <c r="W45" s="250">
        <f t="shared" si="7"/>
        <v>24.117361111108039</v>
      </c>
      <c r="X45" s="246" t="s">
        <v>17</v>
      </c>
      <c r="Y45" s="251">
        <f>Brecha!$D$3</f>
        <v>5</v>
      </c>
      <c r="Z45" s="233"/>
      <c r="AA45" s="252"/>
      <c r="AB45" s="252"/>
      <c r="AC45" s="252"/>
      <c r="AD45" s="254"/>
      <c r="AE45" s="255"/>
      <c r="AF45" s="255"/>
    </row>
    <row r="46" spans="1:32" ht="51.75" customHeight="1" x14ac:dyDescent="0.25">
      <c r="B46" s="254" t="s">
        <v>727</v>
      </c>
      <c r="C46" s="241" t="s">
        <v>46</v>
      </c>
      <c r="D46" s="246" t="s">
        <v>352</v>
      </c>
      <c r="E46" s="246" t="s">
        <v>11</v>
      </c>
      <c r="F46" s="246" t="s">
        <v>25</v>
      </c>
      <c r="G46" s="246" t="s">
        <v>47</v>
      </c>
      <c r="H46" s="246" t="s">
        <v>355</v>
      </c>
      <c r="I46" s="246" t="s">
        <v>49</v>
      </c>
      <c r="J46" s="246" t="s">
        <v>42</v>
      </c>
      <c r="K46" s="253">
        <f>Brecha!$D$2</f>
        <v>42058.75</v>
      </c>
      <c r="L46" s="248">
        <v>42034.632638888892</v>
      </c>
      <c r="M46" s="259">
        <v>42037</v>
      </c>
      <c r="N46" s="249">
        <f t="shared" si="0"/>
        <v>2.367361111108039</v>
      </c>
      <c r="O46" s="248">
        <f t="shared" si="1"/>
        <v>42042</v>
      </c>
      <c r="P46" s="248"/>
      <c r="Q46" s="249">
        <f t="shared" si="2"/>
        <v>3</v>
      </c>
      <c r="R46" s="249" t="str">
        <f t="shared" si="3"/>
        <v>Sin Fecha</v>
      </c>
      <c r="S46" s="250">
        <f t="shared" si="4"/>
        <v>24.117361111108039</v>
      </c>
      <c r="T46" s="247">
        <v>42045.63958333333</v>
      </c>
      <c r="U46" s="247" t="str">
        <f t="shared" si="5"/>
        <v>No Cumplió</v>
      </c>
      <c r="V46" s="247" t="str">
        <f t="shared" si="6"/>
        <v>Sin Fecha</v>
      </c>
      <c r="W46" s="250">
        <f t="shared" si="7"/>
        <v>11.006944444437977</v>
      </c>
      <c r="X46" s="246" t="s">
        <v>17</v>
      </c>
      <c r="Y46" s="251">
        <f>Brecha!$D$3</f>
        <v>5</v>
      </c>
      <c r="Z46" s="233"/>
      <c r="AA46" s="252"/>
      <c r="AB46" s="252"/>
      <c r="AC46" s="252"/>
      <c r="AD46" s="254"/>
      <c r="AE46" s="255"/>
      <c r="AF46" s="255"/>
    </row>
    <row r="47" spans="1:32" ht="51.75" customHeight="1" x14ac:dyDescent="0.25">
      <c r="B47" s="254" t="s">
        <v>727</v>
      </c>
      <c r="C47" s="241" t="s">
        <v>356</v>
      </c>
      <c r="D47" s="246" t="s">
        <v>352</v>
      </c>
      <c r="E47" s="246" t="s">
        <v>11</v>
      </c>
      <c r="F47" s="246" t="s">
        <v>25</v>
      </c>
      <c r="G47" s="246" t="s">
        <v>357</v>
      </c>
      <c r="H47" s="246" t="s">
        <v>358</v>
      </c>
      <c r="I47" s="246" t="s">
        <v>22</v>
      </c>
      <c r="J47" s="246" t="s">
        <v>359</v>
      </c>
      <c r="K47" s="253">
        <f>Brecha!$D$2</f>
        <v>42058.75</v>
      </c>
      <c r="L47" s="248">
        <v>42033.79583333333</v>
      </c>
      <c r="M47" s="259">
        <v>42037</v>
      </c>
      <c r="N47" s="249">
        <f t="shared" si="0"/>
        <v>3.2041666666700621</v>
      </c>
      <c r="O47" s="248">
        <f t="shared" si="1"/>
        <v>42042</v>
      </c>
      <c r="P47" s="248"/>
      <c r="Q47" s="249">
        <f t="shared" si="2"/>
        <v>-2</v>
      </c>
      <c r="R47" s="249" t="str">
        <f t="shared" si="3"/>
        <v>Sin Fecha</v>
      </c>
      <c r="S47" s="250">
        <f t="shared" si="4"/>
        <v>24.954166666670062</v>
      </c>
      <c r="T47" s="247">
        <v>42039.499305555553</v>
      </c>
      <c r="U47" s="247" t="str">
        <f t="shared" si="5"/>
        <v>Cumplió</v>
      </c>
      <c r="V47" s="247" t="str">
        <f t="shared" si="6"/>
        <v>Sin Fecha</v>
      </c>
      <c r="W47" s="250">
        <f t="shared" si="7"/>
        <v>5.703472222223354</v>
      </c>
      <c r="X47" s="246" t="s">
        <v>76</v>
      </c>
      <c r="Y47" s="251">
        <f>Brecha!$D$3</f>
        <v>5</v>
      </c>
      <c r="Z47" s="233"/>
      <c r="AA47" s="252"/>
      <c r="AB47" s="252"/>
      <c r="AC47" s="252"/>
      <c r="AD47" s="254"/>
      <c r="AE47" s="255"/>
      <c r="AF47" s="255"/>
    </row>
    <row r="48" spans="1:32" ht="51.75" customHeight="1" x14ac:dyDescent="0.25">
      <c r="A48" s="4" t="s">
        <v>945</v>
      </c>
      <c r="B48" s="254" t="s">
        <v>727</v>
      </c>
      <c r="C48" s="241" t="s">
        <v>356</v>
      </c>
      <c r="D48" s="246" t="s">
        <v>352</v>
      </c>
      <c r="E48" s="246" t="s">
        <v>817</v>
      </c>
      <c r="F48" s="246" t="s">
        <v>25</v>
      </c>
      <c r="G48" s="246" t="s">
        <v>357</v>
      </c>
      <c r="H48" s="246" t="s">
        <v>358</v>
      </c>
      <c r="I48" s="246" t="s">
        <v>22</v>
      </c>
      <c r="J48" s="246" t="s">
        <v>22</v>
      </c>
      <c r="K48" s="253">
        <f>Brecha!$D$2</f>
        <v>42058.75</v>
      </c>
      <c r="L48" s="248">
        <v>42033.79583333333</v>
      </c>
      <c r="M48" s="259">
        <f>+T47</f>
        <v>42039.499305555553</v>
      </c>
      <c r="N48" s="249">
        <f t="shared" si="0"/>
        <v>5.703472222223354</v>
      </c>
      <c r="O48" s="248">
        <f t="shared" si="1"/>
        <v>42044.499305555553</v>
      </c>
      <c r="P48" s="248"/>
      <c r="Q48" s="249">
        <f t="shared" si="2"/>
        <v>-2</v>
      </c>
      <c r="R48" s="249" t="str">
        <f t="shared" si="3"/>
        <v>Sin Fecha</v>
      </c>
      <c r="S48" s="250">
        <f t="shared" si="4"/>
        <v>24.954166666670062</v>
      </c>
      <c r="T48" s="247">
        <v>42041.573611111111</v>
      </c>
      <c r="U48" s="247" t="str">
        <f t="shared" si="5"/>
        <v>Cumplió</v>
      </c>
      <c r="V48" s="247" t="str">
        <f t="shared" si="6"/>
        <v>Sin Fecha</v>
      </c>
      <c r="W48" s="250">
        <f t="shared" si="7"/>
        <v>7.7777777777810115</v>
      </c>
      <c r="X48" s="246" t="s">
        <v>76</v>
      </c>
      <c r="Y48" s="251">
        <f>Brecha!$D$3</f>
        <v>5</v>
      </c>
      <c r="Z48" s="233"/>
      <c r="AA48" s="252"/>
      <c r="AB48" s="252"/>
      <c r="AC48" s="252"/>
      <c r="AD48" s="254"/>
      <c r="AE48" s="255"/>
      <c r="AF48" s="255"/>
    </row>
    <row r="49" spans="1:32" ht="51.75" customHeight="1" x14ac:dyDescent="0.25">
      <c r="A49" s="4">
        <v>1</v>
      </c>
      <c r="B49" s="254" t="s">
        <v>727</v>
      </c>
      <c r="C49" s="241" t="s">
        <v>360</v>
      </c>
      <c r="D49" s="246" t="s">
        <v>352</v>
      </c>
      <c r="E49" s="246" t="s">
        <v>24</v>
      </c>
      <c r="F49" s="246" t="s">
        <v>25</v>
      </c>
      <c r="G49" s="246" t="s">
        <v>361</v>
      </c>
      <c r="H49" s="246" t="s">
        <v>362</v>
      </c>
      <c r="I49" s="246" t="s">
        <v>22</v>
      </c>
      <c r="J49" s="246" t="s">
        <v>21</v>
      </c>
      <c r="K49" s="253">
        <f>Brecha!$D$2</f>
        <v>42058.75</v>
      </c>
      <c r="L49" s="248">
        <v>42027.555555555555</v>
      </c>
      <c r="M49" s="259">
        <f>+T50</f>
        <v>42045.600694444445</v>
      </c>
      <c r="N49" s="249">
        <f t="shared" si="0"/>
        <v>18.045138888890506</v>
      </c>
      <c r="O49" s="248">
        <f t="shared" si="1"/>
        <v>42050.600694444445</v>
      </c>
      <c r="P49" s="248">
        <v>42054</v>
      </c>
      <c r="Q49" s="249">
        <f t="shared" si="2"/>
        <v>8</v>
      </c>
      <c r="R49" s="249">
        <f t="shared" si="3"/>
        <v>4</v>
      </c>
      <c r="S49" s="250">
        <f t="shared" si="4"/>
        <v>31.194444444445253</v>
      </c>
      <c r="T49" s="247"/>
      <c r="U49" s="247" t="str">
        <f t="shared" si="5"/>
        <v>No Cumplió</v>
      </c>
      <c r="V49" s="247" t="str">
        <f t="shared" si="6"/>
        <v>No Cumplió</v>
      </c>
      <c r="W49" s="250">
        <f t="shared" si="7"/>
        <v>31.194444444445253</v>
      </c>
      <c r="X49" s="246"/>
      <c r="Y49" s="251">
        <f>Brecha!$D$3</f>
        <v>5</v>
      </c>
      <c r="Z49" s="233"/>
      <c r="AA49" s="252"/>
      <c r="AB49" s="252"/>
      <c r="AC49" s="252"/>
      <c r="AD49" s="254"/>
      <c r="AE49" s="255"/>
      <c r="AF49" s="255"/>
    </row>
    <row r="50" spans="1:32" ht="51.75" customHeight="1" x14ac:dyDescent="0.25">
      <c r="B50" s="254" t="s">
        <v>727</v>
      </c>
      <c r="C50" s="241" t="s">
        <v>360</v>
      </c>
      <c r="D50" s="246" t="s">
        <v>352</v>
      </c>
      <c r="E50" s="246" t="s">
        <v>11</v>
      </c>
      <c r="F50" s="246" t="s">
        <v>25</v>
      </c>
      <c r="G50" s="246" t="s">
        <v>361</v>
      </c>
      <c r="H50" s="246" t="s">
        <v>362</v>
      </c>
      <c r="I50" s="246" t="s">
        <v>22</v>
      </c>
      <c r="J50" s="246" t="s">
        <v>363</v>
      </c>
      <c r="K50" s="253">
        <f>Brecha!$D$2</f>
        <v>42058.75</v>
      </c>
      <c r="L50" s="248">
        <v>42027.555555555555</v>
      </c>
      <c r="M50" s="259">
        <v>42037</v>
      </c>
      <c r="N50" s="249">
        <f t="shared" si="0"/>
        <v>9.4444444444452529</v>
      </c>
      <c r="O50" s="248">
        <f t="shared" si="1"/>
        <v>42042</v>
      </c>
      <c r="P50" s="248">
        <v>42054</v>
      </c>
      <c r="Q50" s="249">
        <f t="shared" si="2"/>
        <v>3</v>
      </c>
      <c r="R50" s="249">
        <f t="shared" si="3"/>
        <v>-8</v>
      </c>
      <c r="S50" s="250">
        <f t="shared" si="4"/>
        <v>31.194444444445253</v>
      </c>
      <c r="T50" s="247">
        <v>42045.600694444445</v>
      </c>
      <c r="U50" s="247" t="str">
        <f t="shared" si="5"/>
        <v>No Cumplió</v>
      </c>
      <c r="V50" s="247" t="str">
        <f t="shared" si="6"/>
        <v>Cumplió</v>
      </c>
      <c r="W50" s="250">
        <f t="shared" si="7"/>
        <v>18.045138888890506</v>
      </c>
      <c r="X50" s="246"/>
      <c r="Y50" s="251">
        <f>Brecha!$D$3</f>
        <v>5</v>
      </c>
      <c r="Z50" s="233"/>
      <c r="AA50" s="252"/>
      <c r="AB50" s="252"/>
      <c r="AC50" s="252"/>
      <c r="AD50" s="254"/>
      <c r="AE50" s="255"/>
      <c r="AF50" s="255"/>
    </row>
    <row r="51" spans="1:32" ht="51.75" customHeight="1" x14ac:dyDescent="0.25">
      <c r="A51" s="4">
        <v>1</v>
      </c>
      <c r="B51" s="254" t="s">
        <v>727</v>
      </c>
      <c r="C51" s="241" t="s">
        <v>364</v>
      </c>
      <c r="D51" s="246" t="s">
        <v>352</v>
      </c>
      <c r="E51" s="246" t="s">
        <v>11</v>
      </c>
      <c r="F51" s="246" t="s">
        <v>51</v>
      </c>
      <c r="G51" s="246" t="s">
        <v>365</v>
      </c>
      <c r="H51" s="246" t="s">
        <v>366</v>
      </c>
      <c r="I51" s="246" t="s">
        <v>54</v>
      </c>
      <c r="J51" s="246" t="s">
        <v>54</v>
      </c>
      <c r="K51" s="253">
        <f>Brecha!$D$2</f>
        <v>42058.75</v>
      </c>
      <c r="L51" s="248">
        <v>42027.463194444441</v>
      </c>
      <c r="M51" s="259">
        <v>42037</v>
      </c>
      <c r="N51" s="249">
        <f t="shared" si="0"/>
        <v>9.5368055555591127</v>
      </c>
      <c r="O51" s="248">
        <f t="shared" si="1"/>
        <v>42042</v>
      </c>
      <c r="P51" s="248"/>
      <c r="Q51" s="249">
        <f t="shared" si="2"/>
        <v>16</v>
      </c>
      <c r="R51" s="249" t="str">
        <f t="shared" si="3"/>
        <v>Sin Fecha</v>
      </c>
      <c r="S51" s="250">
        <f t="shared" si="4"/>
        <v>31.286805555559113</v>
      </c>
      <c r="T51" s="247"/>
      <c r="U51" s="247" t="str">
        <f t="shared" si="5"/>
        <v>No Cumplió</v>
      </c>
      <c r="V51" s="247" t="str">
        <f t="shared" si="6"/>
        <v>Sin Fecha</v>
      </c>
      <c r="W51" s="250">
        <f t="shared" si="7"/>
        <v>31.286805555559113</v>
      </c>
      <c r="X51" s="246" t="s">
        <v>76</v>
      </c>
      <c r="Y51" s="251">
        <f>Brecha!$D$3</f>
        <v>5</v>
      </c>
      <c r="Z51" s="233"/>
      <c r="AA51" s="252"/>
      <c r="AB51" s="252"/>
      <c r="AC51" s="252"/>
      <c r="AD51" s="254"/>
      <c r="AE51" s="255"/>
      <c r="AF51" s="255"/>
    </row>
    <row r="52" spans="1:32" ht="63.75" customHeight="1" x14ac:dyDescent="0.25">
      <c r="A52" s="4">
        <v>1</v>
      </c>
      <c r="B52" s="254" t="s">
        <v>730</v>
      </c>
      <c r="C52" s="241" t="s">
        <v>72</v>
      </c>
      <c r="D52" s="246" t="s">
        <v>352</v>
      </c>
      <c r="E52" s="246" t="s">
        <v>158</v>
      </c>
      <c r="F52" s="246" t="s">
        <v>25</v>
      </c>
      <c r="G52" s="246" t="s">
        <v>73</v>
      </c>
      <c r="H52" s="246" t="s">
        <v>74</v>
      </c>
      <c r="I52" s="246" t="s">
        <v>32</v>
      </c>
      <c r="J52" s="246" t="s">
        <v>54</v>
      </c>
      <c r="K52" s="253">
        <f>Brecha!$D$2</f>
        <v>42058.75</v>
      </c>
      <c r="L52" s="248">
        <v>42026.929861111108</v>
      </c>
      <c r="M52" s="253">
        <f>+T53</f>
        <v>42051.698611111111</v>
      </c>
      <c r="N52" s="249">
        <f t="shared" si="0"/>
        <v>24.76875000000291</v>
      </c>
      <c r="O52" s="248">
        <f t="shared" si="1"/>
        <v>42056.698611111111</v>
      </c>
      <c r="P52" s="248"/>
      <c r="Q52" s="249">
        <f t="shared" si="2"/>
        <v>2</v>
      </c>
      <c r="R52" s="249" t="str">
        <f t="shared" si="3"/>
        <v>Sin Fecha</v>
      </c>
      <c r="S52" s="250">
        <f t="shared" si="4"/>
        <v>31.820138888891961</v>
      </c>
      <c r="T52" s="247"/>
      <c r="U52" s="247" t="str">
        <f t="shared" si="5"/>
        <v>No Cumplió</v>
      </c>
      <c r="V52" s="247" t="str">
        <f t="shared" si="6"/>
        <v>Sin Fecha</v>
      </c>
      <c r="W52" s="250">
        <f t="shared" si="7"/>
        <v>31.820138888891961</v>
      </c>
      <c r="X52" s="246" t="s">
        <v>17</v>
      </c>
      <c r="Y52" s="251">
        <f>Brecha!$D$3</f>
        <v>5</v>
      </c>
      <c r="Z52" s="233">
        <v>42051.698611111111</v>
      </c>
      <c r="AA52" s="252"/>
      <c r="AB52" s="252"/>
      <c r="AC52" s="252"/>
      <c r="AD52" s="254"/>
      <c r="AE52" s="254"/>
      <c r="AF52" s="255"/>
    </row>
    <row r="53" spans="1:32" ht="63.75" customHeight="1" x14ac:dyDescent="0.25">
      <c r="B53" s="254" t="s">
        <v>730</v>
      </c>
      <c r="C53" s="241" t="s">
        <v>72</v>
      </c>
      <c r="D53" s="246" t="s">
        <v>352</v>
      </c>
      <c r="E53" s="246" t="s">
        <v>59</v>
      </c>
      <c r="F53" s="246" t="s">
        <v>25</v>
      </c>
      <c r="G53" s="246" t="s">
        <v>73</v>
      </c>
      <c r="H53" s="246" t="s">
        <v>74</v>
      </c>
      <c r="I53" s="246" t="s">
        <v>32</v>
      </c>
      <c r="J53" s="246" t="s">
        <v>32</v>
      </c>
      <c r="K53" s="253">
        <f>Brecha!$D$2</f>
        <v>42058.75</v>
      </c>
      <c r="L53" s="248">
        <v>42026.929861111108</v>
      </c>
      <c r="M53" s="253">
        <v>42041.582638888889</v>
      </c>
      <c r="N53" s="249">
        <f t="shared" si="0"/>
        <v>14.652777777781012</v>
      </c>
      <c r="O53" s="248">
        <f t="shared" si="1"/>
        <v>42046.582638888889</v>
      </c>
      <c r="P53" s="248"/>
      <c r="Q53" s="249">
        <f t="shared" si="2"/>
        <v>5</v>
      </c>
      <c r="R53" s="249" t="str">
        <f t="shared" si="3"/>
        <v>Sin Fecha</v>
      </c>
      <c r="S53" s="250">
        <f t="shared" si="4"/>
        <v>31.820138888891961</v>
      </c>
      <c r="T53" s="247">
        <v>42051.698611111111</v>
      </c>
      <c r="U53" s="247" t="str">
        <f t="shared" si="5"/>
        <v>No Cumplió</v>
      </c>
      <c r="V53" s="247" t="str">
        <f t="shared" si="6"/>
        <v>Sin Fecha</v>
      </c>
      <c r="W53" s="250">
        <f t="shared" si="7"/>
        <v>24.76875000000291</v>
      </c>
      <c r="X53" s="246" t="s">
        <v>17</v>
      </c>
      <c r="Y53" s="251">
        <f>Brecha!$D$3</f>
        <v>5</v>
      </c>
      <c r="Z53" s="233"/>
      <c r="AA53" s="252"/>
      <c r="AB53" s="252"/>
      <c r="AC53" s="252"/>
      <c r="AD53" s="254"/>
      <c r="AE53" s="254"/>
      <c r="AF53" s="255"/>
    </row>
    <row r="54" spans="1:32" ht="51.75" customHeight="1" x14ac:dyDescent="0.25">
      <c r="A54" s="4" t="s">
        <v>945</v>
      </c>
      <c r="B54" s="254" t="s">
        <v>729</v>
      </c>
      <c r="C54" s="241" t="s">
        <v>367</v>
      </c>
      <c r="D54" s="246" t="s">
        <v>352</v>
      </c>
      <c r="E54" s="246" t="s">
        <v>51</v>
      </c>
      <c r="F54" s="246" t="s">
        <v>12</v>
      </c>
      <c r="G54" s="246" t="s">
        <v>368</v>
      </c>
      <c r="H54" s="246" t="s">
        <v>369</v>
      </c>
      <c r="I54" s="246" t="s">
        <v>32</v>
      </c>
      <c r="J54" s="246" t="s">
        <v>32</v>
      </c>
      <c r="K54" s="253">
        <f>Brecha!$D$2</f>
        <v>42058.75</v>
      </c>
      <c r="L54" s="248">
        <v>42025.515277777777</v>
      </c>
      <c r="M54" s="259">
        <f>+T55</f>
        <v>42041.581944444442</v>
      </c>
      <c r="N54" s="249">
        <f t="shared" si="0"/>
        <v>16.066666666665697</v>
      </c>
      <c r="O54" s="248">
        <f t="shared" si="1"/>
        <v>42046.581944444442</v>
      </c>
      <c r="P54" s="248"/>
      <c r="Q54" s="249">
        <f t="shared" si="2"/>
        <v>1</v>
      </c>
      <c r="R54" s="249" t="str">
        <f t="shared" si="3"/>
        <v>Sin Fecha</v>
      </c>
      <c r="S54" s="250">
        <f t="shared" si="4"/>
        <v>33.234722222223354</v>
      </c>
      <c r="T54" s="247">
        <v>42047.815972222219</v>
      </c>
      <c r="U54" s="247" t="str">
        <f t="shared" si="5"/>
        <v>No Cumplió</v>
      </c>
      <c r="V54" s="247" t="str">
        <f t="shared" si="6"/>
        <v>Sin Fecha</v>
      </c>
      <c r="W54" s="250">
        <f t="shared" si="7"/>
        <v>22.300694444442343</v>
      </c>
      <c r="X54" s="246" t="s">
        <v>570</v>
      </c>
      <c r="Y54" s="251">
        <f>Brecha!$D$3</f>
        <v>5</v>
      </c>
      <c r="Z54" s="233"/>
      <c r="AA54" s="252"/>
      <c r="AB54" s="252"/>
      <c r="AC54" s="252"/>
      <c r="AD54" s="254"/>
      <c r="AE54" s="255"/>
      <c r="AF54" s="255"/>
    </row>
    <row r="55" spans="1:32" ht="51.75" customHeight="1" x14ac:dyDescent="0.25">
      <c r="B55" s="254" t="s">
        <v>729</v>
      </c>
      <c r="C55" s="241" t="s">
        <v>367</v>
      </c>
      <c r="D55" s="246" t="s">
        <v>352</v>
      </c>
      <c r="E55" s="246" t="s">
        <v>51</v>
      </c>
      <c r="F55" s="246" t="s">
        <v>12</v>
      </c>
      <c r="G55" s="246" t="s">
        <v>368</v>
      </c>
      <c r="H55" s="246" t="s">
        <v>369</v>
      </c>
      <c r="I55" s="246" t="s">
        <v>32</v>
      </c>
      <c r="J55" s="246" t="s">
        <v>363</v>
      </c>
      <c r="K55" s="253">
        <f>Brecha!$D$2</f>
        <v>42058.75</v>
      </c>
      <c r="L55" s="248">
        <v>42025.515277777777</v>
      </c>
      <c r="M55" s="259">
        <v>42037</v>
      </c>
      <c r="N55" s="249">
        <f t="shared" si="0"/>
        <v>11.484722222223354</v>
      </c>
      <c r="O55" s="248">
        <f t="shared" si="1"/>
        <v>42042</v>
      </c>
      <c r="P55" s="248"/>
      <c r="Q55" s="249">
        <f t="shared" si="2"/>
        <v>0</v>
      </c>
      <c r="R55" s="249" t="str">
        <f t="shared" si="3"/>
        <v>Sin Fecha</v>
      </c>
      <c r="S55" s="250">
        <f t="shared" si="4"/>
        <v>33.234722222223354</v>
      </c>
      <c r="T55" s="247">
        <v>42041.581944444442</v>
      </c>
      <c r="U55" s="247" t="str">
        <f t="shared" si="5"/>
        <v>Cumplió</v>
      </c>
      <c r="V55" s="247" t="str">
        <f t="shared" si="6"/>
        <v>Sin Fecha</v>
      </c>
      <c r="W55" s="250">
        <f t="shared" si="7"/>
        <v>16.066666666665697</v>
      </c>
      <c r="X55" s="246" t="s">
        <v>570</v>
      </c>
      <c r="Y55" s="251">
        <f>Brecha!$D$3</f>
        <v>5</v>
      </c>
      <c r="Z55" s="233"/>
      <c r="AA55" s="252"/>
      <c r="AB55" s="252"/>
      <c r="AC55" s="252"/>
      <c r="AD55" s="254"/>
      <c r="AE55" s="255"/>
      <c r="AF55" s="255"/>
    </row>
    <row r="56" spans="1:32" ht="51.75" customHeight="1" x14ac:dyDescent="0.25">
      <c r="A56" s="4" t="s">
        <v>945</v>
      </c>
      <c r="B56" s="254" t="s">
        <v>730</v>
      </c>
      <c r="C56" s="241" t="s">
        <v>370</v>
      </c>
      <c r="D56" s="246" t="s">
        <v>352</v>
      </c>
      <c r="E56" s="246" t="s">
        <v>817</v>
      </c>
      <c r="F56" s="246" t="s">
        <v>12</v>
      </c>
      <c r="G56" s="246" t="s">
        <v>371</v>
      </c>
      <c r="H56" s="246" t="s">
        <v>372</v>
      </c>
      <c r="I56" s="246" t="s">
        <v>55</v>
      </c>
      <c r="J56" s="246" t="s">
        <v>55</v>
      </c>
      <c r="K56" s="253">
        <f>Brecha!$D$2</f>
        <v>42058.75</v>
      </c>
      <c r="L56" s="248">
        <v>42025.435416666667</v>
      </c>
      <c r="M56" s="259">
        <v>42037</v>
      </c>
      <c r="N56" s="249">
        <f t="shared" si="0"/>
        <v>11.564583333332848</v>
      </c>
      <c r="O56" s="248">
        <f t="shared" si="1"/>
        <v>42042</v>
      </c>
      <c r="P56" s="248"/>
      <c r="Q56" s="249">
        <f t="shared" si="2"/>
        <v>2</v>
      </c>
      <c r="R56" s="249" t="str">
        <f t="shared" si="3"/>
        <v>Sin Fecha</v>
      </c>
      <c r="S56" s="250">
        <f t="shared" si="4"/>
        <v>33.314583333332848</v>
      </c>
      <c r="T56" s="247">
        <v>42044</v>
      </c>
      <c r="U56" s="247" t="str">
        <f t="shared" si="5"/>
        <v>No Cumplió</v>
      </c>
      <c r="V56" s="247" t="str">
        <f t="shared" si="6"/>
        <v>Sin Fecha</v>
      </c>
      <c r="W56" s="250">
        <f t="shared" si="7"/>
        <v>18.564583333332848</v>
      </c>
      <c r="X56" s="246" t="s">
        <v>316</v>
      </c>
      <c r="Y56" s="251">
        <f>Brecha!$D$3</f>
        <v>5</v>
      </c>
      <c r="Z56" s="233"/>
      <c r="AA56" s="252"/>
      <c r="AB56" s="252"/>
      <c r="AC56" s="252"/>
      <c r="AD56" s="254"/>
      <c r="AE56" s="255"/>
      <c r="AF56" s="255"/>
    </row>
    <row r="57" spans="1:32" s="245" customFormat="1" ht="51.75" customHeight="1" x14ac:dyDescent="0.25">
      <c r="A57" s="245">
        <v>1</v>
      </c>
      <c r="B57" s="254" t="s">
        <v>729</v>
      </c>
      <c r="C57" s="241" t="s">
        <v>373</v>
      </c>
      <c r="D57" s="246" t="s">
        <v>352</v>
      </c>
      <c r="E57" s="246" t="s">
        <v>59</v>
      </c>
      <c r="F57" s="246" t="s">
        <v>12</v>
      </c>
      <c r="G57" s="246" t="s">
        <v>374</v>
      </c>
      <c r="H57" s="246" t="s">
        <v>375</v>
      </c>
      <c r="I57" s="246" t="s">
        <v>80</v>
      </c>
      <c r="J57" s="246" t="s">
        <v>127</v>
      </c>
      <c r="K57" s="253">
        <f>Brecha!$D$2</f>
        <v>42058.75</v>
      </c>
      <c r="L57" s="248">
        <v>42024.411805555559</v>
      </c>
      <c r="M57" s="259">
        <f>+T58</f>
        <v>42055.773611111108</v>
      </c>
      <c r="N57" s="249">
        <f t="shared" ref="N57" si="14">M57-L57</f>
        <v>31.361805555548926</v>
      </c>
      <c r="O57" s="248">
        <f t="shared" ref="O57" si="15">+M57+Y57</f>
        <v>42060.773611111108</v>
      </c>
      <c r="P57" s="248"/>
      <c r="Q57" s="249">
        <f t="shared" si="2"/>
        <v>-2</v>
      </c>
      <c r="R57" s="249" t="str">
        <f t="shared" si="3"/>
        <v>Sin Fecha</v>
      </c>
      <c r="S57" s="250">
        <f t="shared" si="4"/>
        <v>34.338194444440887</v>
      </c>
      <c r="T57" s="247"/>
      <c r="U57" s="247" t="str">
        <f t="shared" si="5"/>
        <v>No Cumplió</v>
      </c>
      <c r="V57" s="247" t="str">
        <f t="shared" si="6"/>
        <v>Sin Fecha</v>
      </c>
      <c r="W57" s="250">
        <f t="shared" si="7"/>
        <v>34.338194444440887</v>
      </c>
      <c r="X57" s="246"/>
      <c r="Y57" s="251">
        <f>Brecha!$D$3</f>
        <v>5</v>
      </c>
      <c r="Z57" s="233">
        <v>42055.773611111108</v>
      </c>
      <c r="AA57" s="252"/>
      <c r="AB57" s="252"/>
      <c r="AC57" s="252"/>
      <c r="AD57" s="254"/>
      <c r="AE57" s="255"/>
      <c r="AF57" s="255"/>
    </row>
    <row r="58" spans="1:32" s="186" customFormat="1" ht="51.75" customHeight="1" x14ac:dyDescent="0.25">
      <c r="A58" s="187"/>
      <c r="B58" s="254" t="s">
        <v>729</v>
      </c>
      <c r="C58" s="241" t="s">
        <v>373</v>
      </c>
      <c r="D58" s="246" t="s">
        <v>352</v>
      </c>
      <c r="E58" s="246" t="s">
        <v>59</v>
      </c>
      <c r="F58" s="246" t="s">
        <v>12</v>
      </c>
      <c r="G58" s="246" t="s">
        <v>374</v>
      </c>
      <c r="H58" s="246" t="s">
        <v>375</v>
      </c>
      <c r="I58" s="246" t="s">
        <v>80</v>
      </c>
      <c r="J58" s="246" t="s">
        <v>80</v>
      </c>
      <c r="K58" s="253">
        <f>Brecha!$D$2</f>
        <v>42058.75</v>
      </c>
      <c r="L58" s="248">
        <v>42024.411805555559</v>
      </c>
      <c r="M58" s="259">
        <f>+T59</f>
        <v>42053.734722222223</v>
      </c>
      <c r="N58" s="249">
        <f t="shared" si="0"/>
        <v>29.322916666664241</v>
      </c>
      <c r="O58" s="248">
        <f t="shared" si="1"/>
        <v>42058.734722222223</v>
      </c>
      <c r="P58" s="248"/>
      <c r="Q58" s="249">
        <f t="shared" si="2"/>
        <v>-2</v>
      </c>
      <c r="R58" s="249" t="str">
        <f t="shared" si="3"/>
        <v>Sin Fecha</v>
      </c>
      <c r="S58" s="250">
        <f t="shared" si="4"/>
        <v>34.338194444440887</v>
      </c>
      <c r="T58" s="247">
        <v>42055.773611111108</v>
      </c>
      <c r="U58" s="247" t="str">
        <f t="shared" si="5"/>
        <v>Cumplió</v>
      </c>
      <c r="V58" s="247" t="str">
        <f t="shared" si="6"/>
        <v>Sin Fecha</v>
      </c>
      <c r="W58" s="250">
        <f t="shared" si="7"/>
        <v>31.361805555548926</v>
      </c>
      <c r="X58" s="246"/>
      <c r="Y58" s="251">
        <f>Brecha!$D$3</f>
        <v>5</v>
      </c>
      <c r="Z58" s="233"/>
      <c r="AA58" s="252"/>
      <c r="AB58" s="252"/>
      <c r="AC58" s="252"/>
      <c r="AD58" s="254"/>
      <c r="AE58" s="255"/>
      <c r="AF58" s="255"/>
    </row>
    <row r="59" spans="1:32" ht="51.75" customHeight="1" x14ac:dyDescent="0.25">
      <c r="B59" s="254" t="s">
        <v>729</v>
      </c>
      <c r="C59" s="241" t="s">
        <v>373</v>
      </c>
      <c r="D59" s="246" t="s">
        <v>352</v>
      </c>
      <c r="E59" s="246" t="s">
        <v>51</v>
      </c>
      <c r="F59" s="246" t="s">
        <v>12</v>
      </c>
      <c r="G59" s="246" t="s">
        <v>374</v>
      </c>
      <c r="H59" s="246" t="s">
        <v>375</v>
      </c>
      <c r="I59" s="246" t="s">
        <v>80</v>
      </c>
      <c r="J59" s="246" t="s">
        <v>363</v>
      </c>
      <c r="K59" s="253">
        <f>Brecha!$D$2</f>
        <v>42058.75</v>
      </c>
      <c r="L59" s="248">
        <v>42024.411805555559</v>
      </c>
      <c r="M59" s="259">
        <v>42037</v>
      </c>
      <c r="N59" s="249">
        <f t="shared" si="0"/>
        <v>12.588194444440887</v>
      </c>
      <c r="O59" s="248">
        <f t="shared" si="1"/>
        <v>42042</v>
      </c>
      <c r="P59" s="248"/>
      <c r="Q59" s="249">
        <f t="shared" si="2"/>
        <v>11</v>
      </c>
      <c r="R59" s="249" t="str">
        <f t="shared" si="3"/>
        <v>Sin Fecha</v>
      </c>
      <c r="S59" s="250">
        <f t="shared" si="4"/>
        <v>34.338194444440887</v>
      </c>
      <c r="T59" s="247">
        <v>42053.734722222223</v>
      </c>
      <c r="U59" s="247" t="str">
        <f t="shared" si="5"/>
        <v>No Cumplió</v>
      </c>
      <c r="V59" s="247" t="str">
        <f t="shared" si="6"/>
        <v>Sin Fecha</v>
      </c>
      <c r="W59" s="250">
        <f t="shared" si="7"/>
        <v>29.322916666664241</v>
      </c>
      <c r="X59" s="246"/>
      <c r="Y59" s="251">
        <f>Brecha!$D$3</f>
        <v>5</v>
      </c>
      <c r="Z59" s="233"/>
      <c r="AA59" s="252"/>
      <c r="AB59" s="252"/>
      <c r="AC59" s="252"/>
      <c r="AD59" s="254"/>
      <c r="AE59" s="255"/>
      <c r="AF59" s="255"/>
    </row>
    <row r="60" spans="1:32" ht="51.75" customHeight="1" x14ac:dyDescent="0.25">
      <c r="A60" s="4" t="s">
        <v>945</v>
      </c>
      <c r="B60" s="254" t="s">
        <v>729</v>
      </c>
      <c r="C60" s="241" t="s">
        <v>376</v>
      </c>
      <c r="D60" s="246" t="s">
        <v>352</v>
      </c>
      <c r="E60" s="246" t="s">
        <v>817</v>
      </c>
      <c r="F60" s="246" t="s">
        <v>12</v>
      </c>
      <c r="G60" s="246" t="s">
        <v>377</v>
      </c>
      <c r="H60" s="246" t="s">
        <v>378</v>
      </c>
      <c r="I60" s="246" t="s">
        <v>49</v>
      </c>
      <c r="J60" s="246" t="s">
        <v>49</v>
      </c>
      <c r="K60" s="253">
        <f>Brecha!$D$2</f>
        <v>42058.75</v>
      </c>
      <c r="L60" s="248">
        <v>42020.740972222222</v>
      </c>
      <c r="M60" s="259">
        <f>+T61</f>
        <v>42041.461805555555</v>
      </c>
      <c r="N60" s="249">
        <f t="shared" si="0"/>
        <v>20.720833333332848</v>
      </c>
      <c r="O60" s="248">
        <f t="shared" si="1"/>
        <v>42046.461805555555</v>
      </c>
      <c r="P60" s="248"/>
      <c r="Q60" s="249">
        <f t="shared" si="2"/>
        <v>0</v>
      </c>
      <c r="R60" s="249" t="str">
        <f t="shared" si="3"/>
        <v>Sin Fecha</v>
      </c>
      <c r="S60" s="250">
        <f t="shared" si="4"/>
        <v>38.009027777778101</v>
      </c>
      <c r="T60" s="247">
        <v>42045.575694444444</v>
      </c>
      <c r="U60" s="247" t="str">
        <f t="shared" si="5"/>
        <v>Cumplió</v>
      </c>
      <c r="V60" s="247" t="str">
        <f t="shared" si="6"/>
        <v>Sin Fecha</v>
      </c>
      <c r="W60" s="250">
        <f t="shared" si="7"/>
        <v>24.834722222221899</v>
      </c>
      <c r="X60" s="246" t="s">
        <v>17</v>
      </c>
      <c r="Y60" s="251">
        <f>Brecha!$D$3</f>
        <v>5</v>
      </c>
      <c r="Z60" s="233"/>
      <c r="AA60" s="252"/>
      <c r="AB60" s="252"/>
      <c r="AC60" s="252"/>
      <c r="AD60" s="254"/>
      <c r="AE60" s="255"/>
      <c r="AF60" s="255"/>
    </row>
    <row r="61" spans="1:32" ht="51.75" customHeight="1" x14ac:dyDescent="0.25">
      <c r="B61" s="254" t="s">
        <v>729</v>
      </c>
      <c r="C61" s="241" t="s">
        <v>376</v>
      </c>
      <c r="D61" s="246" t="s">
        <v>352</v>
      </c>
      <c r="E61" s="246" t="s">
        <v>51</v>
      </c>
      <c r="F61" s="246" t="s">
        <v>12</v>
      </c>
      <c r="G61" s="246" t="s">
        <v>377</v>
      </c>
      <c r="H61" s="246" t="s">
        <v>378</v>
      </c>
      <c r="I61" s="246" t="s">
        <v>49</v>
      </c>
      <c r="J61" s="246" t="s">
        <v>359</v>
      </c>
      <c r="K61" s="253">
        <f>Brecha!$D$2</f>
        <v>42058.75</v>
      </c>
      <c r="L61" s="248">
        <v>42020.740972222222</v>
      </c>
      <c r="M61" s="259">
        <v>42037</v>
      </c>
      <c r="N61" s="249">
        <f t="shared" si="0"/>
        <v>16.259027777778101</v>
      </c>
      <c r="O61" s="248">
        <f t="shared" si="1"/>
        <v>42042</v>
      </c>
      <c r="P61" s="248"/>
      <c r="Q61" s="249">
        <f t="shared" si="2"/>
        <v>0</v>
      </c>
      <c r="R61" s="249" t="str">
        <f t="shared" si="3"/>
        <v>Sin Fecha</v>
      </c>
      <c r="S61" s="250">
        <f t="shared" si="4"/>
        <v>38.009027777778101</v>
      </c>
      <c r="T61" s="247">
        <v>42041.461805555555</v>
      </c>
      <c r="U61" s="247" t="str">
        <f t="shared" si="5"/>
        <v>Cumplió</v>
      </c>
      <c r="V61" s="247" t="str">
        <f t="shared" si="6"/>
        <v>Sin Fecha</v>
      </c>
      <c r="W61" s="250">
        <f t="shared" si="7"/>
        <v>20.720833333332848</v>
      </c>
      <c r="X61" s="246" t="s">
        <v>17</v>
      </c>
      <c r="Y61" s="251">
        <f>Brecha!$D$3</f>
        <v>5</v>
      </c>
      <c r="Z61" s="233"/>
      <c r="AA61" s="252"/>
      <c r="AB61" s="252"/>
      <c r="AC61" s="252"/>
      <c r="AD61" s="254"/>
      <c r="AE61" s="255"/>
      <c r="AF61" s="255"/>
    </row>
    <row r="62" spans="1:32" s="245" customFormat="1" ht="51.75" customHeight="1" x14ac:dyDescent="0.25">
      <c r="A62" s="245">
        <v>1</v>
      </c>
      <c r="B62" s="254" t="s">
        <v>729</v>
      </c>
      <c r="C62" s="241" t="s">
        <v>379</v>
      </c>
      <c r="D62" s="246" t="s">
        <v>352</v>
      </c>
      <c r="E62" s="246" t="s">
        <v>59</v>
      </c>
      <c r="F62" s="246" t="s">
        <v>12</v>
      </c>
      <c r="G62" s="246" t="s">
        <v>380</v>
      </c>
      <c r="H62" s="246" t="s">
        <v>381</v>
      </c>
      <c r="I62" s="246" t="s">
        <v>87</v>
      </c>
      <c r="J62" s="246" t="s">
        <v>131</v>
      </c>
      <c r="K62" s="253">
        <f>Brecha!$D$2</f>
        <v>42058.75</v>
      </c>
      <c r="L62" s="248">
        <v>42018.772222222222</v>
      </c>
      <c r="M62" s="259">
        <f>+T63</f>
        <v>42055.75277777778</v>
      </c>
      <c r="N62" s="249">
        <f t="shared" ref="N62" si="16">M62-L62</f>
        <v>36.980555555557657</v>
      </c>
      <c r="O62" s="248">
        <f t="shared" ref="O62" si="17">+M62+Y62</f>
        <v>42060.75277777778</v>
      </c>
      <c r="P62" s="248"/>
      <c r="Q62" s="249">
        <f t="shared" si="2"/>
        <v>-2</v>
      </c>
      <c r="R62" s="249" t="str">
        <f t="shared" si="3"/>
        <v>Sin Fecha</v>
      </c>
      <c r="S62" s="250">
        <f t="shared" si="4"/>
        <v>39.977777777778101</v>
      </c>
      <c r="T62" s="247"/>
      <c r="U62" s="247" t="str">
        <f t="shared" si="5"/>
        <v>No Cumplió</v>
      </c>
      <c r="V62" s="247" t="str">
        <f t="shared" si="6"/>
        <v>Sin Fecha</v>
      </c>
      <c r="W62" s="250">
        <f t="shared" si="7"/>
        <v>39.977777777778101</v>
      </c>
      <c r="X62" s="246" t="s">
        <v>17</v>
      </c>
      <c r="Y62" s="251">
        <f>Brecha!$D$3</f>
        <v>5</v>
      </c>
      <c r="Z62" s="233"/>
      <c r="AA62" s="252"/>
      <c r="AB62" s="252"/>
      <c r="AC62" s="252"/>
      <c r="AD62" s="254"/>
      <c r="AE62" s="255"/>
      <c r="AF62" s="255"/>
    </row>
    <row r="63" spans="1:32" ht="51.75" customHeight="1" x14ac:dyDescent="0.25">
      <c r="B63" s="254" t="s">
        <v>729</v>
      </c>
      <c r="C63" s="241" t="s">
        <v>379</v>
      </c>
      <c r="D63" s="246" t="s">
        <v>352</v>
      </c>
      <c r="E63" s="246" t="s">
        <v>51</v>
      </c>
      <c r="F63" s="246" t="s">
        <v>12</v>
      </c>
      <c r="G63" s="246" t="s">
        <v>380</v>
      </c>
      <c r="H63" s="246" t="s">
        <v>381</v>
      </c>
      <c r="I63" s="246" t="s">
        <v>87</v>
      </c>
      <c r="J63" s="246" t="s">
        <v>16</v>
      </c>
      <c r="K63" s="253">
        <f>Brecha!$D$2</f>
        <v>42058.75</v>
      </c>
      <c r="L63" s="248">
        <v>42018.772222222222</v>
      </c>
      <c r="M63" s="259">
        <v>42037</v>
      </c>
      <c r="N63" s="249">
        <f t="shared" si="0"/>
        <v>18.227777777778101</v>
      </c>
      <c r="O63" s="248">
        <f t="shared" si="1"/>
        <v>42042</v>
      </c>
      <c r="P63" s="248"/>
      <c r="Q63" s="249">
        <f t="shared" si="2"/>
        <v>13</v>
      </c>
      <c r="R63" s="249" t="str">
        <f t="shared" si="3"/>
        <v>Sin Fecha</v>
      </c>
      <c r="S63" s="250">
        <f t="shared" si="4"/>
        <v>39.977777777778101</v>
      </c>
      <c r="T63" s="247">
        <v>42055.75277777778</v>
      </c>
      <c r="U63" s="247" t="str">
        <f t="shared" si="5"/>
        <v>No Cumplió</v>
      </c>
      <c r="V63" s="247" t="str">
        <f t="shared" si="6"/>
        <v>Sin Fecha</v>
      </c>
      <c r="W63" s="250">
        <f t="shared" si="7"/>
        <v>36.980555555557657</v>
      </c>
      <c r="X63" s="246" t="s">
        <v>17</v>
      </c>
      <c r="Y63" s="251">
        <f>Brecha!$D$3</f>
        <v>5</v>
      </c>
      <c r="Z63" s="233"/>
      <c r="AA63" s="252"/>
      <c r="AB63" s="252"/>
      <c r="AC63" s="252"/>
      <c r="AD63" s="254"/>
      <c r="AE63" s="255"/>
      <c r="AF63" s="255"/>
    </row>
    <row r="64" spans="1:32" ht="51.75" customHeight="1" x14ac:dyDescent="0.25">
      <c r="A64" s="4">
        <v>1</v>
      </c>
      <c r="B64" s="254" t="s">
        <v>728</v>
      </c>
      <c r="C64" s="241" t="s">
        <v>97</v>
      </c>
      <c r="D64" s="246" t="s">
        <v>352</v>
      </c>
      <c r="E64" s="246" t="s">
        <v>51</v>
      </c>
      <c r="F64" s="246" t="s">
        <v>12</v>
      </c>
      <c r="G64" s="246" t="s">
        <v>98</v>
      </c>
      <c r="H64" s="246" t="s">
        <v>99</v>
      </c>
      <c r="I64" s="246" t="s">
        <v>49</v>
      </c>
      <c r="J64" s="246" t="s">
        <v>96</v>
      </c>
      <c r="K64" s="253">
        <f>Brecha!$D$2</f>
        <v>42058.75</v>
      </c>
      <c r="L64" s="248">
        <v>42018.714583333334</v>
      </c>
      <c r="M64" s="259">
        <f>+T65</f>
        <v>42051.657638888886</v>
      </c>
      <c r="N64" s="249">
        <f t="shared" si="0"/>
        <v>32.943055555551837</v>
      </c>
      <c r="O64" s="248">
        <f t="shared" si="1"/>
        <v>42056.657638888886</v>
      </c>
      <c r="P64" s="248"/>
      <c r="Q64" s="249">
        <f t="shared" si="2"/>
        <v>2</v>
      </c>
      <c r="R64" s="249" t="str">
        <f t="shared" si="3"/>
        <v>Sin Fecha</v>
      </c>
      <c r="S64" s="250">
        <f t="shared" si="4"/>
        <v>40.035416666665697</v>
      </c>
      <c r="T64" s="247"/>
      <c r="U64" s="247" t="str">
        <f t="shared" si="5"/>
        <v>No Cumplió</v>
      </c>
      <c r="V64" s="247" t="str">
        <f t="shared" si="6"/>
        <v>Sin Fecha</v>
      </c>
      <c r="W64" s="250">
        <f t="shared" si="7"/>
        <v>40.035416666665697</v>
      </c>
      <c r="X64" s="246" t="s">
        <v>17</v>
      </c>
      <c r="Y64" s="251">
        <f>Brecha!$D$3</f>
        <v>5</v>
      </c>
      <c r="Z64" s="233"/>
      <c r="AA64" s="252"/>
      <c r="AB64" s="252"/>
      <c r="AC64" s="252"/>
      <c r="AD64" s="254"/>
      <c r="AE64" s="255"/>
      <c r="AF64" s="255"/>
    </row>
    <row r="65" spans="1:32" ht="51.75" customHeight="1" x14ac:dyDescent="0.25">
      <c r="B65" s="254" t="s">
        <v>728</v>
      </c>
      <c r="C65" s="241" t="s">
        <v>97</v>
      </c>
      <c r="D65" s="246" t="s">
        <v>352</v>
      </c>
      <c r="E65" s="246" t="s">
        <v>24</v>
      </c>
      <c r="F65" s="246" t="s">
        <v>12</v>
      </c>
      <c r="G65" s="246" t="s">
        <v>98</v>
      </c>
      <c r="H65" s="246" t="s">
        <v>99</v>
      </c>
      <c r="I65" s="246" t="s">
        <v>49</v>
      </c>
      <c r="J65" s="246" t="s">
        <v>15</v>
      </c>
      <c r="K65" s="253">
        <f>Brecha!$D$2</f>
        <v>42058.75</v>
      </c>
      <c r="L65" s="248">
        <v>42018.714583333334</v>
      </c>
      <c r="M65" s="259">
        <f>+T66</f>
        <v>42045.600694444445</v>
      </c>
      <c r="N65" s="249">
        <f t="shared" si="0"/>
        <v>26.886111111110949</v>
      </c>
      <c r="O65" s="248">
        <f t="shared" si="1"/>
        <v>42050.600694444445</v>
      </c>
      <c r="P65" s="248"/>
      <c r="Q65" s="249">
        <f t="shared" si="2"/>
        <v>1</v>
      </c>
      <c r="R65" s="249" t="str">
        <f t="shared" si="3"/>
        <v>Sin Fecha</v>
      </c>
      <c r="S65" s="250">
        <f t="shared" si="4"/>
        <v>40.035416666665697</v>
      </c>
      <c r="T65" s="247">
        <v>42051.657638888886</v>
      </c>
      <c r="U65" s="247" t="str">
        <f t="shared" si="5"/>
        <v>No Cumplió</v>
      </c>
      <c r="V65" s="247" t="str">
        <f t="shared" si="6"/>
        <v>Sin Fecha</v>
      </c>
      <c r="W65" s="250">
        <f t="shared" si="7"/>
        <v>32.943055555551837</v>
      </c>
      <c r="X65" s="246" t="s">
        <v>17</v>
      </c>
      <c r="Y65" s="251">
        <f>Brecha!$D$3</f>
        <v>5</v>
      </c>
      <c r="Z65" s="233"/>
      <c r="AA65" s="252"/>
      <c r="AB65" s="252"/>
      <c r="AC65" s="252"/>
      <c r="AD65" s="254"/>
      <c r="AE65" s="255"/>
      <c r="AF65" s="255"/>
    </row>
    <row r="66" spans="1:32" ht="51.75" customHeight="1" x14ac:dyDescent="0.25">
      <c r="B66" s="254" t="s">
        <v>728</v>
      </c>
      <c r="C66" s="241" t="s">
        <v>97</v>
      </c>
      <c r="D66" s="246" t="s">
        <v>352</v>
      </c>
      <c r="E66" s="246" t="s">
        <v>24</v>
      </c>
      <c r="F66" s="246" t="s">
        <v>12</v>
      </c>
      <c r="G66" s="246" t="s">
        <v>98</v>
      </c>
      <c r="H66" s="246" t="s">
        <v>99</v>
      </c>
      <c r="I66" s="246" t="s">
        <v>49</v>
      </c>
      <c r="J66" s="246" t="s">
        <v>49</v>
      </c>
      <c r="K66" s="253">
        <f>Brecha!$D$2</f>
        <v>42058.75</v>
      </c>
      <c r="L66" s="248">
        <v>42018.714583333334</v>
      </c>
      <c r="M66" s="259">
        <f>+T67</f>
        <v>42040.478472222225</v>
      </c>
      <c r="N66" s="249">
        <f t="shared" si="0"/>
        <v>21.763888888890506</v>
      </c>
      <c r="O66" s="248">
        <f t="shared" si="1"/>
        <v>42045.478472222225</v>
      </c>
      <c r="P66" s="248"/>
      <c r="Q66" s="249">
        <f t="shared" si="2"/>
        <v>0</v>
      </c>
      <c r="R66" s="249" t="str">
        <f t="shared" si="3"/>
        <v>Sin Fecha</v>
      </c>
      <c r="S66" s="250">
        <f t="shared" si="4"/>
        <v>40.035416666665697</v>
      </c>
      <c r="T66" s="247">
        <v>42045.600694444445</v>
      </c>
      <c r="U66" s="247" t="str">
        <f t="shared" si="5"/>
        <v>Cumplió</v>
      </c>
      <c r="V66" s="247" t="str">
        <f t="shared" si="6"/>
        <v>Sin Fecha</v>
      </c>
      <c r="W66" s="250">
        <f t="shared" si="7"/>
        <v>26.886111111110949</v>
      </c>
      <c r="X66" s="246" t="s">
        <v>17</v>
      </c>
      <c r="Y66" s="251">
        <f>Brecha!$D$3</f>
        <v>5</v>
      </c>
      <c r="Z66" s="233"/>
      <c r="AA66" s="252"/>
      <c r="AB66" s="252"/>
      <c r="AC66" s="252"/>
      <c r="AD66" s="254"/>
      <c r="AE66" s="255"/>
      <c r="AF66" s="255"/>
    </row>
    <row r="67" spans="1:32" ht="51.75" customHeight="1" x14ac:dyDescent="0.25">
      <c r="B67" s="254" t="s">
        <v>728</v>
      </c>
      <c r="C67" s="241" t="s">
        <v>97</v>
      </c>
      <c r="D67" s="246" t="s">
        <v>352</v>
      </c>
      <c r="E67" s="246" t="s">
        <v>24</v>
      </c>
      <c r="F67" s="246" t="s">
        <v>12</v>
      </c>
      <c r="G67" s="246" t="s">
        <v>98</v>
      </c>
      <c r="H67" s="246" t="s">
        <v>99</v>
      </c>
      <c r="I67" s="246" t="s">
        <v>49</v>
      </c>
      <c r="J67" s="246" t="s">
        <v>696</v>
      </c>
      <c r="K67" s="253">
        <f>Brecha!$D$2</f>
        <v>42058.75</v>
      </c>
      <c r="L67" s="248">
        <v>42018.714583333334</v>
      </c>
      <c r="M67" s="259">
        <v>42037</v>
      </c>
      <c r="N67" s="249">
        <f t="shared" si="0"/>
        <v>18.285416666665697</v>
      </c>
      <c r="O67" s="248">
        <f t="shared" si="1"/>
        <v>42042</v>
      </c>
      <c r="P67" s="248"/>
      <c r="Q67" s="249">
        <f t="shared" si="2"/>
        <v>-1</v>
      </c>
      <c r="R67" s="249" t="str">
        <f t="shared" si="3"/>
        <v>Sin Fecha</v>
      </c>
      <c r="S67" s="250">
        <f t="shared" si="4"/>
        <v>40.035416666665697</v>
      </c>
      <c r="T67" s="247">
        <v>42040.478472222225</v>
      </c>
      <c r="U67" s="247" t="str">
        <f t="shared" si="5"/>
        <v>Cumplió</v>
      </c>
      <c r="V67" s="247" t="str">
        <f t="shared" si="6"/>
        <v>Sin Fecha</v>
      </c>
      <c r="W67" s="250">
        <f t="shared" si="7"/>
        <v>21.763888888890506</v>
      </c>
      <c r="X67" s="246" t="s">
        <v>17</v>
      </c>
      <c r="Y67" s="251">
        <f>Brecha!$D$3</f>
        <v>5</v>
      </c>
      <c r="Z67" s="233"/>
      <c r="AA67" s="252"/>
      <c r="AB67" s="252"/>
      <c r="AC67" s="252"/>
      <c r="AD67" s="254"/>
      <c r="AE67" s="255"/>
      <c r="AF67" s="255"/>
    </row>
    <row r="68" spans="1:32" ht="51.75" customHeight="1" x14ac:dyDescent="0.25">
      <c r="A68" s="4" t="s">
        <v>945</v>
      </c>
      <c r="B68" s="254" t="s">
        <v>728</v>
      </c>
      <c r="C68" s="241" t="s">
        <v>100</v>
      </c>
      <c r="D68" s="246" t="s">
        <v>352</v>
      </c>
      <c r="E68" s="246" t="s">
        <v>817</v>
      </c>
      <c r="F68" s="246" t="s">
        <v>12</v>
      </c>
      <c r="G68" s="246" t="s">
        <v>101</v>
      </c>
      <c r="H68" s="246" t="s">
        <v>102</v>
      </c>
      <c r="I68" s="246" t="s">
        <v>49</v>
      </c>
      <c r="J68" s="246" t="s">
        <v>696</v>
      </c>
      <c r="K68" s="253">
        <f>Brecha!$D$2</f>
        <v>42058.75</v>
      </c>
      <c r="L68" s="248">
        <v>42018.713888888888</v>
      </c>
      <c r="M68" s="259">
        <f>+T69</f>
        <v>42048.70208333333</v>
      </c>
      <c r="N68" s="249">
        <f t="shared" si="0"/>
        <v>29.988194444442343</v>
      </c>
      <c r="O68" s="248">
        <f t="shared" si="1"/>
        <v>42053.70208333333</v>
      </c>
      <c r="P68" s="248">
        <v>42040</v>
      </c>
      <c r="Q68" s="249">
        <f t="shared" si="2"/>
        <v>-1</v>
      </c>
      <c r="R68" s="249">
        <f t="shared" si="3"/>
        <v>12</v>
      </c>
      <c r="S68" s="250">
        <f t="shared" si="4"/>
        <v>40.036111111112405</v>
      </c>
      <c r="T68" s="247">
        <v>42052</v>
      </c>
      <c r="U68" s="247" t="str">
        <f t="shared" si="5"/>
        <v>Cumplió</v>
      </c>
      <c r="V68" s="247" t="str">
        <f t="shared" si="6"/>
        <v>No Cumplió</v>
      </c>
      <c r="W68" s="250">
        <f t="shared" si="7"/>
        <v>33.286111111112405</v>
      </c>
      <c r="X68" s="246" t="s">
        <v>17</v>
      </c>
      <c r="Y68" s="251">
        <f>Brecha!$D$3</f>
        <v>5</v>
      </c>
      <c r="Z68" s="233"/>
      <c r="AA68" s="252"/>
      <c r="AB68" s="252"/>
      <c r="AC68" s="252"/>
      <c r="AD68" s="254"/>
      <c r="AE68" s="255"/>
      <c r="AF68" s="255"/>
    </row>
    <row r="69" spans="1:32" ht="51.75" customHeight="1" x14ac:dyDescent="0.25">
      <c r="B69" s="254" t="s">
        <v>728</v>
      </c>
      <c r="C69" s="241" t="s">
        <v>100</v>
      </c>
      <c r="D69" s="246" t="s">
        <v>352</v>
      </c>
      <c r="E69" s="246" t="s">
        <v>51</v>
      </c>
      <c r="F69" s="246" t="s">
        <v>12</v>
      </c>
      <c r="G69" s="246" t="s">
        <v>101</v>
      </c>
      <c r="H69" s="246" t="s">
        <v>102</v>
      </c>
      <c r="I69" s="246" t="s">
        <v>49</v>
      </c>
      <c r="J69" s="246" t="s">
        <v>49</v>
      </c>
      <c r="K69" s="253">
        <f>Brecha!$D$2</f>
        <v>42058.75</v>
      </c>
      <c r="L69" s="248">
        <v>42018.713888888888</v>
      </c>
      <c r="M69" s="259">
        <f>+T71</f>
        <v>42039.524305555555</v>
      </c>
      <c r="N69" s="249">
        <f t="shared" si="0"/>
        <v>20.810416666667152</v>
      </c>
      <c r="O69" s="248">
        <f t="shared" si="1"/>
        <v>42044.524305555555</v>
      </c>
      <c r="P69" s="248">
        <v>42040</v>
      </c>
      <c r="Q69" s="249">
        <f t="shared" si="2"/>
        <v>4</v>
      </c>
      <c r="R69" s="249">
        <f t="shared" si="3"/>
        <v>8</v>
      </c>
      <c r="S69" s="250">
        <f t="shared" si="4"/>
        <v>40.036111111112405</v>
      </c>
      <c r="T69" s="247">
        <v>42048.70208333333</v>
      </c>
      <c r="U69" s="247" t="str">
        <f t="shared" si="5"/>
        <v>No Cumplió</v>
      </c>
      <c r="V69" s="247" t="str">
        <f t="shared" si="6"/>
        <v>No Cumplió</v>
      </c>
      <c r="W69" s="250">
        <f t="shared" si="7"/>
        <v>29.988194444442343</v>
      </c>
      <c r="X69" s="246" t="s">
        <v>17</v>
      </c>
      <c r="Y69" s="251">
        <f>Brecha!$D$3</f>
        <v>5</v>
      </c>
      <c r="Z69" s="233"/>
      <c r="AA69" s="252"/>
      <c r="AB69" s="252"/>
      <c r="AC69" s="252"/>
      <c r="AD69" s="254"/>
      <c r="AE69" s="255"/>
      <c r="AF69" s="255"/>
    </row>
    <row r="70" spans="1:32" ht="51.75" customHeight="1" x14ac:dyDescent="0.25">
      <c r="B70" s="254" t="s">
        <v>728</v>
      </c>
      <c r="C70" s="241" t="s">
        <v>100</v>
      </c>
      <c r="D70" s="246" t="s">
        <v>352</v>
      </c>
      <c r="E70" s="246" t="s">
        <v>24</v>
      </c>
      <c r="F70" s="246" t="s">
        <v>12</v>
      </c>
      <c r="G70" s="246" t="s">
        <v>101</v>
      </c>
      <c r="H70" s="246" t="s">
        <v>102</v>
      </c>
      <c r="I70" s="246" t="s">
        <v>49</v>
      </c>
      <c r="J70" s="246" t="s">
        <v>696</v>
      </c>
      <c r="K70" s="253">
        <f>Brecha!$D$2</f>
        <v>42058.75</v>
      </c>
      <c r="L70" s="248">
        <v>42018.713888888888</v>
      </c>
      <c r="M70" s="259">
        <v>42037</v>
      </c>
      <c r="N70" s="249">
        <f t="shared" si="0"/>
        <v>18.286111111112405</v>
      </c>
      <c r="O70" s="248">
        <f t="shared" si="1"/>
        <v>42042</v>
      </c>
      <c r="P70" s="248">
        <v>42040</v>
      </c>
      <c r="Q70" s="249">
        <f t="shared" si="2"/>
        <v>3</v>
      </c>
      <c r="R70" s="249">
        <f t="shared" si="3"/>
        <v>5</v>
      </c>
      <c r="S70" s="250">
        <f t="shared" si="4"/>
        <v>40.036111111112405</v>
      </c>
      <c r="T70" s="247">
        <v>42045.565972222219</v>
      </c>
      <c r="U70" s="247" t="str">
        <f t="shared" si="5"/>
        <v>No Cumplió</v>
      </c>
      <c r="V70" s="247" t="str">
        <f t="shared" si="6"/>
        <v>No Cumplió</v>
      </c>
      <c r="W70" s="250">
        <f t="shared" si="7"/>
        <v>26.852083333331393</v>
      </c>
      <c r="X70" s="246" t="s">
        <v>17</v>
      </c>
      <c r="Y70" s="251">
        <f>Brecha!$D$3</f>
        <v>5</v>
      </c>
      <c r="Z70" s="233"/>
      <c r="AA70" s="252"/>
      <c r="AB70" s="252"/>
      <c r="AC70" s="252"/>
      <c r="AD70" s="254"/>
      <c r="AE70" s="255"/>
      <c r="AF70" s="255"/>
    </row>
    <row r="71" spans="1:32" ht="51.75" customHeight="1" x14ac:dyDescent="0.25">
      <c r="B71" s="254" t="s">
        <v>708</v>
      </c>
      <c r="C71" s="241" t="s">
        <v>103</v>
      </c>
      <c r="D71" s="246" t="s">
        <v>352</v>
      </c>
      <c r="E71" s="246" t="s">
        <v>51</v>
      </c>
      <c r="F71" s="246" t="s">
        <v>12</v>
      </c>
      <c r="G71" s="246" t="s">
        <v>104</v>
      </c>
      <c r="H71" s="246" t="s">
        <v>105</v>
      </c>
      <c r="I71" s="246" t="s">
        <v>49</v>
      </c>
      <c r="J71" s="246" t="s">
        <v>22</v>
      </c>
      <c r="K71" s="253">
        <f>Brecha!$D$2</f>
        <v>42058.75</v>
      </c>
      <c r="L71" s="248">
        <v>42018.711805555555</v>
      </c>
      <c r="M71" s="259">
        <v>42038</v>
      </c>
      <c r="N71" s="249">
        <f t="shared" si="0"/>
        <v>19.288194444445253</v>
      </c>
      <c r="O71" s="248">
        <f t="shared" si="1"/>
        <v>42043</v>
      </c>
      <c r="P71" s="248"/>
      <c r="Q71" s="249">
        <f t="shared" ref="Q71:Q134" si="18">IF(T71="",(ROUNDDOWN(K71-O71,0)),ROUNDDOWN(T71-O71,0))</f>
        <v>-3</v>
      </c>
      <c r="R71" s="249" t="str">
        <f t="shared" ref="R71:R134" si="19">IF(P71="","Sin Fecha",IF(T71="",(ROUNDDOWN(K71-P71,0)),ROUNDDOWN(T71-P71,0)))</f>
        <v>Sin Fecha</v>
      </c>
      <c r="S71" s="250">
        <f t="shared" ref="S71:S134" si="20">K71-L71</f>
        <v>40.038194444445253</v>
      </c>
      <c r="T71" s="247">
        <v>42039.524305555555</v>
      </c>
      <c r="U71" s="247" t="str">
        <f t="shared" ref="U71:U134" si="21">IF(AND(T71&lt;&gt;"",Q71&lt;=0),"Cumplió","No Cumplió")</f>
        <v>Cumplió</v>
      </c>
      <c r="V71" s="247" t="str">
        <f t="shared" ref="V71:V134" si="22">IF(AND(T71&lt;&gt;"",R71&lt;=0),"Cumplió",IF(P71="","Sin Fecha","No Cumplió"))</f>
        <v>Sin Fecha</v>
      </c>
      <c r="W71" s="250">
        <f t="shared" ref="W71:W134" si="23">IF(T71="",K71-L71,T71-L71)</f>
        <v>20.8125</v>
      </c>
      <c r="X71" s="246" t="s">
        <v>17</v>
      </c>
      <c r="Y71" s="251">
        <f>Brecha!$D$3</f>
        <v>5</v>
      </c>
      <c r="Z71" s="233"/>
      <c r="AA71" s="252"/>
      <c r="AB71" s="252"/>
      <c r="AC71" s="252"/>
      <c r="AD71" s="254"/>
      <c r="AE71" s="254"/>
      <c r="AF71" s="255"/>
    </row>
    <row r="72" spans="1:32" ht="51.75" customHeight="1" x14ac:dyDescent="0.25">
      <c r="A72" s="4" t="s">
        <v>945</v>
      </c>
      <c r="B72" s="254" t="s">
        <v>708</v>
      </c>
      <c r="C72" s="241" t="s">
        <v>103</v>
      </c>
      <c r="D72" s="246" t="s">
        <v>352</v>
      </c>
      <c r="E72" s="246" t="s">
        <v>817</v>
      </c>
      <c r="F72" s="246" t="s">
        <v>12</v>
      </c>
      <c r="G72" s="246" t="s">
        <v>104</v>
      </c>
      <c r="H72" s="246" t="s">
        <v>105</v>
      </c>
      <c r="I72" s="246" t="s">
        <v>49</v>
      </c>
      <c r="J72" s="246" t="s">
        <v>696</v>
      </c>
      <c r="K72" s="253">
        <f>Brecha!$D$2</f>
        <v>42058.75</v>
      </c>
      <c r="L72" s="248">
        <v>42018.711805555555</v>
      </c>
      <c r="M72" s="253">
        <f>+T71</f>
        <v>42039.524305555555</v>
      </c>
      <c r="N72" s="249">
        <f t="shared" si="0"/>
        <v>20.8125</v>
      </c>
      <c r="O72" s="248">
        <f t="shared" si="1"/>
        <v>42044.524305555555</v>
      </c>
      <c r="P72" s="248"/>
      <c r="Q72" s="249">
        <f t="shared" si="18"/>
        <v>3</v>
      </c>
      <c r="R72" s="249" t="str">
        <f t="shared" si="19"/>
        <v>Sin Fecha</v>
      </c>
      <c r="S72" s="250">
        <f t="shared" si="20"/>
        <v>40.038194444445253</v>
      </c>
      <c r="T72" s="247">
        <v>42048.457638888889</v>
      </c>
      <c r="U72" s="247" t="str">
        <f t="shared" si="21"/>
        <v>No Cumplió</v>
      </c>
      <c r="V72" s="247" t="str">
        <f t="shared" si="22"/>
        <v>Sin Fecha</v>
      </c>
      <c r="W72" s="250">
        <f t="shared" si="23"/>
        <v>29.745833333334303</v>
      </c>
      <c r="X72" s="246" t="s">
        <v>17</v>
      </c>
      <c r="Y72" s="251">
        <f>Brecha!$D$3</f>
        <v>5</v>
      </c>
      <c r="Z72" s="233"/>
      <c r="AA72" s="252"/>
      <c r="AB72" s="252"/>
      <c r="AC72" s="252"/>
      <c r="AD72" s="254"/>
      <c r="AE72" s="254"/>
      <c r="AF72" s="255"/>
    </row>
    <row r="73" spans="1:32" s="245" customFormat="1" ht="51.75" customHeight="1" x14ac:dyDescent="0.25">
      <c r="A73" s="245">
        <v>1</v>
      </c>
      <c r="B73" s="254" t="s">
        <v>728</v>
      </c>
      <c r="C73" s="241" t="s">
        <v>106</v>
      </c>
      <c r="D73" s="246" t="s">
        <v>352</v>
      </c>
      <c r="E73" s="246" t="s">
        <v>24</v>
      </c>
      <c r="F73" s="246" t="s">
        <v>12</v>
      </c>
      <c r="G73" s="246" t="s">
        <v>107</v>
      </c>
      <c r="H73" s="246" t="s">
        <v>108</v>
      </c>
      <c r="I73" s="246" t="s">
        <v>49</v>
      </c>
      <c r="J73" s="246" t="s">
        <v>42</v>
      </c>
      <c r="K73" s="253">
        <f>Brecha!$D$2</f>
        <v>42058.75</v>
      </c>
      <c r="L73" s="248">
        <v>42018.711111111108</v>
      </c>
      <c r="M73" s="259">
        <f>+T74</f>
        <v>42054.490277777775</v>
      </c>
      <c r="N73" s="249">
        <f>M73-L73</f>
        <v>35.779166666667152</v>
      </c>
      <c r="O73" s="248">
        <f>+M73+Y73</f>
        <v>42059.490277777775</v>
      </c>
      <c r="P73" s="248"/>
      <c r="Q73" s="249">
        <f t="shared" si="18"/>
        <v>-5</v>
      </c>
      <c r="R73" s="249" t="str">
        <f t="shared" si="19"/>
        <v>Sin Fecha</v>
      </c>
      <c r="S73" s="250">
        <f t="shared" si="20"/>
        <v>40.038888888891961</v>
      </c>
      <c r="T73" s="247">
        <v>42054.490277777775</v>
      </c>
      <c r="U73" s="247" t="str">
        <f t="shared" si="21"/>
        <v>Cumplió</v>
      </c>
      <c r="V73" s="247" t="str">
        <f t="shared" si="22"/>
        <v>Sin Fecha</v>
      </c>
      <c r="W73" s="250">
        <f t="shared" si="23"/>
        <v>35.779166666667152</v>
      </c>
      <c r="X73" s="246" t="s">
        <v>154</v>
      </c>
      <c r="Y73" s="251">
        <f>Brecha!$D$3</f>
        <v>5</v>
      </c>
      <c r="Z73" s="233">
        <v>42048.748611111114</v>
      </c>
      <c r="AA73" s="252"/>
      <c r="AB73" s="252"/>
      <c r="AC73" s="252"/>
      <c r="AD73" s="254"/>
      <c r="AE73" s="255"/>
      <c r="AF73" s="255"/>
    </row>
    <row r="74" spans="1:32" s="245" customFormat="1" ht="51.75" customHeight="1" x14ac:dyDescent="0.25">
      <c r="B74" s="254" t="s">
        <v>728</v>
      </c>
      <c r="C74" s="241" t="s">
        <v>106</v>
      </c>
      <c r="D74" s="246" t="s">
        <v>352</v>
      </c>
      <c r="E74" s="246" t="s">
        <v>59</v>
      </c>
      <c r="F74" s="246" t="s">
        <v>12</v>
      </c>
      <c r="G74" s="246" t="s">
        <v>107</v>
      </c>
      <c r="H74" s="246" t="s">
        <v>108</v>
      </c>
      <c r="I74" s="246" t="s">
        <v>49</v>
      </c>
      <c r="J74" s="246" t="s">
        <v>49</v>
      </c>
      <c r="K74" s="253">
        <f>Brecha!$D$2</f>
        <v>42058.75</v>
      </c>
      <c r="L74" s="248">
        <v>42018.711111111108</v>
      </c>
      <c r="M74" s="259">
        <f>+T75</f>
        <v>42052.82708333333</v>
      </c>
      <c r="N74" s="249">
        <f>M74-L74</f>
        <v>34.115972222221899</v>
      </c>
      <c r="O74" s="248">
        <f>+M74+Y74</f>
        <v>42057.82708333333</v>
      </c>
      <c r="P74" s="248"/>
      <c r="Q74" s="249">
        <f t="shared" si="18"/>
        <v>-3</v>
      </c>
      <c r="R74" s="249" t="str">
        <f t="shared" si="19"/>
        <v>Sin Fecha</v>
      </c>
      <c r="S74" s="250">
        <f t="shared" si="20"/>
        <v>40.038888888891961</v>
      </c>
      <c r="T74" s="247">
        <v>42054.490277777775</v>
      </c>
      <c r="U74" s="247" t="str">
        <f t="shared" si="21"/>
        <v>Cumplió</v>
      </c>
      <c r="V74" s="247" t="str">
        <f t="shared" si="22"/>
        <v>Sin Fecha</v>
      </c>
      <c r="W74" s="250">
        <f t="shared" si="23"/>
        <v>35.779166666667152</v>
      </c>
      <c r="X74" s="246" t="s">
        <v>154</v>
      </c>
      <c r="Y74" s="251">
        <f>Brecha!$D$3</f>
        <v>5</v>
      </c>
      <c r="Z74" s="233">
        <v>42048.748611111114</v>
      </c>
      <c r="AA74" s="252"/>
      <c r="AB74" s="252"/>
      <c r="AC74" s="252"/>
      <c r="AD74" s="254"/>
      <c r="AE74" s="255"/>
      <c r="AF74" s="255"/>
    </row>
    <row r="75" spans="1:32" s="245" customFormat="1" ht="51.75" customHeight="1" x14ac:dyDescent="0.25">
      <c r="B75" s="254" t="s">
        <v>728</v>
      </c>
      <c r="C75" s="241" t="s">
        <v>106</v>
      </c>
      <c r="D75" s="246" t="s">
        <v>352</v>
      </c>
      <c r="E75" s="246" t="s">
        <v>158</v>
      </c>
      <c r="F75" s="246" t="s">
        <v>12</v>
      </c>
      <c r="G75" s="246" t="s">
        <v>107</v>
      </c>
      <c r="H75" s="246" t="s">
        <v>108</v>
      </c>
      <c r="I75" s="246" t="s">
        <v>49</v>
      </c>
      <c r="J75" s="246" t="s">
        <v>42</v>
      </c>
      <c r="K75" s="253">
        <f>Brecha!$D$2</f>
        <v>42058.75</v>
      </c>
      <c r="L75" s="248">
        <v>42018.711111111108</v>
      </c>
      <c r="M75" s="259">
        <f>+T76</f>
        <v>42048.748611111114</v>
      </c>
      <c r="N75" s="249">
        <f>M75-L75</f>
        <v>30.037500000005821</v>
      </c>
      <c r="O75" s="248">
        <f>+M75+Y75</f>
        <v>42053.748611111114</v>
      </c>
      <c r="P75" s="248"/>
      <c r="Q75" s="249">
        <f t="shared" si="18"/>
        <v>0</v>
      </c>
      <c r="R75" s="249" t="str">
        <f t="shared" si="19"/>
        <v>Sin Fecha</v>
      </c>
      <c r="S75" s="250">
        <f t="shared" si="20"/>
        <v>40.038888888891961</v>
      </c>
      <c r="T75" s="247">
        <v>42052.82708333333</v>
      </c>
      <c r="U75" s="247" t="str">
        <f t="shared" si="21"/>
        <v>Cumplió</v>
      </c>
      <c r="V75" s="247" t="str">
        <f t="shared" si="22"/>
        <v>Sin Fecha</v>
      </c>
      <c r="W75" s="250">
        <f t="shared" si="23"/>
        <v>34.115972222221899</v>
      </c>
      <c r="X75" s="246" t="s">
        <v>154</v>
      </c>
      <c r="Y75" s="251">
        <f>Brecha!$D$3</f>
        <v>5</v>
      </c>
      <c r="Z75" s="233">
        <v>42048.748611111114</v>
      </c>
      <c r="AA75" s="252"/>
      <c r="AB75" s="252"/>
      <c r="AC75" s="252"/>
      <c r="AD75" s="254"/>
      <c r="AE75" s="255"/>
      <c r="AF75" s="255"/>
    </row>
    <row r="76" spans="1:32" ht="51.75" customHeight="1" x14ac:dyDescent="0.25">
      <c r="B76" s="254" t="s">
        <v>728</v>
      </c>
      <c r="C76" s="241" t="s">
        <v>106</v>
      </c>
      <c r="D76" s="246" t="s">
        <v>352</v>
      </c>
      <c r="E76" s="246" t="s">
        <v>59</v>
      </c>
      <c r="F76" s="246" t="s">
        <v>12</v>
      </c>
      <c r="G76" s="246" t="s">
        <v>107</v>
      </c>
      <c r="H76" s="246" t="s">
        <v>108</v>
      </c>
      <c r="I76" s="246" t="s">
        <v>49</v>
      </c>
      <c r="J76" s="246" t="s">
        <v>49</v>
      </c>
      <c r="K76" s="253">
        <f>Brecha!$D$2</f>
        <v>42058.75</v>
      </c>
      <c r="L76" s="248">
        <v>42018.711111111108</v>
      </c>
      <c r="M76" s="259">
        <f>+T77</f>
        <v>42041.580555555556</v>
      </c>
      <c r="N76" s="249">
        <f>M76-L76</f>
        <v>22.869444444448163</v>
      </c>
      <c r="O76" s="248">
        <f>+M76+Y76</f>
        <v>42046.580555555556</v>
      </c>
      <c r="P76" s="248"/>
      <c r="Q76" s="249">
        <f t="shared" si="18"/>
        <v>2</v>
      </c>
      <c r="R76" s="249" t="str">
        <f t="shared" si="19"/>
        <v>Sin Fecha</v>
      </c>
      <c r="S76" s="250">
        <f t="shared" si="20"/>
        <v>40.038888888891961</v>
      </c>
      <c r="T76" s="247">
        <v>42048.748611111114</v>
      </c>
      <c r="U76" s="247" t="str">
        <f t="shared" si="21"/>
        <v>No Cumplió</v>
      </c>
      <c r="V76" s="247" t="str">
        <f t="shared" si="22"/>
        <v>Sin Fecha</v>
      </c>
      <c r="W76" s="250">
        <f t="shared" si="23"/>
        <v>30.037500000005821</v>
      </c>
      <c r="X76" s="246" t="s">
        <v>154</v>
      </c>
      <c r="Y76" s="251">
        <f>Brecha!$D$3</f>
        <v>5</v>
      </c>
      <c r="Z76" s="233"/>
      <c r="AA76" s="252"/>
      <c r="AB76" s="252"/>
      <c r="AC76" s="252"/>
      <c r="AD76" s="254"/>
      <c r="AE76" s="255"/>
      <c r="AF76" s="255"/>
    </row>
    <row r="77" spans="1:32" ht="51.75" customHeight="1" x14ac:dyDescent="0.25">
      <c r="B77" s="254" t="s">
        <v>728</v>
      </c>
      <c r="C77" s="241" t="s">
        <v>106</v>
      </c>
      <c r="D77" s="246" t="s">
        <v>352</v>
      </c>
      <c r="E77" s="246" t="s">
        <v>24</v>
      </c>
      <c r="F77" s="246" t="s">
        <v>12</v>
      </c>
      <c r="G77" s="246" t="s">
        <v>107</v>
      </c>
      <c r="H77" s="246" t="s">
        <v>108</v>
      </c>
      <c r="I77" s="246" t="s">
        <v>49</v>
      </c>
      <c r="J77" s="246" t="s">
        <v>696</v>
      </c>
      <c r="K77" s="253">
        <f>Brecha!$D$2</f>
        <v>42058.75</v>
      </c>
      <c r="L77" s="248">
        <v>42018.711111111108</v>
      </c>
      <c r="M77" s="259">
        <f>+Abiertos!T87</f>
        <v>42034</v>
      </c>
      <c r="N77" s="249">
        <f t="shared" si="0"/>
        <v>15.288888888891961</v>
      </c>
      <c r="O77" s="248">
        <f t="shared" si="1"/>
        <v>42039</v>
      </c>
      <c r="P77" s="248"/>
      <c r="Q77" s="249">
        <f t="shared" si="18"/>
        <v>2</v>
      </c>
      <c r="R77" s="249" t="str">
        <f t="shared" si="19"/>
        <v>Sin Fecha</v>
      </c>
      <c r="S77" s="250">
        <f t="shared" si="20"/>
        <v>40.038888888891961</v>
      </c>
      <c r="T77" s="247">
        <v>42041.580555555556</v>
      </c>
      <c r="U77" s="247" t="str">
        <f t="shared" si="21"/>
        <v>No Cumplió</v>
      </c>
      <c r="V77" s="247" t="str">
        <f t="shared" si="22"/>
        <v>Sin Fecha</v>
      </c>
      <c r="W77" s="250">
        <f t="shared" si="23"/>
        <v>22.869444444448163</v>
      </c>
      <c r="X77" s="246" t="s">
        <v>17</v>
      </c>
      <c r="Y77" s="251">
        <f>Brecha!$D$3</f>
        <v>5</v>
      </c>
      <c r="Z77" s="233"/>
      <c r="AA77" s="252"/>
      <c r="AB77" s="252"/>
      <c r="AC77" s="252"/>
      <c r="AD77" s="254"/>
      <c r="AE77" s="255"/>
      <c r="AF77" s="255"/>
    </row>
    <row r="78" spans="1:32" ht="51.75" customHeight="1" x14ac:dyDescent="0.25">
      <c r="A78" s="4" t="s">
        <v>945</v>
      </c>
      <c r="B78" s="254" t="s">
        <v>728</v>
      </c>
      <c r="C78" s="241" t="s">
        <v>109</v>
      </c>
      <c r="D78" s="246" t="s">
        <v>352</v>
      </c>
      <c r="E78" s="246" t="s">
        <v>817</v>
      </c>
      <c r="F78" s="246" t="s">
        <v>12</v>
      </c>
      <c r="G78" s="246" t="s">
        <v>110</v>
      </c>
      <c r="H78" s="246" t="s">
        <v>111</v>
      </c>
      <c r="I78" s="246" t="s">
        <v>49</v>
      </c>
      <c r="J78" s="246" t="s">
        <v>49</v>
      </c>
      <c r="K78" s="253">
        <f>Brecha!$D$2</f>
        <v>42058.75</v>
      </c>
      <c r="L78" s="248">
        <v>42018.710416666669</v>
      </c>
      <c r="M78" s="253">
        <f>+P79</f>
        <v>42044.530555555553</v>
      </c>
      <c r="N78" s="249">
        <f t="shared" si="0"/>
        <v>25.820138888884685</v>
      </c>
      <c r="O78" s="248">
        <f t="shared" si="1"/>
        <v>42049.530555555553</v>
      </c>
      <c r="P78" s="248">
        <v>42041</v>
      </c>
      <c r="Q78" s="249">
        <f t="shared" si="18"/>
        <v>0</v>
      </c>
      <c r="R78" s="249">
        <f t="shared" si="19"/>
        <v>7</v>
      </c>
      <c r="S78" s="250">
        <f t="shared" si="20"/>
        <v>40.039583333331393</v>
      </c>
      <c r="T78" s="247">
        <v>42048.756249999999</v>
      </c>
      <c r="U78" s="247" t="str">
        <f t="shared" si="21"/>
        <v>Cumplió</v>
      </c>
      <c r="V78" s="247" t="str">
        <f t="shared" si="22"/>
        <v>No Cumplió</v>
      </c>
      <c r="W78" s="250">
        <f t="shared" si="23"/>
        <v>30.045833333329938</v>
      </c>
      <c r="X78" s="246" t="s">
        <v>17</v>
      </c>
      <c r="Y78" s="251">
        <f>Brecha!$D$3</f>
        <v>5</v>
      </c>
      <c r="Z78" s="233"/>
      <c r="AA78" s="252"/>
      <c r="AB78" s="252"/>
      <c r="AC78" s="252"/>
      <c r="AD78" s="254"/>
      <c r="AE78" s="254"/>
      <c r="AF78" s="255"/>
    </row>
    <row r="79" spans="1:32" ht="51.75" customHeight="1" x14ac:dyDescent="0.25">
      <c r="B79" s="254" t="s">
        <v>728</v>
      </c>
      <c r="C79" s="241" t="s">
        <v>109</v>
      </c>
      <c r="D79" s="246" t="s">
        <v>352</v>
      </c>
      <c r="E79" s="246" t="s">
        <v>24</v>
      </c>
      <c r="F79" s="246" t="s">
        <v>12</v>
      </c>
      <c r="G79" s="246" t="s">
        <v>110</v>
      </c>
      <c r="H79" s="246" t="s">
        <v>111</v>
      </c>
      <c r="I79" s="246" t="s">
        <v>49</v>
      </c>
      <c r="J79" s="246" t="s">
        <v>22</v>
      </c>
      <c r="K79" s="253">
        <f>Brecha!$D$2</f>
        <v>42058.75</v>
      </c>
      <c r="L79" s="248">
        <v>42018.710416666669</v>
      </c>
      <c r="M79" s="253">
        <f>+Abiertos!T88</f>
        <v>42038.481249999997</v>
      </c>
      <c r="N79" s="249">
        <f t="shared" ref="N79:N148" si="24">M79-L79</f>
        <v>19.770833333328483</v>
      </c>
      <c r="O79" s="248">
        <f t="shared" ref="O79:O148" si="25">+M79+Y79</f>
        <v>42043.481249999997</v>
      </c>
      <c r="P79" s="248">
        <v>42044.530555555553</v>
      </c>
      <c r="Q79" s="249">
        <f t="shared" si="18"/>
        <v>15</v>
      </c>
      <c r="R79" s="249">
        <f t="shared" si="19"/>
        <v>14</v>
      </c>
      <c r="S79" s="250">
        <f t="shared" si="20"/>
        <v>40.039583333331393</v>
      </c>
      <c r="T79" s="261"/>
      <c r="U79" s="247" t="str">
        <f t="shared" si="21"/>
        <v>No Cumplió</v>
      </c>
      <c r="V79" s="247" t="str">
        <f t="shared" si="22"/>
        <v>No Cumplió</v>
      </c>
      <c r="W79" s="250">
        <f t="shared" si="23"/>
        <v>40.039583333331393</v>
      </c>
      <c r="X79" s="246" t="s">
        <v>17</v>
      </c>
      <c r="Y79" s="251">
        <f>Brecha!$D$3</f>
        <v>5</v>
      </c>
      <c r="Z79" s="233"/>
      <c r="AA79" s="252"/>
      <c r="AB79" s="252"/>
      <c r="AC79" s="252"/>
      <c r="AD79" s="254"/>
      <c r="AE79" s="254"/>
      <c r="AF79" s="255"/>
    </row>
    <row r="80" spans="1:32" ht="63.75" customHeight="1" x14ac:dyDescent="0.25">
      <c r="A80" s="4" t="s">
        <v>945</v>
      </c>
      <c r="B80" s="254" t="s">
        <v>700</v>
      </c>
      <c r="C80" s="241" t="s">
        <v>112</v>
      </c>
      <c r="D80" s="246" t="s">
        <v>352</v>
      </c>
      <c r="E80" s="246" t="s">
        <v>817</v>
      </c>
      <c r="F80" s="246" t="s">
        <v>12</v>
      </c>
      <c r="G80" s="246" t="s">
        <v>113</v>
      </c>
      <c r="H80" s="246" t="s">
        <v>114</v>
      </c>
      <c r="I80" s="246" t="s">
        <v>49</v>
      </c>
      <c r="J80" s="246" t="s">
        <v>49</v>
      </c>
      <c r="K80" s="253">
        <f>Brecha!$D$2</f>
        <v>42058.75</v>
      </c>
      <c r="L80" s="248">
        <v>42018.709027777775</v>
      </c>
      <c r="M80" s="253">
        <f>+Abiertos!T89</f>
        <v>42038.53125</v>
      </c>
      <c r="N80" s="249">
        <f t="shared" si="24"/>
        <v>19.822222222224809</v>
      </c>
      <c r="O80" s="248">
        <f t="shared" si="25"/>
        <v>42043.53125</v>
      </c>
      <c r="P80" s="248"/>
      <c r="Q80" s="249">
        <f t="shared" si="18"/>
        <v>8</v>
      </c>
      <c r="R80" s="249" t="str">
        <f t="shared" si="19"/>
        <v>Sin Fecha</v>
      </c>
      <c r="S80" s="250">
        <f t="shared" si="20"/>
        <v>40.040972222224809</v>
      </c>
      <c r="T80" s="247">
        <v>42051.790972222225</v>
      </c>
      <c r="U80" s="247" t="str">
        <f t="shared" si="21"/>
        <v>No Cumplió</v>
      </c>
      <c r="V80" s="247" t="str">
        <f t="shared" si="22"/>
        <v>Sin Fecha</v>
      </c>
      <c r="W80" s="250">
        <f t="shared" si="23"/>
        <v>33.081944444449618</v>
      </c>
      <c r="X80" s="246" t="s">
        <v>17</v>
      </c>
      <c r="Y80" s="251">
        <f>Brecha!$D$3</f>
        <v>5</v>
      </c>
      <c r="Z80" s="233"/>
      <c r="AA80" s="252"/>
      <c r="AB80" s="252"/>
      <c r="AC80" s="252"/>
      <c r="AD80" s="254"/>
      <c r="AE80" s="254"/>
      <c r="AF80" s="255"/>
    </row>
    <row r="81" spans="1:32" ht="51.75" customHeight="1" x14ac:dyDescent="0.25">
      <c r="B81" s="254" t="s">
        <v>728</v>
      </c>
      <c r="C81" s="241" t="s">
        <v>112</v>
      </c>
      <c r="D81" s="246" t="s">
        <v>352</v>
      </c>
      <c r="E81" s="246" t="s">
        <v>51</v>
      </c>
      <c r="F81" s="246" t="s">
        <v>12</v>
      </c>
      <c r="G81" s="246" t="s">
        <v>113</v>
      </c>
      <c r="H81" s="246" t="s">
        <v>114</v>
      </c>
      <c r="I81" s="246" t="s">
        <v>49</v>
      </c>
      <c r="J81" s="246" t="s">
        <v>49</v>
      </c>
      <c r="K81" s="253">
        <f>Brecha!$D$2</f>
        <v>42058.75</v>
      </c>
      <c r="L81" s="248">
        <v>42018.709027777775</v>
      </c>
      <c r="M81" s="253">
        <f>+T82</f>
        <v>42051.711111111108</v>
      </c>
      <c r="N81" s="249">
        <f t="shared" si="24"/>
        <v>33.002083333332848</v>
      </c>
      <c r="O81" s="248">
        <f t="shared" si="25"/>
        <v>42056.711111111108</v>
      </c>
      <c r="P81" s="248"/>
      <c r="Q81" s="249">
        <f t="shared" si="18"/>
        <v>2</v>
      </c>
      <c r="R81" s="249" t="str">
        <f t="shared" si="19"/>
        <v>Sin Fecha</v>
      </c>
      <c r="S81" s="250">
        <f t="shared" si="20"/>
        <v>40.040972222224809</v>
      </c>
      <c r="T81" s="247"/>
      <c r="U81" s="247" t="str">
        <f t="shared" si="21"/>
        <v>No Cumplió</v>
      </c>
      <c r="V81" s="247" t="str">
        <f t="shared" si="22"/>
        <v>Sin Fecha</v>
      </c>
      <c r="W81" s="250">
        <f t="shared" si="23"/>
        <v>40.040972222224809</v>
      </c>
      <c r="X81" s="246" t="s">
        <v>17</v>
      </c>
      <c r="Y81" s="251">
        <f>Brecha!$D$3</f>
        <v>5</v>
      </c>
      <c r="Z81" s="233"/>
      <c r="AA81" s="252"/>
      <c r="AB81" s="252"/>
      <c r="AC81" s="252"/>
      <c r="AD81" s="254"/>
      <c r="AE81" s="254"/>
      <c r="AF81" s="255"/>
    </row>
    <row r="82" spans="1:32" ht="51.75" customHeight="1" x14ac:dyDescent="0.25">
      <c r="B82" s="254" t="s">
        <v>728</v>
      </c>
      <c r="C82" s="241" t="s">
        <v>112</v>
      </c>
      <c r="D82" s="246" t="s">
        <v>352</v>
      </c>
      <c r="E82" s="246" t="s">
        <v>51</v>
      </c>
      <c r="F82" s="246" t="s">
        <v>12</v>
      </c>
      <c r="G82" s="246" t="s">
        <v>113</v>
      </c>
      <c r="H82" s="246" t="s">
        <v>114</v>
      </c>
      <c r="I82" s="246" t="s">
        <v>49</v>
      </c>
      <c r="J82" s="246" t="s">
        <v>696</v>
      </c>
      <c r="K82" s="253">
        <f>Brecha!$D$2</f>
        <v>42058.75</v>
      </c>
      <c r="L82" s="248">
        <v>42018.709027777775</v>
      </c>
      <c r="M82" s="253">
        <f>+T83</f>
        <v>42044.53402777778</v>
      </c>
      <c r="N82" s="249">
        <f t="shared" si="24"/>
        <v>25.825000000004366</v>
      </c>
      <c r="O82" s="248">
        <f t="shared" si="25"/>
        <v>42049.53402777778</v>
      </c>
      <c r="P82" s="248"/>
      <c r="Q82" s="249">
        <f t="shared" si="18"/>
        <v>2</v>
      </c>
      <c r="R82" s="249" t="str">
        <f t="shared" si="19"/>
        <v>Sin Fecha</v>
      </c>
      <c r="S82" s="250">
        <f t="shared" si="20"/>
        <v>40.040972222224809</v>
      </c>
      <c r="T82" s="247">
        <v>42051.711111111108</v>
      </c>
      <c r="U82" s="247" t="str">
        <f t="shared" si="21"/>
        <v>No Cumplió</v>
      </c>
      <c r="V82" s="247" t="str">
        <f t="shared" si="22"/>
        <v>Sin Fecha</v>
      </c>
      <c r="W82" s="250">
        <f t="shared" si="23"/>
        <v>33.002083333332848</v>
      </c>
      <c r="X82" s="246" t="s">
        <v>17</v>
      </c>
      <c r="Y82" s="251">
        <f>Brecha!$D$3</f>
        <v>5</v>
      </c>
      <c r="Z82" s="233"/>
      <c r="AA82" s="252"/>
      <c r="AB82" s="252"/>
      <c r="AC82" s="252"/>
      <c r="AD82" s="254"/>
      <c r="AE82" s="254"/>
      <c r="AF82" s="255"/>
    </row>
    <row r="83" spans="1:32" ht="51.75" customHeight="1" x14ac:dyDescent="0.25">
      <c r="B83" s="254" t="s">
        <v>728</v>
      </c>
      <c r="C83" s="241" t="s">
        <v>112</v>
      </c>
      <c r="D83" s="246" t="s">
        <v>352</v>
      </c>
      <c r="E83" s="246" t="s">
        <v>24</v>
      </c>
      <c r="F83" s="246" t="s">
        <v>12</v>
      </c>
      <c r="G83" s="246" t="s">
        <v>113</v>
      </c>
      <c r="H83" s="246" t="s">
        <v>114</v>
      </c>
      <c r="I83" s="246" t="s">
        <v>49</v>
      </c>
      <c r="J83" s="246" t="s">
        <v>696</v>
      </c>
      <c r="K83" s="253">
        <f>Brecha!$D$2</f>
        <v>42058.75</v>
      </c>
      <c r="L83" s="248">
        <v>42018.709027777775</v>
      </c>
      <c r="M83" s="253">
        <f>+Abiertos!T89</f>
        <v>42038.53125</v>
      </c>
      <c r="N83" s="249">
        <f t="shared" si="24"/>
        <v>19.822222222224809</v>
      </c>
      <c r="O83" s="248">
        <f t="shared" si="25"/>
        <v>42043.53125</v>
      </c>
      <c r="P83" s="248"/>
      <c r="Q83" s="249">
        <f t="shared" si="18"/>
        <v>1</v>
      </c>
      <c r="R83" s="249" t="str">
        <f t="shared" si="19"/>
        <v>Sin Fecha</v>
      </c>
      <c r="S83" s="250">
        <f t="shared" si="20"/>
        <v>40.040972222224809</v>
      </c>
      <c r="T83" s="247">
        <v>42044.53402777778</v>
      </c>
      <c r="U83" s="247" t="str">
        <f t="shared" si="21"/>
        <v>No Cumplió</v>
      </c>
      <c r="V83" s="247" t="str">
        <f t="shared" si="22"/>
        <v>Sin Fecha</v>
      </c>
      <c r="W83" s="250">
        <f t="shared" si="23"/>
        <v>25.825000000004366</v>
      </c>
      <c r="X83" s="246" t="s">
        <v>17</v>
      </c>
      <c r="Y83" s="251">
        <f>Brecha!$D$3</f>
        <v>5</v>
      </c>
      <c r="Z83" s="233"/>
      <c r="AA83" s="252"/>
      <c r="AB83" s="252"/>
      <c r="AC83" s="252"/>
      <c r="AD83" s="254"/>
      <c r="AE83" s="254"/>
      <c r="AF83" s="255"/>
    </row>
    <row r="84" spans="1:32" s="245" customFormat="1" ht="51.75" customHeight="1" x14ac:dyDescent="0.25">
      <c r="A84" s="245">
        <v>1</v>
      </c>
      <c r="B84" s="254" t="s">
        <v>728</v>
      </c>
      <c r="C84" s="241" t="s">
        <v>115</v>
      </c>
      <c r="D84" s="246" t="s">
        <v>352</v>
      </c>
      <c r="E84" s="246" t="s">
        <v>158</v>
      </c>
      <c r="F84" s="246" t="s">
        <v>12</v>
      </c>
      <c r="G84" s="246" t="s">
        <v>116</v>
      </c>
      <c r="H84" s="246" t="s">
        <v>117</v>
      </c>
      <c r="I84" s="246" t="s">
        <v>49</v>
      </c>
      <c r="J84" s="246" t="s">
        <v>127</v>
      </c>
      <c r="K84" s="253">
        <f>Brecha!$D$2</f>
        <v>42058.75</v>
      </c>
      <c r="L84" s="248">
        <v>42018.706250000003</v>
      </c>
      <c r="M84" s="253">
        <f>+T85</f>
        <v>42054.72152777778</v>
      </c>
      <c r="N84" s="249">
        <f t="shared" ref="N84" si="26">M84-L84</f>
        <v>36.015277777776646</v>
      </c>
      <c r="O84" s="248">
        <f t="shared" ref="O84" si="27">+M84+Y84</f>
        <v>42059.72152777778</v>
      </c>
      <c r="P84" s="248"/>
      <c r="Q84" s="249">
        <f t="shared" si="18"/>
        <v>0</v>
      </c>
      <c r="R84" s="249" t="str">
        <f t="shared" si="19"/>
        <v>Sin Fecha</v>
      </c>
      <c r="S84" s="250">
        <f t="shared" si="20"/>
        <v>40.04374999999709</v>
      </c>
      <c r="T84" s="247"/>
      <c r="U84" s="247" t="str">
        <f t="shared" si="21"/>
        <v>No Cumplió</v>
      </c>
      <c r="V84" s="247" t="str">
        <f t="shared" si="22"/>
        <v>Sin Fecha</v>
      </c>
      <c r="W84" s="250">
        <f t="shared" si="23"/>
        <v>40.04374999999709</v>
      </c>
      <c r="X84" s="246" t="s">
        <v>17</v>
      </c>
      <c r="Y84" s="251">
        <f>Brecha!$D$3</f>
        <v>5</v>
      </c>
      <c r="Z84" s="233">
        <v>42047.609027777777</v>
      </c>
      <c r="AA84" s="233">
        <v>42054.72152777778</v>
      </c>
      <c r="AB84" s="252"/>
      <c r="AC84" s="252"/>
      <c r="AD84" s="254"/>
      <c r="AE84" s="254"/>
      <c r="AF84" s="255"/>
    </row>
    <row r="85" spans="1:32" s="245" customFormat="1" ht="51.75" customHeight="1" x14ac:dyDescent="0.25">
      <c r="B85" s="254" t="s">
        <v>728</v>
      </c>
      <c r="C85" s="241" t="s">
        <v>115</v>
      </c>
      <c r="D85" s="246" t="s">
        <v>352</v>
      </c>
      <c r="E85" s="246" t="s">
        <v>59</v>
      </c>
      <c r="F85" s="246" t="s">
        <v>12</v>
      </c>
      <c r="G85" s="246" t="s">
        <v>116</v>
      </c>
      <c r="H85" s="246" t="s">
        <v>117</v>
      </c>
      <c r="I85" s="246" t="s">
        <v>49</v>
      </c>
      <c r="J85" s="246" t="s">
        <v>49</v>
      </c>
      <c r="K85" s="253">
        <f>Brecha!$D$2</f>
        <v>42058.75</v>
      </c>
      <c r="L85" s="248">
        <v>42018.706250000003</v>
      </c>
      <c r="M85" s="253">
        <f>+T86</f>
        <v>42054.513194444444</v>
      </c>
      <c r="N85" s="249">
        <f t="shared" si="24"/>
        <v>35.806944444440887</v>
      </c>
      <c r="O85" s="248">
        <f t="shared" si="25"/>
        <v>42059.513194444444</v>
      </c>
      <c r="P85" s="248"/>
      <c r="Q85" s="249">
        <f t="shared" si="18"/>
        <v>-4</v>
      </c>
      <c r="R85" s="249" t="str">
        <f t="shared" si="19"/>
        <v>Sin Fecha</v>
      </c>
      <c r="S85" s="250">
        <f t="shared" si="20"/>
        <v>40.04374999999709</v>
      </c>
      <c r="T85" s="247">
        <v>42054.72152777778</v>
      </c>
      <c r="U85" s="247" t="str">
        <f t="shared" si="21"/>
        <v>Cumplió</v>
      </c>
      <c r="V85" s="247" t="str">
        <f t="shared" si="22"/>
        <v>Sin Fecha</v>
      </c>
      <c r="W85" s="250">
        <f t="shared" si="23"/>
        <v>36.015277777776646</v>
      </c>
      <c r="X85" s="246" t="s">
        <v>17</v>
      </c>
      <c r="Y85" s="251">
        <f>Brecha!$D$3</f>
        <v>5</v>
      </c>
      <c r="Z85" s="233">
        <v>42047.609027777777</v>
      </c>
      <c r="AA85" s="233">
        <v>42054.72152777778</v>
      </c>
      <c r="AB85" s="252"/>
      <c r="AC85" s="252"/>
      <c r="AD85" s="254"/>
      <c r="AE85" s="254"/>
      <c r="AF85" s="255"/>
    </row>
    <row r="86" spans="1:32" s="245" customFormat="1" ht="51.75" customHeight="1" x14ac:dyDescent="0.25">
      <c r="B86" s="254" t="s">
        <v>728</v>
      </c>
      <c r="C86" s="241" t="s">
        <v>115</v>
      </c>
      <c r="D86" s="246" t="s">
        <v>352</v>
      </c>
      <c r="E86" s="246" t="s">
        <v>158</v>
      </c>
      <c r="F86" s="246" t="s">
        <v>12</v>
      </c>
      <c r="G86" s="246" t="s">
        <v>116</v>
      </c>
      <c r="H86" s="246" t="s">
        <v>117</v>
      </c>
      <c r="I86" s="246" t="s">
        <v>49</v>
      </c>
      <c r="J86" s="246" t="s">
        <v>42</v>
      </c>
      <c r="K86" s="253">
        <f>Brecha!$D$2</f>
        <v>42058.75</v>
      </c>
      <c r="L86" s="248">
        <v>42018.706250000003</v>
      </c>
      <c r="M86" s="253">
        <f>+T87</f>
        <v>42047.592361111114</v>
      </c>
      <c r="N86" s="249">
        <f t="shared" ref="N86" si="28">M86-L86</f>
        <v>28.886111111110949</v>
      </c>
      <c r="O86" s="248">
        <f t="shared" ref="O86" si="29">+M86+Y86</f>
        <v>42052.592361111114</v>
      </c>
      <c r="P86" s="248"/>
      <c r="Q86" s="249">
        <f t="shared" si="18"/>
        <v>1</v>
      </c>
      <c r="R86" s="249" t="str">
        <f t="shared" si="19"/>
        <v>Sin Fecha</v>
      </c>
      <c r="S86" s="250">
        <f t="shared" si="20"/>
        <v>40.04374999999709</v>
      </c>
      <c r="T86" s="247">
        <v>42054.513194444444</v>
      </c>
      <c r="U86" s="247" t="str">
        <f t="shared" si="21"/>
        <v>No Cumplió</v>
      </c>
      <c r="V86" s="247" t="str">
        <f t="shared" si="22"/>
        <v>Sin Fecha</v>
      </c>
      <c r="W86" s="250">
        <f t="shared" si="23"/>
        <v>35.806944444440887</v>
      </c>
      <c r="X86" s="246" t="s">
        <v>17</v>
      </c>
      <c r="Y86" s="251">
        <f>Brecha!$D$3</f>
        <v>5</v>
      </c>
      <c r="Z86" s="233">
        <v>42047.609027777777</v>
      </c>
      <c r="AA86" s="252"/>
      <c r="AB86" s="252"/>
      <c r="AC86" s="252"/>
      <c r="AD86" s="254"/>
      <c r="AE86" s="254"/>
      <c r="AF86" s="255"/>
    </row>
    <row r="87" spans="1:32" ht="51.75" customHeight="1" x14ac:dyDescent="0.25">
      <c r="B87" s="254" t="s">
        <v>728</v>
      </c>
      <c r="C87" s="241" t="s">
        <v>115</v>
      </c>
      <c r="D87" s="246" t="s">
        <v>352</v>
      </c>
      <c r="E87" s="246" t="s">
        <v>59</v>
      </c>
      <c r="F87" s="246" t="s">
        <v>12</v>
      </c>
      <c r="G87" s="246" t="s">
        <v>116</v>
      </c>
      <c r="H87" s="246" t="s">
        <v>117</v>
      </c>
      <c r="I87" s="246" t="s">
        <v>49</v>
      </c>
      <c r="J87" s="246" t="s">
        <v>49</v>
      </c>
      <c r="K87" s="253">
        <f>Brecha!$D$2</f>
        <v>42058.75</v>
      </c>
      <c r="L87" s="248">
        <v>42018.706250000003</v>
      </c>
      <c r="M87" s="253">
        <f>+T88</f>
        <v>42045.507638888892</v>
      </c>
      <c r="N87" s="249">
        <f t="shared" si="24"/>
        <v>26.801388888889051</v>
      </c>
      <c r="O87" s="248">
        <f t="shared" si="25"/>
        <v>42050.507638888892</v>
      </c>
      <c r="P87" s="248">
        <v>42044</v>
      </c>
      <c r="Q87" s="249">
        <f t="shared" si="18"/>
        <v>-2</v>
      </c>
      <c r="R87" s="249">
        <f t="shared" si="19"/>
        <v>3</v>
      </c>
      <c r="S87" s="250">
        <f t="shared" si="20"/>
        <v>40.04374999999709</v>
      </c>
      <c r="T87" s="247">
        <v>42047.592361111114</v>
      </c>
      <c r="U87" s="247" t="str">
        <f t="shared" si="21"/>
        <v>Cumplió</v>
      </c>
      <c r="V87" s="247" t="str">
        <f t="shared" si="22"/>
        <v>No Cumplió</v>
      </c>
      <c r="W87" s="250">
        <f t="shared" si="23"/>
        <v>28.886111111110949</v>
      </c>
      <c r="X87" s="246" t="s">
        <v>17</v>
      </c>
      <c r="Y87" s="251">
        <f>Brecha!$D$3</f>
        <v>5</v>
      </c>
      <c r="Z87" s="233">
        <v>42047.609027777777</v>
      </c>
      <c r="AA87" s="252"/>
      <c r="AB87" s="252"/>
      <c r="AC87" s="252"/>
      <c r="AD87" s="254"/>
      <c r="AE87" s="254"/>
      <c r="AF87" s="255"/>
    </row>
    <row r="88" spans="1:32" ht="51.75" customHeight="1" x14ac:dyDescent="0.25">
      <c r="B88" s="254" t="s">
        <v>728</v>
      </c>
      <c r="C88" s="241" t="s">
        <v>115</v>
      </c>
      <c r="D88" s="246" t="s">
        <v>352</v>
      </c>
      <c r="E88" s="246" t="s">
        <v>24</v>
      </c>
      <c r="F88" s="246" t="s">
        <v>12</v>
      </c>
      <c r="G88" s="246" t="s">
        <v>116</v>
      </c>
      <c r="H88" s="246" t="s">
        <v>117</v>
      </c>
      <c r="I88" s="246" t="s">
        <v>49</v>
      </c>
      <c r="J88" s="246" t="s">
        <v>22</v>
      </c>
      <c r="K88" s="253">
        <f>Brecha!$D$2</f>
        <v>42058.75</v>
      </c>
      <c r="L88" s="248">
        <v>42018.706250000003</v>
      </c>
      <c r="M88" s="253">
        <f>+Abiertos!T90</f>
        <v>42038.564583333333</v>
      </c>
      <c r="N88" s="249">
        <f t="shared" si="24"/>
        <v>19.858333333329938</v>
      </c>
      <c r="O88" s="248">
        <f t="shared" si="25"/>
        <v>42043.564583333333</v>
      </c>
      <c r="P88" s="248"/>
      <c r="Q88" s="249">
        <f t="shared" si="18"/>
        <v>1</v>
      </c>
      <c r="R88" s="249" t="str">
        <f t="shared" si="19"/>
        <v>Sin Fecha</v>
      </c>
      <c r="S88" s="250">
        <f t="shared" si="20"/>
        <v>40.04374999999709</v>
      </c>
      <c r="T88" s="247">
        <v>42045.507638888892</v>
      </c>
      <c r="U88" s="247" t="str">
        <f t="shared" si="21"/>
        <v>No Cumplió</v>
      </c>
      <c r="V88" s="247" t="str">
        <f t="shared" si="22"/>
        <v>Sin Fecha</v>
      </c>
      <c r="W88" s="250">
        <f t="shared" si="23"/>
        <v>26.801388888889051</v>
      </c>
      <c r="X88" s="246" t="s">
        <v>17</v>
      </c>
      <c r="Y88" s="251">
        <f>Brecha!$D$3</f>
        <v>5</v>
      </c>
      <c r="Z88" s="233"/>
      <c r="AA88" s="252"/>
      <c r="AB88" s="252"/>
      <c r="AC88" s="252"/>
      <c r="AD88" s="254"/>
      <c r="AE88" s="254"/>
      <c r="AF88" s="255"/>
    </row>
    <row r="89" spans="1:32" ht="51.75" customHeight="1" x14ac:dyDescent="0.25">
      <c r="A89" s="4" t="s">
        <v>945</v>
      </c>
      <c r="B89" s="254" t="s">
        <v>729</v>
      </c>
      <c r="C89" s="241" t="s">
        <v>382</v>
      </c>
      <c r="D89" s="246" t="s">
        <v>352</v>
      </c>
      <c r="E89" s="246" t="s">
        <v>817</v>
      </c>
      <c r="F89" s="246" t="s">
        <v>12</v>
      </c>
      <c r="G89" s="246" t="s">
        <v>383</v>
      </c>
      <c r="H89" s="246" t="s">
        <v>384</v>
      </c>
      <c r="I89" s="246" t="s">
        <v>80</v>
      </c>
      <c r="J89" s="246" t="s">
        <v>80</v>
      </c>
      <c r="K89" s="253">
        <f>Brecha!$D$2</f>
        <v>42058.75</v>
      </c>
      <c r="L89" s="248">
        <v>42017.51458333333</v>
      </c>
      <c r="M89" s="259">
        <v>42037</v>
      </c>
      <c r="N89" s="249">
        <f t="shared" si="24"/>
        <v>19.485416666670062</v>
      </c>
      <c r="O89" s="248">
        <f t="shared" si="25"/>
        <v>42042</v>
      </c>
      <c r="P89" s="248"/>
      <c r="Q89" s="249">
        <f t="shared" si="18"/>
        <v>-2</v>
      </c>
      <c r="R89" s="249" t="str">
        <f t="shared" si="19"/>
        <v>Sin Fecha</v>
      </c>
      <c r="S89" s="250">
        <f t="shared" si="20"/>
        <v>41.235416666670062</v>
      </c>
      <c r="T89" s="247">
        <v>42039.392361111109</v>
      </c>
      <c r="U89" s="247" t="str">
        <f t="shared" si="21"/>
        <v>Cumplió</v>
      </c>
      <c r="V89" s="247" t="str">
        <f t="shared" si="22"/>
        <v>Sin Fecha</v>
      </c>
      <c r="W89" s="250">
        <f t="shared" si="23"/>
        <v>21.877777777779556</v>
      </c>
      <c r="X89" s="246" t="s">
        <v>17</v>
      </c>
      <c r="Y89" s="251">
        <f>Brecha!$D$3</f>
        <v>5</v>
      </c>
      <c r="Z89" s="233"/>
      <c r="AA89" s="252"/>
      <c r="AB89" s="252"/>
      <c r="AC89" s="252"/>
      <c r="AD89" s="254"/>
      <c r="AE89" s="255"/>
      <c r="AF89" s="255"/>
    </row>
    <row r="90" spans="1:32" s="245" customFormat="1" ht="51.75" customHeight="1" x14ac:dyDescent="0.25">
      <c r="A90" s="245">
        <v>1</v>
      </c>
      <c r="B90" s="254" t="s">
        <v>728</v>
      </c>
      <c r="C90" s="241" t="s">
        <v>385</v>
      </c>
      <c r="D90" s="246" t="s">
        <v>352</v>
      </c>
      <c r="E90" s="246" t="s">
        <v>24</v>
      </c>
      <c r="F90" s="246" t="s">
        <v>12</v>
      </c>
      <c r="G90" s="246" t="s">
        <v>386</v>
      </c>
      <c r="H90" s="246" t="s">
        <v>387</v>
      </c>
      <c r="I90" s="246" t="s">
        <v>28</v>
      </c>
      <c r="J90" s="246" t="s">
        <v>28</v>
      </c>
      <c r="K90" s="253">
        <f>Brecha!$D$2</f>
        <v>42058.75</v>
      </c>
      <c r="L90" s="248">
        <v>42016.791666666664</v>
      </c>
      <c r="M90" s="259">
        <f>+T91</f>
        <v>42058.541666666664</v>
      </c>
      <c r="N90" s="249">
        <f t="shared" ref="N90" si="30">M90-L90</f>
        <v>41.75</v>
      </c>
      <c r="O90" s="248">
        <f t="shared" ref="O90" si="31">+M90+Y90</f>
        <v>42063.541666666664</v>
      </c>
      <c r="P90" s="248"/>
      <c r="Q90" s="249">
        <f t="shared" si="18"/>
        <v>-4</v>
      </c>
      <c r="R90" s="249" t="str">
        <f t="shared" si="19"/>
        <v>Sin Fecha</v>
      </c>
      <c r="S90" s="250">
        <f t="shared" si="20"/>
        <v>41.958333333335759</v>
      </c>
      <c r="T90" s="247"/>
      <c r="U90" s="247" t="str">
        <f t="shared" si="21"/>
        <v>No Cumplió</v>
      </c>
      <c r="V90" s="247" t="str">
        <f t="shared" si="22"/>
        <v>Sin Fecha</v>
      </c>
      <c r="W90" s="250">
        <f t="shared" si="23"/>
        <v>41.958333333335759</v>
      </c>
      <c r="X90" s="246" t="s">
        <v>17</v>
      </c>
      <c r="Y90" s="251">
        <f>Brecha!$D$3</f>
        <v>5</v>
      </c>
      <c r="Z90" s="233"/>
      <c r="AA90" s="252"/>
      <c r="AB90" s="252"/>
      <c r="AC90" s="252"/>
      <c r="AD90" s="254"/>
      <c r="AE90" s="255"/>
      <c r="AF90" s="255"/>
    </row>
    <row r="91" spans="1:32" ht="51.75" customHeight="1" x14ac:dyDescent="0.25">
      <c r="B91" s="254" t="s">
        <v>728</v>
      </c>
      <c r="C91" s="241" t="s">
        <v>385</v>
      </c>
      <c r="D91" s="246" t="s">
        <v>352</v>
      </c>
      <c r="E91" s="246" t="s">
        <v>24</v>
      </c>
      <c r="F91" s="246" t="s">
        <v>12</v>
      </c>
      <c r="G91" s="246" t="s">
        <v>386</v>
      </c>
      <c r="H91" s="246" t="s">
        <v>387</v>
      </c>
      <c r="I91" s="246" t="s">
        <v>28</v>
      </c>
      <c r="J91" s="246" t="s">
        <v>22</v>
      </c>
      <c r="K91" s="253">
        <f>Brecha!$D$2</f>
        <v>42058.75</v>
      </c>
      <c r="L91" s="248">
        <v>42016.791666666664</v>
      </c>
      <c r="M91" s="259">
        <f>+T92</f>
        <v>42045.842361111114</v>
      </c>
      <c r="N91" s="249">
        <f t="shared" si="24"/>
        <v>29.050694444449618</v>
      </c>
      <c r="O91" s="248">
        <f t="shared" si="25"/>
        <v>42050.842361111114</v>
      </c>
      <c r="P91" s="248"/>
      <c r="Q91" s="249">
        <f t="shared" si="18"/>
        <v>7</v>
      </c>
      <c r="R91" s="249" t="str">
        <f t="shared" si="19"/>
        <v>Sin Fecha</v>
      </c>
      <c r="S91" s="250">
        <f t="shared" si="20"/>
        <v>41.958333333335759</v>
      </c>
      <c r="T91" s="247">
        <v>42058.541666666664</v>
      </c>
      <c r="U91" s="247" t="str">
        <f t="shared" si="21"/>
        <v>No Cumplió</v>
      </c>
      <c r="V91" s="247" t="str">
        <f t="shared" si="22"/>
        <v>Sin Fecha</v>
      </c>
      <c r="W91" s="250">
        <f t="shared" si="23"/>
        <v>41.75</v>
      </c>
      <c r="X91" s="246" t="s">
        <v>17</v>
      </c>
      <c r="Y91" s="251">
        <f>Brecha!$D$3</f>
        <v>5</v>
      </c>
      <c r="Z91" s="233"/>
      <c r="AA91" s="252"/>
      <c r="AB91" s="252"/>
      <c r="AC91" s="252"/>
      <c r="AD91" s="254"/>
      <c r="AE91" s="255"/>
      <c r="AF91" s="255"/>
    </row>
    <row r="92" spans="1:32" ht="51.75" customHeight="1" x14ac:dyDescent="0.25">
      <c r="B92" s="254" t="s">
        <v>728</v>
      </c>
      <c r="C92" s="241" t="s">
        <v>385</v>
      </c>
      <c r="D92" s="246" t="s">
        <v>352</v>
      </c>
      <c r="E92" s="246" t="s">
        <v>24</v>
      </c>
      <c r="F92" s="246" t="s">
        <v>12</v>
      </c>
      <c r="G92" s="246" t="s">
        <v>386</v>
      </c>
      <c r="H92" s="246" t="s">
        <v>387</v>
      </c>
      <c r="I92" s="246" t="s">
        <v>28</v>
      </c>
      <c r="J92" s="246" t="s">
        <v>28</v>
      </c>
      <c r="K92" s="253">
        <f>Brecha!$D$2</f>
        <v>42058.75</v>
      </c>
      <c r="L92" s="248">
        <v>42016.791666666664</v>
      </c>
      <c r="M92" s="259">
        <v>42037</v>
      </c>
      <c r="N92" s="249">
        <f t="shared" si="24"/>
        <v>20.208333333335759</v>
      </c>
      <c r="O92" s="248">
        <f t="shared" si="25"/>
        <v>42042</v>
      </c>
      <c r="P92" s="248"/>
      <c r="Q92" s="249">
        <f t="shared" si="18"/>
        <v>3</v>
      </c>
      <c r="R92" s="249" t="str">
        <f t="shared" si="19"/>
        <v>Sin Fecha</v>
      </c>
      <c r="S92" s="250">
        <f t="shared" si="20"/>
        <v>41.958333333335759</v>
      </c>
      <c r="T92" s="247">
        <v>42045.842361111114</v>
      </c>
      <c r="U92" s="247" t="str">
        <f t="shared" si="21"/>
        <v>No Cumplió</v>
      </c>
      <c r="V92" s="247" t="str">
        <f t="shared" si="22"/>
        <v>Sin Fecha</v>
      </c>
      <c r="W92" s="250">
        <f t="shared" si="23"/>
        <v>29.050694444449618</v>
      </c>
      <c r="X92" s="246" t="s">
        <v>17</v>
      </c>
      <c r="Y92" s="251">
        <f>Brecha!$D$3</f>
        <v>5</v>
      </c>
      <c r="Z92" s="233"/>
      <c r="AA92" s="252"/>
      <c r="AB92" s="252"/>
      <c r="AC92" s="252"/>
      <c r="AD92" s="254"/>
      <c r="AE92" s="255"/>
      <c r="AF92" s="255"/>
    </row>
    <row r="93" spans="1:32" ht="51.75" customHeight="1" x14ac:dyDescent="0.25">
      <c r="A93" s="4" t="s">
        <v>945</v>
      </c>
      <c r="B93" s="254" t="s">
        <v>730</v>
      </c>
      <c r="C93" s="241" t="s">
        <v>388</v>
      </c>
      <c r="D93" s="246" t="s">
        <v>352</v>
      </c>
      <c r="E93" s="246" t="s">
        <v>817</v>
      </c>
      <c r="F93" s="246" t="s">
        <v>25</v>
      </c>
      <c r="G93" s="246" t="s">
        <v>389</v>
      </c>
      <c r="H93" s="246" t="s">
        <v>390</v>
      </c>
      <c r="I93" s="246" t="s">
        <v>28</v>
      </c>
      <c r="J93" s="246" t="s">
        <v>22</v>
      </c>
      <c r="K93" s="253">
        <f>Brecha!$D$2</f>
        <v>42058.75</v>
      </c>
      <c r="L93" s="248">
        <v>42012.746527777781</v>
      </c>
      <c r="M93" s="259">
        <v>42037</v>
      </c>
      <c r="N93" s="249">
        <f t="shared" si="24"/>
        <v>24.253472222218988</v>
      </c>
      <c r="O93" s="248">
        <f t="shared" si="25"/>
        <v>42042</v>
      </c>
      <c r="P93" s="248">
        <v>42019</v>
      </c>
      <c r="Q93" s="249">
        <f t="shared" si="18"/>
        <v>6</v>
      </c>
      <c r="R93" s="249">
        <f t="shared" si="19"/>
        <v>29</v>
      </c>
      <c r="S93" s="250">
        <f t="shared" si="20"/>
        <v>46.003472222218988</v>
      </c>
      <c r="T93" s="247">
        <v>42048.488194444442</v>
      </c>
      <c r="U93" s="247" t="str">
        <f t="shared" si="21"/>
        <v>No Cumplió</v>
      </c>
      <c r="V93" s="247" t="str">
        <f t="shared" si="22"/>
        <v>No Cumplió</v>
      </c>
      <c r="W93" s="250">
        <f t="shared" si="23"/>
        <v>35.741666666661331</v>
      </c>
      <c r="X93" s="246" t="s">
        <v>145</v>
      </c>
      <c r="Y93" s="251">
        <f>Brecha!$D$3</f>
        <v>5</v>
      </c>
      <c r="Z93" s="233"/>
      <c r="AA93" s="252"/>
      <c r="AB93" s="252"/>
      <c r="AC93" s="252"/>
      <c r="AD93" s="254"/>
      <c r="AE93" s="255"/>
      <c r="AF93" s="255"/>
    </row>
    <row r="94" spans="1:32" ht="51.75" customHeight="1" x14ac:dyDescent="0.25">
      <c r="B94" s="254" t="s">
        <v>730</v>
      </c>
      <c r="C94" s="241" t="s">
        <v>391</v>
      </c>
      <c r="D94" s="246" t="s">
        <v>352</v>
      </c>
      <c r="E94" s="246" t="s">
        <v>59</v>
      </c>
      <c r="F94" s="246" t="s">
        <v>12</v>
      </c>
      <c r="G94" s="246" t="s">
        <v>392</v>
      </c>
      <c r="H94" s="246" t="s">
        <v>393</v>
      </c>
      <c r="I94" s="246" t="s">
        <v>15</v>
      </c>
      <c r="J94" s="246" t="s">
        <v>16</v>
      </c>
      <c r="K94" s="253">
        <f>Brecha!$D$2</f>
        <v>42058.75</v>
      </c>
      <c r="L94" s="248">
        <v>42012.722916666666</v>
      </c>
      <c r="M94" s="259">
        <v>42037</v>
      </c>
      <c r="N94" s="249">
        <f t="shared" si="24"/>
        <v>24.277083333334303</v>
      </c>
      <c r="O94" s="248">
        <f t="shared" si="25"/>
        <v>42042</v>
      </c>
      <c r="P94" s="248">
        <v>42040</v>
      </c>
      <c r="Q94" s="249">
        <f t="shared" si="18"/>
        <v>-3</v>
      </c>
      <c r="R94" s="249">
        <f t="shared" si="19"/>
        <v>-1</v>
      </c>
      <c r="S94" s="250">
        <f t="shared" si="20"/>
        <v>46.027083333334303</v>
      </c>
      <c r="T94" s="247">
        <v>42038.473611111112</v>
      </c>
      <c r="U94" s="247" t="str">
        <f t="shared" si="21"/>
        <v>Cumplió</v>
      </c>
      <c r="V94" s="247" t="str">
        <f t="shared" si="22"/>
        <v>Cumplió</v>
      </c>
      <c r="W94" s="250">
        <f t="shared" si="23"/>
        <v>25.750694444446708</v>
      </c>
      <c r="X94" s="246" t="s">
        <v>92</v>
      </c>
      <c r="Y94" s="251">
        <f>Brecha!$D$3</f>
        <v>5</v>
      </c>
      <c r="Z94" s="233"/>
      <c r="AA94" s="252"/>
      <c r="AB94" s="252"/>
      <c r="AC94" s="252"/>
      <c r="AD94" s="254"/>
      <c r="AE94" s="255"/>
      <c r="AF94" s="255"/>
    </row>
    <row r="95" spans="1:32" ht="51.75" customHeight="1" x14ac:dyDescent="0.25">
      <c r="A95" s="4" t="s">
        <v>945</v>
      </c>
      <c r="B95" s="254" t="s">
        <v>730</v>
      </c>
      <c r="C95" s="241" t="s">
        <v>391</v>
      </c>
      <c r="D95" s="246" t="s">
        <v>352</v>
      </c>
      <c r="E95" s="246" t="s">
        <v>817</v>
      </c>
      <c r="F95" s="246" t="s">
        <v>12</v>
      </c>
      <c r="G95" s="246" t="s">
        <v>392</v>
      </c>
      <c r="H95" s="246" t="s">
        <v>393</v>
      </c>
      <c r="I95" s="246" t="s">
        <v>15</v>
      </c>
      <c r="J95" s="246" t="s">
        <v>15</v>
      </c>
      <c r="K95" s="253">
        <f>Brecha!$D$2</f>
        <v>42058.75</v>
      </c>
      <c r="L95" s="248">
        <v>42012.722916666666</v>
      </c>
      <c r="M95" s="259">
        <v>42037</v>
      </c>
      <c r="N95" s="249">
        <f t="shared" si="24"/>
        <v>24.277083333334303</v>
      </c>
      <c r="O95" s="248">
        <f t="shared" si="25"/>
        <v>42042</v>
      </c>
      <c r="P95" s="248">
        <v>42040</v>
      </c>
      <c r="Q95" s="249">
        <f t="shared" si="18"/>
        <v>-1</v>
      </c>
      <c r="R95" s="249">
        <f t="shared" si="19"/>
        <v>1</v>
      </c>
      <c r="S95" s="250">
        <f t="shared" si="20"/>
        <v>46.027083333334303</v>
      </c>
      <c r="T95" s="247">
        <v>42041</v>
      </c>
      <c r="U95" s="247" t="str">
        <f t="shared" si="21"/>
        <v>Cumplió</v>
      </c>
      <c r="V95" s="247" t="str">
        <f t="shared" si="22"/>
        <v>No Cumplió</v>
      </c>
      <c r="W95" s="250">
        <f t="shared" si="23"/>
        <v>28.277083333334303</v>
      </c>
      <c r="X95" s="246" t="s">
        <v>92</v>
      </c>
      <c r="Y95" s="251">
        <f>Brecha!$D$3</f>
        <v>5</v>
      </c>
      <c r="Z95" s="233"/>
      <c r="AA95" s="252"/>
      <c r="AB95" s="252"/>
      <c r="AC95" s="252"/>
      <c r="AD95" s="254"/>
      <c r="AE95" s="255"/>
      <c r="AF95" s="255"/>
    </row>
    <row r="96" spans="1:32" s="128" customFormat="1" ht="51.75" customHeight="1" x14ac:dyDescent="0.25">
      <c r="A96" s="129" t="s">
        <v>945</v>
      </c>
      <c r="B96" s="254" t="s">
        <v>730</v>
      </c>
      <c r="C96" s="241" t="s">
        <v>963</v>
      </c>
      <c r="D96" s="246" t="s">
        <v>352</v>
      </c>
      <c r="E96" s="246" t="s">
        <v>817</v>
      </c>
      <c r="F96" s="246" t="s">
        <v>12</v>
      </c>
      <c r="G96" s="246" t="s">
        <v>964</v>
      </c>
      <c r="H96" s="246" t="s">
        <v>965</v>
      </c>
      <c r="I96" s="246" t="s">
        <v>15</v>
      </c>
      <c r="J96" s="246" t="s">
        <v>15</v>
      </c>
      <c r="K96" s="253">
        <f>Brecha!$D$2</f>
        <v>42058.75</v>
      </c>
      <c r="L96" s="248">
        <v>41982.76666666667</v>
      </c>
      <c r="M96" s="259">
        <v>42038.473611111112</v>
      </c>
      <c r="N96" s="249">
        <f t="shared" si="24"/>
        <v>55.706944444442343</v>
      </c>
      <c r="O96" s="248">
        <f t="shared" si="25"/>
        <v>42043.473611111112</v>
      </c>
      <c r="P96" s="248"/>
      <c r="Q96" s="249">
        <f t="shared" si="18"/>
        <v>15</v>
      </c>
      <c r="R96" s="249" t="str">
        <f t="shared" si="19"/>
        <v>Sin Fecha</v>
      </c>
      <c r="S96" s="250">
        <f t="shared" si="20"/>
        <v>75.983333333329938</v>
      </c>
      <c r="T96" s="247"/>
      <c r="U96" s="247" t="str">
        <f t="shared" si="21"/>
        <v>No Cumplió</v>
      </c>
      <c r="V96" s="247" t="str">
        <f t="shared" si="22"/>
        <v>Sin Fecha</v>
      </c>
      <c r="W96" s="250">
        <f t="shared" si="23"/>
        <v>75.983333333329938</v>
      </c>
      <c r="X96" s="246" t="s">
        <v>76</v>
      </c>
      <c r="Y96" s="251">
        <f>Brecha!$D$3</f>
        <v>5</v>
      </c>
      <c r="Z96" s="233"/>
      <c r="AA96" s="252"/>
      <c r="AB96" s="252"/>
      <c r="AC96" s="252"/>
      <c r="AD96" s="254"/>
      <c r="AE96" s="255"/>
      <c r="AF96" s="255"/>
    </row>
    <row r="97" spans="1:32" ht="51.75" customHeight="1" x14ac:dyDescent="0.25">
      <c r="A97" s="4">
        <v>1</v>
      </c>
      <c r="B97" s="254" t="s">
        <v>729</v>
      </c>
      <c r="C97" s="241" t="s">
        <v>394</v>
      </c>
      <c r="D97" s="246" t="s">
        <v>352</v>
      </c>
      <c r="E97" s="246" t="s">
        <v>51</v>
      </c>
      <c r="F97" s="246" t="s">
        <v>12</v>
      </c>
      <c r="G97" s="246" t="s">
        <v>395</v>
      </c>
      <c r="H97" s="246" t="s">
        <v>396</v>
      </c>
      <c r="I97" s="246" t="s">
        <v>55</v>
      </c>
      <c r="J97" s="246" t="s">
        <v>88</v>
      </c>
      <c r="K97" s="253">
        <f>Brecha!$D$2</f>
        <v>42058.75</v>
      </c>
      <c r="L97" s="248">
        <v>41977.720833333333</v>
      </c>
      <c r="M97" s="259">
        <f>+T95</f>
        <v>42041</v>
      </c>
      <c r="N97" s="249">
        <f t="shared" si="24"/>
        <v>63.279166666667152</v>
      </c>
      <c r="O97" s="248">
        <f t="shared" si="25"/>
        <v>42046</v>
      </c>
      <c r="P97" s="248"/>
      <c r="Q97" s="249">
        <f t="shared" si="18"/>
        <v>12</v>
      </c>
      <c r="R97" s="249" t="str">
        <f t="shared" si="19"/>
        <v>Sin Fecha</v>
      </c>
      <c r="S97" s="250">
        <f t="shared" si="20"/>
        <v>81.029166666667152</v>
      </c>
      <c r="T97" s="247"/>
      <c r="U97" s="247" t="str">
        <f t="shared" si="21"/>
        <v>No Cumplió</v>
      </c>
      <c r="V97" s="247" t="str">
        <f t="shared" si="22"/>
        <v>Sin Fecha</v>
      </c>
      <c r="W97" s="250">
        <f t="shared" si="23"/>
        <v>81.029166666667152</v>
      </c>
      <c r="X97" s="246" t="s">
        <v>57</v>
      </c>
      <c r="Y97" s="251">
        <f>Brecha!$D$3</f>
        <v>5</v>
      </c>
      <c r="Z97" s="233"/>
      <c r="AA97" s="252"/>
      <c r="AB97" s="252"/>
      <c r="AC97" s="252"/>
      <c r="AD97" s="254"/>
      <c r="AE97" s="255"/>
      <c r="AF97" s="255"/>
    </row>
    <row r="98" spans="1:32" ht="51.75" customHeight="1" x14ac:dyDescent="0.25">
      <c r="A98" s="4">
        <v>1</v>
      </c>
      <c r="B98" s="254" t="s">
        <v>730</v>
      </c>
      <c r="C98" s="241" t="s">
        <v>397</v>
      </c>
      <c r="D98" s="246" t="s">
        <v>352</v>
      </c>
      <c r="E98" s="246" t="s">
        <v>59</v>
      </c>
      <c r="F98" s="246" t="s">
        <v>12</v>
      </c>
      <c r="G98" s="246" t="s">
        <v>398</v>
      </c>
      <c r="H98" s="246" t="s">
        <v>399</v>
      </c>
      <c r="I98" s="246" t="s">
        <v>400</v>
      </c>
      <c r="J98" s="246" t="s">
        <v>131</v>
      </c>
      <c r="K98" s="253">
        <f>Brecha!$D$2</f>
        <v>42058.75</v>
      </c>
      <c r="L98" s="248">
        <v>41970.760416666664</v>
      </c>
      <c r="M98" s="259">
        <v>42037</v>
      </c>
      <c r="N98" s="249">
        <f t="shared" si="24"/>
        <v>66.239583333335759</v>
      </c>
      <c r="O98" s="248">
        <f t="shared" si="25"/>
        <v>42042</v>
      </c>
      <c r="P98" s="248"/>
      <c r="Q98" s="249">
        <f t="shared" si="18"/>
        <v>16</v>
      </c>
      <c r="R98" s="249" t="str">
        <f t="shared" si="19"/>
        <v>Sin Fecha</v>
      </c>
      <c r="S98" s="250">
        <f t="shared" si="20"/>
        <v>87.989583333335759</v>
      </c>
      <c r="T98" s="247"/>
      <c r="U98" s="247" t="str">
        <f t="shared" si="21"/>
        <v>No Cumplió</v>
      </c>
      <c r="V98" s="247" t="str">
        <f t="shared" si="22"/>
        <v>Sin Fecha</v>
      </c>
      <c r="W98" s="250">
        <f t="shared" si="23"/>
        <v>87.989583333335759</v>
      </c>
      <c r="X98" s="246" t="s">
        <v>76</v>
      </c>
      <c r="Y98" s="251">
        <f>Brecha!$D$3</f>
        <v>5</v>
      </c>
      <c r="Z98" s="233"/>
      <c r="AA98" s="252"/>
      <c r="AB98" s="252"/>
      <c r="AC98" s="252"/>
      <c r="AD98" s="254"/>
      <c r="AE98" s="255"/>
      <c r="AF98" s="255"/>
    </row>
    <row r="99" spans="1:32" s="245" customFormat="1" ht="51.75" customHeight="1" x14ac:dyDescent="0.25">
      <c r="A99" s="245">
        <v>1</v>
      </c>
      <c r="B99" s="254" t="s">
        <v>730</v>
      </c>
      <c r="C99" s="241" t="s">
        <v>401</v>
      </c>
      <c r="D99" s="246" t="s">
        <v>352</v>
      </c>
      <c r="E99" s="246" t="s">
        <v>158</v>
      </c>
      <c r="F99" s="246" t="s">
        <v>12</v>
      </c>
      <c r="G99" s="246" t="s">
        <v>402</v>
      </c>
      <c r="H99" s="246" t="s">
        <v>403</v>
      </c>
      <c r="I99" s="246" t="s">
        <v>146</v>
      </c>
      <c r="J99" s="246" t="s">
        <v>22</v>
      </c>
      <c r="K99" s="253">
        <f>Brecha!$D$2</f>
        <v>42058.75</v>
      </c>
      <c r="L99" s="248">
        <v>41961.775694444441</v>
      </c>
      <c r="M99" s="259">
        <f>+T100</f>
        <v>42058.784722222219</v>
      </c>
      <c r="N99" s="249">
        <f t="shared" ref="N99" si="32">M99-L99</f>
        <v>97.009027777778101</v>
      </c>
      <c r="O99" s="248">
        <f t="shared" ref="O99" si="33">+M99+Y99</f>
        <v>42063.784722222219</v>
      </c>
      <c r="P99" s="248"/>
      <c r="Q99" s="249">
        <f t="shared" si="18"/>
        <v>-5</v>
      </c>
      <c r="R99" s="249" t="str">
        <f t="shared" si="19"/>
        <v>Sin Fecha</v>
      </c>
      <c r="S99" s="250">
        <f t="shared" si="20"/>
        <v>96.974305555559113</v>
      </c>
      <c r="T99" s="247"/>
      <c r="U99" s="247" t="str">
        <f t="shared" si="21"/>
        <v>No Cumplió</v>
      </c>
      <c r="V99" s="247" t="str">
        <f t="shared" si="22"/>
        <v>Sin Fecha</v>
      </c>
      <c r="W99" s="250">
        <f t="shared" si="23"/>
        <v>96.974305555559113</v>
      </c>
      <c r="X99" s="246" t="s">
        <v>571</v>
      </c>
      <c r="Y99" s="251">
        <f>Brecha!$D$3</f>
        <v>5</v>
      </c>
      <c r="Z99" s="233"/>
      <c r="AA99" s="252"/>
      <c r="AB99" s="252"/>
      <c r="AC99" s="252"/>
      <c r="AD99" s="254"/>
      <c r="AE99" s="255"/>
      <c r="AF99" s="255"/>
    </row>
    <row r="100" spans="1:32" ht="51.75" customHeight="1" x14ac:dyDescent="0.25">
      <c r="B100" s="254" t="s">
        <v>730</v>
      </c>
      <c r="C100" s="241" t="s">
        <v>401</v>
      </c>
      <c r="D100" s="246" t="s">
        <v>352</v>
      </c>
      <c r="E100" s="246" t="s">
        <v>137</v>
      </c>
      <c r="F100" s="246" t="s">
        <v>12</v>
      </c>
      <c r="G100" s="246" t="s">
        <v>402</v>
      </c>
      <c r="H100" s="246" t="s">
        <v>403</v>
      </c>
      <c r="I100" s="246" t="s">
        <v>146</v>
      </c>
      <c r="J100" s="246" t="s">
        <v>932</v>
      </c>
      <c r="K100" s="253">
        <f>Brecha!$D$2</f>
        <v>42058.75</v>
      </c>
      <c r="L100" s="248">
        <v>41961.775694444441</v>
      </c>
      <c r="M100" s="259">
        <f>+T101</f>
        <v>42051.717361111114</v>
      </c>
      <c r="N100" s="249">
        <f t="shared" si="24"/>
        <v>89.941666666672972</v>
      </c>
      <c r="O100" s="248">
        <f t="shared" si="25"/>
        <v>42056.717361111114</v>
      </c>
      <c r="P100" s="248"/>
      <c r="Q100" s="249">
        <f t="shared" si="18"/>
        <v>2</v>
      </c>
      <c r="R100" s="249" t="str">
        <f t="shared" si="19"/>
        <v>Sin Fecha</v>
      </c>
      <c r="S100" s="250">
        <f t="shared" si="20"/>
        <v>96.974305555559113</v>
      </c>
      <c r="T100" s="247">
        <v>42058.784722222219</v>
      </c>
      <c r="U100" s="247" t="str">
        <f t="shared" si="21"/>
        <v>No Cumplió</v>
      </c>
      <c r="V100" s="247" t="str">
        <f t="shared" si="22"/>
        <v>Sin Fecha</v>
      </c>
      <c r="W100" s="250">
        <f t="shared" si="23"/>
        <v>97.009027777778101</v>
      </c>
      <c r="X100" s="246" t="s">
        <v>571</v>
      </c>
      <c r="Y100" s="251">
        <f>Brecha!$D$3</f>
        <v>5</v>
      </c>
      <c r="Z100" s="247">
        <v>42058.784722222219</v>
      </c>
      <c r="AA100" s="252"/>
      <c r="AB100" s="252"/>
      <c r="AC100" s="252"/>
      <c r="AD100" s="254"/>
      <c r="AE100" s="255"/>
      <c r="AF100" s="255"/>
    </row>
    <row r="101" spans="1:32" ht="51.75" customHeight="1" x14ac:dyDescent="0.25">
      <c r="B101" s="254" t="s">
        <v>730</v>
      </c>
      <c r="C101" s="241" t="s">
        <v>401</v>
      </c>
      <c r="D101" s="246" t="s">
        <v>352</v>
      </c>
      <c r="E101" s="246" t="s">
        <v>137</v>
      </c>
      <c r="F101" s="246" t="s">
        <v>12</v>
      </c>
      <c r="G101" s="246" t="s">
        <v>402</v>
      </c>
      <c r="H101" s="246" t="s">
        <v>403</v>
      </c>
      <c r="I101" s="246" t="s">
        <v>146</v>
      </c>
      <c r="J101" s="246" t="s">
        <v>22</v>
      </c>
      <c r="K101" s="253">
        <f>Brecha!$D$2</f>
        <v>42058.75</v>
      </c>
      <c r="L101" s="248">
        <v>41961.775694444441</v>
      </c>
      <c r="M101" s="259">
        <f>+T102</f>
        <v>42044.693749999999</v>
      </c>
      <c r="N101" s="249">
        <f t="shared" si="24"/>
        <v>82.918055555557657</v>
      </c>
      <c r="O101" s="248">
        <f t="shared" si="25"/>
        <v>42049.693749999999</v>
      </c>
      <c r="P101" s="248">
        <v>42040</v>
      </c>
      <c r="Q101" s="249">
        <f t="shared" si="18"/>
        <v>2</v>
      </c>
      <c r="R101" s="249">
        <f t="shared" si="19"/>
        <v>11</v>
      </c>
      <c r="S101" s="250">
        <f t="shared" si="20"/>
        <v>96.974305555559113</v>
      </c>
      <c r="T101" s="247">
        <v>42051.717361111114</v>
      </c>
      <c r="U101" s="247" t="str">
        <f t="shared" si="21"/>
        <v>No Cumplió</v>
      </c>
      <c r="V101" s="247" t="str">
        <f t="shared" si="22"/>
        <v>No Cumplió</v>
      </c>
      <c r="W101" s="250">
        <f t="shared" si="23"/>
        <v>89.941666666672972</v>
      </c>
      <c r="X101" s="246" t="s">
        <v>571</v>
      </c>
      <c r="Y101" s="251">
        <f>Brecha!$D$3</f>
        <v>5</v>
      </c>
      <c r="Z101" s="233"/>
      <c r="AA101" s="252"/>
      <c r="AB101" s="252"/>
      <c r="AC101" s="252"/>
      <c r="AD101" s="254"/>
      <c r="AE101" s="255"/>
      <c r="AF101" s="255"/>
    </row>
    <row r="102" spans="1:32" ht="51.75" customHeight="1" x14ac:dyDescent="0.25">
      <c r="B102" s="254" t="s">
        <v>730</v>
      </c>
      <c r="C102" s="241" t="s">
        <v>401</v>
      </c>
      <c r="D102" s="246" t="s">
        <v>352</v>
      </c>
      <c r="E102" s="246" t="s">
        <v>59</v>
      </c>
      <c r="F102" s="246" t="s">
        <v>12</v>
      </c>
      <c r="G102" s="246" t="s">
        <v>402</v>
      </c>
      <c r="H102" s="246" t="s">
        <v>403</v>
      </c>
      <c r="I102" s="246" t="s">
        <v>146</v>
      </c>
      <c r="J102" s="246" t="s">
        <v>69</v>
      </c>
      <c r="K102" s="253">
        <f>Brecha!$D$2</f>
        <v>42058.75</v>
      </c>
      <c r="L102" s="248">
        <v>41961.775694444441</v>
      </c>
      <c r="M102" s="259">
        <v>42037</v>
      </c>
      <c r="N102" s="249">
        <f t="shared" si="24"/>
        <v>75.224305555559113</v>
      </c>
      <c r="O102" s="248">
        <f t="shared" si="25"/>
        <v>42042</v>
      </c>
      <c r="P102" s="248">
        <v>42040</v>
      </c>
      <c r="Q102" s="249">
        <f t="shared" si="18"/>
        <v>2</v>
      </c>
      <c r="R102" s="249">
        <f t="shared" si="19"/>
        <v>4</v>
      </c>
      <c r="S102" s="250">
        <f t="shared" si="20"/>
        <v>96.974305555559113</v>
      </c>
      <c r="T102" s="247">
        <v>42044.693749999999</v>
      </c>
      <c r="U102" s="247" t="str">
        <f t="shared" si="21"/>
        <v>No Cumplió</v>
      </c>
      <c r="V102" s="247" t="str">
        <f t="shared" si="22"/>
        <v>No Cumplió</v>
      </c>
      <c r="W102" s="250">
        <f t="shared" si="23"/>
        <v>82.918055555557657</v>
      </c>
      <c r="X102" s="246" t="s">
        <v>571</v>
      </c>
      <c r="Y102" s="251">
        <f>Brecha!$D$3</f>
        <v>5</v>
      </c>
      <c r="Z102" s="233"/>
      <c r="AA102" s="252"/>
      <c r="AB102" s="252"/>
      <c r="AC102" s="252"/>
      <c r="AD102" s="254"/>
      <c r="AE102" s="255"/>
      <c r="AF102" s="255"/>
    </row>
    <row r="103" spans="1:32" ht="51.75" customHeight="1" x14ac:dyDescent="0.25">
      <c r="A103" s="4">
        <v>1</v>
      </c>
      <c r="B103" s="254" t="s">
        <v>729</v>
      </c>
      <c r="C103" s="241" t="s">
        <v>404</v>
      </c>
      <c r="D103" s="246" t="s">
        <v>352</v>
      </c>
      <c r="E103" s="246" t="s">
        <v>158</v>
      </c>
      <c r="F103" s="246" t="s">
        <v>12</v>
      </c>
      <c r="G103" s="246" t="s">
        <v>405</v>
      </c>
      <c r="H103" s="246" t="s">
        <v>406</v>
      </c>
      <c r="I103" s="246" t="s">
        <v>134</v>
      </c>
      <c r="J103" s="246" t="s">
        <v>363</v>
      </c>
      <c r="K103" s="253">
        <f>Brecha!$D$2</f>
        <v>42058.75</v>
      </c>
      <c r="L103" s="248">
        <v>41950.504861111112</v>
      </c>
      <c r="M103" s="259">
        <f>+T104</f>
        <v>42048.75277777778</v>
      </c>
      <c r="N103" s="249">
        <f t="shared" si="24"/>
        <v>98.247916666667152</v>
      </c>
      <c r="O103" s="248">
        <f t="shared" si="25"/>
        <v>42053.75277777778</v>
      </c>
      <c r="P103" s="248"/>
      <c r="Q103" s="249">
        <f t="shared" si="18"/>
        <v>4</v>
      </c>
      <c r="R103" s="249" t="str">
        <f t="shared" si="19"/>
        <v>Sin Fecha</v>
      </c>
      <c r="S103" s="250">
        <f t="shared" si="20"/>
        <v>108.2451388888876</v>
      </c>
      <c r="T103" s="247"/>
      <c r="U103" s="247" t="str">
        <f t="shared" si="21"/>
        <v>No Cumplió</v>
      </c>
      <c r="V103" s="247" t="str">
        <f t="shared" si="22"/>
        <v>Sin Fecha</v>
      </c>
      <c r="W103" s="250">
        <f t="shared" si="23"/>
        <v>108.2451388888876</v>
      </c>
      <c r="X103" s="246" t="s">
        <v>17</v>
      </c>
      <c r="Y103" s="251">
        <f>Brecha!$D$3</f>
        <v>5</v>
      </c>
      <c r="Z103" s="233"/>
      <c r="AA103" s="252"/>
      <c r="AB103" s="252"/>
      <c r="AC103" s="252"/>
      <c r="AD103" s="254"/>
      <c r="AE103" s="255"/>
      <c r="AF103" s="255"/>
    </row>
    <row r="104" spans="1:32" ht="51.75" customHeight="1" x14ac:dyDescent="0.25">
      <c r="B104" s="254" t="s">
        <v>729</v>
      </c>
      <c r="C104" s="241" t="s">
        <v>404</v>
      </c>
      <c r="D104" s="246" t="s">
        <v>352</v>
      </c>
      <c r="E104" s="246" t="s">
        <v>59</v>
      </c>
      <c r="F104" s="246" t="s">
        <v>12</v>
      </c>
      <c r="G104" s="246" t="s">
        <v>405</v>
      </c>
      <c r="H104" s="246" t="s">
        <v>406</v>
      </c>
      <c r="I104" s="246" t="s">
        <v>134</v>
      </c>
      <c r="J104" s="246" t="s">
        <v>87</v>
      </c>
      <c r="K104" s="253">
        <f>Brecha!$D$2</f>
        <v>42058.75</v>
      </c>
      <c r="L104" s="248">
        <v>41950.504861111112</v>
      </c>
      <c r="M104" s="259">
        <f>+T105</f>
        <v>42044.774305555555</v>
      </c>
      <c r="N104" s="249">
        <f t="shared" si="24"/>
        <v>94.269444444442343</v>
      </c>
      <c r="O104" s="248">
        <f t="shared" si="25"/>
        <v>42049.774305555555</v>
      </c>
      <c r="P104" s="248"/>
      <c r="Q104" s="249">
        <f t="shared" si="18"/>
        <v>-1</v>
      </c>
      <c r="R104" s="249" t="str">
        <f t="shared" si="19"/>
        <v>Sin Fecha</v>
      </c>
      <c r="S104" s="250">
        <f t="shared" si="20"/>
        <v>108.2451388888876</v>
      </c>
      <c r="T104" s="247">
        <v>42048.75277777778</v>
      </c>
      <c r="U104" s="247" t="str">
        <f t="shared" si="21"/>
        <v>Cumplió</v>
      </c>
      <c r="V104" s="247" t="str">
        <f t="shared" si="22"/>
        <v>Sin Fecha</v>
      </c>
      <c r="W104" s="250">
        <f t="shared" si="23"/>
        <v>98.247916666667152</v>
      </c>
      <c r="X104" s="246" t="s">
        <v>17</v>
      </c>
      <c r="Y104" s="251">
        <f>Brecha!$D$3</f>
        <v>5</v>
      </c>
      <c r="Z104" s="233"/>
      <c r="AA104" s="252"/>
      <c r="AB104" s="252"/>
      <c r="AC104" s="252"/>
      <c r="AD104" s="254"/>
      <c r="AE104" s="255"/>
      <c r="AF104" s="255"/>
    </row>
    <row r="105" spans="1:32" ht="51.75" customHeight="1" x14ac:dyDescent="0.25">
      <c r="B105" s="254" t="s">
        <v>729</v>
      </c>
      <c r="C105" s="241" t="s">
        <v>404</v>
      </c>
      <c r="D105" s="246" t="s">
        <v>352</v>
      </c>
      <c r="E105" s="246" t="s">
        <v>51</v>
      </c>
      <c r="F105" s="246" t="s">
        <v>12</v>
      </c>
      <c r="G105" s="246" t="s">
        <v>405</v>
      </c>
      <c r="H105" s="246" t="s">
        <v>406</v>
      </c>
      <c r="I105" s="246" t="s">
        <v>134</v>
      </c>
      <c r="J105" s="246" t="s">
        <v>127</v>
      </c>
      <c r="K105" s="253">
        <f>Brecha!$D$2</f>
        <v>42058.75</v>
      </c>
      <c r="L105" s="248">
        <v>41950.504861111112</v>
      </c>
      <c r="M105" s="259">
        <v>42037</v>
      </c>
      <c r="N105" s="249">
        <f t="shared" si="24"/>
        <v>86.495138888887595</v>
      </c>
      <c r="O105" s="248">
        <f t="shared" si="25"/>
        <v>42042</v>
      </c>
      <c r="P105" s="248"/>
      <c r="Q105" s="249">
        <f t="shared" si="18"/>
        <v>2</v>
      </c>
      <c r="R105" s="249" t="str">
        <f t="shared" si="19"/>
        <v>Sin Fecha</v>
      </c>
      <c r="S105" s="250">
        <f t="shared" si="20"/>
        <v>108.2451388888876</v>
      </c>
      <c r="T105" s="247">
        <v>42044.774305555555</v>
      </c>
      <c r="U105" s="247" t="str">
        <f t="shared" si="21"/>
        <v>No Cumplió</v>
      </c>
      <c r="V105" s="247" t="str">
        <f t="shared" si="22"/>
        <v>Sin Fecha</v>
      </c>
      <c r="W105" s="250">
        <f t="shared" si="23"/>
        <v>94.269444444442343</v>
      </c>
      <c r="X105" s="246" t="s">
        <v>17</v>
      </c>
      <c r="Y105" s="251">
        <f>Brecha!$D$3</f>
        <v>5</v>
      </c>
      <c r="Z105" s="233"/>
      <c r="AA105" s="252"/>
      <c r="AB105" s="252"/>
      <c r="AC105" s="252"/>
      <c r="AD105" s="254"/>
      <c r="AE105" s="255"/>
      <c r="AF105" s="255"/>
    </row>
    <row r="106" spans="1:32" ht="51.75" customHeight="1" x14ac:dyDescent="0.25">
      <c r="A106" s="4">
        <v>1</v>
      </c>
      <c r="B106" s="254" t="s">
        <v>729</v>
      </c>
      <c r="C106" s="241" t="s">
        <v>407</v>
      </c>
      <c r="D106" s="246" t="s">
        <v>352</v>
      </c>
      <c r="E106" s="246" t="s">
        <v>51</v>
      </c>
      <c r="F106" s="246" t="s">
        <v>12</v>
      </c>
      <c r="G106" s="246" t="s">
        <v>408</v>
      </c>
      <c r="H106" s="246" t="s">
        <v>409</v>
      </c>
      <c r="I106" s="246" t="s">
        <v>134</v>
      </c>
      <c r="J106" s="246" t="s">
        <v>22</v>
      </c>
      <c r="K106" s="253">
        <f>Brecha!$D$2</f>
        <v>42058.75</v>
      </c>
      <c r="L106" s="248">
        <v>41949.61041666667</v>
      </c>
      <c r="M106" s="259">
        <v>42037</v>
      </c>
      <c r="N106" s="249">
        <f t="shared" si="24"/>
        <v>87.389583333329938</v>
      </c>
      <c r="O106" s="248">
        <f t="shared" si="25"/>
        <v>42042</v>
      </c>
      <c r="P106" s="248"/>
      <c r="Q106" s="249">
        <f t="shared" si="18"/>
        <v>16</v>
      </c>
      <c r="R106" s="249" t="str">
        <f t="shared" si="19"/>
        <v>Sin Fecha</v>
      </c>
      <c r="S106" s="250">
        <f t="shared" si="20"/>
        <v>109.13958333332994</v>
      </c>
      <c r="T106" s="247"/>
      <c r="U106" s="247" t="str">
        <f t="shared" si="21"/>
        <v>No Cumplió</v>
      </c>
      <c r="V106" s="247" t="str">
        <f t="shared" si="22"/>
        <v>Sin Fecha</v>
      </c>
      <c r="W106" s="250">
        <f t="shared" si="23"/>
        <v>109.13958333332994</v>
      </c>
      <c r="X106" s="246" t="s">
        <v>17</v>
      </c>
      <c r="Y106" s="251">
        <f>Brecha!$D$3</f>
        <v>5</v>
      </c>
      <c r="Z106" s="233"/>
      <c r="AA106" s="252"/>
      <c r="AB106" s="252"/>
      <c r="AC106" s="252"/>
      <c r="AD106" s="254"/>
      <c r="AE106" s="255"/>
      <c r="AF106" s="255"/>
    </row>
    <row r="107" spans="1:32" ht="51.75" customHeight="1" x14ac:dyDescent="0.25">
      <c r="A107" s="4">
        <v>1</v>
      </c>
      <c r="B107" s="254" t="s">
        <v>729</v>
      </c>
      <c r="C107" s="241" t="s">
        <v>410</v>
      </c>
      <c r="D107" s="246" t="s">
        <v>352</v>
      </c>
      <c r="E107" s="246" t="s">
        <v>51</v>
      </c>
      <c r="F107" s="246" t="s">
        <v>12</v>
      </c>
      <c r="G107" s="246" t="s">
        <v>411</v>
      </c>
      <c r="H107" s="246" t="s">
        <v>412</v>
      </c>
      <c r="I107" s="246" t="s">
        <v>134</v>
      </c>
      <c r="J107" s="246" t="s">
        <v>127</v>
      </c>
      <c r="K107" s="253">
        <f>Brecha!$D$2</f>
        <v>42058.75</v>
      </c>
      <c r="L107" s="248">
        <v>41949.605555555558</v>
      </c>
      <c r="M107" s="259">
        <v>42037</v>
      </c>
      <c r="N107" s="249">
        <f t="shared" si="24"/>
        <v>87.394444444442343</v>
      </c>
      <c r="O107" s="248">
        <f t="shared" si="25"/>
        <v>42042</v>
      </c>
      <c r="P107" s="248"/>
      <c r="Q107" s="249">
        <f t="shared" si="18"/>
        <v>16</v>
      </c>
      <c r="R107" s="249" t="str">
        <f t="shared" si="19"/>
        <v>Sin Fecha</v>
      </c>
      <c r="S107" s="250">
        <f t="shared" si="20"/>
        <v>109.14444444444234</v>
      </c>
      <c r="T107" s="247"/>
      <c r="U107" s="247" t="str">
        <f t="shared" si="21"/>
        <v>No Cumplió</v>
      </c>
      <c r="V107" s="247" t="str">
        <f t="shared" si="22"/>
        <v>Sin Fecha</v>
      </c>
      <c r="W107" s="250">
        <f t="shared" si="23"/>
        <v>109.14444444444234</v>
      </c>
      <c r="X107" s="246" t="s">
        <v>17</v>
      </c>
      <c r="Y107" s="251">
        <f>Brecha!$D$3</f>
        <v>5</v>
      </c>
      <c r="Z107" s="233"/>
      <c r="AA107" s="252"/>
      <c r="AB107" s="252"/>
      <c r="AC107" s="252"/>
      <c r="AD107" s="254"/>
      <c r="AE107" s="255"/>
      <c r="AF107" s="255"/>
    </row>
    <row r="108" spans="1:32" ht="51.75" customHeight="1" x14ac:dyDescent="0.25">
      <c r="A108" s="4">
        <v>1</v>
      </c>
      <c r="B108" s="254" t="s">
        <v>729</v>
      </c>
      <c r="C108" s="241" t="s">
        <v>413</v>
      </c>
      <c r="D108" s="246" t="s">
        <v>352</v>
      </c>
      <c r="E108" s="246" t="s">
        <v>51</v>
      </c>
      <c r="F108" s="246" t="s">
        <v>12</v>
      </c>
      <c r="G108" s="246" t="s">
        <v>414</v>
      </c>
      <c r="H108" s="246" t="s">
        <v>415</v>
      </c>
      <c r="I108" s="246" t="s">
        <v>134</v>
      </c>
      <c r="J108" s="246" t="s">
        <v>127</v>
      </c>
      <c r="K108" s="253">
        <f>Brecha!$D$2</f>
        <v>42058.75</v>
      </c>
      <c r="L108" s="248">
        <v>41949.602083333331</v>
      </c>
      <c r="M108" s="259">
        <v>42037</v>
      </c>
      <c r="N108" s="249">
        <f t="shared" si="24"/>
        <v>87.397916666668607</v>
      </c>
      <c r="O108" s="248">
        <f t="shared" si="25"/>
        <v>42042</v>
      </c>
      <c r="P108" s="248"/>
      <c r="Q108" s="249">
        <f t="shared" si="18"/>
        <v>16</v>
      </c>
      <c r="R108" s="249" t="str">
        <f t="shared" si="19"/>
        <v>Sin Fecha</v>
      </c>
      <c r="S108" s="250">
        <f t="shared" si="20"/>
        <v>109.14791666666861</v>
      </c>
      <c r="T108" s="247"/>
      <c r="U108" s="247" t="str">
        <f t="shared" si="21"/>
        <v>No Cumplió</v>
      </c>
      <c r="V108" s="247" t="str">
        <f t="shared" si="22"/>
        <v>Sin Fecha</v>
      </c>
      <c r="W108" s="250">
        <f t="shared" si="23"/>
        <v>109.14791666666861</v>
      </c>
      <c r="X108" s="246" t="s">
        <v>17</v>
      </c>
      <c r="Y108" s="251">
        <f>Brecha!$D$3</f>
        <v>5</v>
      </c>
      <c r="Z108" s="233"/>
      <c r="AA108" s="252"/>
      <c r="AB108" s="252"/>
      <c r="AC108" s="252"/>
      <c r="AD108" s="254"/>
      <c r="AE108" s="255"/>
      <c r="AF108" s="255"/>
    </row>
    <row r="109" spans="1:32" ht="51.75" customHeight="1" x14ac:dyDescent="0.25">
      <c r="A109" s="4">
        <v>1</v>
      </c>
      <c r="B109" s="254" t="s">
        <v>729</v>
      </c>
      <c r="C109" s="241" t="s">
        <v>416</v>
      </c>
      <c r="D109" s="246" t="s">
        <v>352</v>
      </c>
      <c r="E109" s="246" t="s">
        <v>51</v>
      </c>
      <c r="F109" s="246" t="s">
        <v>12</v>
      </c>
      <c r="G109" s="246" t="s">
        <v>417</v>
      </c>
      <c r="H109" s="246" t="s">
        <v>418</v>
      </c>
      <c r="I109" s="246" t="s">
        <v>134</v>
      </c>
      <c r="J109" s="246" t="s">
        <v>22</v>
      </c>
      <c r="K109" s="253">
        <f>Brecha!$D$2</f>
        <v>42058.75</v>
      </c>
      <c r="L109" s="248">
        <v>41949.599999999999</v>
      </c>
      <c r="M109" s="259">
        <v>42037</v>
      </c>
      <c r="N109" s="249">
        <f t="shared" si="24"/>
        <v>87.400000000001455</v>
      </c>
      <c r="O109" s="248">
        <f t="shared" si="25"/>
        <v>42042</v>
      </c>
      <c r="P109" s="248"/>
      <c r="Q109" s="249">
        <f t="shared" si="18"/>
        <v>16</v>
      </c>
      <c r="R109" s="249" t="str">
        <f t="shared" si="19"/>
        <v>Sin Fecha</v>
      </c>
      <c r="S109" s="250">
        <f t="shared" si="20"/>
        <v>109.15000000000146</v>
      </c>
      <c r="T109" s="247"/>
      <c r="U109" s="247" t="str">
        <f t="shared" si="21"/>
        <v>No Cumplió</v>
      </c>
      <c r="V109" s="247" t="str">
        <f t="shared" si="22"/>
        <v>Sin Fecha</v>
      </c>
      <c r="W109" s="250">
        <f t="shared" si="23"/>
        <v>109.15000000000146</v>
      </c>
      <c r="X109" s="246" t="s">
        <v>17</v>
      </c>
      <c r="Y109" s="251">
        <f>Brecha!$D$3</f>
        <v>5</v>
      </c>
      <c r="Z109" s="233"/>
      <c r="AA109" s="252"/>
      <c r="AB109" s="252"/>
      <c r="AC109" s="252"/>
      <c r="AD109" s="254"/>
      <c r="AE109" s="255"/>
      <c r="AF109" s="255"/>
    </row>
    <row r="110" spans="1:32" ht="51.75" customHeight="1" x14ac:dyDescent="0.25">
      <c r="A110" s="4">
        <v>1</v>
      </c>
      <c r="B110" s="254" t="s">
        <v>729</v>
      </c>
      <c r="C110" s="241" t="s">
        <v>419</v>
      </c>
      <c r="D110" s="246" t="s">
        <v>352</v>
      </c>
      <c r="E110" s="246" t="s">
        <v>51</v>
      </c>
      <c r="F110" s="246" t="s">
        <v>12</v>
      </c>
      <c r="G110" s="246" t="s">
        <v>420</v>
      </c>
      <c r="H110" s="246" t="s">
        <v>421</v>
      </c>
      <c r="I110" s="246" t="s">
        <v>134</v>
      </c>
      <c r="J110" s="246" t="s">
        <v>127</v>
      </c>
      <c r="K110" s="253">
        <f>Brecha!$D$2</f>
        <v>42058.75</v>
      </c>
      <c r="L110" s="248">
        <v>41949.595833333333</v>
      </c>
      <c r="M110" s="259">
        <v>42037</v>
      </c>
      <c r="N110" s="249">
        <f t="shared" si="24"/>
        <v>87.404166666667152</v>
      </c>
      <c r="O110" s="248">
        <f t="shared" si="25"/>
        <v>42042</v>
      </c>
      <c r="P110" s="248"/>
      <c r="Q110" s="249">
        <f t="shared" si="18"/>
        <v>16</v>
      </c>
      <c r="R110" s="249" t="str">
        <f t="shared" si="19"/>
        <v>Sin Fecha</v>
      </c>
      <c r="S110" s="250">
        <f t="shared" si="20"/>
        <v>109.15416666666715</v>
      </c>
      <c r="T110" s="247"/>
      <c r="U110" s="247" t="str">
        <f t="shared" si="21"/>
        <v>No Cumplió</v>
      </c>
      <c r="V110" s="247" t="str">
        <f t="shared" si="22"/>
        <v>Sin Fecha</v>
      </c>
      <c r="W110" s="250">
        <f t="shared" si="23"/>
        <v>109.15416666666715</v>
      </c>
      <c r="X110" s="246" t="s">
        <v>17</v>
      </c>
      <c r="Y110" s="251">
        <f>Brecha!$D$3</f>
        <v>5</v>
      </c>
      <c r="Z110" s="233"/>
      <c r="AA110" s="252"/>
      <c r="AB110" s="252"/>
      <c r="AC110" s="252"/>
      <c r="AD110" s="254"/>
      <c r="AE110" s="255"/>
      <c r="AF110" s="255"/>
    </row>
    <row r="111" spans="1:32" ht="51.75" customHeight="1" x14ac:dyDescent="0.25">
      <c r="A111" s="4" t="s">
        <v>945</v>
      </c>
      <c r="B111" s="254" t="s">
        <v>729</v>
      </c>
      <c r="C111" s="241" t="s">
        <v>422</v>
      </c>
      <c r="D111" s="246" t="s">
        <v>352</v>
      </c>
      <c r="E111" s="246" t="s">
        <v>817</v>
      </c>
      <c r="F111" s="246" t="s">
        <v>12</v>
      </c>
      <c r="G111" s="246" t="s">
        <v>423</v>
      </c>
      <c r="H111" s="246" t="s">
        <v>424</v>
      </c>
      <c r="I111" s="246" t="s">
        <v>134</v>
      </c>
      <c r="J111" s="246" t="s">
        <v>127</v>
      </c>
      <c r="K111" s="253">
        <f>Brecha!$D$2</f>
        <v>42058.75</v>
      </c>
      <c r="L111" s="248">
        <v>41949.586111111108</v>
      </c>
      <c r="M111" s="259">
        <v>42037</v>
      </c>
      <c r="N111" s="249">
        <f t="shared" si="24"/>
        <v>87.413888888891961</v>
      </c>
      <c r="O111" s="248">
        <f t="shared" si="25"/>
        <v>42042</v>
      </c>
      <c r="P111" s="248"/>
      <c r="Q111" s="249">
        <f t="shared" si="18"/>
        <v>6</v>
      </c>
      <c r="R111" s="249" t="str">
        <f t="shared" si="19"/>
        <v>Sin Fecha</v>
      </c>
      <c r="S111" s="250">
        <f t="shared" si="20"/>
        <v>109.16388888889196</v>
      </c>
      <c r="T111" s="247">
        <v>42048.456250000003</v>
      </c>
      <c r="U111" s="247" t="str">
        <f t="shared" si="21"/>
        <v>No Cumplió</v>
      </c>
      <c r="V111" s="247" t="str">
        <f t="shared" si="22"/>
        <v>Sin Fecha</v>
      </c>
      <c r="W111" s="250">
        <f t="shared" si="23"/>
        <v>98.870138888894871</v>
      </c>
      <c r="X111" s="246" t="s">
        <v>17</v>
      </c>
      <c r="Y111" s="251">
        <f>Brecha!$D$3</f>
        <v>5</v>
      </c>
      <c r="Z111" s="233"/>
      <c r="AA111" s="252"/>
      <c r="AB111" s="252"/>
      <c r="AC111" s="252"/>
      <c r="AD111" s="254"/>
      <c r="AE111" s="255"/>
      <c r="AF111" s="255"/>
    </row>
    <row r="112" spans="1:32" ht="51.75" customHeight="1" x14ac:dyDescent="0.25">
      <c r="A112" s="4">
        <v>1</v>
      </c>
      <c r="B112" s="254" t="s">
        <v>729</v>
      </c>
      <c r="C112" s="241" t="s">
        <v>425</v>
      </c>
      <c r="D112" s="246" t="s">
        <v>352</v>
      </c>
      <c r="E112" s="246" t="s">
        <v>59</v>
      </c>
      <c r="F112" s="246" t="s">
        <v>12</v>
      </c>
      <c r="G112" s="246" t="s">
        <v>426</v>
      </c>
      <c r="H112" s="246" t="s">
        <v>427</v>
      </c>
      <c r="I112" s="246" t="s">
        <v>251</v>
      </c>
      <c r="J112" s="246" t="s">
        <v>21</v>
      </c>
      <c r="K112" s="253">
        <f>Brecha!$D$2</f>
        <v>42058.75</v>
      </c>
      <c r="L112" s="248">
        <v>41942.512499999997</v>
      </c>
      <c r="M112" s="259">
        <v>42037</v>
      </c>
      <c r="N112" s="249">
        <f t="shared" si="24"/>
        <v>94.48750000000291</v>
      </c>
      <c r="O112" s="248">
        <f t="shared" si="25"/>
        <v>42042</v>
      </c>
      <c r="P112" s="248">
        <v>42040</v>
      </c>
      <c r="Q112" s="249">
        <f t="shared" si="18"/>
        <v>16</v>
      </c>
      <c r="R112" s="249">
        <f t="shared" si="19"/>
        <v>18</v>
      </c>
      <c r="S112" s="250">
        <f t="shared" si="20"/>
        <v>116.23750000000291</v>
      </c>
      <c r="T112" s="247"/>
      <c r="U112" s="247" t="str">
        <f t="shared" si="21"/>
        <v>No Cumplió</v>
      </c>
      <c r="V112" s="247" t="str">
        <f t="shared" si="22"/>
        <v>No Cumplió</v>
      </c>
      <c r="W112" s="250">
        <f t="shared" si="23"/>
        <v>116.23750000000291</v>
      </c>
      <c r="X112" s="246" t="s">
        <v>140</v>
      </c>
      <c r="Y112" s="251">
        <f>Brecha!$D$3</f>
        <v>5</v>
      </c>
      <c r="Z112" s="233"/>
      <c r="AA112" s="252"/>
      <c r="AB112" s="252"/>
      <c r="AC112" s="252"/>
      <c r="AD112" s="254"/>
      <c r="AE112" s="255"/>
      <c r="AF112" s="255"/>
    </row>
    <row r="113" spans="1:32" ht="51.75" customHeight="1" x14ac:dyDescent="0.25">
      <c r="A113" s="4">
        <v>1</v>
      </c>
      <c r="B113" s="254" t="s">
        <v>731</v>
      </c>
      <c r="C113" s="241" t="s">
        <v>428</v>
      </c>
      <c r="D113" s="246" t="s">
        <v>352</v>
      </c>
      <c r="E113" s="246" t="s">
        <v>158</v>
      </c>
      <c r="F113" s="246" t="s">
        <v>12</v>
      </c>
      <c r="G113" s="246" t="s">
        <v>429</v>
      </c>
      <c r="H113" s="246" t="s">
        <v>430</v>
      </c>
      <c r="I113" s="246" t="s">
        <v>141</v>
      </c>
      <c r="J113" s="246" t="s">
        <v>65</v>
      </c>
      <c r="K113" s="253">
        <f>Brecha!$D$2</f>
        <v>42058.75</v>
      </c>
      <c r="L113" s="248">
        <v>41940.821527777778</v>
      </c>
      <c r="M113" s="259">
        <v>42037</v>
      </c>
      <c r="N113" s="249">
        <f t="shared" si="24"/>
        <v>96.178472222221899</v>
      </c>
      <c r="O113" s="248">
        <f t="shared" si="25"/>
        <v>42042</v>
      </c>
      <c r="P113" s="248"/>
      <c r="Q113" s="249">
        <f t="shared" si="18"/>
        <v>16</v>
      </c>
      <c r="R113" s="249" t="str">
        <f t="shared" si="19"/>
        <v>Sin Fecha</v>
      </c>
      <c r="S113" s="250">
        <f t="shared" si="20"/>
        <v>117.9284722222219</v>
      </c>
      <c r="T113" s="247"/>
      <c r="U113" s="247" t="str">
        <f t="shared" si="21"/>
        <v>No Cumplió</v>
      </c>
      <c r="V113" s="247" t="str">
        <f t="shared" si="22"/>
        <v>Sin Fecha</v>
      </c>
      <c r="W113" s="250">
        <f t="shared" si="23"/>
        <v>117.9284722222219</v>
      </c>
      <c r="X113" s="246" t="s">
        <v>572</v>
      </c>
      <c r="Y113" s="251">
        <f>Brecha!$D$3</f>
        <v>5</v>
      </c>
      <c r="Z113" s="233"/>
      <c r="AA113" s="252"/>
      <c r="AB113" s="252"/>
      <c r="AC113" s="252"/>
      <c r="AD113" s="254"/>
      <c r="AE113" s="255"/>
      <c r="AF113" s="255"/>
    </row>
    <row r="114" spans="1:32" s="245" customFormat="1" ht="51.75" customHeight="1" x14ac:dyDescent="0.25">
      <c r="A114" s="245">
        <v>1</v>
      </c>
      <c r="B114" s="254" t="s">
        <v>729</v>
      </c>
      <c r="C114" s="241" t="s">
        <v>431</v>
      </c>
      <c r="D114" s="246" t="s">
        <v>352</v>
      </c>
      <c r="E114" s="246" t="s">
        <v>51</v>
      </c>
      <c r="F114" s="246" t="s">
        <v>12</v>
      </c>
      <c r="G114" s="246" t="s">
        <v>432</v>
      </c>
      <c r="H114" s="246" t="s">
        <v>433</v>
      </c>
      <c r="I114" s="246" t="s">
        <v>165</v>
      </c>
      <c r="J114" s="246" t="s">
        <v>149</v>
      </c>
      <c r="K114" s="253">
        <f>Brecha!$D$2</f>
        <v>42058.75</v>
      </c>
      <c r="L114" s="248">
        <v>41936.593055555553</v>
      </c>
      <c r="M114" s="259">
        <f>+T115</f>
        <v>42058.680555555555</v>
      </c>
      <c r="N114" s="249">
        <f t="shared" ref="N114" si="34">M114-L114</f>
        <v>122.08750000000146</v>
      </c>
      <c r="O114" s="248">
        <f t="shared" ref="O114" si="35">+M114+Y114</f>
        <v>42063.680555555555</v>
      </c>
      <c r="P114" s="248"/>
      <c r="Q114" s="249">
        <f t="shared" si="18"/>
        <v>-4</v>
      </c>
      <c r="R114" s="249" t="str">
        <f t="shared" si="19"/>
        <v>Sin Fecha</v>
      </c>
      <c r="S114" s="250">
        <f t="shared" si="20"/>
        <v>122.15694444444671</v>
      </c>
      <c r="T114" s="247"/>
      <c r="U114" s="247" t="str">
        <f t="shared" si="21"/>
        <v>No Cumplió</v>
      </c>
      <c r="V114" s="247" t="str">
        <f t="shared" si="22"/>
        <v>Sin Fecha</v>
      </c>
      <c r="W114" s="250">
        <f t="shared" si="23"/>
        <v>122.15694444444671</v>
      </c>
      <c r="X114" s="246" t="s">
        <v>57</v>
      </c>
      <c r="Y114" s="251">
        <f>Brecha!$D$3</f>
        <v>5</v>
      </c>
      <c r="Z114" s="233"/>
      <c r="AA114" s="252"/>
      <c r="AB114" s="252"/>
      <c r="AC114" s="252"/>
      <c r="AD114" s="254"/>
      <c r="AE114" s="255"/>
      <c r="AF114" s="255"/>
    </row>
    <row r="115" spans="1:32" s="188" customFormat="1" ht="51.75" customHeight="1" x14ac:dyDescent="0.25">
      <c r="A115" s="189"/>
      <c r="B115" s="254" t="s">
        <v>729</v>
      </c>
      <c r="C115" s="241" t="s">
        <v>431</v>
      </c>
      <c r="D115" s="246" t="s">
        <v>352</v>
      </c>
      <c r="E115" s="246" t="s">
        <v>51</v>
      </c>
      <c r="F115" s="246" t="s">
        <v>12</v>
      </c>
      <c r="G115" s="246" t="s">
        <v>432</v>
      </c>
      <c r="H115" s="246" t="s">
        <v>433</v>
      </c>
      <c r="I115" s="246" t="s">
        <v>165</v>
      </c>
      <c r="J115" s="246" t="s">
        <v>80</v>
      </c>
      <c r="K115" s="253">
        <f>Brecha!$D$2</f>
        <v>42058.75</v>
      </c>
      <c r="L115" s="248">
        <v>41936.593055555553</v>
      </c>
      <c r="M115" s="259">
        <f>+T116</f>
        <v>42053.575694444444</v>
      </c>
      <c r="N115" s="249">
        <f t="shared" si="24"/>
        <v>116.98263888889051</v>
      </c>
      <c r="O115" s="248">
        <f t="shared" si="25"/>
        <v>42058.575694444444</v>
      </c>
      <c r="P115" s="248"/>
      <c r="Q115" s="249">
        <f t="shared" si="18"/>
        <v>0</v>
      </c>
      <c r="R115" s="249" t="str">
        <f t="shared" si="19"/>
        <v>Sin Fecha</v>
      </c>
      <c r="S115" s="250">
        <f t="shared" si="20"/>
        <v>122.15694444444671</v>
      </c>
      <c r="T115" s="247">
        <v>42058.680555555555</v>
      </c>
      <c r="U115" s="247" t="str">
        <f t="shared" si="21"/>
        <v>Cumplió</v>
      </c>
      <c r="V115" s="247" t="str">
        <f t="shared" si="22"/>
        <v>Sin Fecha</v>
      </c>
      <c r="W115" s="250">
        <f t="shared" si="23"/>
        <v>122.08750000000146</v>
      </c>
      <c r="X115" s="246" t="s">
        <v>57</v>
      </c>
      <c r="Y115" s="251">
        <f>Brecha!$D$3</f>
        <v>5</v>
      </c>
      <c r="Z115" s="233"/>
      <c r="AA115" s="252"/>
      <c r="AB115" s="252"/>
      <c r="AC115" s="252"/>
      <c r="AD115" s="254"/>
      <c r="AE115" s="255"/>
      <c r="AF115" s="255"/>
    </row>
    <row r="116" spans="1:32" ht="51.75" customHeight="1" x14ac:dyDescent="0.25">
      <c r="B116" s="254" t="s">
        <v>729</v>
      </c>
      <c r="C116" s="241" t="s">
        <v>431</v>
      </c>
      <c r="D116" s="246" t="s">
        <v>352</v>
      </c>
      <c r="E116" s="246" t="s">
        <v>51</v>
      </c>
      <c r="F116" s="246" t="s">
        <v>12</v>
      </c>
      <c r="G116" s="246" t="s">
        <v>432</v>
      </c>
      <c r="H116" s="246" t="s">
        <v>433</v>
      </c>
      <c r="I116" s="246" t="s">
        <v>165</v>
      </c>
      <c r="J116" s="246" t="s">
        <v>149</v>
      </c>
      <c r="K116" s="253">
        <f>Brecha!$D$2</f>
        <v>42058.75</v>
      </c>
      <c r="L116" s="248">
        <v>41936.593055555553</v>
      </c>
      <c r="M116" s="259">
        <f>+T117</f>
        <v>42051.595833333333</v>
      </c>
      <c r="N116" s="249">
        <f t="shared" si="24"/>
        <v>115.00277777777956</v>
      </c>
      <c r="O116" s="248">
        <f t="shared" si="25"/>
        <v>42056.595833333333</v>
      </c>
      <c r="P116" s="248"/>
      <c r="Q116" s="249">
        <f t="shared" si="18"/>
        <v>-3</v>
      </c>
      <c r="R116" s="249" t="str">
        <f t="shared" si="19"/>
        <v>Sin Fecha</v>
      </c>
      <c r="S116" s="250">
        <f t="shared" si="20"/>
        <v>122.15694444444671</v>
      </c>
      <c r="T116" s="247">
        <v>42053.575694444444</v>
      </c>
      <c r="U116" s="247" t="str">
        <f t="shared" si="21"/>
        <v>Cumplió</v>
      </c>
      <c r="V116" s="247" t="str">
        <f t="shared" si="22"/>
        <v>Sin Fecha</v>
      </c>
      <c r="W116" s="250">
        <f t="shared" si="23"/>
        <v>116.98263888889051</v>
      </c>
      <c r="X116" s="246" t="s">
        <v>57</v>
      </c>
      <c r="Y116" s="251">
        <f>Brecha!$D$3</f>
        <v>5</v>
      </c>
      <c r="Z116" s="233"/>
      <c r="AA116" s="252"/>
      <c r="AB116" s="252"/>
      <c r="AC116" s="252"/>
      <c r="AD116" s="254"/>
      <c r="AE116" s="255"/>
      <c r="AF116" s="255"/>
    </row>
    <row r="117" spans="1:32" ht="51.75" customHeight="1" x14ac:dyDescent="0.25">
      <c r="B117" s="254" t="s">
        <v>729</v>
      </c>
      <c r="C117" s="241" t="s">
        <v>431</v>
      </c>
      <c r="D117" s="246" t="s">
        <v>352</v>
      </c>
      <c r="E117" s="246" t="s">
        <v>51</v>
      </c>
      <c r="F117" s="246" t="s">
        <v>12</v>
      </c>
      <c r="G117" s="246" t="s">
        <v>432</v>
      </c>
      <c r="H117" s="246" t="s">
        <v>433</v>
      </c>
      <c r="I117" s="246" t="s">
        <v>165</v>
      </c>
      <c r="J117" s="246" t="s">
        <v>33</v>
      </c>
      <c r="K117" s="253">
        <f>Brecha!$D$2</f>
        <v>42058.75</v>
      </c>
      <c r="L117" s="248">
        <v>41936.593055555553</v>
      </c>
      <c r="M117" s="259">
        <v>42037</v>
      </c>
      <c r="N117" s="249">
        <f t="shared" si="24"/>
        <v>100.40694444444671</v>
      </c>
      <c r="O117" s="248">
        <f t="shared" si="25"/>
        <v>42042</v>
      </c>
      <c r="P117" s="248"/>
      <c r="Q117" s="249">
        <f t="shared" si="18"/>
        <v>9</v>
      </c>
      <c r="R117" s="249" t="str">
        <f t="shared" si="19"/>
        <v>Sin Fecha</v>
      </c>
      <c r="S117" s="250">
        <f t="shared" si="20"/>
        <v>122.15694444444671</v>
      </c>
      <c r="T117" s="247">
        <v>42051.595833333333</v>
      </c>
      <c r="U117" s="247" t="str">
        <f t="shared" si="21"/>
        <v>No Cumplió</v>
      </c>
      <c r="V117" s="247" t="str">
        <f t="shared" si="22"/>
        <v>Sin Fecha</v>
      </c>
      <c r="W117" s="250">
        <f t="shared" si="23"/>
        <v>115.00277777777956</v>
      </c>
      <c r="X117" s="246" t="s">
        <v>57</v>
      </c>
      <c r="Y117" s="251">
        <f>Brecha!$D$3</f>
        <v>5</v>
      </c>
      <c r="Z117" s="233"/>
      <c r="AA117" s="252"/>
      <c r="AB117" s="252"/>
      <c r="AC117" s="252"/>
      <c r="AD117" s="254"/>
      <c r="AE117" s="255"/>
      <c r="AF117" s="255"/>
    </row>
    <row r="118" spans="1:32" s="129" customFormat="1" ht="51.75" customHeight="1" x14ac:dyDescent="0.25">
      <c r="A118" s="130">
        <v>1</v>
      </c>
      <c r="B118" s="254" t="s">
        <v>728</v>
      </c>
      <c r="C118" s="241" t="s">
        <v>434</v>
      </c>
      <c r="D118" s="246" t="s">
        <v>352</v>
      </c>
      <c r="E118" s="246" t="s">
        <v>24</v>
      </c>
      <c r="F118" s="246" t="s">
        <v>12</v>
      </c>
      <c r="G118" s="246" t="s">
        <v>435</v>
      </c>
      <c r="H118" s="246" t="s">
        <v>436</v>
      </c>
      <c r="I118" s="246" t="s">
        <v>437</v>
      </c>
      <c r="J118" s="246" t="s">
        <v>437</v>
      </c>
      <c r="K118" s="253">
        <f>Brecha!$D$2</f>
        <v>42058.75</v>
      </c>
      <c r="L118" s="248">
        <v>41934.503472222219</v>
      </c>
      <c r="M118" s="259">
        <f>+T119</f>
        <v>42052.779166666667</v>
      </c>
      <c r="N118" s="249">
        <f t="shared" si="24"/>
        <v>118.27569444444816</v>
      </c>
      <c r="O118" s="248">
        <f t="shared" si="25"/>
        <v>42057.779166666667</v>
      </c>
      <c r="P118" s="248"/>
      <c r="Q118" s="249">
        <f t="shared" si="18"/>
        <v>0</v>
      </c>
      <c r="R118" s="249" t="str">
        <f t="shared" si="19"/>
        <v>Sin Fecha</v>
      </c>
      <c r="S118" s="250">
        <f t="shared" si="20"/>
        <v>124.24652777778101</v>
      </c>
      <c r="T118" s="247"/>
      <c r="U118" s="247" t="str">
        <f t="shared" si="21"/>
        <v>No Cumplió</v>
      </c>
      <c r="V118" s="247" t="str">
        <f t="shared" si="22"/>
        <v>Sin Fecha</v>
      </c>
      <c r="W118" s="250">
        <f t="shared" si="23"/>
        <v>124.24652777778101</v>
      </c>
      <c r="X118" s="246" t="s">
        <v>17</v>
      </c>
      <c r="Y118" s="251">
        <f>Brecha!$D$3</f>
        <v>5</v>
      </c>
      <c r="Z118" s="233"/>
      <c r="AA118" s="252"/>
      <c r="AB118" s="252"/>
      <c r="AC118" s="252"/>
      <c r="AD118" s="254"/>
      <c r="AE118" s="255"/>
      <c r="AF118" s="255"/>
    </row>
    <row r="119" spans="1:32" ht="51.75" customHeight="1" x14ac:dyDescent="0.25">
      <c r="B119" s="254" t="s">
        <v>728</v>
      </c>
      <c r="C119" s="241" t="s">
        <v>434</v>
      </c>
      <c r="D119" s="246" t="s">
        <v>352</v>
      </c>
      <c r="E119" s="246" t="s">
        <v>24</v>
      </c>
      <c r="F119" s="246" t="s">
        <v>12</v>
      </c>
      <c r="G119" s="246" t="s">
        <v>435</v>
      </c>
      <c r="H119" s="246" t="s">
        <v>436</v>
      </c>
      <c r="I119" s="246" t="s">
        <v>156</v>
      </c>
      <c r="J119" s="246" t="s">
        <v>437</v>
      </c>
      <c r="K119" s="253">
        <f>Brecha!$D$2</f>
        <v>42058.75</v>
      </c>
      <c r="L119" s="248">
        <v>41934.503472222219</v>
      </c>
      <c r="M119" s="259">
        <v>42037</v>
      </c>
      <c r="N119" s="249">
        <f t="shared" si="24"/>
        <v>102.49652777778101</v>
      </c>
      <c r="O119" s="248">
        <f t="shared" si="25"/>
        <v>42042</v>
      </c>
      <c r="P119" s="248"/>
      <c r="Q119" s="249">
        <f t="shared" si="18"/>
        <v>10</v>
      </c>
      <c r="R119" s="249" t="str">
        <f t="shared" si="19"/>
        <v>Sin Fecha</v>
      </c>
      <c r="S119" s="250">
        <f t="shared" si="20"/>
        <v>124.24652777778101</v>
      </c>
      <c r="T119" s="247">
        <v>42052.779166666667</v>
      </c>
      <c r="U119" s="247" t="str">
        <f t="shared" si="21"/>
        <v>No Cumplió</v>
      </c>
      <c r="V119" s="247" t="str">
        <f t="shared" si="22"/>
        <v>Sin Fecha</v>
      </c>
      <c r="W119" s="250">
        <f t="shared" si="23"/>
        <v>118.27569444444816</v>
      </c>
      <c r="X119" s="246" t="s">
        <v>17</v>
      </c>
      <c r="Y119" s="251">
        <f>Brecha!$D$3</f>
        <v>5</v>
      </c>
      <c r="Z119" s="233"/>
      <c r="AA119" s="252"/>
      <c r="AB119" s="252"/>
      <c r="AC119" s="252"/>
      <c r="AD119" s="254"/>
      <c r="AE119" s="255"/>
      <c r="AF119" s="255"/>
    </row>
    <row r="120" spans="1:32" ht="51.75" customHeight="1" x14ac:dyDescent="0.25">
      <c r="A120" s="4">
        <v>1</v>
      </c>
      <c r="B120" s="254" t="s">
        <v>732</v>
      </c>
      <c r="C120" s="241" t="s">
        <v>438</v>
      </c>
      <c r="D120" s="246" t="s">
        <v>352</v>
      </c>
      <c r="E120" s="246" t="s">
        <v>137</v>
      </c>
      <c r="F120" s="246" t="s">
        <v>12</v>
      </c>
      <c r="G120" s="246" t="s">
        <v>439</v>
      </c>
      <c r="H120" s="246" t="s">
        <v>440</v>
      </c>
      <c r="I120" s="246" t="s">
        <v>49</v>
      </c>
      <c r="J120" s="246" t="s">
        <v>80</v>
      </c>
      <c r="K120" s="253">
        <f>Brecha!$D$2</f>
        <v>42058.75</v>
      </c>
      <c r="L120" s="248">
        <v>41932.736805555556</v>
      </c>
      <c r="M120" s="259">
        <v>42037</v>
      </c>
      <c r="N120" s="249">
        <f t="shared" si="24"/>
        <v>104.2631944444438</v>
      </c>
      <c r="O120" s="248">
        <f t="shared" si="25"/>
        <v>42042</v>
      </c>
      <c r="P120" s="248">
        <v>42039</v>
      </c>
      <c r="Q120" s="249">
        <f t="shared" si="18"/>
        <v>16</v>
      </c>
      <c r="R120" s="249">
        <f t="shared" si="19"/>
        <v>19</v>
      </c>
      <c r="S120" s="250">
        <f t="shared" si="20"/>
        <v>126.0131944444438</v>
      </c>
      <c r="T120" s="247"/>
      <c r="U120" s="247" t="str">
        <f t="shared" si="21"/>
        <v>No Cumplió</v>
      </c>
      <c r="V120" s="247" t="str">
        <f t="shared" si="22"/>
        <v>No Cumplió</v>
      </c>
      <c r="W120" s="250">
        <f t="shared" si="23"/>
        <v>126.0131944444438</v>
      </c>
      <c r="X120" s="246" t="s">
        <v>71</v>
      </c>
      <c r="Y120" s="251">
        <f>Brecha!$D$3</f>
        <v>5</v>
      </c>
      <c r="Z120" s="233"/>
      <c r="AA120" s="252"/>
      <c r="AB120" s="252"/>
      <c r="AC120" s="252"/>
      <c r="AD120" s="254"/>
      <c r="AE120" s="255"/>
      <c r="AF120" s="255"/>
    </row>
    <row r="121" spans="1:32" ht="51.75" customHeight="1" x14ac:dyDescent="0.25">
      <c r="A121" s="4">
        <v>1</v>
      </c>
      <c r="B121" s="254" t="s">
        <v>730</v>
      </c>
      <c r="C121" s="241" t="s">
        <v>441</v>
      </c>
      <c r="D121" s="246" t="s">
        <v>352</v>
      </c>
      <c r="E121" s="246" t="s">
        <v>59</v>
      </c>
      <c r="F121" s="246" t="s">
        <v>12</v>
      </c>
      <c r="G121" s="246" t="s">
        <v>442</v>
      </c>
      <c r="H121" s="246" t="s">
        <v>443</v>
      </c>
      <c r="I121" s="246" t="s">
        <v>70</v>
      </c>
      <c r="J121" s="246" t="s">
        <v>80</v>
      </c>
      <c r="K121" s="253">
        <f>Brecha!$D$2</f>
        <v>42058.75</v>
      </c>
      <c r="L121" s="248">
        <v>41929.410416666666</v>
      </c>
      <c r="M121" s="259">
        <v>42037</v>
      </c>
      <c r="N121" s="249">
        <f t="shared" si="24"/>
        <v>107.5895833333343</v>
      </c>
      <c r="O121" s="248">
        <f t="shared" si="25"/>
        <v>42042</v>
      </c>
      <c r="P121" s="248">
        <v>42040</v>
      </c>
      <c r="Q121" s="249">
        <f t="shared" si="18"/>
        <v>16</v>
      </c>
      <c r="R121" s="249">
        <f t="shared" si="19"/>
        <v>18</v>
      </c>
      <c r="S121" s="250">
        <f t="shared" si="20"/>
        <v>129.3395833333343</v>
      </c>
      <c r="T121" s="247"/>
      <c r="U121" s="247" t="str">
        <f t="shared" si="21"/>
        <v>No Cumplió</v>
      </c>
      <c r="V121" s="247" t="str">
        <f t="shared" si="22"/>
        <v>No Cumplió</v>
      </c>
      <c r="W121" s="250">
        <f t="shared" si="23"/>
        <v>129.3395833333343</v>
      </c>
      <c r="X121" s="246" t="s">
        <v>764</v>
      </c>
      <c r="Y121" s="251">
        <f>Brecha!$D$3</f>
        <v>5</v>
      </c>
      <c r="Z121" s="233"/>
      <c r="AA121" s="252"/>
      <c r="AB121" s="252"/>
      <c r="AC121" s="252"/>
      <c r="AD121" s="254"/>
      <c r="AE121" s="255"/>
      <c r="AF121" s="255"/>
    </row>
    <row r="122" spans="1:32" ht="51.75" customHeight="1" x14ac:dyDescent="0.25">
      <c r="A122" s="4" t="s">
        <v>945</v>
      </c>
      <c r="B122" s="254" t="s">
        <v>730</v>
      </c>
      <c r="C122" s="241" t="s">
        <v>444</v>
      </c>
      <c r="D122" s="246" t="s">
        <v>352</v>
      </c>
      <c r="E122" s="246" t="s">
        <v>817</v>
      </c>
      <c r="F122" s="246" t="s">
        <v>12</v>
      </c>
      <c r="G122" s="246" t="s">
        <v>445</v>
      </c>
      <c r="H122" s="246" t="s">
        <v>446</v>
      </c>
      <c r="I122" s="246" t="s">
        <v>70</v>
      </c>
      <c r="J122" s="246" t="s">
        <v>70</v>
      </c>
      <c r="K122" s="253">
        <f>Brecha!$D$2</f>
        <v>42058.75</v>
      </c>
      <c r="L122" s="248">
        <v>41919.767361111109</v>
      </c>
      <c r="M122" s="259">
        <v>42037</v>
      </c>
      <c r="N122" s="249">
        <f t="shared" si="24"/>
        <v>117.23263888889051</v>
      </c>
      <c r="O122" s="248">
        <f t="shared" si="25"/>
        <v>42042</v>
      </c>
      <c r="P122" s="248">
        <v>42040</v>
      </c>
      <c r="Q122" s="249">
        <f t="shared" si="18"/>
        <v>3</v>
      </c>
      <c r="R122" s="249">
        <f t="shared" si="19"/>
        <v>5</v>
      </c>
      <c r="S122" s="250">
        <f t="shared" si="20"/>
        <v>138.98263888889051</v>
      </c>
      <c r="T122" s="247">
        <v>42045.820138888892</v>
      </c>
      <c r="U122" s="247" t="str">
        <f t="shared" si="21"/>
        <v>No Cumplió</v>
      </c>
      <c r="V122" s="247" t="str">
        <f t="shared" si="22"/>
        <v>No Cumplió</v>
      </c>
      <c r="W122" s="250">
        <f t="shared" si="23"/>
        <v>126.05277777778247</v>
      </c>
      <c r="X122" s="246" t="s">
        <v>765</v>
      </c>
      <c r="Y122" s="251">
        <f>Brecha!$D$3</f>
        <v>5</v>
      </c>
      <c r="Z122" s="233"/>
      <c r="AA122" s="252"/>
      <c r="AB122" s="252"/>
      <c r="AC122" s="252"/>
      <c r="AD122" s="254"/>
      <c r="AE122" s="255"/>
      <c r="AF122" s="255"/>
    </row>
    <row r="123" spans="1:32" ht="51.75" customHeight="1" x14ac:dyDescent="0.25">
      <c r="A123" s="4">
        <v>1</v>
      </c>
      <c r="B123" s="254" t="s">
        <v>730</v>
      </c>
      <c r="C123" s="241" t="s">
        <v>447</v>
      </c>
      <c r="D123" s="246" t="s">
        <v>352</v>
      </c>
      <c r="E123" s="246" t="s">
        <v>59</v>
      </c>
      <c r="F123" s="246" t="s">
        <v>448</v>
      </c>
      <c r="G123" s="246" t="s">
        <v>449</v>
      </c>
      <c r="H123" s="246" t="s">
        <v>450</v>
      </c>
      <c r="I123" s="246" t="s">
        <v>400</v>
      </c>
      <c r="J123" s="246" t="s">
        <v>33</v>
      </c>
      <c r="K123" s="253">
        <f>Brecha!$D$2</f>
        <v>42058.75</v>
      </c>
      <c r="L123" s="248">
        <v>41914.742361111108</v>
      </c>
      <c r="M123" s="259">
        <v>42037</v>
      </c>
      <c r="N123" s="249">
        <f t="shared" si="24"/>
        <v>122.25763888889196</v>
      </c>
      <c r="O123" s="248">
        <f t="shared" si="25"/>
        <v>42042</v>
      </c>
      <c r="P123" s="248"/>
      <c r="Q123" s="249">
        <f t="shared" si="18"/>
        <v>16</v>
      </c>
      <c r="R123" s="249" t="str">
        <f t="shared" si="19"/>
        <v>Sin Fecha</v>
      </c>
      <c r="S123" s="250">
        <f t="shared" si="20"/>
        <v>144.00763888889196</v>
      </c>
      <c r="T123" s="247"/>
      <c r="U123" s="247" t="str">
        <f t="shared" si="21"/>
        <v>No Cumplió</v>
      </c>
      <c r="V123" s="247" t="str">
        <f t="shared" si="22"/>
        <v>Sin Fecha</v>
      </c>
      <c r="W123" s="250">
        <f t="shared" si="23"/>
        <v>144.00763888889196</v>
      </c>
      <c r="X123" s="246" t="s">
        <v>766</v>
      </c>
      <c r="Y123" s="251">
        <f>Brecha!$D$3</f>
        <v>5</v>
      </c>
      <c r="Z123" s="233"/>
      <c r="AA123" s="252"/>
      <c r="AB123" s="252"/>
      <c r="AC123" s="252"/>
      <c r="AD123" s="254"/>
      <c r="AE123" s="255"/>
      <c r="AF123" s="255"/>
    </row>
    <row r="124" spans="1:32" ht="51.75" customHeight="1" x14ac:dyDescent="0.25">
      <c r="A124" s="4">
        <v>1</v>
      </c>
      <c r="B124" s="254" t="s">
        <v>729</v>
      </c>
      <c r="C124" s="241" t="s">
        <v>451</v>
      </c>
      <c r="D124" s="246" t="s">
        <v>352</v>
      </c>
      <c r="E124" s="246" t="s">
        <v>51</v>
      </c>
      <c r="F124" s="246" t="s">
        <v>12</v>
      </c>
      <c r="G124" s="246" t="s">
        <v>452</v>
      </c>
      <c r="H124" s="246" t="s">
        <v>178</v>
      </c>
      <c r="I124" s="246" t="s">
        <v>141</v>
      </c>
      <c r="J124" s="246" t="s">
        <v>131</v>
      </c>
      <c r="K124" s="253">
        <f>Brecha!$D$2</f>
        <v>42058.75</v>
      </c>
      <c r="L124" s="248">
        <v>41911.817361111112</v>
      </c>
      <c r="M124" s="259">
        <v>42037</v>
      </c>
      <c r="N124" s="249">
        <f t="shared" si="24"/>
        <v>125.1826388888876</v>
      </c>
      <c r="O124" s="248">
        <f t="shared" si="25"/>
        <v>42042</v>
      </c>
      <c r="P124" s="248"/>
      <c r="Q124" s="249">
        <f t="shared" si="18"/>
        <v>16</v>
      </c>
      <c r="R124" s="249" t="str">
        <f t="shared" si="19"/>
        <v>Sin Fecha</v>
      </c>
      <c r="S124" s="250">
        <f t="shared" si="20"/>
        <v>146.9326388888876</v>
      </c>
      <c r="T124" s="247"/>
      <c r="U124" s="247" t="str">
        <f t="shared" si="21"/>
        <v>No Cumplió</v>
      </c>
      <c r="V124" s="247" t="str">
        <f t="shared" si="22"/>
        <v>Sin Fecha</v>
      </c>
      <c r="W124" s="250">
        <f t="shared" si="23"/>
        <v>146.9326388888876</v>
      </c>
      <c r="X124" s="246" t="s">
        <v>767</v>
      </c>
      <c r="Y124" s="251">
        <f>Brecha!$D$3</f>
        <v>5</v>
      </c>
      <c r="Z124" s="233"/>
      <c r="AA124" s="252"/>
      <c r="AB124" s="252"/>
      <c r="AC124" s="252"/>
      <c r="AD124" s="254"/>
      <c r="AE124" s="255"/>
      <c r="AF124" s="255"/>
    </row>
    <row r="125" spans="1:32" ht="51.75" customHeight="1" x14ac:dyDescent="0.25">
      <c r="A125" s="4" t="s">
        <v>945</v>
      </c>
      <c r="B125" s="254" t="s">
        <v>730</v>
      </c>
      <c r="C125" s="241" t="s">
        <v>453</v>
      </c>
      <c r="D125" s="246" t="s">
        <v>352</v>
      </c>
      <c r="E125" s="246" t="s">
        <v>817</v>
      </c>
      <c r="F125" s="246" t="s">
        <v>12</v>
      </c>
      <c r="G125" s="246" t="s">
        <v>454</v>
      </c>
      <c r="H125" s="246" t="s">
        <v>455</v>
      </c>
      <c r="I125" s="246" t="s">
        <v>22</v>
      </c>
      <c r="J125" s="246" t="s">
        <v>456</v>
      </c>
      <c r="K125" s="253">
        <f>Brecha!$D$2</f>
        <v>42058.75</v>
      </c>
      <c r="L125" s="248">
        <v>41907.827777777777</v>
      </c>
      <c r="M125" s="259">
        <v>42037</v>
      </c>
      <c r="N125" s="249">
        <f t="shared" si="24"/>
        <v>129.17222222222335</v>
      </c>
      <c r="O125" s="248">
        <f t="shared" si="25"/>
        <v>42042</v>
      </c>
      <c r="P125" s="248">
        <v>42040</v>
      </c>
      <c r="Q125" s="249">
        <f t="shared" si="18"/>
        <v>3</v>
      </c>
      <c r="R125" s="249">
        <f t="shared" si="19"/>
        <v>5</v>
      </c>
      <c r="S125" s="250">
        <f t="shared" si="20"/>
        <v>150.92222222222335</v>
      </c>
      <c r="T125" s="247">
        <v>42045.409722222219</v>
      </c>
      <c r="U125" s="247" t="str">
        <f t="shared" si="21"/>
        <v>No Cumplió</v>
      </c>
      <c r="V125" s="247" t="str">
        <f t="shared" si="22"/>
        <v>No Cumplió</v>
      </c>
      <c r="W125" s="250">
        <f t="shared" si="23"/>
        <v>137.58194444444234</v>
      </c>
      <c r="X125" s="246" t="s">
        <v>768</v>
      </c>
      <c r="Y125" s="251">
        <f>Brecha!$D$3</f>
        <v>5</v>
      </c>
      <c r="Z125" s="233"/>
      <c r="AA125" s="252"/>
      <c r="AB125" s="252"/>
      <c r="AC125" s="252"/>
      <c r="AD125" s="254"/>
      <c r="AE125" s="255"/>
      <c r="AF125" s="255"/>
    </row>
    <row r="126" spans="1:32" s="131" customFormat="1" ht="51.75" customHeight="1" x14ac:dyDescent="0.25">
      <c r="A126" s="132">
        <v>1</v>
      </c>
      <c r="B126" s="254" t="s">
        <v>730</v>
      </c>
      <c r="C126" s="241" t="s">
        <v>457</v>
      </c>
      <c r="D126" s="246" t="s">
        <v>352</v>
      </c>
      <c r="E126" s="246" t="s">
        <v>59</v>
      </c>
      <c r="F126" s="246" t="s">
        <v>12</v>
      </c>
      <c r="G126" s="246" t="s">
        <v>458</v>
      </c>
      <c r="H126" s="246" t="s">
        <v>459</v>
      </c>
      <c r="I126" s="246" t="s">
        <v>38</v>
      </c>
      <c r="J126" s="246" t="s">
        <v>38</v>
      </c>
      <c r="K126" s="253">
        <f>Brecha!$D$2</f>
        <v>42058.75</v>
      </c>
      <c r="L126" s="248">
        <v>41899.432638888888</v>
      </c>
      <c r="M126" s="259">
        <f>+T127</f>
        <v>42052.726388888892</v>
      </c>
      <c r="N126" s="249">
        <f t="shared" si="24"/>
        <v>153.29375000000437</v>
      </c>
      <c r="O126" s="248">
        <f t="shared" si="25"/>
        <v>42057.726388888892</v>
      </c>
      <c r="P126" s="248"/>
      <c r="Q126" s="249">
        <f t="shared" si="18"/>
        <v>1</v>
      </c>
      <c r="R126" s="249" t="str">
        <f t="shared" si="19"/>
        <v>Sin Fecha</v>
      </c>
      <c r="S126" s="250">
        <f t="shared" si="20"/>
        <v>159.3173611111124</v>
      </c>
      <c r="T126" s="247"/>
      <c r="U126" s="247" t="str">
        <f t="shared" si="21"/>
        <v>No Cumplió</v>
      </c>
      <c r="V126" s="247" t="str">
        <f t="shared" si="22"/>
        <v>Sin Fecha</v>
      </c>
      <c r="W126" s="250">
        <f t="shared" si="23"/>
        <v>159.3173611111124</v>
      </c>
      <c r="X126" s="246" t="s">
        <v>769</v>
      </c>
      <c r="Y126" s="251">
        <f>Brecha!$D$3</f>
        <v>5</v>
      </c>
      <c r="Z126" s="233"/>
      <c r="AA126" s="252"/>
      <c r="AB126" s="252"/>
      <c r="AC126" s="252"/>
      <c r="AD126" s="254"/>
      <c r="AE126" s="255"/>
      <c r="AF126" s="255"/>
    </row>
    <row r="127" spans="1:32" ht="51.75" customHeight="1" x14ac:dyDescent="0.25">
      <c r="B127" s="254" t="s">
        <v>730</v>
      </c>
      <c r="C127" s="241" t="s">
        <v>457</v>
      </c>
      <c r="D127" s="246" t="s">
        <v>352</v>
      </c>
      <c r="E127" s="246" t="s">
        <v>59</v>
      </c>
      <c r="F127" s="246" t="s">
        <v>12</v>
      </c>
      <c r="G127" s="246" t="s">
        <v>458</v>
      </c>
      <c r="H127" s="246" t="s">
        <v>459</v>
      </c>
      <c r="I127" s="246" t="s">
        <v>22</v>
      </c>
      <c r="J127" s="246" t="s">
        <v>16</v>
      </c>
      <c r="K127" s="253">
        <f>Brecha!$D$2</f>
        <v>42058.75</v>
      </c>
      <c r="L127" s="248">
        <v>41899.432638888888</v>
      </c>
      <c r="M127" s="259">
        <v>42037</v>
      </c>
      <c r="N127" s="249">
        <f t="shared" si="24"/>
        <v>137.5673611111124</v>
      </c>
      <c r="O127" s="248">
        <f t="shared" si="25"/>
        <v>42042</v>
      </c>
      <c r="P127" s="248">
        <v>42039</v>
      </c>
      <c r="Q127" s="249">
        <f t="shared" si="18"/>
        <v>10</v>
      </c>
      <c r="R127" s="249">
        <f t="shared" si="19"/>
        <v>13</v>
      </c>
      <c r="S127" s="250">
        <f t="shared" si="20"/>
        <v>159.3173611111124</v>
      </c>
      <c r="T127" s="247">
        <v>42052.726388888892</v>
      </c>
      <c r="U127" s="247" t="str">
        <f t="shared" si="21"/>
        <v>No Cumplió</v>
      </c>
      <c r="V127" s="247" t="str">
        <f t="shared" si="22"/>
        <v>No Cumplió</v>
      </c>
      <c r="W127" s="250">
        <f t="shared" si="23"/>
        <v>153.29375000000437</v>
      </c>
      <c r="X127" s="246" t="s">
        <v>769</v>
      </c>
      <c r="Y127" s="251">
        <f>Brecha!$D$3</f>
        <v>5</v>
      </c>
      <c r="Z127" s="233"/>
      <c r="AA127" s="252"/>
      <c r="AB127" s="252"/>
      <c r="AC127" s="252"/>
      <c r="AD127" s="254"/>
      <c r="AE127" s="255"/>
      <c r="AF127" s="255"/>
    </row>
    <row r="128" spans="1:32" ht="51.75" customHeight="1" x14ac:dyDescent="0.25">
      <c r="A128" s="4">
        <v>1</v>
      </c>
      <c r="B128" s="254" t="s">
        <v>730</v>
      </c>
      <c r="C128" s="241" t="s">
        <v>460</v>
      </c>
      <c r="D128" s="246" t="s">
        <v>352</v>
      </c>
      <c r="E128" s="246" t="s">
        <v>59</v>
      </c>
      <c r="F128" s="246" t="s">
        <v>12</v>
      </c>
      <c r="G128" s="246" t="s">
        <v>461</v>
      </c>
      <c r="H128" s="246" t="s">
        <v>462</v>
      </c>
      <c r="I128" s="246" t="s">
        <v>155</v>
      </c>
      <c r="J128" s="246" t="s">
        <v>22</v>
      </c>
      <c r="K128" s="253">
        <f>Brecha!$D$2</f>
        <v>42058.75</v>
      </c>
      <c r="L128" s="248">
        <v>41893.708333333336</v>
      </c>
      <c r="M128" s="259">
        <f>+T129</f>
        <v>42044.495138888888</v>
      </c>
      <c r="N128" s="249">
        <f t="shared" si="24"/>
        <v>150.78680555555184</v>
      </c>
      <c r="O128" s="248">
        <f t="shared" si="25"/>
        <v>42049.495138888888</v>
      </c>
      <c r="P128" s="248">
        <v>42039</v>
      </c>
      <c r="Q128" s="249">
        <f t="shared" si="18"/>
        <v>9</v>
      </c>
      <c r="R128" s="249">
        <f t="shared" si="19"/>
        <v>19</v>
      </c>
      <c r="S128" s="250">
        <f t="shared" si="20"/>
        <v>165.04166666666424</v>
      </c>
      <c r="T128" s="247"/>
      <c r="U128" s="247" t="str">
        <f t="shared" si="21"/>
        <v>No Cumplió</v>
      </c>
      <c r="V128" s="247" t="str">
        <f t="shared" si="22"/>
        <v>No Cumplió</v>
      </c>
      <c r="W128" s="250">
        <f t="shared" si="23"/>
        <v>165.04166666666424</v>
      </c>
      <c r="X128" s="246" t="s">
        <v>769</v>
      </c>
      <c r="Y128" s="251">
        <f>Brecha!$D$3</f>
        <v>5</v>
      </c>
      <c r="Z128" s="233"/>
      <c r="AA128" s="252"/>
      <c r="AB128" s="252"/>
      <c r="AC128" s="252"/>
      <c r="AD128" s="254"/>
      <c r="AE128" s="255"/>
      <c r="AF128" s="255"/>
    </row>
    <row r="129" spans="1:32" ht="51.75" customHeight="1" x14ac:dyDescent="0.25">
      <c r="B129" s="254" t="s">
        <v>730</v>
      </c>
      <c r="C129" s="241" t="s">
        <v>460</v>
      </c>
      <c r="D129" s="246" t="s">
        <v>352</v>
      </c>
      <c r="E129" s="246" t="s">
        <v>59</v>
      </c>
      <c r="F129" s="246" t="s">
        <v>12</v>
      </c>
      <c r="G129" s="246" t="s">
        <v>461</v>
      </c>
      <c r="H129" s="246" t="s">
        <v>462</v>
      </c>
      <c r="I129" s="246" t="s">
        <v>155</v>
      </c>
      <c r="J129" s="246" t="s">
        <v>38</v>
      </c>
      <c r="K129" s="253">
        <f>Brecha!$D$2</f>
        <v>42058.75</v>
      </c>
      <c r="L129" s="248">
        <v>41893.708333333336</v>
      </c>
      <c r="M129" s="259">
        <v>42037</v>
      </c>
      <c r="N129" s="249">
        <f t="shared" si="24"/>
        <v>143.29166666666424</v>
      </c>
      <c r="O129" s="248">
        <f t="shared" si="25"/>
        <v>42042</v>
      </c>
      <c r="P129" s="248">
        <v>42039</v>
      </c>
      <c r="Q129" s="249">
        <f t="shared" si="18"/>
        <v>2</v>
      </c>
      <c r="R129" s="249">
        <f t="shared" si="19"/>
        <v>5</v>
      </c>
      <c r="S129" s="250">
        <f t="shared" si="20"/>
        <v>165.04166666666424</v>
      </c>
      <c r="T129" s="247">
        <v>42044.495138888888</v>
      </c>
      <c r="U129" s="247" t="str">
        <f t="shared" si="21"/>
        <v>No Cumplió</v>
      </c>
      <c r="V129" s="247" t="str">
        <f t="shared" si="22"/>
        <v>No Cumplió</v>
      </c>
      <c r="W129" s="250">
        <f t="shared" si="23"/>
        <v>150.78680555555184</v>
      </c>
      <c r="X129" s="246" t="s">
        <v>769</v>
      </c>
      <c r="Y129" s="251">
        <f>Brecha!$D$3</f>
        <v>5</v>
      </c>
      <c r="Z129" s="233"/>
      <c r="AA129" s="252"/>
      <c r="AB129" s="252"/>
      <c r="AC129" s="252"/>
      <c r="AD129" s="254"/>
      <c r="AE129" s="255"/>
      <c r="AF129" s="255"/>
    </row>
    <row r="130" spans="1:32" s="245" customFormat="1" ht="51.75" customHeight="1" x14ac:dyDescent="0.25">
      <c r="A130" s="245">
        <v>1</v>
      </c>
      <c r="B130" s="254" t="s">
        <v>730</v>
      </c>
      <c r="C130" s="241" t="s">
        <v>463</v>
      </c>
      <c r="D130" s="246" t="s">
        <v>352</v>
      </c>
      <c r="E130" s="246" t="s">
        <v>59</v>
      </c>
      <c r="F130" s="246" t="s">
        <v>12</v>
      </c>
      <c r="G130" s="246" t="s">
        <v>464</v>
      </c>
      <c r="H130" s="246" t="s">
        <v>465</v>
      </c>
      <c r="I130" s="246" t="s">
        <v>22</v>
      </c>
      <c r="J130" s="246" t="s">
        <v>22</v>
      </c>
      <c r="K130" s="253">
        <f>Brecha!$D$2</f>
        <v>42058.75</v>
      </c>
      <c r="L130" s="248">
        <v>41891.475694444445</v>
      </c>
      <c r="M130" s="259">
        <f>+T131</f>
        <v>42055.722916666666</v>
      </c>
      <c r="N130" s="249">
        <f t="shared" ref="N130" si="36">M130-L130</f>
        <v>164.24722222222044</v>
      </c>
      <c r="O130" s="248">
        <f t="shared" ref="O130" si="37">+M130+Y130</f>
        <v>42060.722916666666</v>
      </c>
      <c r="P130" s="248">
        <v>42040</v>
      </c>
      <c r="Q130" s="249">
        <f t="shared" si="18"/>
        <v>-1</v>
      </c>
      <c r="R130" s="249">
        <f t="shared" si="19"/>
        <v>18</v>
      </c>
      <c r="S130" s="250">
        <f t="shared" si="20"/>
        <v>167.27430555555475</v>
      </c>
      <c r="T130" s="247"/>
      <c r="U130" s="247" t="str">
        <f t="shared" si="21"/>
        <v>No Cumplió</v>
      </c>
      <c r="V130" s="247" t="str">
        <f t="shared" si="22"/>
        <v>No Cumplió</v>
      </c>
      <c r="W130" s="250">
        <f t="shared" si="23"/>
        <v>167.27430555555475</v>
      </c>
      <c r="X130" s="246" t="s">
        <v>768</v>
      </c>
      <c r="Y130" s="251">
        <f>Brecha!$D$3</f>
        <v>5</v>
      </c>
      <c r="Z130" s="233"/>
      <c r="AA130" s="252"/>
      <c r="AB130" s="252"/>
      <c r="AC130" s="252"/>
      <c r="AD130" s="254"/>
      <c r="AE130" s="255"/>
      <c r="AF130" s="255"/>
    </row>
    <row r="131" spans="1:32" ht="51.75" customHeight="1" x14ac:dyDescent="0.25">
      <c r="B131" s="254" t="s">
        <v>730</v>
      </c>
      <c r="C131" s="241" t="s">
        <v>463</v>
      </c>
      <c r="D131" s="246" t="s">
        <v>352</v>
      </c>
      <c r="E131" s="246" t="s">
        <v>59</v>
      </c>
      <c r="F131" s="246" t="s">
        <v>12</v>
      </c>
      <c r="G131" s="246" t="s">
        <v>464</v>
      </c>
      <c r="H131" s="246" t="s">
        <v>465</v>
      </c>
      <c r="I131" s="246" t="s">
        <v>22</v>
      </c>
      <c r="J131" s="246" t="s">
        <v>22</v>
      </c>
      <c r="K131" s="253">
        <f>Brecha!$D$2</f>
        <v>42058.75</v>
      </c>
      <c r="L131" s="248">
        <v>41891.475694444445</v>
      </c>
      <c r="M131" s="259">
        <f>+T132</f>
        <v>42044.70208333333</v>
      </c>
      <c r="N131" s="249">
        <f t="shared" si="24"/>
        <v>153.22638888888469</v>
      </c>
      <c r="O131" s="248">
        <f t="shared" si="25"/>
        <v>42049.70208333333</v>
      </c>
      <c r="P131" s="248">
        <v>42040</v>
      </c>
      <c r="Q131" s="249">
        <f t="shared" si="18"/>
        <v>6</v>
      </c>
      <c r="R131" s="249">
        <f t="shared" si="19"/>
        <v>15</v>
      </c>
      <c r="S131" s="250">
        <f t="shared" si="20"/>
        <v>167.27430555555475</v>
      </c>
      <c r="T131" s="247">
        <v>42055.722916666666</v>
      </c>
      <c r="U131" s="247" t="str">
        <f t="shared" si="21"/>
        <v>No Cumplió</v>
      </c>
      <c r="V131" s="247" t="str">
        <f t="shared" si="22"/>
        <v>No Cumplió</v>
      </c>
      <c r="W131" s="250">
        <f t="shared" si="23"/>
        <v>164.24722222222044</v>
      </c>
      <c r="X131" s="246" t="s">
        <v>768</v>
      </c>
      <c r="Y131" s="251">
        <f>Brecha!$D$3</f>
        <v>5</v>
      </c>
      <c r="Z131" s="233"/>
      <c r="AA131" s="252"/>
      <c r="AB131" s="252"/>
      <c r="AC131" s="252"/>
      <c r="AD131" s="254"/>
      <c r="AE131" s="255"/>
      <c r="AF131" s="255"/>
    </row>
    <row r="132" spans="1:32" ht="51.75" customHeight="1" x14ac:dyDescent="0.25">
      <c r="B132" s="254" t="s">
        <v>730</v>
      </c>
      <c r="C132" s="241" t="s">
        <v>463</v>
      </c>
      <c r="D132" s="246" t="s">
        <v>352</v>
      </c>
      <c r="E132" s="246" t="s">
        <v>59</v>
      </c>
      <c r="F132" s="246" t="s">
        <v>12</v>
      </c>
      <c r="G132" s="246" t="s">
        <v>464</v>
      </c>
      <c r="H132" s="246" t="s">
        <v>465</v>
      </c>
      <c r="I132" s="246" t="s">
        <v>22</v>
      </c>
      <c r="J132" s="246" t="s">
        <v>49</v>
      </c>
      <c r="K132" s="253">
        <f>Brecha!$D$2</f>
        <v>42058.75</v>
      </c>
      <c r="L132" s="248">
        <v>41891.475694444445</v>
      </c>
      <c r="M132" s="259">
        <v>42037</v>
      </c>
      <c r="N132" s="249">
        <f t="shared" si="24"/>
        <v>145.52430555555475</v>
      </c>
      <c r="O132" s="248">
        <f t="shared" si="25"/>
        <v>42042</v>
      </c>
      <c r="P132" s="248">
        <v>42040</v>
      </c>
      <c r="Q132" s="249">
        <f t="shared" si="18"/>
        <v>2</v>
      </c>
      <c r="R132" s="249">
        <f t="shared" si="19"/>
        <v>4</v>
      </c>
      <c r="S132" s="250">
        <f t="shared" si="20"/>
        <v>167.27430555555475</v>
      </c>
      <c r="T132" s="247">
        <v>42044.70208333333</v>
      </c>
      <c r="U132" s="247" t="str">
        <f t="shared" si="21"/>
        <v>No Cumplió</v>
      </c>
      <c r="V132" s="247" t="str">
        <f t="shared" si="22"/>
        <v>No Cumplió</v>
      </c>
      <c r="W132" s="250">
        <f t="shared" si="23"/>
        <v>153.22638888888469</v>
      </c>
      <c r="X132" s="246" t="s">
        <v>768</v>
      </c>
      <c r="Y132" s="251">
        <f>Brecha!$D$3</f>
        <v>5</v>
      </c>
      <c r="Z132" s="233"/>
      <c r="AA132" s="252"/>
      <c r="AB132" s="252"/>
      <c r="AC132" s="252"/>
      <c r="AD132" s="254"/>
      <c r="AE132" s="255"/>
      <c r="AF132" s="255"/>
    </row>
    <row r="133" spans="1:32" ht="51.75" customHeight="1" x14ac:dyDescent="0.25">
      <c r="A133" s="4" t="s">
        <v>945</v>
      </c>
      <c r="B133" s="254" t="s">
        <v>730</v>
      </c>
      <c r="C133" s="241" t="s">
        <v>886</v>
      </c>
      <c r="D133" s="246" t="s">
        <v>352</v>
      </c>
      <c r="E133" s="246" t="s">
        <v>817</v>
      </c>
      <c r="F133" s="246" t="s">
        <v>12</v>
      </c>
      <c r="G133" s="246" t="s">
        <v>887</v>
      </c>
      <c r="H133" s="246" t="s">
        <v>888</v>
      </c>
      <c r="I133" s="246" t="s">
        <v>127</v>
      </c>
      <c r="J133" s="246" t="s">
        <v>127</v>
      </c>
      <c r="K133" s="253">
        <f>Brecha!$D$2</f>
        <v>42058.75</v>
      </c>
      <c r="L133" s="248">
        <v>42045.833333333336</v>
      </c>
      <c r="M133" s="259">
        <v>42045.833333333336</v>
      </c>
      <c r="N133" s="249">
        <f t="shared" si="24"/>
        <v>0</v>
      </c>
      <c r="O133" s="248">
        <f t="shared" si="25"/>
        <v>42050.833333333336</v>
      </c>
      <c r="P133" s="248"/>
      <c r="Q133" s="249">
        <f t="shared" si="18"/>
        <v>-18</v>
      </c>
      <c r="R133" s="249" t="str">
        <f t="shared" si="19"/>
        <v>Sin Fecha</v>
      </c>
      <c r="S133" s="250">
        <f t="shared" si="20"/>
        <v>12.916666666664241</v>
      </c>
      <c r="T133" s="247">
        <v>42032.753472222219</v>
      </c>
      <c r="U133" s="247" t="str">
        <f t="shared" si="21"/>
        <v>Cumplió</v>
      </c>
      <c r="V133" s="247" t="str">
        <f t="shared" si="22"/>
        <v>Sin Fecha</v>
      </c>
      <c r="W133" s="250">
        <f t="shared" si="23"/>
        <v>-13.07986111111677</v>
      </c>
      <c r="X133" s="246" t="s">
        <v>889</v>
      </c>
      <c r="Y133" s="251">
        <f>Brecha!$D$3</f>
        <v>5</v>
      </c>
      <c r="Z133" s="233"/>
      <c r="AA133" s="252"/>
      <c r="AB133" s="252"/>
      <c r="AC133" s="252"/>
      <c r="AD133" s="254"/>
      <c r="AE133" s="255"/>
      <c r="AF133" s="255"/>
    </row>
    <row r="134" spans="1:32" ht="51.75" customHeight="1" x14ac:dyDescent="0.25">
      <c r="A134" s="4">
        <v>1</v>
      </c>
      <c r="B134" s="254" t="s">
        <v>730</v>
      </c>
      <c r="C134" s="257" t="s">
        <v>466</v>
      </c>
      <c r="D134" s="257" t="s">
        <v>352</v>
      </c>
      <c r="E134" s="257" t="s">
        <v>24</v>
      </c>
      <c r="F134" s="257" t="s">
        <v>12</v>
      </c>
      <c r="G134" s="246" t="s">
        <v>467</v>
      </c>
      <c r="H134" s="246" t="s">
        <v>468</v>
      </c>
      <c r="I134" s="257" t="s">
        <v>49</v>
      </c>
      <c r="J134" s="257" t="s">
        <v>69</v>
      </c>
      <c r="K134" s="253">
        <f>Brecha!$D$2</f>
        <v>42058.75</v>
      </c>
      <c r="L134" s="258">
        <v>41876.563888888886</v>
      </c>
      <c r="M134" s="259">
        <f>+T135</f>
        <v>42052.600694444445</v>
      </c>
      <c r="N134" s="249">
        <f t="shared" si="24"/>
        <v>176.03680555555911</v>
      </c>
      <c r="O134" s="248">
        <f t="shared" si="25"/>
        <v>42057.600694444445</v>
      </c>
      <c r="P134" s="248"/>
      <c r="Q134" s="249">
        <f t="shared" si="18"/>
        <v>1</v>
      </c>
      <c r="R134" s="249" t="str">
        <f t="shared" si="19"/>
        <v>Sin Fecha</v>
      </c>
      <c r="S134" s="250">
        <f t="shared" si="20"/>
        <v>182.18611111111386</v>
      </c>
      <c r="T134" s="256"/>
      <c r="U134" s="247" t="str">
        <f t="shared" si="21"/>
        <v>No Cumplió</v>
      </c>
      <c r="V134" s="247" t="str">
        <f t="shared" si="22"/>
        <v>Sin Fecha</v>
      </c>
      <c r="W134" s="250">
        <f t="shared" si="23"/>
        <v>182.18611111111386</v>
      </c>
      <c r="X134" s="257" t="s">
        <v>770</v>
      </c>
      <c r="Y134" s="251">
        <f>Brecha!$D$3</f>
        <v>5</v>
      </c>
      <c r="Z134" s="233"/>
      <c r="AA134" s="252"/>
      <c r="AB134" s="252"/>
      <c r="AC134" s="252"/>
      <c r="AD134" s="254"/>
      <c r="AE134" s="255"/>
      <c r="AF134" s="255"/>
    </row>
    <row r="135" spans="1:32" ht="51.75" customHeight="1" x14ac:dyDescent="0.25">
      <c r="B135" s="254" t="s">
        <v>730</v>
      </c>
      <c r="C135" s="257" t="s">
        <v>466</v>
      </c>
      <c r="D135" s="257" t="s">
        <v>352</v>
      </c>
      <c r="E135" s="257" t="s">
        <v>59</v>
      </c>
      <c r="F135" s="257" t="s">
        <v>12</v>
      </c>
      <c r="G135" s="246" t="s">
        <v>467</v>
      </c>
      <c r="H135" s="246" t="s">
        <v>468</v>
      </c>
      <c r="I135" s="257" t="s">
        <v>49</v>
      </c>
      <c r="J135" s="257" t="s">
        <v>69</v>
      </c>
      <c r="K135" s="253">
        <f>Brecha!$D$2</f>
        <v>42058.75</v>
      </c>
      <c r="L135" s="258">
        <v>41876.563888888886</v>
      </c>
      <c r="M135" s="259">
        <v>42052</v>
      </c>
      <c r="N135" s="249">
        <f t="shared" si="24"/>
        <v>175.43611111111386</v>
      </c>
      <c r="O135" s="248">
        <f t="shared" si="25"/>
        <v>42057</v>
      </c>
      <c r="P135" s="248"/>
      <c r="Q135" s="249">
        <f t="shared" ref="Q135:Q183" si="38">IF(T135="",(ROUNDDOWN(K135-O135,0)),ROUNDDOWN(T135-O135,0))</f>
        <v>-4</v>
      </c>
      <c r="R135" s="249" t="str">
        <f t="shared" ref="R135:R183" si="39">IF(P135="","Sin Fecha",IF(T135="",(ROUNDDOWN(K135-P135,0)),ROUNDDOWN(T135-P135,0)))</f>
        <v>Sin Fecha</v>
      </c>
      <c r="S135" s="250">
        <f t="shared" ref="S135:S183" si="40">K135-L135</f>
        <v>182.18611111111386</v>
      </c>
      <c r="T135" s="256">
        <v>42052.600694444445</v>
      </c>
      <c r="U135" s="247" t="str">
        <f t="shared" ref="U135:U183" si="41">IF(AND(T135&lt;&gt;"",Q135&lt;=0),"Cumplió","No Cumplió")</f>
        <v>Cumplió</v>
      </c>
      <c r="V135" s="247" t="str">
        <f t="shared" ref="V135:V183" si="42">IF(AND(T135&lt;&gt;"",R135&lt;=0),"Cumplió",IF(P135="","Sin Fecha","No Cumplió"))</f>
        <v>Sin Fecha</v>
      </c>
      <c r="W135" s="250">
        <f t="shared" ref="W135:W183" si="43">IF(T135="",K135-L135,T135-L135)</f>
        <v>176.03680555555911</v>
      </c>
      <c r="X135" s="257" t="s">
        <v>770</v>
      </c>
      <c r="Y135" s="251">
        <f>Brecha!$D$3</f>
        <v>5</v>
      </c>
      <c r="Z135" s="233"/>
      <c r="AA135" s="252"/>
      <c r="AB135" s="252"/>
      <c r="AC135" s="252"/>
      <c r="AD135" s="254"/>
      <c r="AE135" s="255"/>
      <c r="AF135" s="255"/>
    </row>
    <row r="136" spans="1:32" s="240" customFormat="1" ht="51.75" customHeight="1" x14ac:dyDescent="0.25">
      <c r="A136" s="244">
        <v>1</v>
      </c>
      <c r="B136" s="254" t="s">
        <v>730</v>
      </c>
      <c r="C136" s="257" t="s">
        <v>469</v>
      </c>
      <c r="D136" s="257" t="s">
        <v>352</v>
      </c>
      <c r="E136" s="257" t="s">
        <v>24</v>
      </c>
      <c r="F136" s="257" t="s">
        <v>12</v>
      </c>
      <c r="G136" s="246" t="s">
        <v>470</v>
      </c>
      <c r="H136" s="246" t="s">
        <v>471</v>
      </c>
      <c r="I136" s="257" t="s">
        <v>28</v>
      </c>
      <c r="J136" s="257" t="s">
        <v>264</v>
      </c>
      <c r="K136" s="253">
        <f>Brecha!$D$2</f>
        <v>42058.75</v>
      </c>
      <c r="L136" s="258">
        <v>41872.859027777777</v>
      </c>
      <c r="M136" s="259">
        <v>42054.55972222222</v>
      </c>
      <c r="N136" s="249">
        <f t="shared" si="24"/>
        <v>181.7006944444438</v>
      </c>
      <c r="O136" s="248">
        <f t="shared" si="25"/>
        <v>42059.55972222222</v>
      </c>
      <c r="P136" s="248"/>
      <c r="Q136" s="249">
        <f t="shared" si="38"/>
        <v>0</v>
      </c>
      <c r="R136" s="249" t="str">
        <f t="shared" si="39"/>
        <v>Sin Fecha</v>
      </c>
      <c r="S136" s="250">
        <f t="shared" si="40"/>
        <v>185.89097222222335</v>
      </c>
      <c r="T136" s="256"/>
      <c r="U136" s="247" t="str">
        <f t="shared" si="41"/>
        <v>No Cumplió</v>
      </c>
      <c r="V136" s="247" t="str">
        <f t="shared" si="42"/>
        <v>Sin Fecha</v>
      </c>
      <c r="W136" s="250">
        <f t="shared" si="43"/>
        <v>185.89097222222335</v>
      </c>
      <c r="X136" s="246" t="s">
        <v>573</v>
      </c>
      <c r="Y136" s="251">
        <f>Brecha!$D$3</f>
        <v>5</v>
      </c>
      <c r="Z136" s="233"/>
      <c r="AA136" s="252"/>
      <c r="AB136" s="252"/>
      <c r="AC136" s="252"/>
      <c r="AD136" s="254"/>
      <c r="AE136" s="255"/>
      <c r="AF136" s="255"/>
    </row>
    <row r="137" spans="1:32" ht="51.75" customHeight="1" x14ac:dyDescent="0.25">
      <c r="B137" s="254" t="s">
        <v>730</v>
      </c>
      <c r="C137" s="257" t="s">
        <v>469</v>
      </c>
      <c r="D137" s="257" t="s">
        <v>352</v>
      </c>
      <c r="E137" s="257" t="s">
        <v>51</v>
      </c>
      <c r="F137" s="257" t="s">
        <v>12</v>
      </c>
      <c r="G137" s="246" t="s">
        <v>470</v>
      </c>
      <c r="H137" s="246" t="s">
        <v>471</v>
      </c>
      <c r="I137" s="257" t="s">
        <v>141</v>
      </c>
      <c r="J137" s="257" t="s">
        <v>16</v>
      </c>
      <c r="K137" s="253">
        <f>Brecha!$D$2</f>
        <v>42058.75</v>
      </c>
      <c r="L137" s="258">
        <v>41872.859027777777</v>
      </c>
      <c r="M137" s="259">
        <v>42037</v>
      </c>
      <c r="N137" s="249">
        <f t="shared" si="24"/>
        <v>164.14097222222335</v>
      </c>
      <c r="O137" s="248">
        <f t="shared" si="25"/>
        <v>42042</v>
      </c>
      <c r="P137" s="248">
        <v>42040</v>
      </c>
      <c r="Q137" s="249">
        <f t="shared" si="38"/>
        <v>16</v>
      </c>
      <c r="R137" s="249">
        <f t="shared" si="39"/>
        <v>18</v>
      </c>
      <c r="S137" s="250">
        <f t="shared" si="40"/>
        <v>185.89097222222335</v>
      </c>
      <c r="T137" s="256"/>
      <c r="U137" s="247" t="str">
        <f t="shared" si="41"/>
        <v>No Cumplió</v>
      </c>
      <c r="V137" s="247" t="str">
        <f t="shared" si="42"/>
        <v>No Cumplió</v>
      </c>
      <c r="W137" s="250">
        <f t="shared" si="43"/>
        <v>185.89097222222335</v>
      </c>
      <c r="X137" s="246" t="s">
        <v>573</v>
      </c>
      <c r="Y137" s="251">
        <f>Brecha!$D$3</f>
        <v>5</v>
      </c>
      <c r="Z137" s="233"/>
      <c r="AA137" s="252"/>
      <c r="AB137" s="252"/>
      <c r="AC137" s="252"/>
      <c r="AD137" s="254"/>
      <c r="AE137" s="255"/>
      <c r="AF137" s="255"/>
    </row>
    <row r="138" spans="1:32" ht="51.75" customHeight="1" x14ac:dyDescent="0.25">
      <c r="A138" s="4" t="s">
        <v>945</v>
      </c>
      <c r="B138" s="254" t="s">
        <v>730</v>
      </c>
      <c r="C138" s="257" t="s">
        <v>472</v>
      </c>
      <c r="D138" s="257" t="s">
        <v>352</v>
      </c>
      <c r="E138" s="257" t="s">
        <v>817</v>
      </c>
      <c r="F138" s="257" t="s">
        <v>12</v>
      </c>
      <c r="G138" s="246" t="s">
        <v>473</v>
      </c>
      <c r="H138" s="246" t="s">
        <v>474</v>
      </c>
      <c r="I138" s="257" t="s">
        <v>16</v>
      </c>
      <c r="J138" s="257" t="s">
        <v>80</v>
      </c>
      <c r="K138" s="253">
        <f>Brecha!$D$2</f>
        <v>42058.75</v>
      </c>
      <c r="L138" s="258">
        <v>41872.614583333336</v>
      </c>
      <c r="M138" s="259">
        <v>42037</v>
      </c>
      <c r="N138" s="249">
        <f t="shared" si="24"/>
        <v>164.38541666666424</v>
      </c>
      <c r="O138" s="248">
        <f t="shared" si="25"/>
        <v>42042</v>
      </c>
      <c r="P138" s="248"/>
      <c r="Q138" s="249">
        <f t="shared" si="38"/>
        <v>5</v>
      </c>
      <c r="R138" s="249" t="str">
        <f t="shared" si="39"/>
        <v>Sin Fecha</v>
      </c>
      <c r="S138" s="250">
        <f t="shared" si="40"/>
        <v>186.13541666666424</v>
      </c>
      <c r="T138" s="256">
        <v>42047.840277777781</v>
      </c>
      <c r="U138" s="247" t="str">
        <f t="shared" si="41"/>
        <v>No Cumplió</v>
      </c>
      <c r="V138" s="247" t="str">
        <f t="shared" si="42"/>
        <v>Sin Fecha</v>
      </c>
      <c r="W138" s="250">
        <f t="shared" si="43"/>
        <v>175.22569444444525</v>
      </c>
      <c r="X138" s="246" t="s">
        <v>771</v>
      </c>
      <c r="Y138" s="251">
        <f>Brecha!$D$3</f>
        <v>5</v>
      </c>
      <c r="Z138" s="233"/>
      <c r="AA138" s="252"/>
      <c r="AB138" s="252"/>
      <c r="AC138" s="252"/>
      <c r="AD138" s="254"/>
      <c r="AE138" s="255"/>
      <c r="AF138" s="255"/>
    </row>
    <row r="139" spans="1:32" ht="51.75" customHeight="1" x14ac:dyDescent="0.25">
      <c r="A139" s="4">
        <v>1</v>
      </c>
      <c r="B139" s="254" t="s">
        <v>729</v>
      </c>
      <c r="C139" s="257" t="s">
        <v>475</v>
      </c>
      <c r="D139" s="257" t="s">
        <v>352</v>
      </c>
      <c r="E139" s="257" t="s">
        <v>51</v>
      </c>
      <c r="F139" s="257" t="s">
        <v>12</v>
      </c>
      <c r="G139" s="246" t="s">
        <v>476</v>
      </c>
      <c r="H139" s="246" t="s">
        <v>477</v>
      </c>
      <c r="I139" s="257" t="s">
        <v>182</v>
      </c>
      <c r="J139" s="257" t="s">
        <v>42</v>
      </c>
      <c r="K139" s="253">
        <f>Brecha!$D$2</f>
        <v>42058.75</v>
      </c>
      <c r="L139" s="258">
        <v>41870.591666666667</v>
      </c>
      <c r="M139" s="259">
        <v>42038</v>
      </c>
      <c r="N139" s="249">
        <f t="shared" si="24"/>
        <v>167.40833333333285</v>
      </c>
      <c r="O139" s="248">
        <f t="shared" si="25"/>
        <v>42043</v>
      </c>
      <c r="P139" s="248"/>
      <c r="Q139" s="249">
        <f t="shared" si="38"/>
        <v>15</v>
      </c>
      <c r="R139" s="249" t="str">
        <f t="shared" si="39"/>
        <v>Sin Fecha</v>
      </c>
      <c r="S139" s="250">
        <f t="shared" si="40"/>
        <v>188.15833333333285</v>
      </c>
      <c r="T139" s="256"/>
      <c r="U139" s="247" t="str">
        <f t="shared" si="41"/>
        <v>No Cumplió</v>
      </c>
      <c r="V139" s="247" t="str">
        <f t="shared" si="42"/>
        <v>Sin Fecha</v>
      </c>
      <c r="W139" s="250">
        <f t="shared" si="43"/>
        <v>188.15833333333285</v>
      </c>
      <c r="X139" s="246" t="s">
        <v>771</v>
      </c>
      <c r="Y139" s="251">
        <f>Brecha!$D$3</f>
        <v>5</v>
      </c>
      <c r="Z139" s="233"/>
      <c r="AA139" s="252"/>
      <c r="AB139" s="252"/>
      <c r="AC139" s="252"/>
      <c r="AD139" s="254"/>
      <c r="AE139" s="255"/>
      <c r="AF139" s="255"/>
    </row>
    <row r="140" spans="1:32" ht="51.75" customHeight="1" x14ac:dyDescent="0.25">
      <c r="A140" s="4" t="s">
        <v>945</v>
      </c>
      <c r="B140" s="254" t="s">
        <v>730</v>
      </c>
      <c r="C140" s="257" t="s">
        <v>478</v>
      </c>
      <c r="D140" s="257" t="s">
        <v>352</v>
      </c>
      <c r="E140" s="257" t="s">
        <v>817</v>
      </c>
      <c r="F140" s="257" t="s">
        <v>12</v>
      </c>
      <c r="G140" s="246" t="s">
        <v>479</v>
      </c>
      <c r="H140" s="246" t="s">
        <v>480</v>
      </c>
      <c r="I140" s="257" t="s">
        <v>131</v>
      </c>
      <c r="J140" s="257" t="s">
        <v>80</v>
      </c>
      <c r="K140" s="253">
        <f>Brecha!$D$2</f>
        <v>42058.75</v>
      </c>
      <c r="L140" s="258">
        <v>41851.767361111109</v>
      </c>
      <c r="M140" s="259">
        <v>42037</v>
      </c>
      <c r="N140" s="249">
        <f t="shared" si="24"/>
        <v>185.23263888889051</v>
      </c>
      <c r="O140" s="248">
        <f t="shared" si="25"/>
        <v>42042</v>
      </c>
      <c r="P140" s="248"/>
      <c r="Q140" s="249">
        <f t="shared" si="38"/>
        <v>9</v>
      </c>
      <c r="R140" s="249" t="str">
        <f t="shared" si="39"/>
        <v>Sin Fecha</v>
      </c>
      <c r="S140" s="250">
        <f t="shared" si="40"/>
        <v>206.98263888889051</v>
      </c>
      <c r="T140" s="256">
        <v>42051.606249999997</v>
      </c>
      <c r="U140" s="247" t="str">
        <f t="shared" si="41"/>
        <v>No Cumplió</v>
      </c>
      <c r="V140" s="247" t="str">
        <f t="shared" si="42"/>
        <v>Sin Fecha</v>
      </c>
      <c r="W140" s="250">
        <f t="shared" si="43"/>
        <v>199.8388888888876</v>
      </c>
      <c r="X140" s="246" t="s">
        <v>771</v>
      </c>
      <c r="Y140" s="251">
        <f>Brecha!$D$3</f>
        <v>5</v>
      </c>
      <c r="Z140" s="233"/>
      <c r="AA140" s="252"/>
      <c r="AB140" s="252"/>
      <c r="AC140" s="252"/>
      <c r="AD140" s="254"/>
      <c r="AE140" s="255"/>
      <c r="AF140" s="255"/>
    </row>
    <row r="141" spans="1:32" ht="51.75" customHeight="1" x14ac:dyDescent="0.25">
      <c r="A141" s="4" t="s">
        <v>945</v>
      </c>
      <c r="B141" s="254" t="s">
        <v>729</v>
      </c>
      <c r="C141" s="257" t="s">
        <v>481</v>
      </c>
      <c r="D141" s="257" t="s">
        <v>352</v>
      </c>
      <c r="E141" s="257" t="s">
        <v>817</v>
      </c>
      <c r="F141" s="257" t="s">
        <v>12</v>
      </c>
      <c r="G141" s="246" t="s">
        <v>482</v>
      </c>
      <c r="H141" s="246" t="s">
        <v>483</v>
      </c>
      <c r="I141" s="257" t="s">
        <v>65</v>
      </c>
      <c r="J141" s="257" t="s">
        <v>131</v>
      </c>
      <c r="K141" s="253">
        <f>Brecha!$D$2</f>
        <v>42058.75</v>
      </c>
      <c r="L141" s="258">
        <v>41842.693749999999</v>
      </c>
      <c r="M141" s="259">
        <v>42037</v>
      </c>
      <c r="N141" s="249">
        <f t="shared" si="24"/>
        <v>194.30625000000146</v>
      </c>
      <c r="O141" s="248">
        <f t="shared" si="25"/>
        <v>42042</v>
      </c>
      <c r="P141" s="248"/>
      <c r="Q141" s="249">
        <f t="shared" si="38"/>
        <v>-4</v>
      </c>
      <c r="R141" s="249" t="str">
        <f t="shared" si="39"/>
        <v>Sin Fecha</v>
      </c>
      <c r="S141" s="250">
        <f t="shared" si="40"/>
        <v>216.05625000000146</v>
      </c>
      <c r="T141" s="256">
        <v>42038</v>
      </c>
      <c r="U141" s="247" t="str">
        <f t="shared" si="41"/>
        <v>Cumplió</v>
      </c>
      <c r="V141" s="247" t="str">
        <f t="shared" si="42"/>
        <v>Sin Fecha</v>
      </c>
      <c r="W141" s="250">
        <f t="shared" si="43"/>
        <v>195.30625000000146</v>
      </c>
      <c r="X141" s="246" t="s">
        <v>574</v>
      </c>
      <c r="Y141" s="251">
        <f>Brecha!$D$3</f>
        <v>5</v>
      </c>
      <c r="Z141" s="233"/>
      <c r="AA141" s="252"/>
      <c r="AB141" s="252"/>
      <c r="AC141" s="252"/>
      <c r="AD141" s="254"/>
      <c r="AE141" s="255"/>
      <c r="AF141" s="255"/>
    </row>
    <row r="142" spans="1:32" s="244" customFormat="1" ht="51.75" customHeight="1" x14ac:dyDescent="0.25">
      <c r="A142" s="245">
        <v>1</v>
      </c>
      <c r="B142" s="254" t="s">
        <v>730</v>
      </c>
      <c r="C142" s="257" t="s">
        <v>484</v>
      </c>
      <c r="D142" s="257" t="s">
        <v>352</v>
      </c>
      <c r="E142" s="257" t="s">
        <v>51</v>
      </c>
      <c r="F142" s="257" t="s">
        <v>12</v>
      </c>
      <c r="G142" s="246" t="s">
        <v>485</v>
      </c>
      <c r="H142" s="246" t="s">
        <v>486</v>
      </c>
      <c r="I142" s="257" t="s">
        <v>264</v>
      </c>
      <c r="J142" s="257" t="s">
        <v>131</v>
      </c>
      <c r="K142" s="253">
        <f>Brecha!$D$2</f>
        <v>42058.75</v>
      </c>
      <c r="L142" s="258">
        <v>41837.754861111112</v>
      </c>
      <c r="M142" s="259">
        <f>+T143</f>
        <v>42053</v>
      </c>
      <c r="N142" s="249">
        <f t="shared" si="24"/>
        <v>215.2451388888876</v>
      </c>
      <c r="O142" s="248">
        <f t="shared" si="25"/>
        <v>42058</v>
      </c>
      <c r="P142" s="248">
        <v>42039</v>
      </c>
      <c r="Q142" s="249">
        <f t="shared" si="38"/>
        <v>0</v>
      </c>
      <c r="R142" s="249">
        <f t="shared" si="39"/>
        <v>19</v>
      </c>
      <c r="S142" s="250">
        <f t="shared" si="40"/>
        <v>220.9951388888876</v>
      </c>
      <c r="T142" s="256"/>
      <c r="U142" s="247" t="str">
        <f t="shared" si="41"/>
        <v>No Cumplió</v>
      </c>
      <c r="V142" s="247" t="str">
        <f t="shared" si="42"/>
        <v>No Cumplió</v>
      </c>
      <c r="W142" s="250">
        <f t="shared" si="43"/>
        <v>220.9951388888876</v>
      </c>
      <c r="X142" s="246" t="s">
        <v>769</v>
      </c>
      <c r="Y142" s="251">
        <f>Brecha!$D$3</f>
        <v>5</v>
      </c>
      <c r="Z142" s="233"/>
      <c r="AA142" s="252"/>
      <c r="AB142" s="252"/>
      <c r="AC142" s="252"/>
      <c r="AD142" s="254"/>
      <c r="AE142" s="255"/>
      <c r="AF142" s="255"/>
    </row>
    <row r="143" spans="1:32" ht="51.75" customHeight="1" x14ac:dyDescent="0.25">
      <c r="B143" s="254" t="s">
        <v>730</v>
      </c>
      <c r="C143" s="257" t="s">
        <v>484</v>
      </c>
      <c r="D143" s="257" t="s">
        <v>352</v>
      </c>
      <c r="E143" s="257" t="s">
        <v>59</v>
      </c>
      <c r="F143" s="257" t="s">
        <v>12</v>
      </c>
      <c r="G143" s="246" t="s">
        <v>485</v>
      </c>
      <c r="H143" s="246" t="s">
        <v>486</v>
      </c>
      <c r="I143" s="257" t="s">
        <v>16</v>
      </c>
      <c r="J143" s="257" t="s">
        <v>264</v>
      </c>
      <c r="K143" s="253">
        <f>Brecha!$D$2</f>
        <v>42058.75</v>
      </c>
      <c r="L143" s="258">
        <v>41837.754861111112</v>
      </c>
      <c r="M143" s="259">
        <v>42037</v>
      </c>
      <c r="N143" s="249">
        <f t="shared" si="24"/>
        <v>199.2451388888876</v>
      </c>
      <c r="O143" s="248">
        <f t="shared" si="25"/>
        <v>42042</v>
      </c>
      <c r="P143" s="248">
        <v>42039</v>
      </c>
      <c r="Q143" s="249">
        <f t="shared" si="38"/>
        <v>11</v>
      </c>
      <c r="R143" s="249">
        <f t="shared" si="39"/>
        <v>14</v>
      </c>
      <c r="S143" s="250">
        <f t="shared" si="40"/>
        <v>220.9951388888876</v>
      </c>
      <c r="T143" s="256">
        <v>42053</v>
      </c>
      <c r="U143" s="247" t="str">
        <f t="shared" si="41"/>
        <v>No Cumplió</v>
      </c>
      <c r="V143" s="247" t="str">
        <f t="shared" si="42"/>
        <v>No Cumplió</v>
      </c>
      <c r="W143" s="250">
        <f t="shared" si="43"/>
        <v>215.2451388888876</v>
      </c>
      <c r="X143" s="246" t="s">
        <v>769</v>
      </c>
      <c r="Y143" s="251">
        <f>Brecha!$D$3</f>
        <v>5</v>
      </c>
      <c r="Z143" s="233"/>
      <c r="AA143" s="252"/>
      <c r="AB143" s="252"/>
      <c r="AC143" s="252"/>
      <c r="AD143" s="254"/>
      <c r="AE143" s="255"/>
      <c r="AF143" s="255"/>
    </row>
    <row r="144" spans="1:32" ht="51.75" customHeight="1" x14ac:dyDescent="0.25">
      <c r="A144" s="4">
        <v>1</v>
      </c>
      <c r="B144" s="254" t="s">
        <v>727</v>
      </c>
      <c r="C144" s="257" t="s">
        <v>487</v>
      </c>
      <c r="D144" s="257" t="s">
        <v>352</v>
      </c>
      <c r="E144" s="257" t="s">
        <v>11</v>
      </c>
      <c r="F144" s="257" t="s">
        <v>12</v>
      </c>
      <c r="G144" s="246" t="s">
        <v>488</v>
      </c>
      <c r="H144" s="246" t="s">
        <v>489</v>
      </c>
      <c r="I144" s="257" t="s">
        <v>16</v>
      </c>
      <c r="J144" s="257" t="s">
        <v>32</v>
      </c>
      <c r="K144" s="253">
        <f>Brecha!$D$2</f>
        <v>42058.75</v>
      </c>
      <c r="L144" s="258">
        <v>41829.620833333334</v>
      </c>
      <c r="M144" s="259">
        <f>+T145</f>
        <v>42051.722222222219</v>
      </c>
      <c r="N144" s="249">
        <f t="shared" si="24"/>
        <v>222.10138888888469</v>
      </c>
      <c r="O144" s="248">
        <f t="shared" si="25"/>
        <v>42056.722222222219</v>
      </c>
      <c r="P144" s="248"/>
      <c r="Q144" s="249">
        <f t="shared" si="38"/>
        <v>2</v>
      </c>
      <c r="R144" s="249" t="str">
        <f t="shared" si="39"/>
        <v>Sin Fecha</v>
      </c>
      <c r="S144" s="250">
        <f t="shared" si="40"/>
        <v>229.1291666666657</v>
      </c>
      <c r="T144" s="260"/>
      <c r="U144" s="247" t="str">
        <f t="shared" si="41"/>
        <v>No Cumplió</v>
      </c>
      <c r="V144" s="247" t="str">
        <f t="shared" si="42"/>
        <v>Sin Fecha</v>
      </c>
      <c r="W144" s="250">
        <f t="shared" si="43"/>
        <v>229.1291666666657</v>
      </c>
      <c r="X144" s="246" t="s">
        <v>768</v>
      </c>
      <c r="Y144" s="251">
        <f>Brecha!$D$3</f>
        <v>5</v>
      </c>
      <c r="Z144" s="233"/>
      <c r="AA144" s="252"/>
      <c r="AB144" s="252"/>
      <c r="AC144" s="252"/>
      <c r="AD144" s="254"/>
      <c r="AE144" s="255"/>
      <c r="AF144" s="255"/>
    </row>
    <row r="145" spans="1:32" ht="51.75" customHeight="1" x14ac:dyDescent="0.25">
      <c r="B145" s="254" t="s">
        <v>727</v>
      </c>
      <c r="C145" s="257" t="s">
        <v>487</v>
      </c>
      <c r="D145" s="257" t="s">
        <v>352</v>
      </c>
      <c r="E145" s="257" t="s">
        <v>11</v>
      </c>
      <c r="F145" s="257" t="s">
        <v>12</v>
      </c>
      <c r="G145" s="246" t="s">
        <v>488</v>
      </c>
      <c r="H145" s="246" t="s">
        <v>489</v>
      </c>
      <c r="I145" s="257" t="s">
        <v>16</v>
      </c>
      <c r="J145" s="257" t="s">
        <v>88</v>
      </c>
      <c r="K145" s="253">
        <f>Brecha!$D$2</f>
        <v>42058.75</v>
      </c>
      <c r="L145" s="258">
        <v>41829.620833333334</v>
      </c>
      <c r="M145" s="259">
        <v>42037</v>
      </c>
      <c r="N145" s="249">
        <f t="shared" si="24"/>
        <v>207.3791666666657</v>
      </c>
      <c r="O145" s="248">
        <f t="shared" si="25"/>
        <v>42042</v>
      </c>
      <c r="P145" s="248">
        <v>42048</v>
      </c>
      <c r="Q145" s="249">
        <f t="shared" si="38"/>
        <v>9</v>
      </c>
      <c r="R145" s="249">
        <f t="shared" si="39"/>
        <v>3</v>
      </c>
      <c r="S145" s="250">
        <f t="shared" si="40"/>
        <v>229.1291666666657</v>
      </c>
      <c r="T145" s="262">
        <v>42051.722222222219</v>
      </c>
      <c r="U145" s="247" t="str">
        <f t="shared" si="41"/>
        <v>No Cumplió</v>
      </c>
      <c r="V145" s="247" t="str">
        <f t="shared" si="42"/>
        <v>No Cumplió</v>
      </c>
      <c r="W145" s="250">
        <f t="shared" si="43"/>
        <v>222.10138888888469</v>
      </c>
      <c r="X145" s="246" t="s">
        <v>768</v>
      </c>
      <c r="Y145" s="251">
        <f>Brecha!$D$3</f>
        <v>5</v>
      </c>
      <c r="Z145" s="233"/>
      <c r="AA145" s="252"/>
      <c r="AB145" s="252"/>
      <c r="AC145" s="252"/>
      <c r="AD145" s="254"/>
      <c r="AE145" s="255"/>
      <c r="AF145" s="255"/>
    </row>
    <row r="146" spans="1:32" ht="51.75" customHeight="1" x14ac:dyDescent="0.25">
      <c r="A146" s="4">
        <v>1</v>
      </c>
      <c r="B146" s="254" t="s">
        <v>731</v>
      </c>
      <c r="C146" s="257" t="s">
        <v>490</v>
      </c>
      <c r="D146" s="257" t="s">
        <v>352</v>
      </c>
      <c r="E146" s="257" t="s">
        <v>158</v>
      </c>
      <c r="F146" s="257" t="s">
        <v>12</v>
      </c>
      <c r="G146" s="246" t="s">
        <v>491</v>
      </c>
      <c r="H146" s="246" t="s">
        <v>492</v>
      </c>
      <c r="I146" s="257" t="s">
        <v>16</v>
      </c>
      <c r="J146" s="257" t="s">
        <v>132</v>
      </c>
      <c r="K146" s="253">
        <f>Brecha!$D$2</f>
        <v>42058.75</v>
      </c>
      <c r="L146" s="258">
        <v>41829.493055555555</v>
      </c>
      <c r="M146" s="259">
        <v>42037</v>
      </c>
      <c r="N146" s="249">
        <f t="shared" si="24"/>
        <v>207.50694444444525</v>
      </c>
      <c r="O146" s="248">
        <f t="shared" si="25"/>
        <v>42042</v>
      </c>
      <c r="P146" s="248">
        <v>42039</v>
      </c>
      <c r="Q146" s="249">
        <f t="shared" si="38"/>
        <v>16</v>
      </c>
      <c r="R146" s="249">
        <f t="shared" si="39"/>
        <v>19</v>
      </c>
      <c r="S146" s="250">
        <f t="shared" si="40"/>
        <v>229.25694444444525</v>
      </c>
      <c r="T146" s="256"/>
      <c r="U146" s="247" t="str">
        <f t="shared" si="41"/>
        <v>No Cumplió</v>
      </c>
      <c r="V146" s="247" t="str">
        <f t="shared" si="42"/>
        <v>No Cumplió</v>
      </c>
      <c r="W146" s="250">
        <f t="shared" si="43"/>
        <v>229.25694444444525</v>
      </c>
      <c r="X146" s="246" t="s">
        <v>769</v>
      </c>
      <c r="Y146" s="251">
        <f>Brecha!$D$3</f>
        <v>5</v>
      </c>
      <c r="Z146" s="233">
        <v>42038</v>
      </c>
      <c r="AA146" s="252"/>
      <c r="AB146" s="252"/>
      <c r="AC146" s="252"/>
      <c r="AD146" s="254"/>
      <c r="AE146" s="255"/>
      <c r="AF146" s="255"/>
    </row>
    <row r="147" spans="1:32" ht="51.75" customHeight="1" x14ac:dyDescent="0.25">
      <c r="A147" s="4">
        <v>1</v>
      </c>
      <c r="B147" s="254" t="s">
        <v>729</v>
      </c>
      <c r="C147" s="257" t="s">
        <v>493</v>
      </c>
      <c r="D147" s="257" t="s">
        <v>352</v>
      </c>
      <c r="E147" s="257" t="s">
        <v>59</v>
      </c>
      <c r="F147" s="257" t="s">
        <v>12</v>
      </c>
      <c r="G147" s="246" t="s">
        <v>494</v>
      </c>
      <c r="H147" s="246" t="s">
        <v>495</v>
      </c>
      <c r="I147" s="257" t="s">
        <v>22</v>
      </c>
      <c r="J147" s="257" t="s">
        <v>264</v>
      </c>
      <c r="K147" s="253">
        <f>Brecha!$D$2</f>
        <v>42058.75</v>
      </c>
      <c r="L147" s="258">
        <v>41823.602083333331</v>
      </c>
      <c r="M147" s="259">
        <f>+T148</f>
        <v>42051.593055555553</v>
      </c>
      <c r="N147" s="249">
        <f t="shared" si="24"/>
        <v>227.9909722222219</v>
      </c>
      <c r="O147" s="248">
        <f t="shared" si="25"/>
        <v>42056.593055555553</v>
      </c>
      <c r="P147" s="248"/>
      <c r="Q147" s="249">
        <f t="shared" si="38"/>
        <v>2</v>
      </c>
      <c r="R147" s="249" t="str">
        <f t="shared" si="39"/>
        <v>Sin Fecha</v>
      </c>
      <c r="S147" s="250">
        <f t="shared" si="40"/>
        <v>235.14791666666861</v>
      </c>
      <c r="T147" s="256"/>
      <c r="U147" s="247" t="str">
        <f t="shared" si="41"/>
        <v>No Cumplió</v>
      </c>
      <c r="V147" s="247" t="str">
        <f t="shared" si="42"/>
        <v>Sin Fecha</v>
      </c>
      <c r="W147" s="250">
        <f t="shared" si="43"/>
        <v>235.14791666666861</v>
      </c>
      <c r="X147" s="246" t="s">
        <v>771</v>
      </c>
      <c r="Y147" s="251">
        <f>Brecha!$D$3</f>
        <v>5</v>
      </c>
      <c r="Z147" s="233"/>
      <c r="AA147" s="252"/>
      <c r="AB147" s="252"/>
      <c r="AC147" s="252"/>
      <c r="AD147" s="254"/>
      <c r="AE147" s="255"/>
      <c r="AF147" s="255"/>
    </row>
    <row r="148" spans="1:32" ht="51.75" customHeight="1" x14ac:dyDescent="0.25">
      <c r="B148" s="254" t="s">
        <v>729</v>
      </c>
      <c r="C148" s="257" t="s">
        <v>493</v>
      </c>
      <c r="D148" s="257" t="s">
        <v>352</v>
      </c>
      <c r="E148" s="257" t="s">
        <v>51</v>
      </c>
      <c r="F148" s="257" t="s">
        <v>12</v>
      </c>
      <c r="G148" s="246" t="s">
        <v>494</v>
      </c>
      <c r="H148" s="246" t="s">
        <v>495</v>
      </c>
      <c r="I148" s="257" t="s">
        <v>22</v>
      </c>
      <c r="J148" s="257" t="s">
        <v>22</v>
      </c>
      <c r="K148" s="253">
        <f>Brecha!$D$2</f>
        <v>42058.75</v>
      </c>
      <c r="L148" s="258">
        <v>41823.602083333331</v>
      </c>
      <c r="M148" s="259">
        <v>42037</v>
      </c>
      <c r="N148" s="249">
        <f t="shared" si="24"/>
        <v>213.39791666666861</v>
      </c>
      <c r="O148" s="248">
        <f t="shared" si="25"/>
        <v>42042</v>
      </c>
      <c r="P148" s="248"/>
      <c r="Q148" s="249">
        <f t="shared" si="38"/>
        <v>9</v>
      </c>
      <c r="R148" s="249" t="str">
        <f t="shared" si="39"/>
        <v>Sin Fecha</v>
      </c>
      <c r="S148" s="250">
        <f t="shared" si="40"/>
        <v>235.14791666666861</v>
      </c>
      <c r="T148" s="256">
        <v>42051.593055555553</v>
      </c>
      <c r="U148" s="247" t="str">
        <f t="shared" si="41"/>
        <v>No Cumplió</v>
      </c>
      <c r="V148" s="247" t="str">
        <f t="shared" si="42"/>
        <v>Sin Fecha</v>
      </c>
      <c r="W148" s="250">
        <f t="shared" si="43"/>
        <v>227.9909722222219</v>
      </c>
      <c r="X148" s="246" t="s">
        <v>771</v>
      </c>
      <c r="Y148" s="251">
        <f>Brecha!$D$3</f>
        <v>5</v>
      </c>
      <c r="Z148" s="233"/>
      <c r="AA148" s="252"/>
      <c r="AB148" s="252"/>
      <c r="AC148" s="252"/>
      <c r="AD148" s="254"/>
      <c r="AE148" s="255"/>
      <c r="AF148" s="255"/>
    </row>
    <row r="149" spans="1:32" s="245" customFormat="1" ht="51.75" customHeight="1" x14ac:dyDescent="0.25">
      <c r="A149" s="245">
        <v>1</v>
      </c>
      <c r="B149" s="254" t="s">
        <v>729</v>
      </c>
      <c r="C149" s="257" t="s">
        <v>496</v>
      </c>
      <c r="D149" s="257" t="s">
        <v>352</v>
      </c>
      <c r="E149" s="257" t="s">
        <v>59</v>
      </c>
      <c r="F149" s="257" t="s">
        <v>12</v>
      </c>
      <c r="G149" s="246" t="s">
        <v>497</v>
      </c>
      <c r="H149" s="246" t="s">
        <v>498</v>
      </c>
      <c r="I149" s="257" t="s">
        <v>251</v>
      </c>
      <c r="J149" s="257" t="s">
        <v>38</v>
      </c>
      <c r="K149" s="253">
        <f>Brecha!$D$2</f>
        <v>42058.75</v>
      </c>
      <c r="L149" s="258">
        <v>41815.720833333333</v>
      </c>
      <c r="M149" s="259">
        <f>+T150</f>
        <v>42058.574305555558</v>
      </c>
      <c r="N149" s="249">
        <f t="shared" ref="N149" si="44">M149-L149</f>
        <v>242.85347222222481</v>
      </c>
      <c r="O149" s="248">
        <f t="shared" ref="O149" si="45">+M149+Y149</f>
        <v>42063.574305555558</v>
      </c>
      <c r="P149" s="248"/>
      <c r="Q149" s="249">
        <f t="shared" si="38"/>
        <v>-4</v>
      </c>
      <c r="R149" s="249" t="str">
        <f t="shared" si="39"/>
        <v>Sin Fecha</v>
      </c>
      <c r="S149" s="250">
        <f t="shared" si="40"/>
        <v>243.02916666666715</v>
      </c>
      <c r="T149" s="256">
        <v>42058.785416666666</v>
      </c>
      <c r="U149" s="247" t="str">
        <f t="shared" si="41"/>
        <v>Cumplió</v>
      </c>
      <c r="V149" s="247" t="str">
        <f t="shared" si="42"/>
        <v>Sin Fecha</v>
      </c>
      <c r="W149" s="250">
        <f t="shared" si="43"/>
        <v>243.06458333333285</v>
      </c>
      <c r="X149" s="246" t="s">
        <v>771</v>
      </c>
      <c r="Y149" s="251">
        <f>Brecha!$D$3</f>
        <v>5</v>
      </c>
      <c r="Z149" s="233"/>
      <c r="AA149" s="252"/>
      <c r="AB149" s="252"/>
      <c r="AC149" s="252"/>
      <c r="AD149" s="254"/>
      <c r="AE149" s="255"/>
      <c r="AF149" s="255"/>
    </row>
    <row r="150" spans="1:32" ht="51.75" customHeight="1" x14ac:dyDescent="0.25">
      <c r="B150" s="254" t="s">
        <v>729</v>
      </c>
      <c r="C150" s="257" t="s">
        <v>496</v>
      </c>
      <c r="D150" s="257" t="s">
        <v>352</v>
      </c>
      <c r="E150" s="257" t="s">
        <v>158</v>
      </c>
      <c r="F150" s="257" t="s">
        <v>12</v>
      </c>
      <c r="G150" s="246" t="s">
        <v>497</v>
      </c>
      <c r="H150" s="246" t="s">
        <v>498</v>
      </c>
      <c r="I150" s="257" t="s">
        <v>251</v>
      </c>
      <c r="J150" s="257" t="s">
        <v>65</v>
      </c>
      <c r="K150" s="253">
        <f>Brecha!$D$2</f>
        <v>42058.75</v>
      </c>
      <c r="L150" s="258">
        <v>41815.720833333333</v>
      </c>
      <c r="M150" s="259">
        <f>+T151</f>
        <v>42048.711805555555</v>
      </c>
      <c r="N150" s="249">
        <f t="shared" ref="N150:N183" si="46">M150-L150</f>
        <v>232.9909722222219</v>
      </c>
      <c r="O150" s="248">
        <f t="shared" ref="O150:O183" si="47">+M150+Y150</f>
        <v>42053.711805555555</v>
      </c>
      <c r="P150" s="248"/>
      <c r="Q150" s="249">
        <f t="shared" si="38"/>
        <v>4</v>
      </c>
      <c r="R150" s="249" t="str">
        <f t="shared" si="39"/>
        <v>Sin Fecha</v>
      </c>
      <c r="S150" s="250">
        <f t="shared" si="40"/>
        <v>243.02916666666715</v>
      </c>
      <c r="T150" s="256">
        <v>42058.574305555558</v>
      </c>
      <c r="U150" s="247" t="str">
        <f t="shared" si="41"/>
        <v>No Cumplió</v>
      </c>
      <c r="V150" s="247" t="str">
        <f t="shared" si="42"/>
        <v>Sin Fecha</v>
      </c>
      <c r="W150" s="250">
        <f t="shared" si="43"/>
        <v>242.85347222222481</v>
      </c>
      <c r="X150" s="246" t="s">
        <v>771</v>
      </c>
      <c r="Y150" s="251">
        <f>Brecha!$D$3</f>
        <v>5</v>
      </c>
      <c r="Z150" s="233"/>
      <c r="AA150" s="252"/>
      <c r="AB150" s="252"/>
      <c r="AC150" s="252"/>
      <c r="AD150" s="254"/>
      <c r="AE150" s="255"/>
      <c r="AF150" s="255"/>
    </row>
    <row r="151" spans="1:32" ht="51.75" customHeight="1" x14ac:dyDescent="0.25">
      <c r="B151" s="254" t="s">
        <v>729</v>
      </c>
      <c r="C151" s="257" t="s">
        <v>496</v>
      </c>
      <c r="D151" s="257" t="s">
        <v>352</v>
      </c>
      <c r="E151" s="257" t="s">
        <v>59</v>
      </c>
      <c r="F151" s="257" t="s">
        <v>12</v>
      </c>
      <c r="G151" s="246" t="s">
        <v>497</v>
      </c>
      <c r="H151" s="246" t="s">
        <v>498</v>
      </c>
      <c r="I151" s="257" t="s">
        <v>251</v>
      </c>
      <c r="J151" s="257" t="s">
        <v>38</v>
      </c>
      <c r="K151" s="253">
        <f>Brecha!$D$2</f>
        <v>42058.75</v>
      </c>
      <c r="L151" s="258">
        <v>41815.720833333333</v>
      </c>
      <c r="M151" s="259">
        <f>+T152</f>
        <v>42038.406944444447</v>
      </c>
      <c r="N151" s="249">
        <f t="shared" si="46"/>
        <v>222.68611111111386</v>
      </c>
      <c r="O151" s="248">
        <f t="shared" si="47"/>
        <v>42043.406944444447</v>
      </c>
      <c r="P151" s="248"/>
      <c r="Q151" s="249">
        <f t="shared" si="38"/>
        <v>5</v>
      </c>
      <c r="R151" s="249" t="str">
        <f t="shared" si="39"/>
        <v>Sin Fecha</v>
      </c>
      <c r="S151" s="250">
        <f t="shared" si="40"/>
        <v>243.02916666666715</v>
      </c>
      <c r="T151" s="256">
        <v>42048.711805555555</v>
      </c>
      <c r="U151" s="247" t="str">
        <f t="shared" si="41"/>
        <v>No Cumplió</v>
      </c>
      <c r="V151" s="247" t="str">
        <f t="shared" si="42"/>
        <v>Sin Fecha</v>
      </c>
      <c r="W151" s="250">
        <f t="shared" si="43"/>
        <v>232.9909722222219</v>
      </c>
      <c r="X151" s="246" t="s">
        <v>771</v>
      </c>
      <c r="Y151" s="251">
        <f>Brecha!$D$3</f>
        <v>5</v>
      </c>
      <c r="Z151" s="233"/>
      <c r="AA151" s="252"/>
      <c r="AB151" s="252"/>
      <c r="AC151" s="252"/>
      <c r="AD151" s="254"/>
      <c r="AE151" s="255"/>
      <c r="AF151" s="255"/>
    </row>
    <row r="152" spans="1:32" ht="51.75" customHeight="1" x14ac:dyDescent="0.25">
      <c r="B152" s="254" t="s">
        <v>729</v>
      </c>
      <c r="C152" s="257" t="s">
        <v>496</v>
      </c>
      <c r="D152" s="257" t="s">
        <v>352</v>
      </c>
      <c r="E152" s="257" t="s">
        <v>51</v>
      </c>
      <c r="F152" s="257" t="s">
        <v>12</v>
      </c>
      <c r="G152" s="246" t="s">
        <v>497</v>
      </c>
      <c r="H152" s="246" t="s">
        <v>498</v>
      </c>
      <c r="I152" s="257" t="s">
        <v>251</v>
      </c>
      <c r="J152" s="257" t="s">
        <v>38</v>
      </c>
      <c r="K152" s="253">
        <f>Brecha!$D$2</f>
        <v>42058.75</v>
      </c>
      <c r="L152" s="258">
        <v>41815.720833333333</v>
      </c>
      <c r="M152" s="259">
        <v>42038</v>
      </c>
      <c r="N152" s="249">
        <f t="shared" si="46"/>
        <v>222.27916666666715</v>
      </c>
      <c r="O152" s="248">
        <f t="shared" si="47"/>
        <v>42043</v>
      </c>
      <c r="P152" s="248"/>
      <c r="Q152" s="249">
        <f t="shared" si="38"/>
        <v>-4</v>
      </c>
      <c r="R152" s="249" t="str">
        <f t="shared" si="39"/>
        <v>Sin Fecha</v>
      </c>
      <c r="S152" s="250">
        <f t="shared" si="40"/>
        <v>243.02916666666715</v>
      </c>
      <c r="T152" s="256">
        <v>42038.406944444447</v>
      </c>
      <c r="U152" s="247" t="str">
        <f t="shared" si="41"/>
        <v>Cumplió</v>
      </c>
      <c r="V152" s="247" t="str">
        <f t="shared" si="42"/>
        <v>Sin Fecha</v>
      </c>
      <c r="W152" s="250">
        <f t="shared" si="43"/>
        <v>222.68611111111386</v>
      </c>
      <c r="X152" s="246" t="s">
        <v>771</v>
      </c>
      <c r="Y152" s="251">
        <f>Brecha!$D$3</f>
        <v>5</v>
      </c>
      <c r="Z152" s="233"/>
      <c r="AA152" s="252"/>
      <c r="AB152" s="252"/>
      <c r="AC152" s="252"/>
      <c r="AD152" s="254"/>
      <c r="AE152" s="255"/>
      <c r="AF152" s="255"/>
    </row>
    <row r="153" spans="1:32" ht="51.75" customHeight="1" x14ac:dyDescent="0.25">
      <c r="A153" s="4" t="s">
        <v>945</v>
      </c>
      <c r="B153" s="254" t="s">
        <v>730</v>
      </c>
      <c r="C153" s="257" t="s">
        <v>499</v>
      </c>
      <c r="D153" s="257" t="s">
        <v>352</v>
      </c>
      <c r="E153" s="257" t="s">
        <v>817</v>
      </c>
      <c r="F153" s="257" t="s">
        <v>12</v>
      </c>
      <c r="G153" s="246" t="s">
        <v>500</v>
      </c>
      <c r="H153" s="246" t="s">
        <v>501</v>
      </c>
      <c r="I153" s="257" t="s">
        <v>70</v>
      </c>
      <c r="J153" s="257" t="s">
        <v>80</v>
      </c>
      <c r="K153" s="253">
        <f>Brecha!$D$2</f>
        <v>42058.75</v>
      </c>
      <c r="L153" s="258">
        <v>41807.821527777778</v>
      </c>
      <c r="M153" s="259">
        <v>42037</v>
      </c>
      <c r="N153" s="249">
        <f t="shared" si="46"/>
        <v>229.1784722222219</v>
      </c>
      <c r="O153" s="248">
        <f t="shared" si="47"/>
        <v>42042</v>
      </c>
      <c r="P153" s="248">
        <v>42040</v>
      </c>
      <c r="Q153" s="249">
        <f t="shared" si="38"/>
        <v>3</v>
      </c>
      <c r="R153" s="249">
        <f t="shared" si="39"/>
        <v>5</v>
      </c>
      <c r="S153" s="250">
        <f t="shared" si="40"/>
        <v>250.9284722222219</v>
      </c>
      <c r="T153" s="256">
        <v>42045.743750000001</v>
      </c>
      <c r="U153" s="247" t="str">
        <f t="shared" si="41"/>
        <v>No Cumplió</v>
      </c>
      <c r="V153" s="247" t="str">
        <f t="shared" si="42"/>
        <v>No Cumplió</v>
      </c>
      <c r="W153" s="250">
        <f t="shared" si="43"/>
        <v>237.92222222222335</v>
      </c>
      <c r="X153" s="246" t="s">
        <v>772</v>
      </c>
      <c r="Y153" s="251">
        <f>Brecha!$D$3</f>
        <v>5</v>
      </c>
      <c r="Z153" s="233"/>
      <c r="AA153" s="252"/>
      <c r="AB153" s="252"/>
      <c r="AC153" s="252"/>
      <c r="AD153" s="254"/>
      <c r="AE153" s="255"/>
      <c r="AF153" s="255"/>
    </row>
    <row r="154" spans="1:32" ht="51.75" customHeight="1" x14ac:dyDescent="0.25">
      <c r="A154" s="4">
        <v>1</v>
      </c>
      <c r="B154" s="254" t="s">
        <v>731</v>
      </c>
      <c r="C154" s="257" t="s">
        <v>502</v>
      </c>
      <c r="D154" s="257" t="s">
        <v>352</v>
      </c>
      <c r="E154" s="257" t="s">
        <v>158</v>
      </c>
      <c r="F154" s="257" t="s">
        <v>12</v>
      </c>
      <c r="G154" s="246" t="s">
        <v>503</v>
      </c>
      <c r="H154" s="246" t="s">
        <v>504</v>
      </c>
      <c r="I154" s="257" t="s">
        <v>96</v>
      </c>
      <c r="J154" s="257" t="s">
        <v>505</v>
      </c>
      <c r="K154" s="253">
        <f>Brecha!$D$2</f>
        <v>42058.75</v>
      </c>
      <c r="L154" s="258">
        <v>41801.777083333334</v>
      </c>
      <c r="M154" s="259">
        <v>42037</v>
      </c>
      <c r="N154" s="249">
        <f t="shared" si="46"/>
        <v>235.2229166666657</v>
      </c>
      <c r="O154" s="248">
        <f t="shared" si="47"/>
        <v>42042</v>
      </c>
      <c r="P154" s="248"/>
      <c r="Q154" s="249">
        <f t="shared" si="38"/>
        <v>16</v>
      </c>
      <c r="R154" s="249" t="str">
        <f t="shared" si="39"/>
        <v>Sin Fecha</v>
      </c>
      <c r="S154" s="250">
        <f t="shared" si="40"/>
        <v>256.9729166666657</v>
      </c>
      <c r="T154" s="256"/>
      <c r="U154" s="247" t="str">
        <f t="shared" si="41"/>
        <v>No Cumplió</v>
      </c>
      <c r="V154" s="247" t="str">
        <f t="shared" si="42"/>
        <v>Sin Fecha</v>
      </c>
      <c r="W154" s="250">
        <f t="shared" si="43"/>
        <v>256.9729166666657</v>
      </c>
      <c r="X154" s="246" t="s">
        <v>771</v>
      </c>
      <c r="Y154" s="251">
        <f>Brecha!$D$3</f>
        <v>5</v>
      </c>
      <c r="Z154" s="233"/>
      <c r="AA154" s="252"/>
      <c r="AB154" s="252"/>
      <c r="AC154" s="252"/>
      <c r="AD154" s="254"/>
      <c r="AE154" s="255"/>
      <c r="AF154" s="255"/>
    </row>
    <row r="155" spans="1:32" ht="51.75" customHeight="1" x14ac:dyDescent="0.25">
      <c r="A155" s="4" t="s">
        <v>945</v>
      </c>
      <c r="B155" s="254" t="s">
        <v>731</v>
      </c>
      <c r="C155" s="257" t="s">
        <v>506</v>
      </c>
      <c r="D155" s="257" t="s">
        <v>352</v>
      </c>
      <c r="E155" s="257" t="s">
        <v>158</v>
      </c>
      <c r="F155" s="257" t="s">
        <v>12</v>
      </c>
      <c r="G155" s="246" t="s">
        <v>507</v>
      </c>
      <c r="H155" s="246" t="s">
        <v>508</v>
      </c>
      <c r="I155" s="257" t="s">
        <v>141</v>
      </c>
      <c r="J155" s="257" t="s">
        <v>69</v>
      </c>
      <c r="K155" s="253">
        <f>Brecha!$D$2</f>
        <v>42058.75</v>
      </c>
      <c r="L155" s="258">
        <v>41725.888888888891</v>
      </c>
      <c r="M155" s="259">
        <v>42037</v>
      </c>
      <c r="N155" s="249">
        <f t="shared" si="46"/>
        <v>311.11111111110949</v>
      </c>
      <c r="O155" s="248">
        <f t="shared" si="47"/>
        <v>42042</v>
      </c>
      <c r="P155" s="248">
        <v>42040</v>
      </c>
      <c r="Q155" s="249">
        <f t="shared" si="38"/>
        <v>5</v>
      </c>
      <c r="R155" s="249">
        <f t="shared" si="39"/>
        <v>7</v>
      </c>
      <c r="S155" s="250">
        <f t="shared" si="40"/>
        <v>332.86111111110949</v>
      </c>
      <c r="T155" s="256">
        <v>42047.618750000001</v>
      </c>
      <c r="U155" s="247" t="str">
        <f t="shared" si="41"/>
        <v>No Cumplió</v>
      </c>
      <c r="V155" s="247" t="str">
        <f t="shared" si="42"/>
        <v>No Cumplió</v>
      </c>
      <c r="W155" s="250">
        <f t="shared" si="43"/>
        <v>321.72986111111095</v>
      </c>
      <c r="X155" s="246" t="s">
        <v>773</v>
      </c>
      <c r="Y155" s="251">
        <f>Brecha!$D$3</f>
        <v>5</v>
      </c>
      <c r="Z155" s="233"/>
      <c r="AA155" s="252"/>
      <c r="AB155" s="252"/>
      <c r="AC155" s="252"/>
      <c r="AD155" s="254"/>
      <c r="AE155" s="255"/>
      <c r="AF155" s="255"/>
    </row>
    <row r="156" spans="1:32" ht="51.75" customHeight="1" x14ac:dyDescent="0.25">
      <c r="A156" s="4">
        <v>1</v>
      </c>
      <c r="B156" s="254" t="s">
        <v>732</v>
      </c>
      <c r="C156" s="257" t="s">
        <v>509</v>
      </c>
      <c r="D156" s="257" t="s">
        <v>352</v>
      </c>
      <c r="E156" s="257" t="s">
        <v>137</v>
      </c>
      <c r="F156" s="257" t="s">
        <v>448</v>
      </c>
      <c r="G156" s="246" t="s">
        <v>510</v>
      </c>
      <c r="H156" s="246" t="s">
        <v>511</v>
      </c>
      <c r="I156" s="257" t="s">
        <v>282</v>
      </c>
      <c r="J156" s="257" t="s">
        <v>512</v>
      </c>
      <c r="K156" s="253">
        <f>Brecha!$D$2</f>
        <v>42058.75</v>
      </c>
      <c r="L156" s="258">
        <v>41663.597916666666</v>
      </c>
      <c r="M156" s="259">
        <v>42037</v>
      </c>
      <c r="N156" s="249">
        <f t="shared" si="46"/>
        <v>373.4020833333343</v>
      </c>
      <c r="O156" s="248">
        <f t="shared" si="47"/>
        <v>42042</v>
      </c>
      <c r="P156" s="248"/>
      <c r="Q156" s="249">
        <f t="shared" si="38"/>
        <v>16</v>
      </c>
      <c r="R156" s="249" t="str">
        <f t="shared" si="39"/>
        <v>Sin Fecha</v>
      </c>
      <c r="S156" s="250">
        <f t="shared" si="40"/>
        <v>395.1520833333343</v>
      </c>
      <c r="T156" s="256"/>
      <c r="U156" s="247" t="str">
        <f t="shared" si="41"/>
        <v>No Cumplió</v>
      </c>
      <c r="V156" s="247" t="str">
        <f t="shared" si="42"/>
        <v>Sin Fecha</v>
      </c>
      <c r="W156" s="250">
        <f t="shared" si="43"/>
        <v>395.1520833333343</v>
      </c>
      <c r="X156" s="246" t="s">
        <v>575</v>
      </c>
      <c r="Y156" s="251">
        <f>Brecha!$D$3</f>
        <v>5</v>
      </c>
      <c r="Z156" s="233"/>
      <c r="AA156" s="252"/>
      <c r="AB156" s="252"/>
      <c r="AC156" s="252"/>
      <c r="AD156" s="254"/>
      <c r="AE156" s="255"/>
      <c r="AF156" s="255"/>
    </row>
    <row r="157" spans="1:32" ht="51.75" customHeight="1" x14ac:dyDescent="0.25">
      <c r="A157" s="4">
        <v>1</v>
      </c>
      <c r="B157" s="254" t="s">
        <v>728</v>
      </c>
      <c r="C157" s="257" t="s">
        <v>513</v>
      </c>
      <c r="D157" s="257" t="s">
        <v>352</v>
      </c>
      <c r="E157" s="257" t="s">
        <v>24</v>
      </c>
      <c r="F157" s="257" t="s">
        <v>12</v>
      </c>
      <c r="G157" s="246" t="s">
        <v>514</v>
      </c>
      <c r="H157" s="246" t="s">
        <v>515</v>
      </c>
      <c r="I157" s="257" t="s">
        <v>282</v>
      </c>
      <c r="J157" s="257" t="s">
        <v>16</v>
      </c>
      <c r="K157" s="253">
        <f>Brecha!$D$2</f>
        <v>42058.75</v>
      </c>
      <c r="L157" s="258">
        <v>41659.573611111111</v>
      </c>
      <c r="M157" s="259">
        <v>42037</v>
      </c>
      <c r="N157" s="249">
        <f t="shared" si="46"/>
        <v>377.42638888888905</v>
      </c>
      <c r="O157" s="248">
        <f t="shared" si="47"/>
        <v>42042</v>
      </c>
      <c r="P157" s="248"/>
      <c r="Q157" s="249">
        <f t="shared" si="38"/>
        <v>16</v>
      </c>
      <c r="R157" s="249" t="str">
        <f t="shared" si="39"/>
        <v>Sin Fecha</v>
      </c>
      <c r="S157" s="250">
        <f t="shared" si="40"/>
        <v>399.17638888888905</v>
      </c>
      <c r="T157" s="256"/>
      <c r="U157" s="247" t="str">
        <f t="shared" si="41"/>
        <v>No Cumplió</v>
      </c>
      <c r="V157" s="247" t="str">
        <f t="shared" si="42"/>
        <v>Sin Fecha</v>
      </c>
      <c r="W157" s="250">
        <f t="shared" si="43"/>
        <v>399.17638888888905</v>
      </c>
      <c r="X157" s="246" t="s">
        <v>774</v>
      </c>
      <c r="Y157" s="251">
        <f>Brecha!$D$3</f>
        <v>5</v>
      </c>
      <c r="Z157" s="233"/>
      <c r="AA157" s="252"/>
      <c r="AB157" s="252"/>
      <c r="AC157" s="252"/>
      <c r="AD157" s="254"/>
      <c r="AE157" s="255"/>
      <c r="AF157" s="255"/>
    </row>
    <row r="158" spans="1:32" ht="51.75" customHeight="1" x14ac:dyDescent="0.25">
      <c r="A158" s="4">
        <v>1</v>
      </c>
      <c r="B158" s="254" t="s">
        <v>730</v>
      </c>
      <c r="C158" s="257" t="s">
        <v>516</v>
      </c>
      <c r="D158" s="257" t="s">
        <v>352</v>
      </c>
      <c r="E158" s="257" t="s">
        <v>158</v>
      </c>
      <c r="F158" s="257" t="s">
        <v>12</v>
      </c>
      <c r="G158" s="246" t="s">
        <v>517</v>
      </c>
      <c r="H158" s="246" t="s">
        <v>518</v>
      </c>
      <c r="I158" s="257" t="s">
        <v>282</v>
      </c>
      <c r="J158" s="257" t="s">
        <v>55</v>
      </c>
      <c r="K158" s="253">
        <f>Brecha!$D$2</f>
        <v>42058.75</v>
      </c>
      <c r="L158" s="258">
        <v>41659.502083333333</v>
      </c>
      <c r="M158" s="259">
        <f>+T159</f>
        <v>42051.645833333336</v>
      </c>
      <c r="N158" s="249">
        <f t="shared" si="46"/>
        <v>392.14375000000291</v>
      </c>
      <c r="O158" s="248">
        <f t="shared" si="47"/>
        <v>42056.645833333336</v>
      </c>
      <c r="P158" s="248"/>
      <c r="Q158" s="249">
        <f t="shared" si="38"/>
        <v>2</v>
      </c>
      <c r="R158" s="249" t="str">
        <f t="shared" si="39"/>
        <v>Sin Fecha</v>
      </c>
      <c r="S158" s="250">
        <f t="shared" si="40"/>
        <v>399.24791666666715</v>
      </c>
      <c r="T158" s="256"/>
      <c r="U158" s="247" t="str">
        <f t="shared" si="41"/>
        <v>No Cumplió</v>
      </c>
      <c r="V158" s="247" t="str">
        <f t="shared" si="42"/>
        <v>Sin Fecha</v>
      </c>
      <c r="W158" s="250">
        <f t="shared" si="43"/>
        <v>399.24791666666715</v>
      </c>
      <c r="X158" s="246" t="s">
        <v>775</v>
      </c>
      <c r="Y158" s="251">
        <f>Brecha!$D$3</f>
        <v>5</v>
      </c>
      <c r="Z158" s="233"/>
      <c r="AA158" s="252"/>
      <c r="AB158" s="252"/>
      <c r="AC158" s="252"/>
      <c r="AD158" s="254"/>
      <c r="AE158" s="255"/>
      <c r="AF158" s="255"/>
    </row>
    <row r="159" spans="1:32" ht="51.75" customHeight="1" x14ac:dyDescent="0.25">
      <c r="B159" s="254" t="s">
        <v>730</v>
      </c>
      <c r="C159" s="257" t="s">
        <v>516</v>
      </c>
      <c r="D159" s="257" t="s">
        <v>352</v>
      </c>
      <c r="E159" s="257" t="s">
        <v>59</v>
      </c>
      <c r="F159" s="257" t="s">
        <v>12</v>
      </c>
      <c r="G159" s="246" t="s">
        <v>517</v>
      </c>
      <c r="H159" s="246" t="s">
        <v>518</v>
      </c>
      <c r="I159" s="257" t="s">
        <v>282</v>
      </c>
      <c r="J159" s="257" t="s">
        <v>55</v>
      </c>
      <c r="K159" s="253">
        <f>Brecha!$D$2</f>
        <v>42058.75</v>
      </c>
      <c r="L159" s="258">
        <v>41659.502083333333</v>
      </c>
      <c r="M159" s="259">
        <v>42037</v>
      </c>
      <c r="N159" s="249">
        <f t="shared" si="46"/>
        <v>377.49791666666715</v>
      </c>
      <c r="O159" s="248">
        <f t="shared" si="47"/>
        <v>42042</v>
      </c>
      <c r="P159" s="248"/>
      <c r="Q159" s="249">
        <f t="shared" si="38"/>
        <v>9</v>
      </c>
      <c r="R159" s="249" t="str">
        <f t="shared" si="39"/>
        <v>Sin Fecha</v>
      </c>
      <c r="S159" s="250">
        <f t="shared" si="40"/>
        <v>399.24791666666715</v>
      </c>
      <c r="T159" s="256">
        <v>42051.645833333336</v>
      </c>
      <c r="U159" s="247" t="str">
        <f t="shared" si="41"/>
        <v>No Cumplió</v>
      </c>
      <c r="V159" s="247" t="str">
        <f t="shared" si="42"/>
        <v>Sin Fecha</v>
      </c>
      <c r="W159" s="250">
        <f t="shared" si="43"/>
        <v>392.14375000000291</v>
      </c>
      <c r="X159" s="246" t="s">
        <v>775</v>
      </c>
      <c r="Y159" s="251">
        <f>Brecha!$D$3</f>
        <v>5</v>
      </c>
      <c r="Z159" s="256">
        <v>42051.645833333336</v>
      </c>
      <c r="AA159" s="252"/>
      <c r="AB159" s="252"/>
      <c r="AC159" s="252"/>
      <c r="AD159" s="254"/>
      <c r="AE159" s="255"/>
      <c r="AF159" s="255"/>
    </row>
    <row r="160" spans="1:32" ht="51.75" customHeight="1" x14ac:dyDescent="0.25">
      <c r="A160" s="4">
        <v>1</v>
      </c>
      <c r="B160" s="254" t="s">
        <v>732</v>
      </c>
      <c r="C160" s="257" t="s">
        <v>519</v>
      </c>
      <c r="D160" s="257" t="s">
        <v>352</v>
      </c>
      <c r="E160" s="257" t="s">
        <v>137</v>
      </c>
      <c r="F160" s="257" t="s">
        <v>12</v>
      </c>
      <c r="G160" s="246" t="s">
        <v>520</v>
      </c>
      <c r="H160" s="246" t="s">
        <v>521</v>
      </c>
      <c r="I160" s="257" t="s">
        <v>282</v>
      </c>
      <c r="J160" s="257" t="s">
        <v>512</v>
      </c>
      <c r="K160" s="253">
        <f>Brecha!$D$2</f>
        <v>42058.75</v>
      </c>
      <c r="L160" s="258">
        <v>41659.500694444447</v>
      </c>
      <c r="M160" s="259">
        <v>42037</v>
      </c>
      <c r="N160" s="249">
        <f t="shared" si="46"/>
        <v>377.49930555555329</v>
      </c>
      <c r="O160" s="248">
        <f t="shared" si="47"/>
        <v>42042</v>
      </c>
      <c r="P160" s="248"/>
      <c r="Q160" s="249">
        <f t="shared" si="38"/>
        <v>16</v>
      </c>
      <c r="R160" s="249" t="str">
        <f t="shared" si="39"/>
        <v>Sin Fecha</v>
      </c>
      <c r="S160" s="250">
        <f t="shared" si="40"/>
        <v>399.24930555555329</v>
      </c>
      <c r="T160" s="256"/>
      <c r="U160" s="247" t="str">
        <f t="shared" si="41"/>
        <v>No Cumplió</v>
      </c>
      <c r="V160" s="247" t="str">
        <f t="shared" si="42"/>
        <v>Sin Fecha</v>
      </c>
      <c r="W160" s="250">
        <f t="shared" si="43"/>
        <v>399.24930555555329</v>
      </c>
      <c r="X160" s="246" t="s">
        <v>776</v>
      </c>
      <c r="Y160" s="251">
        <f>Brecha!$D$3</f>
        <v>5</v>
      </c>
      <c r="Z160" s="233"/>
      <c r="AA160" s="252"/>
      <c r="AB160" s="252"/>
      <c r="AC160" s="252"/>
      <c r="AD160" s="254"/>
      <c r="AE160" s="255"/>
      <c r="AF160" s="255"/>
    </row>
    <row r="161" spans="1:32" s="133" customFormat="1" ht="51.75" customHeight="1" x14ac:dyDescent="0.25">
      <c r="A161" s="134">
        <v>1</v>
      </c>
      <c r="B161" s="254" t="s">
        <v>730</v>
      </c>
      <c r="C161" s="257" t="s">
        <v>522</v>
      </c>
      <c r="D161" s="257" t="s">
        <v>352</v>
      </c>
      <c r="E161" s="257" t="s">
        <v>158</v>
      </c>
      <c r="F161" s="257" t="s">
        <v>12</v>
      </c>
      <c r="G161" s="246" t="s">
        <v>523</v>
      </c>
      <c r="H161" s="246" t="s">
        <v>524</v>
      </c>
      <c r="I161" s="257" t="s">
        <v>28</v>
      </c>
      <c r="J161" s="257" t="s">
        <v>96</v>
      </c>
      <c r="K161" s="253">
        <f>Brecha!$D$2</f>
        <v>42058.75</v>
      </c>
      <c r="L161" s="258">
        <v>41659.499305555553</v>
      </c>
      <c r="M161" s="259">
        <v>42052.770138888889</v>
      </c>
      <c r="N161" s="249">
        <f t="shared" si="46"/>
        <v>393.27083333333576</v>
      </c>
      <c r="O161" s="248">
        <f t="shared" si="47"/>
        <v>42057.770138888889</v>
      </c>
      <c r="P161" s="248"/>
      <c r="Q161" s="249">
        <f t="shared" si="38"/>
        <v>0</v>
      </c>
      <c r="R161" s="249" t="str">
        <f t="shared" si="39"/>
        <v>Sin Fecha</v>
      </c>
      <c r="S161" s="250">
        <f t="shared" si="40"/>
        <v>399.25069444444671</v>
      </c>
      <c r="T161" s="256"/>
      <c r="U161" s="247" t="str">
        <f t="shared" si="41"/>
        <v>No Cumplió</v>
      </c>
      <c r="V161" s="247" t="str">
        <f t="shared" si="42"/>
        <v>Sin Fecha</v>
      </c>
      <c r="W161" s="250">
        <f t="shared" si="43"/>
        <v>399.25069444444671</v>
      </c>
      <c r="X161" s="246" t="s">
        <v>576</v>
      </c>
      <c r="Y161" s="251">
        <f>Brecha!$D$3</f>
        <v>5</v>
      </c>
      <c r="Z161" s="233">
        <v>42051.772222222222</v>
      </c>
      <c r="AA161" s="252"/>
      <c r="AB161" s="252"/>
      <c r="AC161" s="252"/>
      <c r="AD161" s="254"/>
      <c r="AE161" s="255"/>
      <c r="AF161" s="255"/>
    </row>
    <row r="162" spans="1:32" ht="51.75" customHeight="1" x14ac:dyDescent="0.25">
      <c r="B162" s="254" t="s">
        <v>730</v>
      </c>
      <c r="C162" s="257" t="s">
        <v>522</v>
      </c>
      <c r="D162" s="257" t="s">
        <v>352</v>
      </c>
      <c r="E162" s="257" t="s">
        <v>158</v>
      </c>
      <c r="F162" s="257" t="s">
        <v>12</v>
      </c>
      <c r="G162" s="246" t="s">
        <v>523</v>
      </c>
      <c r="H162" s="246" t="s">
        <v>524</v>
      </c>
      <c r="I162" s="257" t="s">
        <v>282</v>
      </c>
      <c r="J162" s="257" t="s">
        <v>42</v>
      </c>
      <c r="K162" s="253">
        <f>Brecha!$D$2</f>
        <v>42058.75</v>
      </c>
      <c r="L162" s="258">
        <v>41659.499305555553</v>
      </c>
      <c r="M162" s="259">
        <v>42037</v>
      </c>
      <c r="N162" s="249">
        <f t="shared" si="46"/>
        <v>377.50069444444671</v>
      </c>
      <c r="O162" s="248">
        <f t="shared" si="47"/>
        <v>42042</v>
      </c>
      <c r="P162" s="248">
        <v>42039</v>
      </c>
      <c r="Q162" s="249">
        <f t="shared" si="38"/>
        <v>10</v>
      </c>
      <c r="R162" s="249">
        <f t="shared" si="39"/>
        <v>13</v>
      </c>
      <c r="S162" s="250">
        <f t="shared" si="40"/>
        <v>399.25069444444671</v>
      </c>
      <c r="T162" s="256">
        <v>42052.770138888889</v>
      </c>
      <c r="U162" s="247" t="str">
        <f t="shared" si="41"/>
        <v>No Cumplió</v>
      </c>
      <c r="V162" s="247" t="str">
        <f t="shared" si="42"/>
        <v>No Cumplió</v>
      </c>
      <c r="W162" s="250">
        <f t="shared" si="43"/>
        <v>393.27083333333576</v>
      </c>
      <c r="X162" s="246" t="s">
        <v>576</v>
      </c>
      <c r="Y162" s="251">
        <f>Brecha!$D$3</f>
        <v>5</v>
      </c>
      <c r="Z162" s="233">
        <v>42051.772222222222</v>
      </c>
      <c r="AA162" s="252"/>
      <c r="AB162" s="252"/>
      <c r="AC162" s="252"/>
      <c r="AD162" s="254"/>
      <c r="AE162" s="255"/>
      <c r="AF162" s="255"/>
    </row>
    <row r="163" spans="1:32" ht="51.75" customHeight="1" x14ac:dyDescent="0.25">
      <c r="A163" s="4">
        <v>1</v>
      </c>
      <c r="B163" s="254" t="s">
        <v>732</v>
      </c>
      <c r="C163" s="257" t="s">
        <v>525</v>
      </c>
      <c r="D163" s="257" t="s">
        <v>352</v>
      </c>
      <c r="E163" s="257" t="s">
        <v>137</v>
      </c>
      <c r="F163" s="257" t="s">
        <v>448</v>
      </c>
      <c r="G163" s="246" t="s">
        <v>526</v>
      </c>
      <c r="H163" s="246" t="s">
        <v>527</v>
      </c>
      <c r="I163" s="257" t="s">
        <v>282</v>
      </c>
      <c r="J163" s="257" t="s">
        <v>512</v>
      </c>
      <c r="K163" s="253">
        <f>Brecha!$D$2</f>
        <v>42058.75</v>
      </c>
      <c r="L163" s="258">
        <v>41618.73541666667</v>
      </c>
      <c r="M163" s="259">
        <v>42037</v>
      </c>
      <c r="N163" s="249">
        <f t="shared" si="46"/>
        <v>418.26458333332994</v>
      </c>
      <c r="O163" s="248">
        <f t="shared" si="47"/>
        <v>42042</v>
      </c>
      <c r="P163" s="248"/>
      <c r="Q163" s="249">
        <f t="shared" si="38"/>
        <v>16</v>
      </c>
      <c r="R163" s="249" t="str">
        <f t="shared" si="39"/>
        <v>Sin Fecha</v>
      </c>
      <c r="S163" s="250">
        <f t="shared" si="40"/>
        <v>440.01458333332994</v>
      </c>
      <c r="T163" s="256"/>
      <c r="U163" s="247" t="str">
        <f t="shared" si="41"/>
        <v>No Cumplió</v>
      </c>
      <c r="V163" s="247" t="str">
        <f t="shared" si="42"/>
        <v>Sin Fecha</v>
      </c>
      <c r="W163" s="250">
        <f t="shared" si="43"/>
        <v>440.01458333332994</v>
      </c>
      <c r="X163" s="246" t="s">
        <v>777</v>
      </c>
      <c r="Y163" s="251">
        <f>Brecha!$D$3</f>
        <v>5</v>
      </c>
      <c r="Z163" s="233"/>
      <c r="AA163" s="252"/>
      <c r="AB163" s="252"/>
      <c r="AC163" s="252"/>
      <c r="AD163" s="254"/>
      <c r="AE163" s="255"/>
      <c r="AF163" s="255"/>
    </row>
    <row r="164" spans="1:32" ht="51.75" customHeight="1" x14ac:dyDescent="0.25">
      <c r="A164" s="4" t="s">
        <v>945</v>
      </c>
      <c r="B164" s="254" t="s">
        <v>730</v>
      </c>
      <c r="C164" s="257" t="s">
        <v>528</v>
      </c>
      <c r="D164" s="257" t="s">
        <v>352</v>
      </c>
      <c r="E164" s="257" t="s">
        <v>817</v>
      </c>
      <c r="F164" s="257" t="s">
        <v>12</v>
      </c>
      <c r="G164" s="246" t="s">
        <v>529</v>
      </c>
      <c r="H164" s="246" t="s">
        <v>530</v>
      </c>
      <c r="I164" s="257" t="s">
        <v>282</v>
      </c>
      <c r="J164" s="257" t="s">
        <v>80</v>
      </c>
      <c r="K164" s="253">
        <f>Brecha!$D$2</f>
        <v>42058.75</v>
      </c>
      <c r="L164" s="258">
        <v>41618.706944444442</v>
      </c>
      <c r="M164" s="259">
        <v>42037</v>
      </c>
      <c r="N164" s="249">
        <f t="shared" si="46"/>
        <v>418.29305555555766</v>
      </c>
      <c r="O164" s="248">
        <f t="shared" si="47"/>
        <v>42042</v>
      </c>
      <c r="P164" s="248"/>
      <c r="Q164" s="249">
        <f t="shared" si="38"/>
        <v>5</v>
      </c>
      <c r="R164" s="249" t="str">
        <f t="shared" si="39"/>
        <v>Sin Fecha</v>
      </c>
      <c r="S164" s="250">
        <f t="shared" si="40"/>
        <v>440.04305555555766</v>
      </c>
      <c r="T164" s="256">
        <v>42047.839583333334</v>
      </c>
      <c r="U164" s="247" t="str">
        <f t="shared" si="41"/>
        <v>No Cumplió</v>
      </c>
      <c r="V164" s="247" t="str">
        <f t="shared" si="42"/>
        <v>Sin Fecha</v>
      </c>
      <c r="W164" s="250">
        <f t="shared" si="43"/>
        <v>429.13263888889196</v>
      </c>
      <c r="X164" s="246" t="s">
        <v>778</v>
      </c>
      <c r="Y164" s="251">
        <f>Brecha!$D$3</f>
        <v>5</v>
      </c>
      <c r="Z164" s="233"/>
      <c r="AA164" s="252"/>
      <c r="AB164" s="252"/>
      <c r="AC164" s="252"/>
      <c r="AD164" s="254"/>
      <c r="AE164" s="255"/>
      <c r="AF164" s="255"/>
    </row>
    <row r="165" spans="1:32" ht="51.75" customHeight="1" x14ac:dyDescent="0.25">
      <c r="A165" s="4" t="s">
        <v>945</v>
      </c>
      <c r="B165" s="254" t="s">
        <v>730</v>
      </c>
      <c r="C165" s="257" t="s">
        <v>531</v>
      </c>
      <c r="D165" s="257" t="s">
        <v>352</v>
      </c>
      <c r="E165" s="257" t="s">
        <v>817</v>
      </c>
      <c r="F165" s="257" t="s">
        <v>448</v>
      </c>
      <c r="G165" s="246" t="s">
        <v>532</v>
      </c>
      <c r="H165" s="246" t="s">
        <v>533</v>
      </c>
      <c r="I165" s="257" t="s">
        <v>65</v>
      </c>
      <c r="J165" s="257" t="s">
        <v>38</v>
      </c>
      <c r="K165" s="253">
        <f>Brecha!$D$2</f>
        <v>42058.75</v>
      </c>
      <c r="L165" s="258">
        <v>41593.720138888886</v>
      </c>
      <c r="M165" s="259">
        <v>42037</v>
      </c>
      <c r="N165" s="249">
        <f t="shared" si="46"/>
        <v>443.27986111111386</v>
      </c>
      <c r="O165" s="248">
        <f t="shared" si="47"/>
        <v>42042</v>
      </c>
      <c r="P165" s="248">
        <v>42040</v>
      </c>
      <c r="Q165" s="249">
        <f t="shared" si="38"/>
        <v>4</v>
      </c>
      <c r="R165" s="249">
        <f t="shared" si="39"/>
        <v>6</v>
      </c>
      <c r="S165" s="250">
        <f t="shared" si="40"/>
        <v>465.02986111111386</v>
      </c>
      <c r="T165" s="256">
        <v>42046.614583333336</v>
      </c>
      <c r="U165" s="247" t="str">
        <f t="shared" si="41"/>
        <v>No Cumplió</v>
      </c>
      <c r="V165" s="247" t="str">
        <f t="shared" si="42"/>
        <v>No Cumplió</v>
      </c>
      <c r="W165" s="250">
        <f t="shared" si="43"/>
        <v>452.89444444444962</v>
      </c>
      <c r="X165" s="246" t="s">
        <v>779</v>
      </c>
      <c r="Y165" s="251">
        <f>Brecha!$D$3</f>
        <v>5</v>
      </c>
      <c r="Z165" s="233"/>
      <c r="AA165" s="252"/>
      <c r="AB165" s="252"/>
      <c r="AC165" s="252"/>
      <c r="AD165" s="254"/>
      <c r="AE165" s="255"/>
      <c r="AF165" s="255"/>
    </row>
    <row r="166" spans="1:32" ht="51.75" customHeight="1" x14ac:dyDescent="0.25">
      <c r="A166" s="4" t="s">
        <v>945</v>
      </c>
      <c r="B166" s="254" t="s">
        <v>730</v>
      </c>
      <c r="C166" s="257" t="s">
        <v>534</v>
      </c>
      <c r="D166" s="257" t="s">
        <v>352</v>
      </c>
      <c r="E166" s="257" t="s">
        <v>817</v>
      </c>
      <c r="F166" s="257" t="s">
        <v>12</v>
      </c>
      <c r="G166" s="246" t="s">
        <v>535</v>
      </c>
      <c r="H166" s="246" t="s">
        <v>536</v>
      </c>
      <c r="I166" s="257" t="s">
        <v>70</v>
      </c>
      <c r="J166" s="257" t="s">
        <v>80</v>
      </c>
      <c r="K166" s="253">
        <f>Brecha!$D$2</f>
        <v>42058.75</v>
      </c>
      <c r="L166" s="258">
        <v>41593.615277777775</v>
      </c>
      <c r="M166" s="259">
        <f>+T167</f>
        <v>42041.774305555555</v>
      </c>
      <c r="N166" s="249">
        <f t="shared" si="46"/>
        <v>448.15902777777956</v>
      </c>
      <c r="O166" s="248">
        <f t="shared" si="47"/>
        <v>42046.774305555555</v>
      </c>
      <c r="P166" s="248"/>
      <c r="Q166" s="249">
        <f t="shared" si="38"/>
        <v>0</v>
      </c>
      <c r="R166" s="249" t="str">
        <f t="shared" si="39"/>
        <v>Sin Fecha</v>
      </c>
      <c r="S166" s="250">
        <f t="shared" si="40"/>
        <v>465.13472222222481</v>
      </c>
      <c r="T166" s="256">
        <v>42046.618750000001</v>
      </c>
      <c r="U166" s="247" t="str">
        <f t="shared" si="41"/>
        <v>Cumplió</v>
      </c>
      <c r="V166" s="247" t="str">
        <f t="shared" si="42"/>
        <v>Sin Fecha</v>
      </c>
      <c r="W166" s="250">
        <f t="shared" si="43"/>
        <v>453.00347222222626</v>
      </c>
      <c r="X166" s="246" t="s">
        <v>780</v>
      </c>
      <c r="Y166" s="251">
        <f>Brecha!$D$3</f>
        <v>5</v>
      </c>
      <c r="Z166" s="233"/>
      <c r="AA166" s="252"/>
      <c r="AB166" s="252"/>
      <c r="AC166" s="252"/>
      <c r="AD166" s="254"/>
      <c r="AE166" s="255"/>
      <c r="AF166" s="255"/>
    </row>
    <row r="167" spans="1:32" ht="51.75" customHeight="1" x14ac:dyDescent="0.25">
      <c r="B167" s="254" t="s">
        <v>730</v>
      </c>
      <c r="C167" s="257" t="s">
        <v>534</v>
      </c>
      <c r="D167" s="257" t="s">
        <v>352</v>
      </c>
      <c r="E167" s="257" t="s">
        <v>59</v>
      </c>
      <c r="F167" s="257" t="s">
        <v>12</v>
      </c>
      <c r="G167" s="246" t="s">
        <v>535</v>
      </c>
      <c r="H167" s="246" t="s">
        <v>536</v>
      </c>
      <c r="I167" s="257" t="s">
        <v>70</v>
      </c>
      <c r="J167" s="257" t="s">
        <v>338</v>
      </c>
      <c r="K167" s="253">
        <f>Brecha!$D$2</f>
        <v>42058.75</v>
      </c>
      <c r="L167" s="258">
        <v>41593.615277777775</v>
      </c>
      <c r="M167" s="259">
        <v>42037</v>
      </c>
      <c r="N167" s="249">
        <f t="shared" si="46"/>
        <v>443.38472222222481</v>
      </c>
      <c r="O167" s="248">
        <f t="shared" si="47"/>
        <v>42042</v>
      </c>
      <c r="P167" s="248"/>
      <c r="Q167" s="249">
        <f t="shared" si="38"/>
        <v>0</v>
      </c>
      <c r="R167" s="249" t="str">
        <f t="shared" si="39"/>
        <v>Sin Fecha</v>
      </c>
      <c r="S167" s="250">
        <f t="shared" si="40"/>
        <v>465.13472222222481</v>
      </c>
      <c r="T167" s="256">
        <v>42041.774305555555</v>
      </c>
      <c r="U167" s="247" t="str">
        <f t="shared" si="41"/>
        <v>Cumplió</v>
      </c>
      <c r="V167" s="247" t="str">
        <f t="shared" si="42"/>
        <v>Sin Fecha</v>
      </c>
      <c r="W167" s="250">
        <f t="shared" si="43"/>
        <v>448.15902777777956</v>
      </c>
      <c r="X167" s="246" t="s">
        <v>780</v>
      </c>
      <c r="Y167" s="251">
        <f>Brecha!$D$3</f>
        <v>5</v>
      </c>
      <c r="Z167" s="233"/>
      <c r="AA167" s="252"/>
      <c r="AB167" s="252"/>
      <c r="AC167" s="252"/>
      <c r="AD167" s="254"/>
      <c r="AE167" s="255"/>
      <c r="AF167" s="255"/>
    </row>
    <row r="168" spans="1:32" ht="51.75" customHeight="1" x14ac:dyDescent="0.25">
      <c r="A168" s="4" t="s">
        <v>945</v>
      </c>
      <c r="B168" s="254" t="s">
        <v>730</v>
      </c>
      <c r="C168" s="257" t="s">
        <v>537</v>
      </c>
      <c r="D168" s="257" t="s">
        <v>352</v>
      </c>
      <c r="E168" s="257" t="s">
        <v>817</v>
      </c>
      <c r="F168" s="257" t="s">
        <v>12</v>
      </c>
      <c r="G168" s="246" t="s">
        <v>538</v>
      </c>
      <c r="H168" s="246" t="s">
        <v>539</v>
      </c>
      <c r="I168" s="257" t="s">
        <v>70</v>
      </c>
      <c r="J168" s="257" t="s">
        <v>80</v>
      </c>
      <c r="K168" s="253">
        <f>Brecha!$D$2</f>
        <v>42058.75</v>
      </c>
      <c r="L168" s="258">
        <v>41593.588888888888</v>
      </c>
      <c r="M168" s="259">
        <v>42037</v>
      </c>
      <c r="N168" s="249">
        <f t="shared" si="46"/>
        <v>443.4111111111124</v>
      </c>
      <c r="O168" s="248">
        <f t="shared" si="47"/>
        <v>42042</v>
      </c>
      <c r="P168" s="248"/>
      <c r="Q168" s="249">
        <f t="shared" si="38"/>
        <v>5</v>
      </c>
      <c r="R168" s="249" t="str">
        <f t="shared" si="39"/>
        <v>Sin Fecha</v>
      </c>
      <c r="S168" s="250">
        <f t="shared" si="40"/>
        <v>465.1611111111124</v>
      </c>
      <c r="T168" s="256">
        <v>42047.811111111114</v>
      </c>
      <c r="U168" s="247" t="str">
        <f t="shared" si="41"/>
        <v>No Cumplió</v>
      </c>
      <c r="V168" s="247" t="str">
        <f t="shared" si="42"/>
        <v>Sin Fecha</v>
      </c>
      <c r="W168" s="250">
        <f t="shared" si="43"/>
        <v>454.22222222222626</v>
      </c>
      <c r="X168" s="246" t="s">
        <v>781</v>
      </c>
      <c r="Y168" s="251">
        <f>Brecha!$D$3</f>
        <v>5</v>
      </c>
      <c r="Z168" s="233"/>
      <c r="AA168" s="252"/>
      <c r="AB168" s="252"/>
      <c r="AC168" s="252"/>
      <c r="AD168" s="254"/>
      <c r="AE168" s="255"/>
      <c r="AF168" s="255"/>
    </row>
    <row r="169" spans="1:32" ht="51.75" customHeight="1" x14ac:dyDescent="0.25">
      <c r="A169" s="4" t="s">
        <v>945</v>
      </c>
      <c r="B169" s="254" t="s">
        <v>730</v>
      </c>
      <c r="C169" s="257" t="s">
        <v>540</v>
      </c>
      <c r="D169" s="257" t="s">
        <v>352</v>
      </c>
      <c r="E169" s="257" t="s">
        <v>817</v>
      </c>
      <c r="F169" s="257" t="s">
        <v>12</v>
      </c>
      <c r="G169" s="246" t="s">
        <v>541</v>
      </c>
      <c r="H169" s="246" t="s">
        <v>542</v>
      </c>
      <c r="I169" s="257" t="s">
        <v>282</v>
      </c>
      <c r="J169" s="257" t="s">
        <v>338</v>
      </c>
      <c r="K169" s="253">
        <f>Brecha!$D$2</f>
        <v>42058.75</v>
      </c>
      <c r="L169" s="258">
        <v>41592.990277777775</v>
      </c>
      <c r="M169" s="259">
        <v>42037</v>
      </c>
      <c r="N169" s="249">
        <f t="shared" si="46"/>
        <v>444.00972222222481</v>
      </c>
      <c r="O169" s="248">
        <f t="shared" si="47"/>
        <v>42042</v>
      </c>
      <c r="P169" s="248"/>
      <c r="Q169" s="249">
        <f t="shared" si="38"/>
        <v>3</v>
      </c>
      <c r="R169" s="249" t="str">
        <f t="shared" si="39"/>
        <v>Sin Fecha</v>
      </c>
      <c r="S169" s="250">
        <f t="shared" si="40"/>
        <v>465.75972222222481</v>
      </c>
      <c r="T169" s="256">
        <v>42045.75</v>
      </c>
      <c r="U169" s="247" t="str">
        <f t="shared" si="41"/>
        <v>No Cumplió</v>
      </c>
      <c r="V169" s="247" t="str">
        <f t="shared" si="42"/>
        <v>Sin Fecha</v>
      </c>
      <c r="W169" s="250">
        <f t="shared" si="43"/>
        <v>452.75972222222481</v>
      </c>
      <c r="X169" s="246" t="s">
        <v>782</v>
      </c>
      <c r="Y169" s="251">
        <f>Brecha!$D$3</f>
        <v>5</v>
      </c>
      <c r="Z169" s="233"/>
      <c r="AA169" s="252"/>
      <c r="AB169" s="252"/>
      <c r="AC169" s="252"/>
      <c r="AD169" s="254"/>
      <c r="AE169" s="255"/>
      <c r="AF169" s="255"/>
    </row>
    <row r="170" spans="1:32" ht="51.75" customHeight="1" x14ac:dyDescent="0.25">
      <c r="A170" s="4">
        <v>1</v>
      </c>
      <c r="B170" s="254" t="s">
        <v>730</v>
      </c>
      <c r="C170" s="257" t="s">
        <v>543</v>
      </c>
      <c r="D170" s="257" t="s">
        <v>352</v>
      </c>
      <c r="E170" s="257" t="s">
        <v>137</v>
      </c>
      <c r="F170" s="257" t="s">
        <v>12</v>
      </c>
      <c r="G170" s="246" t="s">
        <v>544</v>
      </c>
      <c r="H170" s="246" t="s">
        <v>545</v>
      </c>
      <c r="I170" s="257" t="s">
        <v>282</v>
      </c>
      <c r="J170" s="257" t="s">
        <v>512</v>
      </c>
      <c r="K170" s="253">
        <f>Brecha!$D$2</f>
        <v>42058.75</v>
      </c>
      <c r="L170" s="258">
        <v>41586.759027777778</v>
      </c>
      <c r="M170" s="259">
        <v>42037</v>
      </c>
      <c r="N170" s="249">
        <f t="shared" si="46"/>
        <v>450.2409722222219</v>
      </c>
      <c r="O170" s="248">
        <f t="shared" si="47"/>
        <v>42042</v>
      </c>
      <c r="P170" s="248">
        <v>42040</v>
      </c>
      <c r="Q170" s="249">
        <f t="shared" si="38"/>
        <v>16</v>
      </c>
      <c r="R170" s="249">
        <f t="shared" si="39"/>
        <v>18</v>
      </c>
      <c r="S170" s="250">
        <f t="shared" si="40"/>
        <v>471.9909722222219</v>
      </c>
      <c r="T170" s="256"/>
      <c r="U170" s="247" t="str">
        <f t="shared" si="41"/>
        <v>No Cumplió</v>
      </c>
      <c r="V170" s="247" t="str">
        <f t="shared" si="42"/>
        <v>No Cumplió</v>
      </c>
      <c r="W170" s="250">
        <f t="shared" si="43"/>
        <v>471.9909722222219</v>
      </c>
      <c r="X170" s="246" t="s">
        <v>783</v>
      </c>
      <c r="Y170" s="251">
        <f>Brecha!$D$3</f>
        <v>5</v>
      </c>
      <c r="Z170" s="233"/>
      <c r="AA170" s="252"/>
      <c r="AB170" s="252"/>
      <c r="AC170" s="252"/>
      <c r="AD170" s="254"/>
      <c r="AE170" s="255"/>
      <c r="AF170" s="255"/>
    </row>
    <row r="171" spans="1:32" ht="51.75" customHeight="1" x14ac:dyDescent="0.25">
      <c r="A171" s="4" t="s">
        <v>945</v>
      </c>
      <c r="B171" s="254" t="s">
        <v>730</v>
      </c>
      <c r="C171" s="257" t="s">
        <v>546</v>
      </c>
      <c r="D171" s="257" t="s">
        <v>352</v>
      </c>
      <c r="E171" s="257" t="s">
        <v>59</v>
      </c>
      <c r="F171" s="257" t="s">
        <v>12</v>
      </c>
      <c r="G171" s="246" t="s">
        <v>547</v>
      </c>
      <c r="H171" s="246" t="s">
        <v>548</v>
      </c>
      <c r="I171" s="257" t="s">
        <v>282</v>
      </c>
      <c r="J171" s="257" t="s">
        <v>21</v>
      </c>
      <c r="K171" s="253">
        <f>Brecha!$D$2</f>
        <v>42058.75</v>
      </c>
      <c r="L171" s="258">
        <v>41584.49722222222</v>
      </c>
      <c r="M171" s="259">
        <v>42037</v>
      </c>
      <c r="N171" s="249">
        <f t="shared" si="46"/>
        <v>452.50277777777956</v>
      </c>
      <c r="O171" s="248">
        <f t="shared" si="47"/>
        <v>42042</v>
      </c>
      <c r="P171" s="248">
        <v>42040</v>
      </c>
      <c r="Q171" s="249">
        <f t="shared" si="38"/>
        <v>5</v>
      </c>
      <c r="R171" s="249">
        <f t="shared" si="39"/>
        <v>7</v>
      </c>
      <c r="S171" s="250">
        <f t="shared" si="40"/>
        <v>474.25277777777956</v>
      </c>
      <c r="T171" s="256">
        <v>42047.838194444441</v>
      </c>
      <c r="U171" s="247" t="str">
        <f t="shared" si="41"/>
        <v>No Cumplió</v>
      </c>
      <c r="V171" s="247" t="str">
        <f t="shared" si="42"/>
        <v>No Cumplió</v>
      </c>
      <c r="W171" s="250">
        <f t="shared" si="43"/>
        <v>463.34097222222044</v>
      </c>
      <c r="X171" s="246" t="s">
        <v>784</v>
      </c>
      <c r="Y171" s="251">
        <f>Brecha!$D$3</f>
        <v>5</v>
      </c>
      <c r="Z171" s="233"/>
      <c r="AA171" s="252"/>
      <c r="AB171" s="252"/>
      <c r="AC171" s="252"/>
      <c r="AD171" s="254"/>
      <c r="AE171" s="255"/>
      <c r="AF171" s="255"/>
    </row>
    <row r="172" spans="1:32" ht="51.75" customHeight="1" x14ac:dyDescent="0.25">
      <c r="A172" s="4">
        <v>1</v>
      </c>
      <c r="B172" s="254" t="s">
        <v>730</v>
      </c>
      <c r="C172" s="257" t="s">
        <v>549</v>
      </c>
      <c r="D172" s="257" t="s">
        <v>352</v>
      </c>
      <c r="E172" s="257" t="s">
        <v>59</v>
      </c>
      <c r="F172" s="257" t="s">
        <v>12</v>
      </c>
      <c r="G172" s="246" t="s">
        <v>550</v>
      </c>
      <c r="H172" s="246" t="s">
        <v>551</v>
      </c>
      <c r="I172" s="257" t="s">
        <v>65</v>
      </c>
      <c r="J172" s="257" t="s">
        <v>264</v>
      </c>
      <c r="K172" s="253">
        <f>Brecha!$D$2</f>
        <v>42058.75</v>
      </c>
      <c r="L172" s="258">
        <v>41577.726388888892</v>
      </c>
      <c r="M172" s="259">
        <v>42037</v>
      </c>
      <c r="N172" s="249">
        <f t="shared" si="46"/>
        <v>459.27361111110804</v>
      </c>
      <c r="O172" s="248">
        <f t="shared" si="47"/>
        <v>42042</v>
      </c>
      <c r="P172" s="248">
        <v>42040</v>
      </c>
      <c r="Q172" s="249">
        <f t="shared" si="38"/>
        <v>16</v>
      </c>
      <c r="R172" s="249">
        <f t="shared" si="39"/>
        <v>18</v>
      </c>
      <c r="S172" s="250">
        <f t="shared" si="40"/>
        <v>481.02361111110804</v>
      </c>
      <c r="T172" s="256"/>
      <c r="U172" s="247" t="str">
        <f t="shared" si="41"/>
        <v>No Cumplió</v>
      </c>
      <c r="V172" s="247" t="str">
        <f t="shared" si="42"/>
        <v>No Cumplió</v>
      </c>
      <c r="W172" s="250">
        <f t="shared" si="43"/>
        <v>481.02361111110804</v>
      </c>
      <c r="X172" s="246" t="s">
        <v>783</v>
      </c>
      <c r="Y172" s="251">
        <f>Brecha!$D$3</f>
        <v>5</v>
      </c>
      <c r="Z172" s="233"/>
      <c r="AA172" s="252"/>
      <c r="AB172" s="252"/>
      <c r="AC172" s="252"/>
      <c r="AD172" s="254"/>
      <c r="AE172" s="255"/>
      <c r="AF172" s="255"/>
    </row>
    <row r="173" spans="1:32" ht="51.75" customHeight="1" x14ac:dyDescent="0.25">
      <c r="A173" s="4" t="s">
        <v>945</v>
      </c>
      <c r="B173" s="254" t="s">
        <v>730</v>
      </c>
      <c r="C173" s="257" t="s">
        <v>552</v>
      </c>
      <c r="D173" s="257" t="s">
        <v>352</v>
      </c>
      <c r="E173" s="257" t="s">
        <v>817</v>
      </c>
      <c r="F173" s="257" t="s">
        <v>12</v>
      </c>
      <c r="G173" s="246" t="s">
        <v>553</v>
      </c>
      <c r="H173" s="246" t="s">
        <v>554</v>
      </c>
      <c r="I173" s="257" t="s">
        <v>65</v>
      </c>
      <c r="J173" s="257" t="s">
        <v>80</v>
      </c>
      <c r="K173" s="253">
        <f>Brecha!$D$2</f>
        <v>42058.75</v>
      </c>
      <c r="L173" s="258">
        <v>41570.59375</v>
      </c>
      <c r="M173" s="259">
        <v>42037</v>
      </c>
      <c r="N173" s="249">
        <f t="shared" si="46"/>
        <v>466.40625</v>
      </c>
      <c r="O173" s="248">
        <f t="shared" si="47"/>
        <v>42042</v>
      </c>
      <c r="P173" s="248">
        <v>42039</v>
      </c>
      <c r="Q173" s="249">
        <f t="shared" si="38"/>
        <v>9</v>
      </c>
      <c r="R173" s="249">
        <f t="shared" si="39"/>
        <v>12</v>
      </c>
      <c r="S173" s="250">
        <f t="shared" si="40"/>
        <v>488.15625</v>
      </c>
      <c r="T173" s="256">
        <v>42051.620833333334</v>
      </c>
      <c r="U173" s="247" t="str">
        <f t="shared" si="41"/>
        <v>No Cumplió</v>
      </c>
      <c r="V173" s="247" t="str">
        <f t="shared" si="42"/>
        <v>No Cumplió</v>
      </c>
      <c r="W173" s="250">
        <f t="shared" si="43"/>
        <v>481.0270833333343</v>
      </c>
      <c r="X173" s="246" t="s">
        <v>785</v>
      </c>
      <c r="Y173" s="251">
        <f>Brecha!$D$3</f>
        <v>5</v>
      </c>
      <c r="Z173" s="233"/>
      <c r="AA173" s="252"/>
      <c r="AB173" s="252"/>
      <c r="AC173" s="252"/>
      <c r="AD173" s="254"/>
      <c r="AE173" s="255"/>
      <c r="AF173" s="255"/>
    </row>
    <row r="174" spans="1:32" s="135" customFormat="1" ht="51.75" customHeight="1" x14ac:dyDescent="0.25">
      <c r="A174" s="136">
        <v>1</v>
      </c>
      <c r="B174" s="254" t="s">
        <v>730</v>
      </c>
      <c r="C174" s="257" t="s">
        <v>555</v>
      </c>
      <c r="D174" s="257" t="s">
        <v>352</v>
      </c>
      <c r="E174" s="257" t="s">
        <v>51</v>
      </c>
      <c r="F174" s="257" t="s">
        <v>12</v>
      </c>
      <c r="G174" s="246" t="s">
        <v>556</v>
      </c>
      <c r="H174" s="246" t="s">
        <v>557</v>
      </c>
      <c r="I174" s="257" t="s">
        <v>264</v>
      </c>
      <c r="J174" s="257" t="s">
        <v>65</v>
      </c>
      <c r="K174" s="253">
        <f>Brecha!$D$2</f>
        <v>42058.75</v>
      </c>
      <c r="L174" s="258">
        <v>41569.642361111109</v>
      </c>
      <c r="M174" s="259">
        <f>+T175</f>
        <v>42052.609722222223</v>
      </c>
      <c r="N174" s="249">
        <f t="shared" si="46"/>
        <v>482.96736111111386</v>
      </c>
      <c r="O174" s="248">
        <f t="shared" si="47"/>
        <v>42057.609722222223</v>
      </c>
      <c r="P174" s="248"/>
      <c r="Q174" s="249">
        <f t="shared" si="38"/>
        <v>1</v>
      </c>
      <c r="R174" s="249" t="str">
        <f t="shared" si="39"/>
        <v>Sin Fecha</v>
      </c>
      <c r="S174" s="250">
        <f t="shared" si="40"/>
        <v>489.10763888889051</v>
      </c>
      <c r="T174" s="256"/>
      <c r="U174" s="247" t="str">
        <f t="shared" si="41"/>
        <v>No Cumplió</v>
      </c>
      <c r="V174" s="247" t="str">
        <f t="shared" si="42"/>
        <v>Sin Fecha</v>
      </c>
      <c r="W174" s="250">
        <f t="shared" si="43"/>
        <v>489.10763888889051</v>
      </c>
      <c r="X174" s="246" t="s">
        <v>786</v>
      </c>
      <c r="Y174" s="251">
        <f>Brecha!$D$3</f>
        <v>5</v>
      </c>
      <c r="Z174" s="233"/>
      <c r="AA174" s="252"/>
      <c r="AB174" s="252"/>
      <c r="AC174" s="252"/>
      <c r="AD174" s="254"/>
      <c r="AE174" s="255"/>
      <c r="AF174" s="255"/>
    </row>
    <row r="175" spans="1:32" ht="51.75" customHeight="1" x14ac:dyDescent="0.25">
      <c r="B175" s="254" t="s">
        <v>730</v>
      </c>
      <c r="C175" s="257" t="s">
        <v>555</v>
      </c>
      <c r="D175" s="257" t="s">
        <v>352</v>
      </c>
      <c r="E175" s="257" t="s">
        <v>59</v>
      </c>
      <c r="F175" s="257" t="s">
        <v>12</v>
      </c>
      <c r="G175" s="246" t="s">
        <v>556</v>
      </c>
      <c r="H175" s="246" t="s">
        <v>557</v>
      </c>
      <c r="I175" s="257" t="s">
        <v>65</v>
      </c>
      <c r="J175" s="257" t="s">
        <v>16</v>
      </c>
      <c r="K175" s="253">
        <f>Brecha!$D$2</f>
        <v>42058.75</v>
      </c>
      <c r="L175" s="258">
        <v>41569.642361111109</v>
      </c>
      <c r="M175" s="259">
        <v>42037</v>
      </c>
      <c r="N175" s="249">
        <f t="shared" si="46"/>
        <v>467.35763888889051</v>
      </c>
      <c r="O175" s="248">
        <f t="shared" si="47"/>
        <v>42042</v>
      </c>
      <c r="P175" s="248"/>
      <c r="Q175" s="249">
        <f t="shared" si="38"/>
        <v>10</v>
      </c>
      <c r="R175" s="249" t="str">
        <f t="shared" si="39"/>
        <v>Sin Fecha</v>
      </c>
      <c r="S175" s="250">
        <f t="shared" si="40"/>
        <v>489.10763888889051</v>
      </c>
      <c r="T175" s="256">
        <v>42052.609722222223</v>
      </c>
      <c r="U175" s="247" t="str">
        <f t="shared" si="41"/>
        <v>No Cumplió</v>
      </c>
      <c r="V175" s="247" t="str">
        <f t="shared" si="42"/>
        <v>Sin Fecha</v>
      </c>
      <c r="W175" s="250">
        <f t="shared" si="43"/>
        <v>482.96736111111386</v>
      </c>
      <c r="X175" s="246" t="s">
        <v>786</v>
      </c>
      <c r="Y175" s="251">
        <f>Brecha!$D$3</f>
        <v>5</v>
      </c>
      <c r="Z175" s="233"/>
      <c r="AA175" s="252"/>
      <c r="AB175" s="252"/>
      <c r="AC175" s="252"/>
      <c r="AD175" s="254"/>
      <c r="AE175" s="255"/>
      <c r="AF175" s="255"/>
    </row>
    <row r="176" spans="1:32" ht="51.75" customHeight="1" x14ac:dyDescent="0.25">
      <c r="B176" s="254" t="s">
        <v>730</v>
      </c>
      <c r="C176" s="257" t="s">
        <v>555</v>
      </c>
      <c r="D176" s="257" t="s">
        <v>352</v>
      </c>
      <c r="E176" s="257" t="s">
        <v>59</v>
      </c>
      <c r="F176" s="257" t="s">
        <v>12</v>
      </c>
      <c r="G176" s="246" t="s">
        <v>556</v>
      </c>
      <c r="H176" s="246" t="s">
        <v>557</v>
      </c>
      <c r="I176" s="257" t="s">
        <v>65</v>
      </c>
      <c r="J176" s="257" t="s">
        <v>264</v>
      </c>
      <c r="K176" s="253">
        <f>Brecha!$D$2</f>
        <v>42058.75</v>
      </c>
      <c r="L176" s="258">
        <v>41569.642361111109</v>
      </c>
      <c r="M176" s="259">
        <v>42037</v>
      </c>
      <c r="N176" s="249">
        <f t="shared" si="46"/>
        <v>467.35763888889051</v>
      </c>
      <c r="O176" s="248">
        <f t="shared" si="47"/>
        <v>42042</v>
      </c>
      <c r="P176" s="248">
        <v>42039</v>
      </c>
      <c r="Q176" s="249">
        <f t="shared" si="38"/>
        <v>16</v>
      </c>
      <c r="R176" s="249">
        <f t="shared" si="39"/>
        <v>19</v>
      </c>
      <c r="S176" s="250">
        <f t="shared" si="40"/>
        <v>489.10763888889051</v>
      </c>
      <c r="T176" s="256"/>
      <c r="U176" s="247" t="str">
        <f t="shared" si="41"/>
        <v>No Cumplió</v>
      </c>
      <c r="V176" s="247" t="str">
        <f t="shared" si="42"/>
        <v>No Cumplió</v>
      </c>
      <c r="W176" s="250">
        <f t="shared" si="43"/>
        <v>489.10763888889051</v>
      </c>
      <c r="X176" s="246" t="s">
        <v>787</v>
      </c>
      <c r="Y176" s="251">
        <f>Brecha!$D$3</f>
        <v>5</v>
      </c>
      <c r="Z176" s="233"/>
      <c r="AA176" s="252"/>
      <c r="AB176" s="252"/>
      <c r="AC176" s="252"/>
      <c r="AD176" s="254"/>
      <c r="AE176" s="255"/>
      <c r="AF176" s="255"/>
    </row>
    <row r="177" spans="1:32" ht="51.75" customHeight="1" x14ac:dyDescent="0.25">
      <c r="A177" s="4">
        <v>1</v>
      </c>
      <c r="B177" s="254" t="s">
        <v>730</v>
      </c>
      <c r="C177" s="257" t="s">
        <v>558</v>
      </c>
      <c r="D177" s="257" t="s">
        <v>352</v>
      </c>
      <c r="E177" s="257" t="s">
        <v>51</v>
      </c>
      <c r="F177" s="257" t="s">
        <v>12</v>
      </c>
      <c r="G177" s="246" t="s">
        <v>559</v>
      </c>
      <c r="H177" s="246" t="s">
        <v>560</v>
      </c>
      <c r="I177" s="257" t="s">
        <v>282</v>
      </c>
      <c r="J177" s="257" t="s">
        <v>96</v>
      </c>
      <c r="K177" s="253">
        <f>Brecha!$D$2</f>
        <v>42058.75</v>
      </c>
      <c r="L177" s="258">
        <v>41566.638194444444</v>
      </c>
      <c r="M177" s="259">
        <v>42037</v>
      </c>
      <c r="N177" s="249">
        <f t="shared" si="46"/>
        <v>470.3618055555562</v>
      </c>
      <c r="O177" s="248">
        <f t="shared" si="47"/>
        <v>42042</v>
      </c>
      <c r="P177" s="248">
        <v>42039</v>
      </c>
      <c r="Q177" s="249">
        <f t="shared" si="38"/>
        <v>16</v>
      </c>
      <c r="R177" s="249">
        <f t="shared" si="39"/>
        <v>19</v>
      </c>
      <c r="S177" s="250">
        <f t="shared" si="40"/>
        <v>492.1118055555562</v>
      </c>
      <c r="T177" s="256"/>
      <c r="U177" s="247" t="str">
        <f t="shared" si="41"/>
        <v>No Cumplió</v>
      </c>
      <c r="V177" s="247" t="str">
        <f t="shared" si="42"/>
        <v>No Cumplió</v>
      </c>
      <c r="W177" s="250">
        <f t="shared" si="43"/>
        <v>492.1118055555562</v>
      </c>
      <c r="X177" s="246" t="s">
        <v>787</v>
      </c>
      <c r="Y177" s="251">
        <f>Brecha!$D$3</f>
        <v>5</v>
      </c>
      <c r="Z177" s="233"/>
      <c r="AA177" s="252"/>
      <c r="AB177" s="252"/>
      <c r="AC177" s="252"/>
      <c r="AD177" s="254"/>
      <c r="AE177" s="255"/>
      <c r="AF177" s="255"/>
    </row>
    <row r="178" spans="1:32" s="137" customFormat="1" ht="51.75" customHeight="1" x14ac:dyDescent="0.25">
      <c r="A178" s="138">
        <v>1</v>
      </c>
      <c r="B178" s="254" t="s">
        <v>730</v>
      </c>
      <c r="C178" s="257" t="s">
        <v>561</v>
      </c>
      <c r="D178" s="257" t="s">
        <v>352</v>
      </c>
      <c r="E178" s="257" t="s">
        <v>51</v>
      </c>
      <c r="F178" s="257" t="s">
        <v>12</v>
      </c>
      <c r="G178" s="246" t="s">
        <v>562</v>
      </c>
      <c r="H178" s="246" t="s">
        <v>563</v>
      </c>
      <c r="I178" s="257" t="s">
        <v>149</v>
      </c>
      <c r="J178" s="257" t="s">
        <v>131</v>
      </c>
      <c r="K178" s="253">
        <f>Brecha!$D$2</f>
        <v>42058.75</v>
      </c>
      <c r="L178" s="258">
        <v>41565.77847222222</v>
      </c>
      <c r="M178" s="259">
        <f>+T179</f>
        <v>42052.777777777781</v>
      </c>
      <c r="N178" s="249">
        <f t="shared" si="46"/>
        <v>486.99930555556057</v>
      </c>
      <c r="O178" s="248">
        <f t="shared" si="47"/>
        <v>42057.777777777781</v>
      </c>
      <c r="P178" s="248"/>
      <c r="Q178" s="249">
        <f t="shared" si="38"/>
        <v>0</v>
      </c>
      <c r="R178" s="249" t="str">
        <f t="shared" si="39"/>
        <v>Sin Fecha</v>
      </c>
      <c r="S178" s="250">
        <f t="shared" si="40"/>
        <v>492.97152777777956</v>
      </c>
      <c r="T178" s="256"/>
      <c r="U178" s="247" t="str">
        <f t="shared" si="41"/>
        <v>No Cumplió</v>
      </c>
      <c r="V178" s="247" t="str">
        <f t="shared" si="42"/>
        <v>Sin Fecha</v>
      </c>
      <c r="W178" s="250">
        <f t="shared" si="43"/>
        <v>492.97152777777956</v>
      </c>
      <c r="X178" s="246" t="s">
        <v>181</v>
      </c>
      <c r="Y178" s="251">
        <f>Brecha!$D$3</f>
        <v>5</v>
      </c>
      <c r="Z178" s="233"/>
      <c r="AA178" s="252"/>
      <c r="AB178" s="252"/>
      <c r="AC178" s="252"/>
      <c r="AD178" s="254"/>
      <c r="AE178" s="255"/>
      <c r="AF178" s="255"/>
    </row>
    <row r="179" spans="1:32" ht="51.75" customHeight="1" x14ac:dyDescent="0.25">
      <c r="B179" s="254" t="s">
        <v>730</v>
      </c>
      <c r="C179" s="257" t="s">
        <v>561</v>
      </c>
      <c r="D179" s="257" t="s">
        <v>352</v>
      </c>
      <c r="E179" s="257" t="s">
        <v>51</v>
      </c>
      <c r="F179" s="257" t="s">
        <v>12</v>
      </c>
      <c r="G179" s="246" t="s">
        <v>562</v>
      </c>
      <c r="H179" s="246" t="s">
        <v>563</v>
      </c>
      <c r="I179" s="257" t="s">
        <v>282</v>
      </c>
      <c r="J179" s="257" t="s">
        <v>149</v>
      </c>
      <c r="K179" s="253">
        <f>Brecha!$D$2</f>
        <v>42058.75</v>
      </c>
      <c r="L179" s="258">
        <v>41565.77847222222</v>
      </c>
      <c r="M179" s="259">
        <v>42037</v>
      </c>
      <c r="N179" s="249">
        <f t="shared" si="46"/>
        <v>471.22152777777956</v>
      </c>
      <c r="O179" s="248">
        <f t="shared" si="47"/>
        <v>42042</v>
      </c>
      <c r="P179" s="248">
        <v>42039</v>
      </c>
      <c r="Q179" s="249">
        <f t="shared" si="38"/>
        <v>10</v>
      </c>
      <c r="R179" s="249">
        <f t="shared" si="39"/>
        <v>13</v>
      </c>
      <c r="S179" s="250">
        <f t="shared" si="40"/>
        <v>492.97152777777956</v>
      </c>
      <c r="T179" s="256">
        <v>42052.777777777781</v>
      </c>
      <c r="U179" s="247" t="str">
        <f t="shared" si="41"/>
        <v>No Cumplió</v>
      </c>
      <c r="V179" s="247" t="str">
        <f t="shared" si="42"/>
        <v>No Cumplió</v>
      </c>
      <c r="W179" s="250">
        <f t="shared" si="43"/>
        <v>486.99930555556057</v>
      </c>
      <c r="X179" s="246" t="s">
        <v>181</v>
      </c>
      <c r="Y179" s="251">
        <f>Brecha!$D$3</f>
        <v>5</v>
      </c>
      <c r="Z179" s="233"/>
      <c r="AA179" s="252"/>
      <c r="AB179" s="252"/>
      <c r="AC179" s="252"/>
      <c r="AD179" s="254"/>
      <c r="AE179" s="255"/>
      <c r="AF179" s="255"/>
    </row>
    <row r="180" spans="1:32" ht="51.75" customHeight="1" x14ac:dyDescent="0.25">
      <c r="A180" s="4">
        <v>1</v>
      </c>
      <c r="B180" s="254" t="s">
        <v>730</v>
      </c>
      <c r="C180" s="257" t="s">
        <v>564</v>
      </c>
      <c r="D180" s="257" t="s">
        <v>352</v>
      </c>
      <c r="E180" s="257" t="s">
        <v>158</v>
      </c>
      <c r="F180" s="257" t="s">
        <v>12</v>
      </c>
      <c r="G180" s="246" t="s">
        <v>565</v>
      </c>
      <c r="H180" s="246" t="s">
        <v>566</v>
      </c>
      <c r="I180" s="257" t="s">
        <v>65</v>
      </c>
      <c r="J180" s="257" t="s">
        <v>363</v>
      </c>
      <c r="K180" s="253">
        <f>Brecha!$D$2</f>
        <v>42058.75</v>
      </c>
      <c r="L180" s="258">
        <v>41565.611805555556</v>
      </c>
      <c r="M180" s="259">
        <f>+T181</f>
        <v>42049.651388888888</v>
      </c>
      <c r="N180" s="249">
        <f t="shared" si="46"/>
        <v>484.03958333333139</v>
      </c>
      <c r="O180" s="248">
        <f t="shared" si="47"/>
        <v>42054.651388888888</v>
      </c>
      <c r="P180" s="248">
        <v>42039</v>
      </c>
      <c r="Q180" s="249">
        <f t="shared" si="38"/>
        <v>4</v>
      </c>
      <c r="R180" s="249">
        <f t="shared" si="39"/>
        <v>19</v>
      </c>
      <c r="S180" s="250">
        <f t="shared" si="40"/>
        <v>493.1381944444438</v>
      </c>
      <c r="T180" s="256"/>
      <c r="U180" s="247" t="str">
        <f t="shared" si="41"/>
        <v>No Cumplió</v>
      </c>
      <c r="V180" s="247" t="str">
        <f t="shared" si="42"/>
        <v>No Cumplió</v>
      </c>
      <c r="W180" s="250">
        <f t="shared" si="43"/>
        <v>493.1381944444438</v>
      </c>
      <c r="X180" s="246" t="s">
        <v>577</v>
      </c>
      <c r="Y180" s="251">
        <f>Brecha!$D$3</f>
        <v>5</v>
      </c>
      <c r="Z180" s="233"/>
      <c r="AA180" s="252"/>
      <c r="AB180" s="252"/>
      <c r="AC180" s="252"/>
      <c r="AD180" s="254"/>
      <c r="AE180" s="255"/>
      <c r="AF180" s="255"/>
    </row>
    <row r="181" spans="1:32" ht="51.75" customHeight="1" x14ac:dyDescent="0.25">
      <c r="B181" s="254" t="s">
        <v>730</v>
      </c>
      <c r="C181" s="257" t="s">
        <v>564</v>
      </c>
      <c r="D181" s="257" t="s">
        <v>352</v>
      </c>
      <c r="E181" s="257" t="s">
        <v>59</v>
      </c>
      <c r="F181" s="257" t="s">
        <v>12</v>
      </c>
      <c r="G181" s="246" t="s">
        <v>565</v>
      </c>
      <c r="H181" s="246" t="s">
        <v>566</v>
      </c>
      <c r="I181" s="257" t="s">
        <v>65</v>
      </c>
      <c r="J181" s="257" t="s">
        <v>148</v>
      </c>
      <c r="K181" s="253">
        <f>Brecha!$D$2</f>
        <v>42058.75</v>
      </c>
      <c r="L181" s="258">
        <v>41565.611805555556</v>
      </c>
      <c r="M181" s="259">
        <v>42037</v>
      </c>
      <c r="N181" s="249">
        <f t="shared" si="46"/>
        <v>471.3881944444438</v>
      </c>
      <c r="O181" s="248">
        <f t="shared" si="47"/>
        <v>42042</v>
      </c>
      <c r="P181" s="248">
        <v>42039</v>
      </c>
      <c r="Q181" s="249">
        <f t="shared" si="38"/>
        <v>7</v>
      </c>
      <c r="R181" s="249">
        <f t="shared" si="39"/>
        <v>10</v>
      </c>
      <c r="S181" s="250">
        <f t="shared" si="40"/>
        <v>493.1381944444438</v>
      </c>
      <c r="T181" s="256">
        <v>42049.651388888888</v>
      </c>
      <c r="U181" s="247" t="str">
        <f t="shared" si="41"/>
        <v>No Cumplió</v>
      </c>
      <c r="V181" s="247" t="str">
        <f t="shared" si="42"/>
        <v>No Cumplió</v>
      </c>
      <c r="W181" s="250">
        <f t="shared" si="43"/>
        <v>484.03958333333139</v>
      </c>
      <c r="X181" s="246" t="s">
        <v>577</v>
      </c>
      <c r="Y181" s="251">
        <f>Brecha!$D$3</f>
        <v>5</v>
      </c>
      <c r="Z181" s="233"/>
      <c r="AA181" s="252"/>
      <c r="AB181" s="252"/>
      <c r="AC181" s="252"/>
      <c r="AD181" s="254"/>
      <c r="AE181" s="255"/>
      <c r="AF181" s="255"/>
    </row>
    <row r="182" spans="1:32" ht="51.75" customHeight="1" x14ac:dyDescent="0.25">
      <c r="A182" s="4">
        <v>1</v>
      </c>
      <c r="B182" s="254" t="s">
        <v>730</v>
      </c>
      <c r="C182" s="257" t="s">
        <v>567</v>
      </c>
      <c r="D182" s="257" t="s">
        <v>352</v>
      </c>
      <c r="E182" s="257" t="s">
        <v>59</v>
      </c>
      <c r="F182" s="257" t="s">
        <v>12</v>
      </c>
      <c r="G182" s="246" t="s">
        <v>568</v>
      </c>
      <c r="H182" s="246" t="s">
        <v>569</v>
      </c>
      <c r="I182" s="257" t="s">
        <v>282</v>
      </c>
      <c r="J182" s="257" t="s">
        <v>80</v>
      </c>
      <c r="K182" s="253">
        <f>Brecha!$D$2</f>
        <v>42058.75</v>
      </c>
      <c r="L182" s="258">
        <v>41564.566666666666</v>
      </c>
      <c r="M182" s="259">
        <f>+T183</f>
        <v>42048.659722222219</v>
      </c>
      <c r="N182" s="249">
        <f t="shared" si="46"/>
        <v>484.09305555555329</v>
      </c>
      <c r="O182" s="248">
        <f t="shared" si="47"/>
        <v>42053.659722222219</v>
      </c>
      <c r="P182" s="248">
        <v>42039</v>
      </c>
      <c r="Q182" s="249">
        <f t="shared" si="38"/>
        <v>5</v>
      </c>
      <c r="R182" s="249">
        <f t="shared" si="39"/>
        <v>19</v>
      </c>
      <c r="S182" s="250">
        <f t="shared" si="40"/>
        <v>494.1833333333343</v>
      </c>
      <c r="T182" s="256"/>
      <c r="U182" s="247" t="str">
        <f t="shared" si="41"/>
        <v>No Cumplió</v>
      </c>
      <c r="V182" s="247" t="str">
        <f t="shared" si="42"/>
        <v>No Cumplió</v>
      </c>
      <c r="W182" s="250">
        <f t="shared" si="43"/>
        <v>494.1833333333343</v>
      </c>
      <c r="X182" s="246" t="s">
        <v>577</v>
      </c>
      <c r="Y182" s="251">
        <f>Brecha!$D$3</f>
        <v>5</v>
      </c>
      <c r="Z182" s="233"/>
      <c r="AA182" s="252"/>
      <c r="AB182" s="252"/>
      <c r="AC182" s="252"/>
      <c r="AD182" s="254"/>
      <c r="AE182" s="255"/>
      <c r="AF182" s="255"/>
    </row>
    <row r="183" spans="1:32" ht="51.75" customHeight="1" x14ac:dyDescent="0.25">
      <c r="B183" s="254" t="s">
        <v>730</v>
      </c>
      <c r="C183" s="257" t="s">
        <v>567</v>
      </c>
      <c r="D183" s="257" t="s">
        <v>352</v>
      </c>
      <c r="E183" s="257" t="s">
        <v>59</v>
      </c>
      <c r="F183" s="257" t="s">
        <v>12</v>
      </c>
      <c r="G183" s="246" t="s">
        <v>568</v>
      </c>
      <c r="H183" s="246" t="s">
        <v>569</v>
      </c>
      <c r="I183" s="257" t="s">
        <v>282</v>
      </c>
      <c r="J183" s="257" t="s">
        <v>55</v>
      </c>
      <c r="K183" s="253">
        <f>Brecha!$D$2</f>
        <v>42058.75</v>
      </c>
      <c r="L183" s="258">
        <v>41564.566666666666</v>
      </c>
      <c r="M183" s="259">
        <v>42037</v>
      </c>
      <c r="N183" s="249">
        <f t="shared" si="46"/>
        <v>472.4333333333343</v>
      </c>
      <c r="O183" s="248">
        <f t="shared" si="47"/>
        <v>42042</v>
      </c>
      <c r="P183" s="248">
        <v>42039</v>
      </c>
      <c r="Q183" s="249">
        <f t="shared" si="38"/>
        <v>6</v>
      </c>
      <c r="R183" s="249">
        <f t="shared" si="39"/>
        <v>9</v>
      </c>
      <c r="S183" s="250">
        <f t="shared" si="40"/>
        <v>494.1833333333343</v>
      </c>
      <c r="T183" s="256">
        <v>42048.659722222219</v>
      </c>
      <c r="U183" s="247" t="str">
        <f t="shared" si="41"/>
        <v>No Cumplió</v>
      </c>
      <c r="V183" s="247" t="str">
        <f t="shared" si="42"/>
        <v>No Cumplió</v>
      </c>
      <c r="W183" s="250">
        <f t="shared" si="43"/>
        <v>484.09305555555329</v>
      </c>
      <c r="X183" s="246" t="s">
        <v>577</v>
      </c>
      <c r="Y183" s="251">
        <f>Brecha!$D$3</f>
        <v>5</v>
      </c>
      <c r="Z183" s="233"/>
      <c r="AA183" s="252"/>
      <c r="AB183" s="252"/>
      <c r="AC183" s="252"/>
      <c r="AD183" s="254"/>
      <c r="AE183" s="255"/>
      <c r="AF183" s="255"/>
    </row>
    <row r="184" spans="1:32" ht="51.75" customHeight="1" x14ac:dyDescent="0.25"/>
    <row r="185" spans="1:32" ht="51.75" customHeight="1" x14ac:dyDescent="0.25"/>
    <row r="186" spans="1:32" ht="51.75" customHeight="1" x14ac:dyDescent="0.25"/>
    <row r="187" spans="1:32" ht="51.75" customHeight="1" x14ac:dyDescent="0.25"/>
    <row r="188" spans="1:32" ht="51.75" customHeight="1" x14ac:dyDescent="0.25"/>
  </sheetData>
  <autoFilter ref="A5:AF183"/>
  <hyperlinks>
    <hyperlink ref="C96" r:id="rId1" display="https://support.finsoftware.com/jira/browse/BXMPRJ-1021"/>
    <hyperlink ref="C24" r:id="rId2" display="https://support.finsoftware.com/jira/browse/BXMPRJ-1254"/>
    <hyperlink ref="C7" r:id="rId3" display="https://support.finsoftware.com/jira/browse/BXMPRJ-1323"/>
  </hyperlinks>
  <printOptions horizontalCentered="1" verticalCentered="1"/>
  <pageMargins left="0.25" right="0.25" top="0.25" bottom="0.5" header="0.5" footer="0.25"/>
  <headerFooter>
    <oddFooter>&amp;Z&amp;P of &amp;F</oddFooter>
  </headerFooter>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15"/>
  <sheetViews>
    <sheetView workbookViewId="0">
      <selection activeCell="F21" sqref="F21"/>
    </sheetView>
  </sheetViews>
  <sheetFormatPr baseColWidth="10" defaultRowHeight="15" x14ac:dyDescent="0.25"/>
  <cols>
    <col min="1" max="1" width="17.5703125" style="239" customWidth="1"/>
    <col min="2" max="2" width="13.7109375" style="239" customWidth="1"/>
    <col min="3" max="3" width="8.5703125" style="239" bestFit="1" customWidth="1"/>
    <col min="4" max="4" width="14.28515625" style="239" customWidth="1"/>
    <col min="5" max="5" width="17.42578125" style="239" customWidth="1"/>
    <col min="6" max="6" width="20.28515625" style="239" customWidth="1"/>
    <col min="7" max="7" width="14.140625" style="239" customWidth="1"/>
    <col min="8" max="8" width="15.5703125" style="239" customWidth="1"/>
    <col min="9" max="9" width="13.5703125" style="239" customWidth="1"/>
    <col min="10" max="10" width="16.5703125" style="239" customWidth="1"/>
    <col min="11" max="11" width="12.28515625" style="239" customWidth="1"/>
    <col min="12" max="12" width="12.5703125" style="239" customWidth="1"/>
    <col min="13" max="13" width="13" style="239" customWidth="1"/>
    <col min="14" max="14" width="14.85546875" style="239" customWidth="1"/>
    <col min="15" max="15" width="22.7109375" style="239" customWidth="1"/>
    <col min="16" max="16" width="15.28515625" style="239" customWidth="1"/>
    <col min="17" max="17" width="15" style="239" customWidth="1"/>
    <col min="18" max="18" width="17" style="239" customWidth="1"/>
    <col min="19" max="19" width="14.85546875" style="239" customWidth="1"/>
    <col min="20" max="20" width="14.5703125" style="239" customWidth="1"/>
    <col min="21" max="21" width="11.7109375" style="239" customWidth="1"/>
    <col min="22" max="22" width="13.5703125" style="239" customWidth="1"/>
    <col min="23" max="23" width="10.7109375" style="239" customWidth="1"/>
    <col min="24" max="24" width="18.5703125" style="239" customWidth="1"/>
    <col min="25" max="25" width="17.42578125" style="239" customWidth="1"/>
    <col min="26" max="26" width="15.140625" style="239" customWidth="1"/>
    <col min="27" max="27" width="15.42578125" style="239" customWidth="1"/>
    <col min="28" max="28" width="24" style="239" customWidth="1"/>
    <col min="29" max="29" width="20.7109375" style="239" customWidth="1"/>
    <col min="30" max="30" width="11.28515625" style="239" customWidth="1"/>
    <col min="31" max="31" width="17.7109375" style="239" customWidth="1"/>
    <col min="32" max="32" width="11.28515625" style="239" customWidth="1"/>
    <col min="33" max="33" width="13.28515625" style="239" bestFit="1" customWidth="1"/>
    <col min="34" max="34" width="17.5703125" style="239" bestFit="1" customWidth="1"/>
    <col min="35" max="35" width="14.5703125" style="239" bestFit="1" customWidth="1"/>
    <col min="36" max="36" width="13" style="239" bestFit="1" customWidth="1"/>
    <col min="37" max="37" width="9.140625" style="239" customWidth="1"/>
    <col min="38" max="38" width="11.28515625" style="239" customWidth="1"/>
    <col min="39" max="39" width="14.28515625" style="239" bestFit="1" customWidth="1"/>
    <col min="40" max="40" width="12.5703125" style="239" bestFit="1" customWidth="1"/>
    <col min="41" max="16384" width="11.42578125" style="239"/>
  </cols>
  <sheetData>
    <row r="1" spans="1:40" x14ac:dyDescent="0.25">
      <c r="A1" s="191" t="s">
        <v>738</v>
      </c>
      <c r="B1" s="239" t="s">
        <v>990</v>
      </c>
    </row>
    <row r="3" spans="1:40" x14ac:dyDescent="0.25">
      <c r="A3" s="191" t="s">
        <v>623</v>
      </c>
      <c r="B3" t="s">
        <v>788</v>
      </c>
      <c r="C3"/>
      <c r="D3"/>
      <c r="E3"/>
      <c r="F3"/>
      <c r="G3"/>
      <c r="H3"/>
      <c r="I3"/>
      <c r="J3"/>
      <c r="K3"/>
      <c r="L3"/>
      <c r="M3"/>
      <c r="N3"/>
      <c r="O3"/>
      <c r="P3"/>
      <c r="Q3"/>
      <c r="R3"/>
      <c r="S3"/>
      <c r="T3"/>
      <c r="U3"/>
      <c r="V3"/>
      <c r="W3"/>
      <c r="X3"/>
      <c r="Y3"/>
      <c r="Z3"/>
      <c r="AA3"/>
      <c r="AB3"/>
      <c r="AC3"/>
      <c r="AD3"/>
      <c r="AE3"/>
      <c r="AF3"/>
      <c r="AG3"/>
      <c r="AH3"/>
      <c r="AI3"/>
      <c r="AJ3"/>
      <c r="AK3"/>
      <c r="AL3"/>
      <c r="AM3"/>
      <c r="AN3"/>
    </row>
    <row r="4" spans="1:40" x14ac:dyDescent="0.25">
      <c r="A4" s="200" t="s">
        <v>1012</v>
      </c>
      <c r="B4" s="263">
        <v>81</v>
      </c>
      <c r="C4"/>
      <c r="D4"/>
      <c r="E4"/>
      <c r="F4"/>
      <c r="G4"/>
      <c r="H4"/>
      <c r="I4"/>
      <c r="J4"/>
      <c r="K4"/>
      <c r="L4"/>
      <c r="M4"/>
      <c r="N4"/>
      <c r="O4"/>
      <c r="P4"/>
      <c r="Q4"/>
      <c r="R4"/>
      <c r="S4"/>
      <c r="T4"/>
      <c r="U4"/>
      <c r="V4"/>
      <c r="W4"/>
      <c r="X4"/>
      <c r="Y4"/>
      <c r="Z4"/>
      <c r="AA4"/>
      <c r="AB4"/>
      <c r="AC4"/>
      <c r="AD4"/>
      <c r="AE4"/>
      <c r="AF4"/>
      <c r="AG4"/>
      <c r="AH4"/>
      <c r="AI4"/>
      <c r="AJ4"/>
      <c r="AK4"/>
      <c r="AL4"/>
      <c r="AM4"/>
      <c r="AN4"/>
    </row>
    <row r="5" spans="1:40" x14ac:dyDescent="0.25">
      <c r="A5" s="200" t="s">
        <v>648</v>
      </c>
      <c r="B5" s="263">
        <v>74</v>
      </c>
      <c r="C5"/>
      <c r="D5"/>
      <c r="E5"/>
      <c r="F5"/>
      <c r="G5"/>
      <c r="H5"/>
      <c r="I5"/>
      <c r="J5"/>
      <c r="K5"/>
      <c r="L5"/>
      <c r="M5"/>
      <c r="N5"/>
      <c r="O5"/>
      <c r="P5"/>
      <c r="Q5"/>
      <c r="R5"/>
      <c r="S5"/>
      <c r="T5"/>
      <c r="U5"/>
      <c r="V5"/>
      <c r="W5"/>
      <c r="X5"/>
      <c r="Y5"/>
      <c r="Z5"/>
      <c r="AA5"/>
      <c r="AB5"/>
      <c r="AC5"/>
      <c r="AD5"/>
      <c r="AE5"/>
      <c r="AF5"/>
      <c r="AG5"/>
      <c r="AH5"/>
      <c r="AI5"/>
      <c r="AJ5"/>
      <c r="AK5"/>
      <c r="AL5"/>
      <c r="AM5"/>
      <c r="AN5"/>
    </row>
    <row r="6" spans="1:40" x14ac:dyDescent="0.25">
      <c r="A6" s="200" t="s">
        <v>624</v>
      </c>
      <c r="B6" s="263">
        <v>155</v>
      </c>
      <c r="C6"/>
      <c r="D6"/>
      <c r="E6"/>
      <c r="F6"/>
      <c r="G6"/>
      <c r="H6"/>
      <c r="I6"/>
      <c r="J6"/>
      <c r="K6"/>
      <c r="L6"/>
      <c r="M6"/>
      <c r="N6"/>
      <c r="O6"/>
      <c r="P6"/>
      <c r="Q6"/>
      <c r="R6"/>
      <c r="S6"/>
      <c r="T6"/>
      <c r="U6"/>
      <c r="V6"/>
      <c r="W6"/>
      <c r="X6"/>
      <c r="Y6"/>
      <c r="Z6"/>
    </row>
    <row r="7" spans="1:40" x14ac:dyDescent="0.25">
      <c r="A7"/>
      <c r="B7"/>
      <c r="C7"/>
      <c r="D7"/>
      <c r="E7"/>
      <c r="F7"/>
      <c r="G7"/>
      <c r="H7"/>
      <c r="I7"/>
      <c r="J7"/>
      <c r="K7"/>
      <c r="L7"/>
      <c r="M7"/>
      <c r="N7"/>
      <c r="O7"/>
      <c r="P7"/>
      <c r="Q7"/>
      <c r="R7"/>
      <c r="S7"/>
      <c r="T7"/>
      <c r="U7"/>
      <c r="V7"/>
      <c r="W7"/>
      <c r="X7"/>
      <c r="Y7"/>
      <c r="Z7"/>
    </row>
    <row r="8" spans="1:40" x14ac:dyDescent="0.25">
      <c r="A8"/>
      <c r="B8"/>
      <c r="C8"/>
      <c r="D8"/>
      <c r="E8"/>
      <c r="F8"/>
      <c r="G8"/>
      <c r="H8"/>
      <c r="I8"/>
      <c r="J8"/>
      <c r="K8"/>
      <c r="L8"/>
      <c r="M8"/>
      <c r="N8"/>
      <c r="O8"/>
      <c r="P8"/>
      <c r="Q8"/>
      <c r="R8"/>
      <c r="S8"/>
      <c r="T8"/>
      <c r="U8"/>
      <c r="V8"/>
      <c r="W8"/>
      <c r="X8"/>
      <c r="Y8"/>
      <c r="Z8"/>
    </row>
    <row r="9" spans="1:40" x14ac:dyDescent="0.25">
      <c r="A9"/>
      <c r="B9"/>
      <c r="C9"/>
      <c r="D9"/>
      <c r="E9"/>
      <c r="F9"/>
      <c r="G9"/>
      <c r="H9"/>
      <c r="I9"/>
      <c r="J9"/>
      <c r="K9"/>
      <c r="L9"/>
      <c r="M9"/>
      <c r="N9"/>
      <c r="O9"/>
      <c r="P9"/>
      <c r="Q9"/>
      <c r="R9"/>
      <c r="S9"/>
      <c r="T9"/>
      <c r="U9"/>
      <c r="V9"/>
      <c r="W9"/>
      <c r="X9"/>
      <c r="Y9"/>
      <c r="Z9"/>
    </row>
    <row r="10" spans="1:40" x14ac:dyDescent="0.25">
      <c r="A10"/>
      <c r="B10"/>
      <c r="C10"/>
      <c r="D10"/>
      <c r="E10"/>
      <c r="F10"/>
      <c r="G10"/>
      <c r="H10"/>
      <c r="I10"/>
      <c r="J10"/>
      <c r="K10"/>
      <c r="L10"/>
      <c r="M10"/>
      <c r="N10"/>
      <c r="O10"/>
      <c r="P10"/>
      <c r="Q10"/>
      <c r="R10"/>
      <c r="S10"/>
      <c r="T10"/>
      <c r="U10"/>
      <c r="V10"/>
      <c r="W10"/>
      <c r="X10"/>
      <c r="Y10"/>
      <c r="Z10"/>
    </row>
    <row r="11" spans="1:40" x14ac:dyDescent="0.25">
      <c r="A11"/>
      <c r="B11"/>
      <c r="C11"/>
      <c r="D11"/>
      <c r="E11"/>
      <c r="F11"/>
      <c r="G11"/>
      <c r="H11"/>
      <c r="I11"/>
      <c r="J11"/>
      <c r="K11"/>
      <c r="L11"/>
      <c r="M11"/>
      <c r="N11"/>
      <c r="O11"/>
      <c r="P11"/>
      <c r="Q11"/>
      <c r="R11"/>
      <c r="S11"/>
      <c r="T11"/>
      <c r="U11"/>
      <c r="V11"/>
      <c r="W11"/>
      <c r="X11"/>
      <c r="Y11"/>
      <c r="Z11"/>
    </row>
    <row r="12" spans="1:40" x14ac:dyDescent="0.25">
      <c r="A12"/>
      <c r="B12"/>
      <c r="C12"/>
      <c r="D12"/>
      <c r="E12"/>
      <c r="F12"/>
      <c r="G12"/>
      <c r="H12"/>
      <c r="I12"/>
      <c r="J12"/>
      <c r="K12"/>
      <c r="L12"/>
      <c r="M12"/>
      <c r="N12"/>
      <c r="O12"/>
      <c r="P12"/>
      <c r="Q12"/>
      <c r="R12"/>
      <c r="S12"/>
      <c r="T12"/>
      <c r="U12"/>
      <c r="V12"/>
      <c r="W12"/>
      <c r="X12"/>
      <c r="Y12"/>
      <c r="Z12"/>
    </row>
    <row r="13" spans="1:40" x14ac:dyDescent="0.25">
      <c r="A13"/>
      <c r="B13"/>
      <c r="C13"/>
      <c r="D13"/>
      <c r="E13"/>
      <c r="F13"/>
      <c r="G13"/>
      <c r="H13"/>
      <c r="I13"/>
      <c r="J13"/>
      <c r="K13"/>
      <c r="L13"/>
      <c r="M13"/>
      <c r="N13"/>
      <c r="O13"/>
      <c r="P13"/>
      <c r="Q13"/>
      <c r="R13"/>
      <c r="S13"/>
      <c r="T13"/>
      <c r="U13"/>
      <c r="V13"/>
      <c r="W13"/>
      <c r="X13"/>
      <c r="Y13"/>
      <c r="Z13"/>
    </row>
    <row r="14" spans="1:40" x14ac:dyDescent="0.25">
      <c r="A14"/>
      <c r="B14"/>
      <c r="C14"/>
      <c r="D14"/>
      <c r="E14"/>
      <c r="F14"/>
      <c r="G14"/>
      <c r="H14"/>
      <c r="I14"/>
      <c r="J14"/>
      <c r="K14"/>
      <c r="L14"/>
      <c r="M14"/>
      <c r="N14"/>
      <c r="O14"/>
      <c r="P14"/>
      <c r="Q14"/>
      <c r="R14"/>
      <c r="S14"/>
      <c r="T14"/>
      <c r="U14"/>
      <c r="V14"/>
      <c r="W14"/>
      <c r="X14"/>
      <c r="Y14"/>
      <c r="Z14"/>
    </row>
    <row r="15" spans="1:40" x14ac:dyDescent="0.25">
      <c r="A15"/>
      <c r="B15"/>
      <c r="C15"/>
      <c r="D15"/>
      <c r="E15"/>
      <c r="F15"/>
      <c r="G15"/>
      <c r="H15"/>
      <c r="I15"/>
      <c r="J15"/>
      <c r="K15"/>
      <c r="L15"/>
      <c r="M15"/>
      <c r="N15"/>
      <c r="O15"/>
      <c r="P15"/>
      <c r="Q15"/>
      <c r="R15"/>
      <c r="S15"/>
      <c r="T15"/>
      <c r="U15"/>
      <c r="V15"/>
      <c r="W15"/>
      <c r="X15"/>
      <c r="Y15"/>
      <c r="Z15"/>
    </row>
    <row r="16" spans="1:40" x14ac:dyDescent="0.25">
      <c r="A16"/>
      <c r="B16"/>
      <c r="C16"/>
      <c r="D16"/>
      <c r="E16"/>
      <c r="F16"/>
      <c r="G16"/>
      <c r="H16"/>
      <c r="I16"/>
      <c r="J16"/>
      <c r="K16"/>
      <c r="L16"/>
      <c r="M16"/>
      <c r="N16"/>
      <c r="O16"/>
      <c r="P16"/>
      <c r="Q16"/>
      <c r="R16"/>
      <c r="S16"/>
      <c r="T16"/>
      <c r="U16"/>
      <c r="V16"/>
      <c r="W16"/>
      <c r="X16"/>
      <c r="Y16"/>
      <c r="Z16"/>
    </row>
    <row r="17" spans="1:26" x14ac:dyDescent="0.25">
      <c r="A17"/>
      <c r="B17"/>
      <c r="C17"/>
      <c r="D17"/>
      <c r="E17"/>
      <c r="F17"/>
      <c r="G17"/>
      <c r="H17"/>
      <c r="I17"/>
      <c r="J17"/>
      <c r="K17"/>
      <c r="L17"/>
      <c r="M17"/>
      <c r="N17"/>
      <c r="O17"/>
      <c r="P17"/>
      <c r="Q17"/>
      <c r="R17"/>
      <c r="S17"/>
      <c r="T17"/>
      <c r="U17"/>
      <c r="V17"/>
      <c r="W17"/>
      <c r="X17"/>
      <c r="Y17"/>
      <c r="Z17"/>
    </row>
    <row r="18" spans="1:26" x14ac:dyDescent="0.25">
      <c r="A18"/>
      <c r="B18"/>
      <c r="C18"/>
      <c r="D18"/>
      <c r="E18"/>
      <c r="F18"/>
      <c r="G18"/>
      <c r="H18"/>
      <c r="I18"/>
      <c r="J18"/>
      <c r="K18"/>
      <c r="L18"/>
      <c r="M18"/>
      <c r="N18"/>
      <c r="O18"/>
      <c r="P18"/>
      <c r="Q18"/>
      <c r="R18"/>
      <c r="S18"/>
      <c r="T18"/>
      <c r="U18"/>
      <c r="V18"/>
      <c r="W18"/>
      <c r="X18"/>
      <c r="Y18"/>
      <c r="Z18"/>
    </row>
    <row r="19" spans="1:26" x14ac:dyDescent="0.25">
      <c r="A19"/>
      <c r="B19"/>
      <c r="C19"/>
      <c r="D19"/>
      <c r="E19"/>
      <c r="F19"/>
      <c r="G19"/>
      <c r="H19"/>
      <c r="I19"/>
      <c r="J19"/>
      <c r="K19"/>
      <c r="L19"/>
      <c r="M19"/>
      <c r="N19"/>
      <c r="O19"/>
      <c r="P19"/>
      <c r="Q19"/>
      <c r="R19"/>
      <c r="S19"/>
      <c r="T19"/>
      <c r="U19"/>
      <c r="V19"/>
      <c r="W19"/>
      <c r="X19"/>
      <c r="Y19"/>
      <c r="Z19"/>
    </row>
    <row r="20" spans="1:26" x14ac:dyDescent="0.25">
      <c r="A20"/>
      <c r="B20"/>
      <c r="C20"/>
      <c r="D20"/>
      <c r="E20"/>
      <c r="F20"/>
      <c r="G20"/>
      <c r="H20"/>
      <c r="I20"/>
      <c r="J20"/>
      <c r="K20"/>
      <c r="L20"/>
      <c r="M20"/>
      <c r="N20"/>
      <c r="O20"/>
      <c r="P20"/>
      <c r="Q20"/>
      <c r="R20"/>
      <c r="S20"/>
      <c r="T20"/>
      <c r="U20"/>
      <c r="V20"/>
      <c r="W20"/>
      <c r="X20"/>
      <c r="Y20"/>
      <c r="Z20"/>
    </row>
    <row r="21" spans="1:26" x14ac:dyDescent="0.25">
      <c r="A21"/>
      <c r="B21"/>
      <c r="C21"/>
      <c r="D21"/>
      <c r="E21"/>
      <c r="F21"/>
      <c r="G21"/>
      <c r="H21"/>
      <c r="I21"/>
      <c r="J21"/>
      <c r="K21"/>
      <c r="L21"/>
      <c r="M21"/>
      <c r="N21"/>
      <c r="O21"/>
      <c r="P21"/>
      <c r="Q21"/>
      <c r="R21"/>
      <c r="S21"/>
      <c r="T21"/>
      <c r="U21"/>
      <c r="V21"/>
      <c r="W21"/>
      <c r="X21"/>
      <c r="Y21"/>
      <c r="Z21"/>
    </row>
    <row r="22" spans="1:26" x14ac:dyDescent="0.25">
      <c r="A22"/>
      <c r="B22"/>
      <c r="C22"/>
      <c r="D22"/>
      <c r="E22"/>
      <c r="F22"/>
      <c r="G22"/>
      <c r="H22"/>
      <c r="I22"/>
      <c r="J22"/>
      <c r="K22"/>
      <c r="L22"/>
      <c r="M22"/>
      <c r="N22"/>
      <c r="O22"/>
      <c r="P22"/>
      <c r="Q22"/>
      <c r="R22"/>
      <c r="S22"/>
      <c r="T22"/>
      <c r="U22"/>
      <c r="V22"/>
      <c r="W22"/>
      <c r="X22"/>
      <c r="Y22"/>
      <c r="Z22"/>
    </row>
    <row r="23" spans="1:26" x14ac:dyDescent="0.25">
      <c r="A23"/>
      <c r="B23"/>
      <c r="C23"/>
      <c r="D23"/>
      <c r="E23"/>
      <c r="F23"/>
      <c r="G23"/>
      <c r="H23"/>
      <c r="I23"/>
      <c r="J23"/>
      <c r="K23"/>
      <c r="L23"/>
      <c r="M23"/>
      <c r="N23"/>
      <c r="O23"/>
      <c r="P23"/>
      <c r="Q23"/>
      <c r="R23"/>
      <c r="S23"/>
      <c r="T23"/>
      <c r="U23"/>
      <c r="V23"/>
      <c r="W23"/>
      <c r="X23"/>
      <c r="Y23"/>
      <c r="Z23"/>
    </row>
    <row r="24" spans="1:26" x14ac:dyDescent="0.25">
      <c r="A24"/>
      <c r="B24"/>
      <c r="C24"/>
      <c r="D24"/>
      <c r="E24"/>
      <c r="F24"/>
      <c r="G24"/>
      <c r="H24"/>
      <c r="I24"/>
      <c r="J24"/>
      <c r="K24"/>
      <c r="L24"/>
      <c r="M24"/>
      <c r="N24"/>
      <c r="O24"/>
      <c r="P24"/>
      <c r="Q24"/>
      <c r="R24"/>
      <c r="S24"/>
      <c r="T24"/>
      <c r="U24"/>
      <c r="V24"/>
      <c r="W24"/>
      <c r="X24"/>
      <c r="Y24"/>
      <c r="Z24"/>
    </row>
    <row r="25" spans="1:26" x14ac:dyDescent="0.25">
      <c r="A25"/>
      <c r="B25"/>
      <c r="C25"/>
      <c r="D25"/>
      <c r="E25"/>
      <c r="F25"/>
      <c r="G25"/>
      <c r="H25"/>
      <c r="I25"/>
      <c r="J25"/>
      <c r="K25"/>
      <c r="L25"/>
      <c r="M25"/>
      <c r="N25"/>
      <c r="O25"/>
      <c r="P25"/>
      <c r="Q25"/>
      <c r="R25"/>
      <c r="S25"/>
      <c r="T25"/>
      <c r="U25"/>
      <c r="V25"/>
      <c r="W25"/>
      <c r="X25"/>
      <c r="Y25"/>
      <c r="Z25"/>
    </row>
    <row r="26" spans="1:26" x14ac:dyDescent="0.25">
      <c r="A26"/>
      <c r="B26"/>
      <c r="C26"/>
      <c r="D26"/>
      <c r="E26"/>
      <c r="F26"/>
      <c r="G26"/>
      <c r="H26"/>
      <c r="I26"/>
      <c r="J26"/>
      <c r="K26"/>
      <c r="L26"/>
      <c r="M26"/>
      <c r="N26"/>
      <c r="O26"/>
      <c r="P26"/>
      <c r="Q26"/>
      <c r="R26"/>
      <c r="S26"/>
      <c r="T26"/>
      <c r="U26"/>
      <c r="V26"/>
      <c r="W26"/>
      <c r="X26"/>
      <c r="Y26"/>
      <c r="Z26"/>
    </row>
    <row r="27" spans="1:26" x14ac:dyDescent="0.25">
      <c r="A27"/>
      <c r="B27"/>
      <c r="C27"/>
      <c r="D27"/>
      <c r="E27"/>
      <c r="F27"/>
      <c r="G27"/>
      <c r="H27"/>
      <c r="I27"/>
      <c r="J27"/>
      <c r="K27"/>
      <c r="L27"/>
      <c r="M27"/>
      <c r="N27"/>
      <c r="O27"/>
      <c r="P27"/>
      <c r="Q27"/>
      <c r="R27"/>
      <c r="S27"/>
      <c r="T27"/>
      <c r="U27"/>
      <c r="V27"/>
      <c r="W27"/>
      <c r="X27"/>
      <c r="Y27"/>
      <c r="Z27"/>
    </row>
    <row r="28" spans="1:26" x14ac:dyDescent="0.25">
      <c r="A28"/>
      <c r="B28"/>
      <c r="C28"/>
      <c r="D28"/>
      <c r="E28"/>
      <c r="F28"/>
      <c r="G28"/>
      <c r="H28"/>
      <c r="I28"/>
      <c r="J28"/>
      <c r="K28"/>
      <c r="L28"/>
      <c r="M28"/>
      <c r="N28"/>
      <c r="O28"/>
      <c r="P28"/>
      <c r="Q28"/>
      <c r="R28"/>
      <c r="S28"/>
      <c r="T28"/>
      <c r="U28"/>
      <c r="V28"/>
      <c r="W28"/>
      <c r="X28"/>
      <c r="Y28"/>
      <c r="Z28"/>
    </row>
    <row r="29" spans="1:26" x14ac:dyDescent="0.25">
      <c r="A29"/>
      <c r="B29"/>
      <c r="C29"/>
      <c r="D29"/>
      <c r="E29"/>
      <c r="F29"/>
      <c r="G29"/>
      <c r="H29"/>
      <c r="I29"/>
      <c r="J29"/>
      <c r="K29"/>
      <c r="L29"/>
      <c r="M29"/>
      <c r="N29"/>
      <c r="O29"/>
      <c r="P29"/>
      <c r="Q29"/>
      <c r="R29"/>
      <c r="S29"/>
      <c r="T29"/>
      <c r="U29"/>
      <c r="V29"/>
      <c r="W29"/>
      <c r="X29"/>
      <c r="Y29"/>
      <c r="Z29"/>
    </row>
    <row r="30" spans="1:26" x14ac:dyDescent="0.25">
      <c r="A30"/>
      <c r="B30"/>
      <c r="C30"/>
      <c r="D30"/>
      <c r="E30"/>
      <c r="F30"/>
      <c r="G30"/>
      <c r="H30"/>
      <c r="I30"/>
      <c r="J30"/>
      <c r="K30"/>
      <c r="L30"/>
      <c r="M30"/>
      <c r="N30"/>
      <c r="O30"/>
      <c r="P30"/>
      <c r="Q30"/>
      <c r="R30"/>
      <c r="S30"/>
      <c r="T30"/>
      <c r="U30"/>
      <c r="V30"/>
      <c r="W30"/>
      <c r="X30"/>
      <c r="Y30"/>
      <c r="Z30"/>
    </row>
    <row r="31" spans="1:26" x14ac:dyDescent="0.25">
      <c r="A31"/>
      <c r="B31"/>
      <c r="C31"/>
      <c r="D31"/>
      <c r="E31"/>
      <c r="F31"/>
      <c r="G31"/>
      <c r="H31"/>
      <c r="I31"/>
      <c r="J31"/>
      <c r="K31"/>
      <c r="L31"/>
      <c r="M31"/>
      <c r="N31"/>
      <c r="O31"/>
      <c r="P31"/>
      <c r="Q31"/>
      <c r="R31"/>
      <c r="S31"/>
      <c r="T31"/>
      <c r="U31"/>
      <c r="V31"/>
      <c r="W31"/>
      <c r="X31"/>
      <c r="Y31"/>
      <c r="Z31"/>
    </row>
    <row r="32" spans="1:26" x14ac:dyDescent="0.25">
      <c r="A32"/>
      <c r="B32"/>
      <c r="C32"/>
      <c r="D32"/>
      <c r="E32"/>
      <c r="F32"/>
      <c r="G32"/>
      <c r="H32"/>
      <c r="I32"/>
      <c r="J32"/>
      <c r="K32"/>
      <c r="L32"/>
      <c r="M32"/>
      <c r="N32"/>
      <c r="O32"/>
      <c r="P32"/>
      <c r="Q32"/>
      <c r="R32"/>
      <c r="S32"/>
      <c r="T32"/>
      <c r="U32"/>
      <c r="V32"/>
      <c r="W32"/>
      <c r="X32"/>
      <c r="Y32"/>
      <c r="Z32"/>
    </row>
    <row r="33" spans="1:26" x14ac:dyDescent="0.25">
      <c r="A33"/>
      <c r="B33"/>
      <c r="C33"/>
      <c r="D33"/>
      <c r="E33"/>
      <c r="F33"/>
      <c r="G33"/>
      <c r="H33"/>
      <c r="I33"/>
      <c r="J33"/>
      <c r="K33"/>
      <c r="L33"/>
      <c r="M33"/>
      <c r="N33"/>
      <c r="O33"/>
      <c r="P33"/>
      <c r="Q33"/>
      <c r="R33"/>
      <c r="S33"/>
      <c r="T33"/>
      <c r="U33"/>
      <c r="V33"/>
      <c r="W33"/>
      <c r="X33"/>
      <c r="Y33"/>
      <c r="Z33"/>
    </row>
    <row r="34" spans="1:26" x14ac:dyDescent="0.25">
      <c r="A34"/>
      <c r="B34"/>
      <c r="C34"/>
      <c r="D34"/>
      <c r="E34"/>
      <c r="F34"/>
      <c r="G34"/>
      <c r="H34"/>
      <c r="I34"/>
      <c r="J34"/>
      <c r="K34"/>
      <c r="L34"/>
      <c r="M34"/>
      <c r="N34"/>
      <c r="O34"/>
      <c r="P34"/>
      <c r="Q34"/>
      <c r="R34"/>
      <c r="S34"/>
      <c r="T34"/>
      <c r="U34"/>
      <c r="V34"/>
      <c r="W34"/>
      <c r="X34"/>
      <c r="Y34"/>
      <c r="Z34"/>
    </row>
    <row r="35" spans="1:26" x14ac:dyDescent="0.25">
      <c r="A35"/>
      <c r="B35"/>
      <c r="C35"/>
      <c r="D35"/>
      <c r="E35"/>
      <c r="F35"/>
      <c r="G35"/>
      <c r="H35"/>
      <c r="I35"/>
      <c r="J35"/>
      <c r="K35"/>
      <c r="L35"/>
      <c r="M35"/>
      <c r="N35"/>
      <c r="O35"/>
      <c r="P35"/>
      <c r="Q35"/>
      <c r="R35"/>
      <c r="S35"/>
      <c r="T35"/>
      <c r="U35"/>
      <c r="V35"/>
      <c r="W35"/>
      <c r="X35"/>
      <c r="Y35"/>
      <c r="Z35"/>
    </row>
    <row r="36" spans="1:26" x14ac:dyDescent="0.25">
      <c r="A36"/>
      <c r="B36"/>
      <c r="C36"/>
      <c r="D36"/>
      <c r="E36"/>
      <c r="F36"/>
      <c r="G36"/>
      <c r="H36"/>
      <c r="I36"/>
      <c r="J36"/>
      <c r="K36"/>
      <c r="L36"/>
      <c r="M36"/>
      <c r="N36"/>
      <c r="O36"/>
      <c r="P36"/>
      <c r="Q36"/>
      <c r="R36"/>
      <c r="S36"/>
      <c r="T36"/>
      <c r="U36"/>
      <c r="V36"/>
      <c r="W36"/>
      <c r="X36"/>
      <c r="Y36"/>
      <c r="Z36"/>
    </row>
    <row r="37" spans="1:26" x14ac:dyDescent="0.25">
      <c r="A37"/>
      <c r="B37"/>
      <c r="C37"/>
      <c r="D37"/>
      <c r="E37"/>
      <c r="F37"/>
      <c r="G37"/>
      <c r="H37"/>
      <c r="I37"/>
      <c r="J37"/>
      <c r="K37"/>
      <c r="L37"/>
      <c r="M37"/>
      <c r="N37"/>
      <c r="O37"/>
      <c r="P37"/>
      <c r="Q37"/>
      <c r="R37"/>
      <c r="S37"/>
      <c r="T37"/>
      <c r="U37"/>
      <c r="V37"/>
      <c r="W37"/>
      <c r="X37"/>
      <c r="Y37"/>
      <c r="Z37"/>
    </row>
    <row r="38" spans="1:26" x14ac:dyDescent="0.25">
      <c r="A38"/>
      <c r="B38"/>
      <c r="C38"/>
      <c r="D38"/>
      <c r="E38"/>
      <c r="F38"/>
      <c r="G38"/>
      <c r="H38"/>
      <c r="I38"/>
      <c r="J38"/>
      <c r="K38"/>
      <c r="L38"/>
      <c r="M38"/>
      <c r="N38"/>
      <c r="O38"/>
      <c r="P38"/>
      <c r="Q38"/>
      <c r="R38"/>
      <c r="S38"/>
      <c r="T38"/>
      <c r="U38"/>
      <c r="V38"/>
      <c r="W38"/>
      <c r="X38"/>
      <c r="Y38"/>
      <c r="Z38"/>
    </row>
    <row r="39" spans="1:26" x14ac:dyDescent="0.25">
      <c r="A39"/>
      <c r="B39"/>
      <c r="C39"/>
      <c r="D39"/>
      <c r="E39"/>
      <c r="F39"/>
      <c r="G39"/>
      <c r="H39"/>
      <c r="I39"/>
      <c r="J39"/>
      <c r="K39"/>
      <c r="L39"/>
      <c r="M39"/>
      <c r="N39"/>
      <c r="O39"/>
      <c r="P39"/>
      <c r="Q39"/>
      <c r="R39"/>
      <c r="S39"/>
      <c r="T39"/>
      <c r="U39"/>
      <c r="V39"/>
      <c r="W39"/>
      <c r="X39"/>
      <c r="Y39"/>
      <c r="Z39"/>
    </row>
    <row r="40" spans="1:26" x14ac:dyDescent="0.25">
      <c r="A40"/>
      <c r="B40"/>
      <c r="C40"/>
      <c r="D40"/>
      <c r="E40"/>
      <c r="F40"/>
      <c r="G40"/>
      <c r="H40"/>
      <c r="I40"/>
      <c r="J40"/>
      <c r="K40"/>
      <c r="L40"/>
      <c r="M40"/>
      <c r="N40"/>
      <c r="O40"/>
      <c r="P40"/>
      <c r="Q40"/>
      <c r="R40"/>
      <c r="S40"/>
      <c r="T40"/>
      <c r="U40"/>
      <c r="V40"/>
      <c r="W40"/>
      <c r="X40"/>
      <c r="Y40"/>
      <c r="Z40"/>
    </row>
    <row r="41" spans="1:26" x14ac:dyDescent="0.25">
      <c r="A41"/>
      <c r="B41"/>
      <c r="C41"/>
      <c r="D41"/>
      <c r="E41"/>
      <c r="F41"/>
      <c r="G41"/>
      <c r="H41"/>
      <c r="I41"/>
      <c r="J41"/>
      <c r="K41"/>
      <c r="L41"/>
      <c r="M41"/>
      <c r="N41"/>
      <c r="O41"/>
      <c r="P41"/>
      <c r="Q41"/>
      <c r="R41"/>
      <c r="S41"/>
      <c r="T41"/>
      <c r="U41"/>
      <c r="V41"/>
      <c r="W41"/>
      <c r="X41"/>
      <c r="Y41"/>
      <c r="Z41"/>
    </row>
    <row r="42" spans="1:26" x14ac:dyDescent="0.25">
      <c r="A42"/>
      <c r="B42"/>
      <c r="C42"/>
      <c r="D42"/>
      <c r="E42"/>
      <c r="F42"/>
      <c r="G42"/>
      <c r="H42"/>
      <c r="I42"/>
      <c r="J42"/>
      <c r="K42"/>
      <c r="L42"/>
      <c r="M42"/>
      <c r="N42"/>
      <c r="O42"/>
      <c r="P42"/>
      <c r="Q42"/>
      <c r="R42"/>
      <c r="S42"/>
      <c r="T42"/>
      <c r="U42"/>
      <c r="V42"/>
      <c r="W42"/>
      <c r="X42"/>
      <c r="Y42"/>
      <c r="Z42"/>
    </row>
    <row r="43" spans="1:26" x14ac:dyDescent="0.25">
      <c r="A43"/>
      <c r="B43"/>
      <c r="C43"/>
      <c r="D43"/>
      <c r="E43"/>
      <c r="F43"/>
      <c r="G43"/>
      <c r="H43"/>
      <c r="I43"/>
      <c r="J43"/>
      <c r="K43"/>
      <c r="L43"/>
      <c r="M43"/>
      <c r="N43"/>
      <c r="O43"/>
      <c r="P43"/>
      <c r="Q43"/>
      <c r="R43"/>
      <c r="S43"/>
      <c r="T43"/>
      <c r="U43"/>
      <c r="V43"/>
      <c r="W43"/>
      <c r="X43"/>
      <c r="Y43"/>
      <c r="Z43"/>
    </row>
    <row r="44" spans="1:26" x14ac:dyDescent="0.25">
      <c r="A44"/>
      <c r="B44"/>
    </row>
    <row r="45" spans="1:26" x14ac:dyDescent="0.25">
      <c r="A45"/>
      <c r="B45"/>
    </row>
    <row r="46" spans="1:26" x14ac:dyDescent="0.25">
      <c r="A46"/>
      <c r="B46"/>
    </row>
    <row r="47" spans="1:26" x14ac:dyDescent="0.25">
      <c r="A47"/>
      <c r="B47"/>
    </row>
    <row r="48" spans="1:26"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D1" workbookViewId="0">
      <selection activeCell="B35" sqref="B35"/>
    </sheetView>
  </sheetViews>
  <sheetFormatPr baseColWidth="10" defaultRowHeight="15" x14ac:dyDescent="0.25"/>
  <cols>
    <col min="1" max="1" width="17.5703125" bestFit="1" customWidth="1"/>
    <col min="2" max="2" width="22.42578125" bestFit="1" customWidth="1"/>
    <col min="3" max="3" width="10.5703125" bestFit="1" customWidth="1"/>
    <col min="4" max="4" width="8.7109375" bestFit="1" customWidth="1"/>
    <col min="5" max="5" width="12.5703125" bestFit="1" customWidth="1"/>
    <col min="6" max="8" width="2.7109375" customWidth="1"/>
    <col min="9" max="17" width="3" customWidth="1"/>
    <col min="18" max="19" width="2" customWidth="1"/>
    <col min="20" max="31" width="3" customWidth="1"/>
    <col min="32" max="32" width="12.5703125" customWidth="1"/>
    <col min="33" max="33" width="12.5703125" bestFit="1" customWidth="1"/>
  </cols>
  <sheetData>
    <row r="1" spans="1:5" x14ac:dyDescent="0.25">
      <c r="A1" s="191" t="s">
        <v>7</v>
      </c>
      <c r="B1" s="239" t="s">
        <v>1013</v>
      </c>
    </row>
    <row r="3" spans="1:5" x14ac:dyDescent="0.25">
      <c r="A3" s="191" t="s">
        <v>788</v>
      </c>
      <c r="B3" s="191" t="s">
        <v>625</v>
      </c>
    </row>
    <row r="4" spans="1:5" x14ac:dyDescent="0.25">
      <c r="A4" s="191" t="s">
        <v>623</v>
      </c>
      <c r="B4" s="239" t="s">
        <v>990</v>
      </c>
      <c r="C4" s="239" t="s">
        <v>989</v>
      </c>
      <c r="D4" s="239" t="s">
        <v>991</v>
      </c>
      <c r="E4" s="239" t="s">
        <v>624</v>
      </c>
    </row>
    <row r="5" spans="1:5" x14ac:dyDescent="0.25">
      <c r="A5" s="264">
        <v>-18</v>
      </c>
      <c r="B5" s="263"/>
      <c r="C5" s="263"/>
      <c r="D5" s="263">
        <v>1</v>
      </c>
      <c r="E5" s="263">
        <v>1</v>
      </c>
    </row>
    <row r="6" spans="1:5" x14ac:dyDescent="0.25">
      <c r="A6" s="264">
        <v>-10</v>
      </c>
      <c r="B6" s="263"/>
      <c r="C6" s="263">
        <v>1</v>
      </c>
      <c r="D6" s="263"/>
      <c r="E6" s="263">
        <v>1</v>
      </c>
    </row>
    <row r="7" spans="1:5" x14ac:dyDescent="0.25">
      <c r="A7" s="264">
        <v>-8</v>
      </c>
      <c r="B7" s="263"/>
      <c r="C7" s="263">
        <v>1</v>
      </c>
      <c r="D7" s="263"/>
      <c r="E7" s="263">
        <v>1</v>
      </c>
    </row>
    <row r="8" spans="1:5" x14ac:dyDescent="0.25">
      <c r="A8" s="264">
        <v>-7</v>
      </c>
      <c r="B8" s="263"/>
      <c r="C8" s="263">
        <v>1</v>
      </c>
      <c r="D8" s="263"/>
      <c r="E8" s="263">
        <v>1</v>
      </c>
    </row>
    <row r="9" spans="1:5" x14ac:dyDescent="0.25">
      <c r="A9" s="264">
        <v>-5</v>
      </c>
      <c r="B9" s="263">
        <v>2</v>
      </c>
      <c r="C9" s="263">
        <v>1</v>
      </c>
      <c r="D9" s="263">
        <v>1</v>
      </c>
      <c r="E9" s="263">
        <v>4</v>
      </c>
    </row>
    <row r="10" spans="1:5" x14ac:dyDescent="0.25">
      <c r="A10" s="264">
        <v>-4</v>
      </c>
      <c r="B10" s="263">
        <v>3</v>
      </c>
      <c r="C10" s="263">
        <v>4</v>
      </c>
      <c r="D10" s="263">
        <v>2</v>
      </c>
      <c r="E10" s="263">
        <v>9</v>
      </c>
    </row>
    <row r="11" spans="1:5" x14ac:dyDescent="0.25">
      <c r="A11" s="264">
        <v>-3</v>
      </c>
      <c r="B11" s="263"/>
      <c r="C11" s="263">
        <v>6</v>
      </c>
      <c r="D11" s="263">
        <v>1</v>
      </c>
      <c r="E11" s="263">
        <v>7</v>
      </c>
    </row>
    <row r="12" spans="1:5" x14ac:dyDescent="0.25">
      <c r="A12" s="264">
        <v>-2</v>
      </c>
      <c r="B12" s="263">
        <v>2</v>
      </c>
      <c r="C12" s="263">
        <v>6</v>
      </c>
      <c r="D12" s="263">
        <v>3</v>
      </c>
      <c r="E12" s="263">
        <v>11</v>
      </c>
    </row>
    <row r="13" spans="1:5" x14ac:dyDescent="0.25">
      <c r="A13" s="264">
        <v>-1</v>
      </c>
      <c r="B13" s="263">
        <v>5</v>
      </c>
      <c r="C13" s="263">
        <v>9</v>
      </c>
      <c r="D13" s="263">
        <v>3</v>
      </c>
      <c r="E13" s="263">
        <v>17</v>
      </c>
    </row>
    <row r="14" spans="1:5" x14ac:dyDescent="0.25">
      <c r="A14" s="264">
        <v>0</v>
      </c>
      <c r="B14" s="263">
        <v>16</v>
      </c>
      <c r="C14" s="263">
        <v>39</v>
      </c>
      <c r="D14" s="263">
        <v>9</v>
      </c>
      <c r="E14" s="263">
        <v>64</v>
      </c>
    </row>
    <row r="15" spans="1:5" x14ac:dyDescent="0.25">
      <c r="A15" s="264">
        <v>1</v>
      </c>
      <c r="B15" s="263">
        <v>8</v>
      </c>
      <c r="C15" s="263">
        <v>16</v>
      </c>
      <c r="D15" s="263">
        <v>3</v>
      </c>
      <c r="E15" s="263">
        <v>27</v>
      </c>
    </row>
    <row r="16" spans="1:5" x14ac:dyDescent="0.25">
      <c r="A16" s="264">
        <v>2</v>
      </c>
      <c r="B16" s="263">
        <v>12</v>
      </c>
      <c r="C16" s="263">
        <v>28</v>
      </c>
      <c r="D16" s="263">
        <v>8</v>
      </c>
      <c r="E16" s="263">
        <v>48</v>
      </c>
    </row>
    <row r="17" spans="1:5" x14ac:dyDescent="0.25">
      <c r="A17" s="264">
        <v>3</v>
      </c>
      <c r="B17" s="263">
        <v>8</v>
      </c>
      <c r="C17" s="263">
        <v>13</v>
      </c>
      <c r="D17" s="263">
        <v>9</v>
      </c>
      <c r="E17" s="263">
        <v>30</v>
      </c>
    </row>
    <row r="18" spans="1:5" x14ac:dyDescent="0.25">
      <c r="A18" s="264">
        <v>4</v>
      </c>
      <c r="B18" s="263">
        <v>7</v>
      </c>
      <c r="C18" s="263">
        <v>8</v>
      </c>
      <c r="D18" s="263">
        <v>3</v>
      </c>
      <c r="E18" s="263">
        <v>18</v>
      </c>
    </row>
    <row r="19" spans="1:5" x14ac:dyDescent="0.25">
      <c r="A19" s="264">
        <v>5</v>
      </c>
      <c r="B19" s="263">
        <v>15</v>
      </c>
      <c r="C19" s="263">
        <v>8</v>
      </c>
      <c r="D19" s="263">
        <v>9</v>
      </c>
      <c r="E19" s="263">
        <v>32</v>
      </c>
    </row>
    <row r="20" spans="1:5" x14ac:dyDescent="0.25">
      <c r="A20" s="264">
        <v>6</v>
      </c>
      <c r="B20" s="263">
        <v>9</v>
      </c>
      <c r="C20" s="263">
        <v>8</v>
      </c>
      <c r="D20" s="263">
        <v>11</v>
      </c>
      <c r="E20" s="263">
        <v>28</v>
      </c>
    </row>
    <row r="21" spans="1:5" x14ac:dyDescent="0.25">
      <c r="A21" s="264">
        <v>7</v>
      </c>
      <c r="B21" s="263"/>
      <c r="C21" s="263">
        <v>7</v>
      </c>
      <c r="D21" s="263">
        <v>5</v>
      </c>
      <c r="E21" s="263">
        <v>12</v>
      </c>
    </row>
    <row r="22" spans="1:5" x14ac:dyDescent="0.25">
      <c r="A22" s="264">
        <v>8</v>
      </c>
      <c r="B22" s="263">
        <v>2</v>
      </c>
      <c r="C22" s="263">
        <v>2</v>
      </c>
      <c r="D22" s="263">
        <v>3</v>
      </c>
      <c r="E22" s="263">
        <v>7</v>
      </c>
    </row>
    <row r="23" spans="1:5" x14ac:dyDescent="0.25">
      <c r="A23" s="264">
        <v>9</v>
      </c>
      <c r="B23" s="263">
        <v>7</v>
      </c>
      <c r="C23" s="263">
        <v>13</v>
      </c>
      <c r="D23" s="263">
        <v>3</v>
      </c>
      <c r="E23" s="263">
        <v>23</v>
      </c>
    </row>
    <row r="24" spans="1:5" x14ac:dyDescent="0.25">
      <c r="A24" s="264">
        <v>10</v>
      </c>
      <c r="B24" s="263">
        <v>2</v>
      </c>
      <c r="C24" s="263">
        <v>9</v>
      </c>
      <c r="D24" s="263">
        <v>2</v>
      </c>
      <c r="E24" s="263">
        <v>13</v>
      </c>
    </row>
    <row r="25" spans="1:5" x14ac:dyDescent="0.25">
      <c r="A25" s="264">
        <v>11</v>
      </c>
      <c r="B25" s="263">
        <v>3</v>
      </c>
      <c r="C25" s="263">
        <v>8</v>
      </c>
      <c r="D25" s="263">
        <v>1</v>
      </c>
      <c r="E25" s="263">
        <v>12</v>
      </c>
    </row>
    <row r="26" spans="1:5" x14ac:dyDescent="0.25">
      <c r="A26" s="264">
        <v>12</v>
      </c>
      <c r="B26" s="263">
        <v>4</v>
      </c>
      <c r="C26" s="263">
        <v>6</v>
      </c>
      <c r="D26" s="263">
        <v>2</v>
      </c>
      <c r="E26" s="263">
        <v>12</v>
      </c>
    </row>
    <row r="27" spans="1:5" x14ac:dyDescent="0.25">
      <c r="A27" s="264">
        <v>13</v>
      </c>
      <c r="B27" s="263">
        <v>6</v>
      </c>
      <c r="C27" s="263">
        <v>6</v>
      </c>
      <c r="D27" s="263">
        <v>1</v>
      </c>
      <c r="E27" s="263">
        <v>13</v>
      </c>
    </row>
    <row r="28" spans="1:5" x14ac:dyDescent="0.25">
      <c r="A28" s="264">
        <v>14</v>
      </c>
      <c r="B28" s="263">
        <v>1</v>
      </c>
      <c r="C28" s="263">
        <v>2</v>
      </c>
      <c r="D28" s="263"/>
      <c r="E28" s="263">
        <v>3</v>
      </c>
    </row>
    <row r="29" spans="1:5" x14ac:dyDescent="0.25">
      <c r="A29" s="264">
        <v>15</v>
      </c>
      <c r="B29" s="263">
        <v>3</v>
      </c>
      <c r="C29" s="263">
        <v>2</v>
      </c>
      <c r="D29" s="263">
        <v>1</v>
      </c>
      <c r="E29" s="263">
        <v>6</v>
      </c>
    </row>
    <row r="30" spans="1:5" x14ac:dyDescent="0.25">
      <c r="A30" s="264">
        <v>16</v>
      </c>
      <c r="B30" s="263">
        <v>19</v>
      </c>
      <c r="C30" s="263">
        <v>2</v>
      </c>
      <c r="D30" s="263"/>
      <c r="E30" s="263">
        <v>21</v>
      </c>
    </row>
    <row r="31" spans="1:5" x14ac:dyDescent="0.25">
      <c r="A31" s="264">
        <v>18</v>
      </c>
      <c r="B31" s="263">
        <v>4</v>
      </c>
      <c r="C31" s="263"/>
      <c r="D31" s="263"/>
      <c r="E31" s="263">
        <v>4</v>
      </c>
    </row>
    <row r="32" spans="1:5" x14ac:dyDescent="0.25">
      <c r="A32" s="264">
        <v>19</v>
      </c>
      <c r="B32" s="263">
        <v>7</v>
      </c>
      <c r="C32" s="263">
        <v>4</v>
      </c>
      <c r="D32" s="263"/>
      <c r="E32" s="263">
        <v>11</v>
      </c>
    </row>
    <row r="33" spans="1:5" x14ac:dyDescent="0.25">
      <c r="A33" s="264">
        <v>20</v>
      </c>
      <c r="B33" s="263">
        <v>5</v>
      </c>
      <c r="C33" s="263"/>
      <c r="D33" s="263"/>
      <c r="E33" s="263">
        <v>5</v>
      </c>
    </row>
    <row r="34" spans="1:5" x14ac:dyDescent="0.25">
      <c r="A34" s="264">
        <v>21</v>
      </c>
      <c r="B34" s="263">
        <v>1</v>
      </c>
      <c r="C34" s="263"/>
      <c r="D34" s="263"/>
      <c r="E34" s="263">
        <v>1</v>
      </c>
    </row>
    <row r="35" spans="1:5" x14ac:dyDescent="0.25">
      <c r="A35" s="264" t="s">
        <v>624</v>
      </c>
      <c r="B35" s="263">
        <v>151</v>
      </c>
      <c r="C35" s="263">
        <v>210</v>
      </c>
      <c r="D35" s="263">
        <v>81</v>
      </c>
      <c r="E35" s="263">
        <v>442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47"/>
  <sheetViews>
    <sheetView tabSelected="1" zoomScale="70" zoomScaleNormal="7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1.42578125" defaultRowHeight="15" x14ac:dyDescent="0.25"/>
  <cols>
    <col min="1" max="1" width="2.28515625" bestFit="1" customWidth="1"/>
    <col min="2" max="2" width="6" bestFit="1" customWidth="1"/>
    <col min="3" max="3" width="15.5703125" customWidth="1"/>
    <col min="4" max="4" width="16.5703125" bestFit="1" customWidth="1"/>
    <col min="5" max="5" width="12.42578125" customWidth="1"/>
    <col min="6" max="6" width="8.28515625" customWidth="1"/>
    <col min="7" max="8" width="36.5703125" customWidth="1"/>
    <col min="9" max="9" width="27.7109375" customWidth="1"/>
    <col min="10" max="10" width="35.28515625" customWidth="1"/>
    <col min="11" max="11" width="18.7109375" customWidth="1"/>
    <col min="12" max="14" width="20" customWidth="1"/>
    <col min="15" max="18" width="19.140625" customWidth="1"/>
    <col min="19" max="20" width="20" customWidth="1"/>
    <col min="21" max="22" width="9.85546875" customWidth="1"/>
    <col min="23" max="23" width="20" customWidth="1"/>
    <col min="24" max="24" width="36.5703125" customWidth="1"/>
    <col min="25" max="25" width="12.42578125" customWidth="1"/>
    <col min="26" max="26" width="12.42578125" style="239" customWidth="1"/>
    <col min="27" max="30" width="17.5703125" customWidth="1"/>
  </cols>
  <sheetData>
    <row r="1" spans="1:32" s="245" customFormat="1" ht="63.75" customHeight="1" x14ac:dyDescent="0.25">
      <c r="A1" s="245" t="s">
        <v>738</v>
      </c>
      <c r="B1" s="6" t="s">
        <v>734</v>
      </c>
      <c r="C1" s="6" t="s">
        <v>0</v>
      </c>
      <c r="D1" s="7" t="s">
        <v>1</v>
      </c>
      <c r="E1" s="7" t="s">
        <v>2</v>
      </c>
      <c r="F1" s="7" t="s">
        <v>3</v>
      </c>
      <c r="G1" s="7" t="s">
        <v>4</v>
      </c>
      <c r="H1" s="7" t="s">
        <v>5</v>
      </c>
      <c r="I1" s="7" t="s">
        <v>6</v>
      </c>
      <c r="J1" s="7" t="s">
        <v>7</v>
      </c>
      <c r="K1" s="7" t="s">
        <v>188</v>
      </c>
      <c r="L1" s="8" t="s">
        <v>189</v>
      </c>
      <c r="M1" s="8" t="s">
        <v>697</v>
      </c>
      <c r="N1" s="9" t="s">
        <v>190</v>
      </c>
      <c r="O1" s="8" t="s">
        <v>739</v>
      </c>
      <c r="P1" s="8" t="s">
        <v>740</v>
      </c>
      <c r="Q1" s="8" t="s">
        <v>924</v>
      </c>
      <c r="R1" s="8" t="s">
        <v>923</v>
      </c>
      <c r="S1" s="9" t="s">
        <v>187</v>
      </c>
      <c r="T1" s="8" t="s">
        <v>191</v>
      </c>
      <c r="U1" s="8" t="s">
        <v>943</v>
      </c>
      <c r="V1" s="8" t="s">
        <v>944</v>
      </c>
      <c r="W1" s="8" t="s">
        <v>192</v>
      </c>
      <c r="X1" s="7" t="s">
        <v>8</v>
      </c>
      <c r="Y1" s="8" t="s">
        <v>193</v>
      </c>
      <c r="Z1" s="8" t="s">
        <v>1014</v>
      </c>
      <c r="AA1" s="8" t="s">
        <v>194</v>
      </c>
      <c r="AB1" s="8" t="s">
        <v>195</v>
      </c>
      <c r="AC1" s="8" t="s">
        <v>196</v>
      </c>
      <c r="AD1" s="8" t="s">
        <v>197</v>
      </c>
      <c r="AE1" s="242"/>
      <c r="AF1" s="242"/>
    </row>
    <row r="2" spans="1:32" s="245" customFormat="1" ht="47.25" customHeight="1" x14ac:dyDescent="0.25">
      <c r="A2" s="255">
        <v>1</v>
      </c>
      <c r="B2" s="254" t="s">
        <v>700</v>
      </c>
      <c r="C2" s="241" t="s">
        <v>992</v>
      </c>
      <c r="D2" s="246" t="s">
        <v>10</v>
      </c>
      <c r="E2" s="246" t="s">
        <v>11</v>
      </c>
      <c r="F2" s="246" t="s">
        <v>12</v>
      </c>
      <c r="G2" s="246" t="s">
        <v>993</v>
      </c>
      <c r="H2" s="246" t="s">
        <v>994</v>
      </c>
      <c r="I2" s="246" t="s">
        <v>49</v>
      </c>
      <c r="J2" s="246" t="s">
        <v>49</v>
      </c>
      <c r="K2" s="253">
        <f>Abiertos!$D$2</f>
        <v>42058.75</v>
      </c>
      <c r="L2" s="248">
        <v>42055.750694444447</v>
      </c>
      <c r="M2" s="253">
        <f>+T3</f>
        <v>42058.582638888889</v>
      </c>
      <c r="N2" s="230">
        <f t="shared" ref="N2:N70" si="0">K2-M2</f>
        <v>0.16736111111094942</v>
      </c>
      <c r="O2" s="248">
        <f t="shared" ref="O2:O70" si="1">+M2+Y2</f>
        <v>42059.582638888889</v>
      </c>
      <c r="P2" s="248"/>
      <c r="Q2" s="249">
        <f t="shared" ref="Q2:Q65" si="2">IF(T2="",(ROUNDDOWN(K2-O2,0)),ROUNDDOWN(T2-O2,0))</f>
        <v>0</v>
      </c>
      <c r="R2" s="249" t="str">
        <f t="shared" ref="R2:R65" si="3">IF(P2="","Sin Fecha",IF(T2="",(ROUNDDOWN(K2-P2,0)),ROUNDDOWN(T2-P2,0)))</f>
        <v>Sin Fecha</v>
      </c>
      <c r="S2" s="250">
        <f t="shared" ref="S2:S65" si="4">K2-L2</f>
        <v>2.9993055555532919</v>
      </c>
      <c r="T2" s="247"/>
      <c r="U2" s="247" t="str">
        <f t="shared" ref="U2:U65" si="5">IF(AND(T2&lt;&gt;"",Q2&lt;=0),"Cumplió","No Cumplió")</f>
        <v>No Cumplió</v>
      </c>
      <c r="V2" s="247" t="str">
        <f t="shared" ref="V2:V65" si="6">IF(AND(T2&lt;&gt;"",R2&lt;=0),"Cumplió",IF(P2="","Sin Fecha","No Cumplió"))</f>
        <v>Sin Fecha</v>
      </c>
      <c r="W2" s="250">
        <f t="shared" ref="W2:W70" si="7">IF(T2="",K2-L2,T2-L2)</f>
        <v>2.9993055555532919</v>
      </c>
      <c r="X2" s="246"/>
      <c r="Y2" s="251">
        <f>Abiertos!$D$3</f>
        <v>1</v>
      </c>
      <c r="Z2" s="251" t="str">
        <f>LOOKUP(J2,Personas!$A$2:$A$45,Personas!$B$2:$B$45)</f>
        <v>BX+</v>
      </c>
      <c r="AA2" s="252"/>
      <c r="AB2" s="252"/>
      <c r="AC2" s="252"/>
      <c r="AD2" s="252"/>
      <c r="AE2" s="254"/>
      <c r="AF2" s="254"/>
    </row>
    <row r="3" spans="1:32" s="245" customFormat="1" ht="47.25" customHeight="1" x14ac:dyDescent="0.25">
      <c r="A3" s="255"/>
      <c r="B3" s="254" t="s">
        <v>700</v>
      </c>
      <c r="C3" s="241" t="s">
        <v>992</v>
      </c>
      <c r="D3" s="246" t="s">
        <v>10</v>
      </c>
      <c r="E3" s="246" t="s">
        <v>11</v>
      </c>
      <c r="F3" s="246" t="s">
        <v>12</v>
      </c>
      <c r="G3" s="246" t="s">
        <v>993</v>
      </c>
      <c r="H3" s="246" t="s">
        <v>994</v>
      </c>
      <c r="I3" s="246" t="s">
        <v>49</v>
      </c>
      <c r="J3" s="246" t="s">
        <v>127</v>
      </c>
      <c r="K3" s="253">
        <f>Abiertos!$D$2</f>
        <v>42058.75</v>
      </c>
      <c r="L3" s="248">
        <v>42055.750694444447</v>
      </c>
      <c r="M3" s="253">
        <v>42055.750694444447</v>
      </c>
      <c r="N3" s="230">
        <f t="shared" si="0"/>
        <v>2.9993055555532919</v>
      </c>
      <c r="O3" s="248">
        <f t="shared" si="1"/>
        <v>42056.750694444447</v>
      </c>
      <c r="P3" s="248"/>
      <c r="Q3" s="249">
        <f t="shared" si="2"/>
        <v>1</v>
      </c>
      <c r="R3" s="249" t="str">
        <f t="shared" si="3"/>
        <v>Sin Fecha</v>
      </c>
      <c r="S3" s="250">
        <f t="shared" si="4"/>
        <v>2.9993055555532919</v>
      </c>
      <c r="T3" s="247">
        <v>42058.582638888889</v>
      </c>
      <c r="U3" s="247" t="str">
        <f t="shared" si="5"/>
        <v>No Cumplió</v>
      </c>
      <c r="V3" s="247" t="str">
        <f t="shared" si="6"/>
        <v>Sin Fecha</v>
      </c>
      <c r="W3" s="250">
        <f t="shared" si="7"/>
        <v>2.8319444444423425</v>
      </c>
      <c r="X3" s="246"/>
      <c r="Y3" s="251">
        <f>Abiertos!$D$3</f>
        <v>1</v>
      </c>
      <c r="Z3" s="251" t="str">
        <f>LOOKUP(J3,Personas!$A$2:$A$45,Personas!$B$2:$B$45)</f>
        <v>TAS</v>
      </c>
      <c r="AA3" s="252"/>
      <c r="AB3" s="252"/>
      <c r="AC3" s="252"/>
      <c r="AD3" s="252"/>
      <c r="AE3" s="254"/>
      <c r="AF3" s="254"/>
    </row>
    <row r="4" spans="1:32" s="245" customFormat="1" ht="47.25" customHeight="1" x14ac:dyDescent="0.25">
      <c r="A4" s="255">
        <v>1</v>
      </c>
      <c r="B4" s="254" t="s">
        <v>701</v>
      </c>
      <c r="C4" s="241" t="s">
        <v>1006</v>
      </c>
      <c r="D4" s="246" t="s">
        <v>10</v>
      </c>
      <c r="E4" s="246" t="s">
        <v>51</v>
      </c>
      <c r="F4" s="246" t="s">
        <v>25</v>
      </c>
      <c r="G4" s="246" t="s">
        <v>1007</v>
      </c>
      <c r="H4" s="246" t="s">
        <v>1008</v>
      </c>
      <c r="I4" s="246" t="s">
        <v>65</v>
      </c>
      <c r="J4" s="246" t="s">
        <v>42</v>
      </c>
      <c r="K4" s="253">
        <f>Abiertos!$D$2</f>
        <v>42058.75</v>
      </c>
      <c r="L4" s="248">
        <v>42055.614583333336</v>
      </c>
      <c r="M4" s="253">
        <v>42055.614583333336</v>
      </c>
      <c r="N4" s="230">
        <f t="shared" si="0"/>
        <v>3.1354166666642413</v>
      </c>
      <c r="O4" s="248">
        <f t="shared" si="1"/>
        <v>42056.614583333336</v>
      </c>
      <c r="P4" s="248">
        <v>42058</v>
      </c>
      <c r="Q4" s="249">
        <f t="shared" si="2"/>
        <v>2</v>
      </c>
      <c r="R4" s="249">
        <f t="shared" si="3"/>
        <v>0</v>
      </c>
      <c r="S4" s="250">
        <f t="shared" si="4"/>
        <v>3.1354166666642413</v>
      </c>
      <c r="T4" s="247"/>
      <c r="U4" s="247" t="str">
        <f t="shared" si="5"/>
        <v>No Cumplió</v>
      </c>
      <c r="V4" s="247" t="str">
        <f t="shared" si="6"/>
        <v>No Cumplió</v>
      </c>
      <c r="W4" s="250">
        <f t="shared" si="7"/>
        <v>3.1354166666642413</v>
      </c>
      <c r="X4" s="246"/>
      <c r="Y4" s="251">
        <f>Abiertos!$D$3</f>
        <v>1</v>
      </c>
      <c r="Z4" s="251" t="str">
        <f>LOOKUP(J4,Personas!$A$2:$A$45,Personas!$B$2:$B$45)</f>
        <v>TAS</v>
      </c>
      <c r="AA4" s="252"/>
      <c r="AB4" s="252"/>
      <c r="AC4" s="252"/>
      <c r="AD4" s="252"/>
      <c r="AE4" s="254"/>
      <c r="AF4" s="254"/>
    </row>
    <row r="5" spans="1:32" s="245" customFormat="1" ht="47.25" customHeight="1" x14ac:dyDescent="0.25">
      <c r="A5" s="255">
        <v>1</v>
      </c>
      <c r="B5" s="254" t="s">
        <v>702</v>
      </c>
      <c r="C5" s="241" t="s">
        <v>966</v>
      </c>
      <c r="D5" s="246" t="s">
        <v>10</v>
      </c>
      <c r="E5" s="246" t="s">
        <v>59</v>
      </c>
      <c r="F5" s="246" t="s">
        <v>25</v>
      </c>
      <c r="G5" s="246" t="s">
        <v>967</v>
      </c>
      <c r="H5" s="246" t="s">
        <v>968</v>
      </c>
      <c r="I5" s="246" t="s">
        <v>32</v>
      </c>
      <c r="J5" s="246" t="s">
        <v>32</v>
      </c>
      <c r="K5" s="253">
        <f>Abiertos!$D$2</f>
        <v>42058.75</v>
      </c>
      <c r="L5" s="248">
        <v>42052.754861111112</v>
      </c>
      <c r="M5" s="253">
        <v>42053.671527777777</v>
      </c>
      <c r="N5" s="230">
        <f t="shared" si="0"/>
        <v>5.078472222223354</v>
      </c>
      <c r="O5" s="248">
        <f t="shared" si="1"/>
        <v>42054.671527777777</v>
      </c>
      <c r="P5" s="248"/>
      <c r="Q5" s="249">
        <f t="shared" si="2"/>
        <v>4</v>
      </c>
      <c r="R5" s="249" t="str">
        <f t="shared" si="3"/>
        <v>Sin Fecha</v>
      </c>
      <c r="S5" s="250">
        <f t="shared" si="4"/>
        <v>5.9951388888875954</v>
      </c>
      <c r="T5" s="247"/>
      <c r="U5" s="247" t="str">
        <f t="shared" si="5"/>
        <v>No Cumplió</v>
      </c>
      <c r="V5" s="247" t="str">
        <f t="shared" si="6"/>
        <v>Sin Fecha</v>
      </c>
      <c r="W5" s="250">
        <f t="shared" si="7"/>
        <v>5.9951388888875954</v>
      </c>
      <c r="X5" s="246"/>
      <c r="Y5" s="251">
        <f>Abiertos!$D$3</f>
        <v>1</v>
      </c>
      <c r="Z5" s="251" t="str">
        <f>LOOKUP(J5,Personas!$A$2:$A$45,Personas!$B$2:$B$45)</f>
        <v>BX+</v>
      </c>
      <c r="AA5" s="252"/>
      <c r="AB5" s="252"/>
      <c r="AC5" s="252"/>
      <c r="AD5" s="252"/>
      <c r="AE5" s="254"/>
      <c r="AF5" s="254"/>
    </row>
    <row r="6" spans="1:32" s="245" customFormat="1" ht="47.25" customHeight="1" x14ac:dyDescent="0.25">
      <c r="A6" s="255">
        <v>1</v>
      </c>
      <c r="B6" s="254" t="s">
        <v>702</v>
      </c>
      <c r="C6" s="241" t="s">
        <v>977</v>
      </c>
      <c r="D6" s="246" t="s">
        <v>10</v>
      </c>
      <c r="E6" s="246" t="s">
        <v>59</v>
      </c>
      <c r="F6" s="246" t="s">
        <v>25</v>
      </c>
      <c r="G6" s="246" t="s">
        <v>978</v>
      </c>
      <c r="H6" s="246" t="s">
        <v>979</v>
      </c>
      <c r="I6" s="246" t="s">
        <v>49</v>
      </c>
      <c r="J6" s="246" t="s">
        <v>55</v>
      </c>
      <c r="K6" s="253">
        <f>Abiertos!$D$2</f>
        <v>42058.75</v>
      </c>
      <c r="L6" s="248">
        <v>42051.817361111112</v>
      </c>
      <c r="M6" s="259">
        <v>42051.817361111112</v>
      </c>
      <c r="N6" s="230">
        <f t="shared" si="0"/>
        <v>6.9326388888875954</v>
      </c>
      <c r="O6" s="248">
        <f t="shared" si="1"/>
        <v>42052.817361111112</v>
      </c>
      <c r="P6" s="248"/>
      <c r="Q6" s="249">
        <f t="shared" si="2"/>
        <v>5</v>
      </c>
      <c r="R6" s="249" t="str">
        <f t="shared" si="3"/>
        <v>Sin Fecha</v>
      </c>
      <c r="S6" s="250">
        <f t="shared" si="4"/>
        <v>6.9326388888875954</v>
      </c>
      <c r="T6" s="247"/>
      <c r="U6" s="247" t="str">
        <f t="shared" si="5"/>
        <v>No Cumplió</v>
      </c>
      <c r="V6" s="247" t="str">
        <f t="shared" si="6"/>
        <v>Sin Fecha</v>
      </c>
      <c r="W6" s="250">
        <f t="shared" si="7"/>
        <v>6.9326388888875954</v>
      </c>
      <c r="X6" s="246"/>
      <c r="Y6" s="251">
        <f>Abiertos!$D$3</f>
        <v>1</v>
      </c>
      <c r="Z6" s="251" t="str">
        <f>LOOKUP(J6,Personas!$A$2:$A$45,Personas!$B$2:$B$45)</f>
        <v>BX+</v>
      </c>
      <c r="AA6" s="252"/>
      <c r="AB6" s="252"/>
      <c r="AC6" s="252"/>
      <c r="AD6" s="252"/>
      <c r="AE6" s="192"/>
      <c r="AF6" s="192"/>
    </row>
    <row r="7" spans="1:32" s="245" customFormat="1" ht="47.25" customHeight="1" x14ac:dyDescent="0.25">
      <c r="A7" s="255">
        <v>1</v>
      </c>
      <c r="B7" s="254" t="s">
        <v>701</v>
      </c>
      <c r="C7" s="241" t="s">
        <v>980</v>
      </c>
      <c r="D7" s="246" t="s">
        <v>10</v>
      </c>
      <c r="E7" s="246" t="s">
        <v>51</v>
      </c>
      <c r="F7" s="246" t="s">
        <v>12</v>
      </c>
      <c r="G7" s="246" t="s">
        <v>981</v>
      </c>
      <c r="H7" s="246" t="s">
        <v>982</v>
      </c>
      <c r="I7" s="246" t="s">
        <v>55</v>
      </c>
      <c r="J7" s="246" t="s">
        <v>696</v>
      </c>
      <c r="K7" s="253">
        <f>Abiertos!$D$2</f>
        <v>42058.75</v>
      </c>
      <c r="L7" s="248">
        <v>42051.793055555558</v>
      </c>
      <c r="M7" s="259">
        <v>42054.75</v>
      </c>
      <c r="N7" s="230">
        <f t="shared" si="0"/>
        <v>4</v>
      </c>
      <c r="O7" s="248">
        <f t="shared" si="1"/>
        <v>42055.75</v>
      </c>
      <c r="P7" s="248"/>
      <c r="Q7" s="249">
        <f t="shared" si="2"/>
        <v>3</v>
      </c>
      <c r="R7" s="249" t="str">
        <f t="shared" si="3"/>
        <v>Sin Fecha</v>
      </c>
      <c r="S7" s="250">
        <f t="shared" si="4"/>
        <v>6.9569444444423425</v>
      </c>
      <c r="T7" s="247"/>
      <c r="U7" s="247" t="str">
        <f t="shared" si="5"/>
        <v>No Cumplió</v>
      </c>
      <c r="V7" s="247" t="str">
        <f t="shared" si="6"/>
        <v>Sin Fecha</v>
      </c>
      <c r="W7" s="250">
        <f t="shared" si="7"/>
        <v>6.9569444444423425</v>
      </c>
      <c r="X7" s="246"/>
      <c r="Y7" s="251">
        <f>Abiertos!$D$3</f>
        <v>1</v>
      </c>
      <c r="Z7" s="251" t="str">
        <f>LOOKUP(J7,Personas!$A$2:$A$45,Personas!$B$2:$B$45)</f>
        <v>TAS</v>
      </c>
      <c r="AA7" s="252"/>
      <c r="AB7" s="252"/>
      <c r="AC7" s="252"/>
      <c r="AD7" s="252"/>
      <c r="AE7" s="192"/>
      <c r="AF7" s="192"/>
    </row>
    <row r="8" spans="1:32" s="245" customFormat="1" ht="63.75" customHeight="1" x14ac:dyDescent="0.25">
      <c r="A8" s="255">
        <v>1</v>
      </c>
      <c r="B8" s="254" t="s">
        <v>700</v>
      </c>
      <c r="C8" s="241" t="s">
        <v>916</v>
      </c>
      <c r="D8" s="246" t="s">
        <v>10</v>
      </c>
      <c r="E8" s="246" t="s">
        <v>11</v>
      </c>
      <c r="F8" s="246" t="s">
        <v>25</v>
      </c>
      <c r="G8" s="246" t="s">
        <v>917</v>
      </c>
      <c r="H8" s="246" t="s">
        <v>918</v>
      </c>
      <c r="I8" s="246" t="s">
        <v>32</v>
      </c>
      <c r="J8" s="246" t="s">
        <v>131</v>
      </c>
      <c r="K8" s="253">
        <f>Abiertos!$D$2</f>
        <v>42058.75</v>
      </c>
      <c r="L8" s="248">
        <v>42048.847916666666</v>
      </c>
      <c r="M8" s="253">
        <f>+T9</f>
        <v>42058.736805555556</v>
      </c>
      <c r="N8" s="230">
        <f t="shared" si="0"/>
        <v>1.3194444443797693E-2</v>
      </c>
      <c r="O8" s="248">
        <f t="shared" si="1"/>
        <v>42059.736805555556</v>
      </c>
      <c r="P8" s="248"/>
      <c r="Q8" s="249">
        <f t="shared" si="2"/>
        <v>0</v>
      </c>
      <c r="R8" s="249" t="str">
        <f t="shared" si="3"/>
        <v>Sin Fecha</v>
      </c>
      <c r="S8" s="250">
        <f t="shared" si="4"/>
        <v>9.9020833333343035</v>
      </c>
      <c r="T8" s="247"/>
      <c r="U8" s="247" t="str">
        <f t="shared" si="5"/>
        <v>No Cumplió</v>
      </c>
      <c r="V8" s="247" t="str">
        <f t="shared" si="6"/>
        <v>Sin Fecha</v>
      </c>
      <c r="W8" s="250">
        <f t="shared" si="7"/>
        <v>9.9020833333343035</v>
      </c>
      <c r="X8" s="246" t="s">
        <v>922</v>
      </c>
      <c r="Y8" s="251">
        <f>Abiertos!$D$3</f>
        <v>1</v>
      </c>
      <c r="Z8" s="251" t="str">
        <f>LOOKUP(J8,Personas!$A$2:$A$45,Personas!$B$2:$B$45)</f>
        <v>BX+</v>
      </c>
      <c r="AA8" s="252"/>
      <c r="AB8" s="252"/>
      <c r="AC8" s="252"/>
      <c r="AD8" s="252"/>
      <c r="AE8" s="254"/>
      <c r="AF8" s="254"/>
    </row>
    <row r="9" spans="1:32" s="245" customFormat="1" ht="63.75" customHeight="1" x14ac:dyDescent="0.25">
      <c r="A9" s="255"/>
      <c r="B9" s="254" t="s">
        <v>700</v>
      </c>
      <c r="C9" s="241" t="s">
        <v>916</v>
      </c>
      <c r="D9" s="246" t="s">
        <v>10</v>
      </c>
      <c r="E9" s="246" t="s">
        <v>11</v>
      </c>
      <c r="F9" s="246" t="s">
        <v>25</v>
      </c>
      <c r="G9" s="246" t="s">
        <v>917</v>
      </c>
      <c r="H9" s="246" t="s">
        <v>918</v>
      </c>
      <c r="I9" s="246" t="s">
        <v>32</v>
      </c>
      <c r="J9" s="246" t="s">
        <v>42</v>
      </c>
      <c r="K9" s="253">
        <f>Abiertos!$D$2</f>
        <v>42058.75</v>
      </c>
      <c r="L9" s="248">
        <v>42048.847916666666</v>
      </c>
      <c r="M9" s="253">
        <v>42048.847916666666</v>
      </c>
      <c r="N9" s="230">
        <f t="shared" si="0"/>
        <v>9.9020833333343035</v>
      </c>
      <c r="O9" s="248">
        <f t="shared" si="1"/>
        <v>42049.847916666666</v>
      </c>
      <c r="P9" s="248">
        <v>42055</v>
      </c>
      <c r="Q9" s="249">
        <f t="shared" si="2"/>
        <v>8</v>
      </c>
      <c r="R9" s="249">
        <f t="shared" si="3"/>
        <v>3</v>
      </c>
      <c r="S9" s="250">
        <f t="shared" si="4"/>
        <v>9.9020833333343035</v>
      </c>
      <c r="T9" s="247">
        <v>42058.736805555556</v>
      </c>
      <c r="U9" s="247" t="str">
        <f t="shared" si="5"/>
        <v>No Cumplió</v>
      </c>
      <c r="V9" s="247" t="str">
        <f t="shared" si="6"/>
        <v>No Cumplió</v>
      </c>
      <c r="W9" s="250">
        <f t="shared" si="7"/>
        <v>9.8888888888905058</v>
      </c>
      <c r="X9" s="246" t="s">
        <v>922</v>
      </c>
      <c r="Y9" s="251">
        <f>Abiertos!$D$3</f>
        <v>1</v>
      </c>
      <c r="Z9" s="251" t="str">
        <f>LOOKUP(J9,Personas!$A$2:$A$45,Personas!$B$2:$B$45)</f>
        <v>TAS</v>
      </c>
      <c r="AA9" s="252"/>
      <c r="AB9" s="252"/>
      <c r="AC9" s="252"/>
      <c r="AD9" s="252"/>
      <c r="AE9" s="254"/>
      <c r="AF9" s="254"/>
    </row>
    <row r="10" spans="1:32" s="245" customFormat="1" ht="63.75" customHeight="1" x14ac:dyDescent="0.25">
      <c r="A10" s="255" t="s">
        <v>945</v>
      </c>
      <c r="B10" s="254" t="s">
        <v>702</v>
      </c>
      <c r="C10" s="241" t="s">
        <v>919</v>
      </c>
      <c r="D10" s="246" t="s">
        <v>10</v>
      </c>
      <c r="E10" s="246" t="s">
        <v>817</v>
      </c>
      <c r="F10" s="246" t="s">
        <v>12</v>
      </c>
      <c r="G10" s="246" t="s">
        <v>920</v>
      </c>
      <c r="H10" s="246" t="s">
        <v>921</v>
      </c>
      <c r="I10" s="246" t="s">
        <v>55</v>
      </c>
      <c r="J10" s="246" t="s">
        <v>127</v>
      </c>
      <c r="K10" s="253">
        <f>Abiertos!$D$2</f>
        <v>42058.75</v>
      </c>
      <c r="L10" s="248">
        <v>42048.625</v>
      </c>
      <c r="M10" s="253">
        <v>42048.625</v>
      </c>
      <c r="N10" s="230">
        <f t="shared" si="0"/>
        <v>10.125</v>
      </c>
      <c r="O10" s="248">
        <f t="shared" si="1"/>
        <v>42049.625</v>
      </c>
      <c r="P10" s="248"/>
      <c r="Q10" s="249">
        <f t="shared" si="2"/>
        <v>4</v>
      </c>
      <c r="R10" s="249" t="str">
        <f t="shared" si="3"/>
        <v>Sin Fecha</v>
      </c>
      <c r="S10" s="250">
        <f t="shared" si="4"/>
        <v>10.125</v>
      </c>
      <c r="T10" s="247">
        <v>42053.692361111112</v>
      </c>
      <c r="U10" s="247" t="str">
        <f t="shared" si="5"/>
        <v>No Cumplió</v>
      </c>
      <c r="V10" s="247" t="str">
        <f t="shared" si="6"/>
        <v>Sin Fecha</v>
      </c>
      <c r="W10" s="250">
        <f t="shared" si="7"/>
        <v>5.0673611111124046</v>
      </c>
      <c r="X10" s="246" t="s">
        <v>17</v>
      </c>
      <c r="Y10" s="251">
        <f>Abiertos!$D$3</f>
        <v>1</v>
      </c>
      <c r="Z10" s="251" t="str">
        <f>LOOKUP(J10,Personas!$A$2:$A$45,Personas!$B$2:$B$45)</f>
        <v>TAS</v>
      </c>
      <c r="AA10" s="252"/>
      <c r="AB10" s="252"/>
      <c r="AC10" s="252"/>
      <c r="AD10" s="252"/>
      <c r="AE10" s="254"/>
      <c r="AF10" s="254"/>
    </row>
    <row r="11" spans="1:32" s="245" customFormat="1" ht="63.75" customHeight="1" x14ac:dyDescent="0.25">
      <c r="A11" s="255">
        <v>1</v>
      </c>
      <c r="B11" s="254" t="s">
        <v>702</v>
      </c>
      <c r="C11" s="241" t="s">
        <v>890</v>
      </c>
      <c r="D11" s="246" t="s">
        <v>10</v>
      </c>
      <c r="E11" s="246" t="s">
        <v>59</v>
      </c>
      <c r="F11" s="246" t="s">
        <v>12</v>
      </c>
      <c r="G11" s="246" t="s">
        <v>891</v>
      </c>
      <c r="H11" s="246" t="s">
        <v>892</v>
      </c>
      <c r="I11" s="246" t="s">
        <v>131</v>
      </c>
      <c r="J11" s="246" t="s">
        <v>131</v>
      </c>
      <c r="K11" s="253">
        <f>Abiertos!$D$2</f>
        <v>42058.75</v>
      </c>
      <c r="L11" s="248">
        <v>42046.419444444444</v>
      </c>
      <c r="M11" s="253">
        <v>42046.770833333336</v>
      </c>
      <c r="N11" s="230">
        <f t="shared" si="0"/>
        <v>11.979166666664241</v>
      </c>
      <c r="O11" s="248">
        <f t="shared" si="1"/>
        <v>42047.770833333336</v>
      </c>
      <c r="P11" s="248">
        <v>42047</v>
      </c>
      <c r="Q11" s="249">
        <f t="shared" si="2"/>
        <v>10</v>
      </c>
      <c r="R11" s="249">
        <f t="shared" si="3"/>
        <v>11</v>
      </c>
      <c r="S11" s="250">
        <f t="shared" si="4"/>
        <v>12.330555555556202</v>
      </c>
      <c r="T11" s="247"/>
      <c r="U11" s="247" t="str">
        <f t="shared" si="5"/>
        <v>No Cumplió</v>
      </c>
      <c r="V11" s="247" t="str">
        <f t="shared" si="6"/>
        <v>No Cumplió</v>
      </c>
      <c r="W11" s="250">
        <f t="shared" si="7"/>
        <v>12.330555555556202</v>
      </c>
      <c r="X11" s="246"/>
      <c r="Y11" s="251">
        <f>Abiertos!$D$3</f>
        <v>1</v>
      </c>
      <c r="Z11" s="251" t="str">
        <f>LOOKUP(J11,Personas!$A$2:$A$45,Personas!$B$2:$B$45)</f>
        <v>BX+</v>
      </c>
      <c r="AA11" s="252"/>
      <c r="AB11" s="252"/>
      <c r="AC11" s="252"/>
      <c r="AD11" s="252"/>
      <c r="AE11" s="254"/>
      <c r="AF11" s="254"/>
    </row>
    <row r="12" spans="1:32" s="245" customFormat="1" ht="63.75" customHeight="1" x14ac:dyDescent="0.25">
      <c r="A12" s="255">
        <v>1</v>
      </c>
      <c r="B12" s="254" t="s">
        <v>702</v>
      </c>
      <c r="C12" s="241" t="s">
        <v>893</v>
      </c>
      <c r="D12" s="246" t="s">
        <v>10</v>
      </c>
      <c r="E12" s="246" t="s">
        <v>59</v>
      </c>
      <c r="F12" s="246" t="s">
        <v>12</v>
      </c>
      <c r="G12" s="246" t="s">
        <v>894</v>
      </c>
      <c r="H12" s="246" t="s">
        <v>895</v>
      </c>
      <c r="I12" s="246" t="s">
        <v>264</v>
      </c>
      <c r="J12" s="246" t="s">
        <v>264</v>
      </c>
      <c r="K12" s="253">
        <f>Abiertos!$D$2</f>
        <v>42058.75</v>
      </c>
      <c r="L12" s="248">
        <v>42045.90347222222</v>
      </c>
      <c r="M12" s="253">
        <v>42045.90347222222</v>
      </c>
      <c r="N12" s="230">
        <f t="shared" si="0"/>
        <v>12.846527777779556</v>
      </c>
      <c r="O12" s="248">
        <f t="shared" si="1"/>
        <v>42046.90347222222</v>
      </c>
      <c r="P12" s="248">
        <v>42048</v>
      </c>
      <c r="Q12" s="249">
        <f t="shared" si="2"/>
        <v>11</v>
      </c>
      <c r="R12" s="249">
        <f t="shared" si="3"/>
        <v>10</v>
      </c>
      <c r="S12" s="250">
        <f t="shared" si="4"/>
        <v>12.846527777779556</v>
      </c>
      <c r="T12" s="247"/>
      <c r="U12" s="247" t="str">
        <f t="shared" si="5"/>
        <v>No Cumplió</v>
      </c>
      <c r="V12" s="247" t="str">
        <f t="shared" si="6"/>
        <v>No Cumplió</v>
      </c>
      <c r="W12" s="250">
        <f t="shared" si="7"/>
        <v>12.846527777779556</v>
      </c>
      <c r="X12" s="246"/>
      <c r="Y12" s="251">
        <f>Abiertos!$D$3</f>
        <v>1</v>
      </c>
      <c r="Z12" s="251" t="str">
        <f>LOOKUP(J12,Personas!$A$2:$A$45,Personas!$B$2:$B$45)</f>
        <v>BX+</v>
      </c>
      <c r="AA12" s="252"/>
      <c r="AB12" s="252"/>
      <c r="AC12" s="252"/>
      <c r="AD12" s="252"/>
      <c r="AE12" s="254"/>
      <c r="AF12" s="254"/>
    </row>
    <row r="13" spans="1:32" s="245" customFormat="1" ht="63.75" customHeight="1" x14ac:dyDescent="0.25">
      <c r="A13" s="255">
        <v>1</v>
      </c>
      <c r="B13" s="254" t="s">
        <v>702</v>
      </c>
      <c r="C13" s="241" t="s">
        <v>896</v>
      </c>
      <c r="D13" s="246" t="s">
        <v>10</v>
      </c>
      <c r="E13" s="246" t="s">
        <v>24</v>
      </c>
      <c r="F13" s="246" t="s">
        <v>12</v>
      </c>
      <c r="G13" s="246" t="s">
        <v>897</v>
      </c>
      <c r="H13" s="246" t="s">
        <v>898</v>
      </c>
      <c r="I13" s="246" t="s">
        <v>264</v>
      </c>
      <c r="J13" s="246" t="s">
        <v>80</v>
      </c>
      <c r="K13" s="253">
        <f>Abiertos!$D$2</f>
        <v>42058.75</v>
      </c>
      <c r="L13" s="248">
        <v>42045.900694444441</v>
      </c>
      <c r="M13" s="253">
        <f>+T14</f>
        <v>42051.73541666667</v>
      </c>
      <c r="N13" s="230">
        <f t="shared" si="0"/>
        <v>7.0145833333299379</v>
      </c>
      <c r="O13" s="248">
        <f t="shared" si="1"/>
        <v>42052.73541666667</v>
      </c>
      <c r="P13" s="248">
        <v>42058</v>
      </c>
      <c r="Q13" s="249">
        <f t="shared" si="2"/>
        <v>6</v>
      </c>
      <c r="R13" s="249">
        <f t="shared" si="3"/>
        <v>0</v>
      </c>
      <c r="S13" s="250">
        <f t="shared" si="4"/>
        <v>12.849305555559113</v>
      </c>
      <c r="T13" s="247"/>
      <c r="U13" s="247" t="str">
        <f t="shared" si="5"/>
        <v>No Cumplió</v>
      </c>
      <c r="V13" s="247" t="str">
        <f t="shared" si="6"/>
        <v>No Cumplió</v>
      </c>
      <c r="W13" s="250">
        <f t="shared" si="7"/>
        <v>12.849305555559113</v>
      </c>
      <c r="X13" s="246"/>
      <c r="Y13" s="251">
        <f>Abiertos!$D$3</f>
        <v>1</v>
      </c>
      <c r="Z13" s="251" t="str">
        <f>LOOKUP(J13,Personas!$A$2:$A$45,Personas!$B$2:$B$45)</f>
        <v>BX+</v>
      </c>
      <c r="AA13" s="252"/>
      <c r="AB13" s="252"/>
      <c r="AC13" s="252"/>
      <c r="AD13" s="252"/>
      <c r="AE13" s="254"/>
      <c r="AF13" s="254"/>
    </row>
    <row r="14" spans="1:32" s="245" customFormat="1" ht="63.75" customHeight="1" x14ac:dyDescent="0.25">
      <c r="A14" s="255"/>
      <c r="B14" s="254" t="s">
        <v>702</v>
      </c>
      <c r="C14" s="241" t="s">
        <v>896</v>
      </c>
      <c r="D14" s="246" t="s">
        <v>10</v>
      </c>
      <c r="E14" s="246" t="s">
        <v>59</v>
      </c>
      <c r="F14" s="246" t="s">
        <v>12</v>
      </c>
      <c r="G14" s="246" t="s">
        <v>897</v>
      </c>
      <c r="H14" s="246" t="s">
        <v>898</v>
      </c>
      <c r="I14" s="246" t="s">
        <v>264</v>
      </c>
      <c r="J14" s="246" t="s">
        <v>264</v>
      </c>
      <c r="K14" s="253">
        <f>Abiertos!$D$2</f>
        <v>42058.75</v>
      </c>
      <c r="L14" s="248">
        <v>42045.900694444441</v>
      </c>
      <c r="M14" s="253">
        <v>42045.900694444441</v>
      </c>
      <c r="N14" s="230">
        <f t="shared" si="0"/>
        <v>12.849305555559113</v>
      </c>
      <c r="O14" s="248">
        <f t="shared" si="1"/>
        <v>42046.900694444441</v>
      </c>
      <c r="P14" s="248"/>
      <c r="Q14" s="249">
        <f t="shared" si="2"/>
        <v>4</v>
      </c>
      <c r="R14" s="249" t="str">
        <f t="shared" si="3"/>
        <v>Sin Fecha</v>
      </c>
      <c r="S14" s="250">
        <f t="shared" si="4"/>
        <v>12.849305555559113</v>
      </c>
      <c r="T14" s="247">
        <v>42051.73541666667</v>
      </c>
      <c r="U14" s="247" t="str">
        <f t="shared" si="5"/>
        <v>No Cumplió</v>
      </c>
      <c r="V14" s="247" t="str">
        <f t="shared" si="6"/>
        <v>Sin Fecha</v>
      </c>
      <c r="W14" s="250">
        <f t="shared" si="7"/>
        <v>5.8347222222291748</v>
      </c>
      <c r="X14" s="246"/>
      <c r="Y14" s="251">
        <f>Abiertos!$D$3</f>
        <v>1</v>
      </c>
      <c r="Z14" s="251" t="str">
        <f>LOOKUP(J14,Personas!$A$2:$A$45,Personas!$B$2:$B$45)</f>
        <v>BX+</v>
      </c>
      <c r="AA14" s="252"/>
      <c r="AB14" s="252"/>
      <c r="AC14" s="252"/>
      <c r="AD14" s="252"/>
      <c r="AE14" s="254"/>
      <c r="AF14" s="254"/>
    </row>
    <row r="15" spans="1:32" s="245" customFormat="1" ht="63.75" customHeight="1" x14ac:dyDescent="0.25">
      <c r="A15" s="255">
        <v>1</v>
      </c>
      <c r="B15" s="254" t="s">
        <v>702</v>
      </c>
      <c r="C15" s="241" t="s">
        <v>899</v>
      </c>
      <c r="D15" s="246" t="s">
        <v>10</v>
      </c>
      <c r="E15" s="246" t="s">
        <v>59</v>
      </c>
      <c r="F15" s="246" t="s">
        <v>12</v>
      </c>
      <c r="G15" s="246" t="s">
        <v>900</v>
      </c>
      <c r="H15" s="246" t="s">
        <v>901</v>
      </c>
      <c r="I15" s="246" t="s">
        <v>264</v>
      </c>
      <c r="J15" s="246" t="s">
        <v>264</v>
      </c>
      <c r="K15" s="253">
        <f>Abiertos!$D$2</f>
        <v>42058.75</v>
      </c>
      <c r="L15" s="248">
        <v>42045.899305555555</v>
      </c>
      <c r="M15" s="253">
        <v>42045.899305555555</v>
      </c>
      <c r="N15" s="230">
        <f t="shared" si="0"/>
        <v>12.850694444445253</v>
      </c>
      <c r="O15" s="248">
        <f t="shared" si="1"/>
        <v>42046.899305555555</v>
      </c>
      <c r="P15" s="248"/>
      <c r="Q15" s="249">
        <f t="shared" si="2"/>
        <v>11</v>
      </c>
      <c r="R15" s="249" t="str">
        <f t="shared" si="3"/>
        <v>Sin Fecha</v>
      </c>
      <c r="S15" s="250">
        <f t="shared" si="4"/>
        <v>12.850694444445253</v>
      </c>
      <c r="T15" s="247"/>
      <c r="U15" s="247" t="str">
        <f t="shared" si="5"/>
        <v>No Cumplió</v>
      </c>
      <c r="V15" s="247" t="str">
        <f t="shared" si="6"/>
        <v>Sin Fecha</v>
      </c>
      <c r="W15" s="250">
        <f t="shared" si="7"/>
        <v>12.850694444445253</v>
      </c>
      <c r="X15" s="246" t="s">
        <v>912</v>
      </c>
      <c r="Y15" s="251">
        <f>Abiertos!$D$3</f>
        <v>1</v>
      </c>
      <c r="Z15" s="251" t="str">
        <f>LOOKUP(J15,Personas!$A$2:$A$45,Personas!$B$2:$B$45)</f>
        <v>BX+</v>
      </c>
      <c r="AA15" s="252"/>
      <c r="AB15" s="252"/>
      <c r="AC15" s="252"/>
      <c r="AD15" s="252"/>
      <c r="AE15" s="254"/>
      <c r="AF15" s="254"/>
    </row>
    <row r="16" spans="1:32" s="245" customFormat="1" ht="63.75" customHeight="1" x14ac:dyDescent="0.25">
      <c r="A16" s="255">
        <v>1</v>
      </c>
      <c r="B16" s="254" t="s">
        <v>700</v>
      </c>
      <c r="C16" s="241" t="s">
        <v>960</v>
      </c>
      <c r="D16" s="246" t="s">
        <v>10</v>
      </c>
      <c r="E16" s="246" t="s">
        <v>24</v>
      </c>
      <c r="F16" s="246" t="s">
        <v>25</v>
      </c>
      <c r="G16" s="246" t="s">
        <v>961</v>
      </c>
      <c r="H16" s="246" t="s">
        <v>962</v>
      </c>
      <c r="I16" s="246" t="s">
        <v>905</v>
      </c>
      <c r="J16" s="246" t="s">
        <v>16</v>
      </c>
      <c r="K16" s="253">
        <f>Abiertos!$D$2</f>
        <v>42058.75</v>
      </c>
      <c r="L16" s="248">
        <v>42051.575694444444</v>
      </c>
      <c r="M16" s="259">
        <v>42051.813888888886</v>
      </c>
      <c r="N16" s="230">
        <f t="shared" si="0"/>
        <v>6.9361111111138598</v>
      </c>
      <c r="O16" s="248">
        <f t="shared" si="1"/>
        <v>42052.813888888886</v>
      </c>
      <c r="P16" s="248"/>
      <c r="Q16" s="249">
        <f t="shared" si="2"/>
        <v>5</v>
      </c>
      <c r="R16" s="249" t="str">
        <f t="shared" si="3"/>
        <v>Sin Fecha</v>
      </c>
      <c r="S16" s="250">
        <f t="shared" si="4"/>
        <v>7.1743055555562023</v>
      </c>
      <c r="T16" s="247"/>
      <c r="U16" s="247" t="str">
        <f t="shared" si="5"/>
        <v>No Cumplió</v>
      </c>
      <c r="V16" s="247" t="str">
        <f t="shared" si="6"/>
        <v>Sin Fecha</v>
      </c>
      <c r="W16" s="250">
        <f t="shared" si="7"/>
        <v>7.1743055555562023</v>
      </c>
      <c r="X16" s="246"/>
      <c r="Y16" s="251">
        <f>Abiertos!$D$3</f>
        <v>1</v>
      </c>
      <c r="Z16" s="251" t="str">
        <f>LOOKUP(J16,Personas!$A$2:$A$45,Personas!$B$2:$B$45)</f>
        <v>TAS</v>
      </c>
      <c r="AA16" s="252"/>
      <c r="AB16" s="252"/>
      <c r="AC16" s="252"/>
      <c r="AD16" s="252"/>
      <c r="AE16" s="192"/>
      <c r="AF16" s="192"/>
    </row>
    <row r="17" spans="1:32" s="245" customFormat="1" ht="63.75" customHeight="1" x14ac:dyDescent="0.25">
      <c r="A17" s="255">
        <v>1</v>
      </c>
      <c r="B17" s="254" t="s">
        <v>701</v>
      </c>
      <c r="C17" s="241" t="s">
        <v>902</v>
      </c>
      <c r="D17" s="246" t="s">
        <v>10</v>
      </c>
      <c r="E17" s="246" t="s">
        <v>51</v>
      </c>
      <c r="F17" s="246" t="s">
        <v>25</v>
      </c>
      <c r="G17" s="246" t="s">
        <v>903</v>
      </c>
      <c r="H17" s="246" t="s">
        <v>904</v>
      </c>
      <c r="I17" s="246" t="s">
        <v>905</v>
      </c>
      <c r="J17" s="246" t="s">
        <v>363</v>
      </c>
      <c r="K17" s="253">
        <f>Abiertos!$D$2</f>
        <v>42058.75</v>
      </c>
      <c r="L17" s="248">
        <v>42045.738888888889</v>
      </c>
      <c r="M17" s="253">
        <f>+T18</f>
        <v>42051.47152777778</v>
      </c>
      <c r="N17" s="230">
        <f t="shared" si="0"/>
        <v>7.2784722222204437</v>
      </c>
      <c r="O17" s="248">
        <f t="shared" si="1"/>
        <v>42052.47152777778</v>
      </c>
      <c r="P17" s="248"/>
      <c r="Q17" s="249">
        <f t="shared" si="2"/>
        <v>6</v>
      </c>
      <c r="R17" s="249" t="str">
        <f t="shared" si="3"/>
        <v>Sin Fecha</v>
      </c>
      <c r="S17" s="250">
        <f t="shared" si="4"/>
        <v>13.011111111110949</v>
      </c>
      <c r="T17" s="247"/>
      <c r="U17" s="247" t="str">
        <f t="shared" si="5"/>
        <v>No Cumplió</v>
      </c>
      <c r="V17" s="247" t="str">
        <f t="shared" si="6"/>
        <v>Sin Fecha</v>
      </c>
      <c r="W17" s="250">
        <f t="shared" si="7"/>
        <v>13.011111111110949</v>
      </c>
      <c r="X17" s="246" t="s">
        <v>925</v>
      </c>
      <c r="Y17" s="251">
        <f>Abiertos!$D$3</f>
        <v>1</v>
      </c>
      <c r="Z17" s="251" t="str">
        <f>LOOKUP(J17,Personas!$A$2:$A$45,Personas!$B$2:$B$45)</f>
        <v>TAS</v>
      </c>
      <c r="AA17" s="247">
        <v>42051.47152777778</v>
      </c>
      <c r="AB17" s="252"/>
      <c r="AC17" s="252"/>
      <c r="AD17" s="252"/>
      <c r="AE17" s="254"/>
      <c r="AF17" s="254"/>
    </row>
    <row r="18" spans="1:32" s="245" customFormat="1" ht="63.75" customHeight="1" x14ac:dyDescent="0.25">
      <c r="A18" s="255"/>
      <c r="B18" s="254" t="s">
        <v>702</v>
      </c>
      <c r="C18" s="241" t="s">
        <v>902</v>
      </c>
      <c r="D18" s="246" t="s">
        <v>10</v>
      </c>
      <c r="E18" s="246" t="s">
        <v>59</v>
      </c>
      <c r="F18" s="246" t="s">
        <v>25</v>
      </c>
      <c r="G18" s="246" t="s">
        <v>903</v>
      </c>
      <c r="H18" s="246" t="s">
        <v>904</v>
      </c>
      <c r="I18" s="246" t="s">
        <v>905</v>
      </c>
      <c r="J18" s="246" t="s">
        <v>300</v>
      </c>
      <c r="K18" s="253">
        <f>Abiertos!$D$2</f>
        <v>42058.75</v>
      </c>
      <c r="L18" s="248">
        <v>42045.738888888889</v>
      </c>
      <c r="M18" s="253">
        <v>42045.738888888889</v>
      </c>
      <c r="N18" s="230">
        <f t="shared" si="0"/>
        <v>13.011111111110949</v>
      </c>
      <c r="O18" s="248">
        <f t="shared" si="1"/>
        <v>42046.738888888889</v>
      </c>
      <c r="P18" s="248"/>
      <c r="Q18" s="249">
        <f t="shared" si="2"/>
        <v>4</v>
      </c>
      <c r="R18" s="249" t="str">
        <f t="shared" si="3"/>
        <v>Sin Fecha</v>
      </c>
      <c r="S18" s="250">
        <f t="shared" si="4"/>
        <v>13.011111111110949</v>
      </c>
      <c r="T18" s="247">
        <v>42051.47152777778</v>
      </c>
      <c r="U18" s="247" t="str">
        <f t="shared" si="5"/>
        <v>No Cumplió</v>
      </c>
      <c r="V18" s="247" t="str">
        <f t="shared" si="6"/>
        <v>Sin Fecha</v>
      </c>
      <c r="W18" s="250">
        <f t="shared" si="7"/>
        <v>5.7326388888905058</v>
      </c>
      <c r="X18" s="246" t="s">
        <v>913</v>
      </c>
      <c r="Y18" s="251">
        <f>Abiertos!$D$3</f>
        <v>1</v>
      </c>
      <c r="Z18" s="251" t="str">
        <f>LOOKUP(J18,Personas!$A$2:$A$45,Personas!$B$2:$B$45)</f>
        <v>BX+</v>
      </c>
      <c r="AA18" s="247">
        <v>42051.47152777778</v>
      </c>
      <c r="AB18" s="252"/>
      <c r="AC18" s="252"/>
      <c r="AD18" s="252"/>
      <c r="AE18" s="254"/>
      <c r="AF18" s="254"/>
    </row>
    <row r="19" spans="1:32" s="245" customFormat="1" ht="63.75" customHeight="1" x14ac:dyDescent="0.25">
      <c r="A19" s="255" t="s">
        <v>945</v>
      </c>
      <c r="B19" s="254" t="s">
        <v>702</v>
      </c>
      <c r="C19" s="241" t="s">
        <v>906</v>
      </c>
      <c r="D19" s="246" t="s">
        <v>10</v>
      </c>
      <c r="E19" s="246" t="s">
        <v>817</v>
      </c>
      <c r="F19" s="246" t="s">
        <v>25</v>
      </c>
      <c r="G19" s="246" t="s">
        <v>907</v>
      </c>
      <c r="H19" s="246" t="s">
        <v>908</v>
      </c>
      <c r="I19" s="246" t="s">
        <v>905</v>
      </c>
      <c r="J19" s="246" t="s">
        <v>905</v>
      </c>
      <c r="K19" s="253">
        <f>Abiertos!$D$2</f>
        <v>42058.75</v>
      </c>
      <c r="L19" s="248">
        <v>42045.696527777778</v>
      </c>
      <c r="M19" s="253">
        <v>42045.696527777778</v>
      </c>
      <c r="N19" s="230">
        <f t="shared" si="0"/>
        <v>13.053472222221899</v>
      </c>
      <c r="O19" s="248">
        <f t="shared" si="1"/>
        <v>42046.696527777778</v>
      </c>
      <c r="P19" s="248"/>
      <c r="Q19" s="249">
        <f t="shared" si="2"/>
        <v>1</v>
      </c>
      <c r="R19" s="249" t="str">
        <f t="shared" si="3"/>
        <v>Sin Fecha</v>
      </c>
      <c r="S19" s="250">
        <f t="shared" si="4"/>
        <v>13.053472222221899</v>
      </c>
      <c r="T19" s="247">
        <v>42047.831250000003</v>
      </c>
      <c r="U19" s="247" t="str">
        <f t="shared" si="5"/>
        <v>No Cumplió</v>
      </c>
      <c r="V19" s="247" t="str">
        <f t="shared" si="6"/>
        <v>Sin Fecha</v>
      </c>
      <c r="W19" s="250">
        <f t="shared" si="7"/>
        <v>2.1347222222248092</v>
      </c>
      <c r="X19" s="246" t="s">
        <v>914</v>
      </c>
      <c r="Y19" s="251">
        <f>Abiertos!$D$3</f>
        <v>1</v>
      </c>
      <c r="Z19" s="251" t="str">
        <f>LOOKUP(J19,Personas!$A$2:$A$45,Personas!$B$2:$B$45)</f>
        <v>BX+</v>
      </c>
      <c r="AA19" s="252"/>
      <c r="AB19" s="252"/>
      <c r="AC19" s="252"/>
      <c r="AD19" s="252"/>
      <c r="AE19" s="254"/>
      <c r="AF19" s="254"/>
    </row>
    <row r="20" spans="1:32" s="245" customFormat="1" ht="63.75" customHeight="1" x14ac:dyDescent="0.25">
      <c r="A20" s="255">
        <v>1</v>
      </c>
      <c r="B20" s="254" t="s">
        <v>702</v>
      </c>
      <c r="C20" s="241" t="s">
        <v>926</v>
      </c>
      <c r="D20" s="246" t="s">
        <v>10</v>
      </c>
      <c r="E20" s="246" t="s">
        <v>59</v>
      </c>
      <c r="F20" s="246" t="s">
        <v>25</v>
      </c>
      <c r="G20" s="246" t="s">
        <v>927</v>
      </c>
      <c r="H20" s="246" t="s">
        <v>928</v>
      </c>
      <c r="I20" s="246" t="s">
        <v>49</v>
      </c>
      <c r="J20" s="246" t="s">
        <v>49</v>
      </c>
      <c r="K20" s="253">
        <f>Abiertos!$D$2</f>
        <v>42058.75</v>
      </c>
      <c r="L20" s="248">
        <v>42044.894444444442</v>
      </c>
      <c r="M20" s="253">
        <v>42051.731249999997</v>
      </c>
      <c r="N20" s="230">
        <f t="shared" si="0"/>
        <v>7.0187500000029104</v>
      </c>
      <c r="O20" s="248">
        <f t="shared" si="1"/>
        <v>42052.731249999997</v>
      </c>
      <c r="P20" s="248"/>
      <c r="Q20" s="249">
        <f t="shared" si="2"/>
        <v>6</v>
      </c>
      <c r="R20" s="249" t="str">
        <f t="shared" si="3"/>
        <v>Sin Fecha</v>
      </c>
      <c r="S20" s="250">
        <f t="shared" si="4"/>
        <v>13.855555555557657</v>
      </c>
      <c r="T20" s="247"/>
      <c r="U20" s="247" t="str">
        <f t="shared" si="5"/>
        <v>No Cumplió</v>
      </c>
      <c r="V20" s="247" t="str">
        <f t="shared" si="6"/>
        <v>Sin Fecha</v>
      </c>
      <c r="W20" s="250">
        <f t="shared" si="7"/>
        <v>13.855555555557657</v>
      </c>
      <c r="X20" s="246" t="s">
        <v>17</v>
      </c>
      <c r="Y20" s="251">
        <f>Abiertos!$D$3</f>
        <v>1</v>
      </c>
      <c r="Z20" s="251" t="str">
        <f>LOOKUP(J20,Personas!$A$2:$A$45,Personas!$B$2:$B$45)</f>
        <v>BX+</v>
      </c>
      <c r="AA20" s="252"/>
      <c r="AB20" s="252"/>
      <c r="AC20" s="252"/>
      <c r="AD20" s="252"/>
      <c r="AE20" s="254"/>
      <c r="AF20" s="254"/>
    </row>
    <row r="21" spans="1:32" s="245" customFormat="1" ht="63.75" customHeight="1" x14ac:dyDescent="0.25">
      <c r="A21" s="192"/>
      <c r="B21" s="254" t="s">
        <v>702</v>
      </c>
      <c r="C21" s="241" t="s">
        <v>926</v>
      </c>
      <c r="D21" s="246" t="s">
        <v>10</v>
      </c>
      <c r="E21" s="246" t="s">
        <v>59</v>
      </c>
      <c r="F21" s="246" t="s">
        <v>25</v>
      </c>
      <c r="G21" s="246" t="s">
        <v>927</v>
      </c>
      <c r="H21" s="246" t="s">
        <v>928</v>
      </c>
      <c r="I21" s="246" t="s">
        <v>49</v>
      </c>
      <c r="J21" s="246" t="s">
        <v>127</v>
      </c>
      <c r="K21" s="253">
        <f>Abiertos!$D$2</f>
        <v>42058.75</v>
      </c>
      <c r="L21" s="248">
        <v>42044.894444444442</v>
      </c>
      <c r="M21" s="253">
        <v>42051.731249999997</v>
      </c>
      <c r="N21" s="230">
        <f t="shared" si="0"/>
        <v>7.0187500000029104</v>
      </c>
      <c r="O21" s="248">
        <f t="shared" si="1"/>
        <v>42052.731249999997</v>
      </c>
      <c r="P21" s="248"/>
      <c r="Q21" s="249">
        <f t="shared" si="2"/>
        <v>4</v>
      </c>
      <c r="R21" s="249" t="str">
        <f t="shared" si="3"/>
        <v>Sin Fecha</v>
      </c>
      <c r="S21" s="250">
        <f t="shared" si="4"/>
        <v>13.855555555557657</v>
      </c>
      <c r="T21" s="247">
        <v>42057</v>
      </c>
      <c r="U21" s="247" t="str">
        <f t="shared" si="5"/>
        <v>No Cumplió</v>
      </c>
      <c r="V21" s="247" t="str">
        <f t="shared" si="6"/>
        <v>Sin Fecha</v>
      </c>
      <c r="W21" s="250">
        <f t="shared" si="7"/>
        <v>12.105555555557657</v>
      </c>
      <c r="X21" s="246" t="s">
        <v>17</v>
      </c>
      <c r="Y21" s="251">
        <f>Abiertos!$D$3</f>
        <v>1</v>
      </c>
      <c r="Z21" s="251" t="str">
        <f>LOOKUP(J21,Personas!$A$2:$A$45,Personas!$B$2:$B$45)</f>
        <v>TAS</v>
      </c>
      <c r="AA21" s="252"/>
      <c r="AB21" s="252"/>
      <c r="AC21" s="252"/>
      <c r="AD21" s="252"/>
      <c r="AE21" s="254"/>
      <c r="AF21" s="254"/>
    </row>
    <row r="22" spans="1:32" s="245" customFormat="1" ht="63.75" customHeight="1" x14ac:dyDescent="0.25">
      <c r="A22" s="255">
        <v>1</v>
      </c>
      <c r="B22" s="254" t="s">
        <v>702</v>
      </c>
      <c r="C22" s="241" t="s">
        <v>909</v>
      </c>
      <c r="D22" s="246" t="s">
        <v>10</v>
      </c>
      <c r="E22" s="246" t="s">
        <v>59</v>
      </c>
      <c r="F22" s="246" t="s">
        <v>25</v>
      </c>
      <c r="G22" s="246" t="s">
        <v>910</v>
      </c>
      <c r="H22" s="246" t="s">
        <v>911</v>
      </c>
      <c r="I22" s="246" t="s">
        <v>49</v>
      </c>
      <c r="J22" s="246" t="s">
        <v>338</v>
      </c>
      <c r="K22" s="253">
        <f>Abiertos!$D$2</f>
        <v>42058.75</v>
      </c>
      <c r="L22" s="248">
        <v>42044.887499999997</v>
      </c>
      <c r="M22" s="253">
        <f>+T23</f>
        <v>42047.806944444441</v>
      </c>
      <c r="N22" s="230">
        <f t="shared" si="0"/>
        <v>10.943055555559113</v>
      </c>
      <c r="O22" s="248">
        <f t="shared" si="1"/>
        <v>42048.806944444441</v>
      </c>
      <c r="P22" s="248"/>
      <c r="Q22" s="249">
        <f t="shared" si="2"/>
        <v>9</v>
      </c>
      <c r="R22" s="249" t="str">
        <f t="shared" si="3"/>
        <v>Sin Fecha</v>
      </c>
      <c r="S22" s="250">
        <f t="shared" si="4"/>
        <v>13.86250000000291</v>
      </c>
      <c r="T22" s="247"/>
      <c r="U22" s="247" t="str">
        <f t="shared" si="5"/>
        <v>No Cumplió</v>
      </c>
      <c r="V22" s="247" t="str">
        <f t="shared" si="6"/>
        <v>Sin Fecha</v>
      </c>
      <c r="W22" s="250">
        <f t="shared" si="7"/>
        <v>13.86250000000291</v>
      </c>
      <c r="X22" s="246" t="s">
        <v>17</v>
      </c>
      <c r="Y22" s="251">
        <f>Abiertos!$D$3</f>
        <v>1</v>
      </c>
      <c r="Z22" s="251" t="str">
        <f>LOOKUP(J22,Personas!$A$2:$A$45,Personas!$B$2:$B$45)</f>
        <v>BX+</v>
      </c>
      <c r="AA22" s="252"/>
      <c r="AB22" s="252"/>
      <c r="AC22" s="252"/>
      <c r="AD22" s="252"/>
      <c r="AE22" s="254"/>
      <c r="AF22" s="254"/>
    </row>
    <row r="23" spans="1:32" s="245" customFormat="1" ht="63.75" customHeight="1" x14ac:dyDescent="0.25">
      <c r="A23" s="255"/>
      <c r="B23" s="254" t="s">
        <v>702</v>
      </c>
      <c r="C23" s="241" t="s">
        <v>909</v>
      </c>
      <c r="D23" s="246" t="s">
        <v>10</v>
      </c>
      <c r="E23" s="246" t="s">
        <v>59</v>
      </c>
      <c r="F23" s="246" t="s">
        <v>25</v>
      </c>
      <c r="G23" s="246" t="s">
        <v>910</v>
      </c>
      <c r="H23" s="246" t="s">
        <v>911</v>
      </c>
      <c r="I23" s="246" t="s">
        <v>49</v>
      </c>
      <c r="J23" s="246" t="s">
        <v>49</v>
      </c>
      <c r="K23" s="253">
        <f>Abiertos!$D$2</f>
        <v>42058.75</v>
      </c>
      <c r="L23" s="248">
        <v>42044.887499999997</v>
      </c>
      <c r="M23" s="253">
        <v>42044.887499999997</v>
      </c>
      <c r="N23" s="230">
        <f t="shared" si="0"/>
        <v>13.86250000000291</v>
      </c>
      <c r="O23" s="248">
        <f t="shared" si="1"/>
        <v>42045.887499999997</v>
      </c>
      <c r="P23" s="248"/>
      <c r="Q23" s="249">
        <f t="shared" si="2"/>
        <v>1</v>
      </c>
      <c r="R23" s="249" t="str">
        <f t="shared" si="3"/>
        <v>Sin Fecha</v>
      </c>
      <c r="S23" s="250">
        <f t="shared" si="4"/>
        <v>13.86250000000291</v>
      </c>
      <c r="T23" s="247">
        <v>42047.806944444441</v>
      </c>
      <c r="U23" s="247" t="str">
        <f t="shared" si="5"/>
        <v>No Cumplió</v>
      </c>
      <c r="V23" s="247" t="str">
        <f t="shared" si="6"/>
        <v>Sin Fecha</v>
      </c>
      <c r="W23" s="250">
        <f t="shared" si="7"/>
        <v>2.9194444444437977</v>
      </c>
      <c r="X23" s="246" t="s">
        <v>17</v>
      </c>
      <c r="Y23" s="251">
        <f>Abiertos!$D$3</f>
        <v>1</v>
      </c>
      <c r="Z23" s="251" t="str">
        <f>LOOKUP(J23,Personas!$A$2:$A$45,Personas!$B$2:$B$45)</f>
        <v>BX+</v>
      </c>
      <c r="AA23" s="252"/>
      <c r="AB23" s="252"/>
      <c r="AC23" s="252"/>
      <c r="AD23" s="252"/>
      <c r="AE23" s="254"/>
      <c r="AF23" s="254"/>
    </row>
    <row r="24" spans="1:32" s="245" customFormat="1" ht="63.75" customHeight="1" x14ac:dyDescent="0.25">
      <c r="A24" s="255">
        <v>1</v>
      </c>
      <c r="B24" s="254" t="s">
        <v>700</v>
      </c>
      <c r="C24" s="241" t="s">
        <v>846</v>
      </c>
      <c r="D24" s="246" t="s">
        <v>10</v>
      </c>
      <c r="E24" s="246" t="s">
        <v>51</v>
      </c>
      <c r="F24" s="246" t="s">
        <v>25</v>
      </c>
      <c r="G24" s="246" t="s">
        <v>847</v>
      </c>
      <c r="H24" s="246" t="s">
        <v>848</v>
      </c>
      <c r="I24" s="246" t="s">
        <v>87</v>
      </c>
      <c r="J24" s="246" t="s">
        <v>42</v>
      </c>
      <c r="K24" s="253">
        <f>Abiertos!$D$2</f>
        <v>42058.75</v>
      </c>
      <c r="L24" s="248">
        <v>42044.740972222222</v>
      </c>
      <c r="M24" s="253">
        <v>42044.740972222222</v>
      </c>
      <c r="N24" s="230">
        <f t="shared" si="0"/>
        <v>14.009027777778101</v>
      </c>
      <c r="O24" s="248">
        <f t="shared" si="1"/>
        <v>42045.740972222222</v>
      </c>
      <c r="P24" s="248"/>
      <c r="Q24" s="249">
        <f t="shared" si="2"/>
        <v>13</v>
      </c>
      <c r="R24" s="249" t="str">
        <f t="shared" si="3"/>
        <v>Sin Fecha</v>
      </c>
      <c r="S24" s="250">
        <f t="shared" si="4"/>
        <v>14.009027777778101</v>
      </c>
      <c r="T24" s="247"/>
      <c r="U24" s="247" t="str">
        <f t="shared" si="5"/>
        <v>No Cumplió</v>
      </c>
      <c r="V24" s="247" t="str">
        <f t="shared" si="6"/>
        <v>Sin Fecha</v>
      </c>
      <c r="W24" s="250">
        <f t="shared" si="7"/>
        <v>14.009027777778101</v>
      </c>
      <c r="X24" s="246"/>
      <c r="Y24" s="251">
        <f>Abiertos!$D$3</f>
        <v>1</v>
      </c>
      <c r="Z24" s="251" t="str">
        <f>LOOKUP(J24,Personas!$A$2:$A$45,Personas!$B$2:$B$45)</f>
        <v>TAS</v>
      </c>
      <c r="AA24" s="252"/>
      <c r="AB24" s="252"/>
      <c r="AC24" s="252"/>
      <c r="AD24" s="252"/>
      <c r="AE24" s="254"/>
      <c r="AF24" s="254"/>
    </row>
    <row r="25" spans="1:32" s="245" customFormat="1" ht="63.75" customHeight="1" x14ac:dyDescent="0.25">
      <c r="A25" s="255">
        <v>1</v>
      </c>
      <c r="B25" s="254" t="s">
        <v>699</v>
      </c>
      <c r="C25" s="241" t="s">
        <v>849</v>
      </c>
      <c r="D25" s="246" t="s">
        <v>10</v>
      </c>
      <c r="E25" s="246" t="s">
        <v>11</v>
      </c>
      <c r="F25" s="246" t="s">
        <v>25</v>
      </c>
      <c r="G25" s="246" t="s">
        <v>850</v>
      </c>
      <c r="H25" s="246" t="s">
        <v>851</v>
      </c>
      <c r="I25" s="246" t="s">
        <v>49</v>
      </c>
      <c r="J25" s="246" t="s">
        <v>22</v>
      </c>
      <c r="K25" s="253">
        <f>Abiertos!$D$2</f>
        <v>42058.75</v>
      </c>
      <c r="L25" s="248">
        <v>42044.724999999999</v>
      </c>
      <c r="M25" s="253">
        <v>42044.724999999999</v>
      </c>
      <c r="N25" s="230">
        <f t="shared" si="0"/>
        <v>14.025000000001455</v>
      </c>
      <c r="O25" s="248">
        <f t="shared" si="1"/>
        <v>42045.724999999999</v>
      </c>
      <c r="P25" s="248"/>
      <c r="Q25" s="249">
        <f t="shared" si="2"/>
        <v>13</v>
      </c>
      <c r="R25" s="249" t="str">
        <f t="shared" si="3"/>
        <v>Sin Fecha</v>
      </c>
      <c r="S25" s="250">
        <f t="shared" si="4"/>
        <v>14.025000000001455</v>
      </c>
      <c r="T25" s="247"/>
      <c r="U25" s="247" t="str">
        <f t="shared" si="5"/>
        <v>No Cumplió</v>
      </c>
      <c r="V25" s="247" t="str">
        <f t="shared" si="6"/>
        <v>Sin Fecha</v>
      </c>
      <c r="W25" s="250">
        <f t="shared" si="7"/>
        <v>14.025000000001455</v>
      </c>
      <c r="X25" s="246" t="s">
        <v>17</v>
      </c>
      <c r="Y25" s="251">
        <f>Abiertos!$D$3</f>
        <v>1</v>
      </c>
      <c r="Z25" s="251" t="str">
        <f>LOOKUP(J25,Personas!$A$2:$A$45,Personas!$B$2:$B$45)</f>
        <v>TAS</v>
      </c>
      <c r="AA25" s="252"/>
      <c r="AB25" s="252"/>
      <c r="AC25" s="252"/>
      <c r="AD25" s="252"/>
      <c r="AE25" s="254"/>
      <c r="AF25" s="254"/>
    </row>
    <row r="26" spans="1:32" s="245" customFormat="1" ht="63.75" customHeight="1" x14ac:dyDescent="0.25">
      <c r="A26" s="255"/>
      <c r="B26" s="254" t="s">
        <v>699</v>
      </c>
      <c r="C26" s="241" t="s">
        <v>852</v>
      </c>
      <c r="D26" s="246" t="s">
        <v>10</v>
      </c>
      <c r="E26" s="246" t="s">
        <v>11</v>
      </c>
      <c r="F26" s="246" t="s">
        <v>12</v>
      </c>
      <c r="G26" s="246" t="s">
        <v>853</v>
      </c>
      <c r="H26" s="246" t="s">
        <v>854</v>
      </c>
      <c r="I26" s="246" t="s">
        <v>55</v>
      </c>
      <c r="J26" s="246" t="s">
        <v>55</v>
      </c>
      <c r="K26" s="253">
        <f>Abiertos!$D$2</f>
        <v>42058.75</v>
      </c>
      <c r="L26" s="248">
        <v>42044.421527777777</v>
      </c>
      <c r="M26" s="253">
        <v>42044.421527777777</v>
      </c>
      <c r="N26" s="230">
        <f t="shared" si="0"/>
        <v>14.328472222223354</v>
      </c>
      <c r="O26" s="248">
        <f t="shared" si="1"/>
        <v>42045.421527777777</v>
      </c>
      <c r="P26" s="248"/>
      <c r="Q26" s="249">
        <f t="shared" si="2"/>
        <v>1</v>
      </c>
      <c r="R26" s="249" t="str">
        <f t="shared" si="3"/>
        <v>Sin Fecha</v>
      </c>
      <c r="S26" s="250">
        <f t="shared" si="4"/>
        <v>14.328472222223354</v>
      </c>
      <c r="T26" s="247">
        <v>42046.762499999997</v>
      </c>
      <c r="U26" s="247" t="str">
        <f t="shared" si="5"/>
        <v>No Cumplió</v>
      </c>
      <c r="V26" s="247" t="str">
        <f t="shared" si="6"/>
        <v>Sin Fecha</v>
      </c>
      <c r="W26" s="250">
        <f t="shared" si="7"/>
        <v>2.3409722222204437</v>
      </c>
      <c r="X26" s="246" t="s">
        <v>57</v>
      </c>
      <c r="Y26" s="251">
        <f>Abiertos!$D$3</f>
        <v>1</v>
      </c>
      <c r="Z26" s="251" t="str">
        <f>LOOKUP(J26,Personas!$A$2:$A$45,Personas!$B$2:$B$45)</f>
        <v>BX+</v>
      </c>
      <c r="AA26" s="252"/>
      <c r="AB26" s="252"/>
      <c r="AC26" s="252"/>
      <c r="AD26" s="252"/>
      <c r="AE26" s="254"/>
      <c r="AF26" s="254"/>
    </row>
    <row r="27" spans="1:32" s="245" customFormat="1" ht="63.75" customHeight="1" x14ac:dyDescent="0.25">
      <c r="A27" s="255"/>
      <c r="B27" s="254" t="s">
        <v>699</v>
      </c>
      <c r="C27" s="241" t="s">
        <v>855</v>
      </c>
      <c r="D27" s="246" t="s">
        <v>10</v>
      </c>
      <c r="E27" s="246" t="s">
        <v>11</v>
      </c>
      <c r="F27" s="246" t="s">
        <v>12</v>
      </c>
      <c r="G27" s="246" t="s">
        <v>856</v>
      </c>
      <c r="H27" s="246" t="s">
        <v>857</v>
      </c>
      <c r="I27" s="246" t="s">
        <v>55</v>
      </c>
      <c r="J27" s="246" t="s">
        <v>22</v>
      </c>
      <c r="K27" s="253">
        <f>Abiertos!$D$2</f>
        <v>42058.75</v>
      </c>
      <c r="L27" s="248">
        <v>42044.407638888886</v>
      </c>
      <c r="M27" s="253">
        <f>+T28</f>
        <v>42051.710416666669</v>
      </c>
      <c r="N27" s="230">
        <f t="shared" si="0"/>
        <v>7.0395833333313931</v>
      </c>
      <c r="O27" s="248">
        <f t="shared" si="1"/>
        <v>42052.710416666669</v>
      </c>
      <c r="P27" s="248"/>
      <c r="Q27" s="249">
        <f t="shared" si="2"/>
        <v>0</v>
      </c>
      <c r="R27" s="249" t="str">
        <f t="shared" si="3"/>
        <v>Sin Fecha</v>
      </c>
      <c r="S27" s="250">
        <f t="shared" si="4"/>
        <v>14.34236111111386</v>
      </c>
      <c r="T27" s="247">
        <v>42052</v>
      </c>
      <c r="U27" s="247" t="str">
        <f t="shared" si="5"/>
        <v>Cumplió</v>
      </c>
      <c r="V27" s="247" t="str">
        <f t="shared" si="6"/>
        <v>Sin Fecha</v>
      </c>
      <c r="W27" s="250">
        <f t="shared" si="7"/>
        <v>7.5923611111138598</v>
      </c>
      <c r="X27" s="246" t="s">
        <v>57</v>
      </c>
      <c r="Y27" s="251">
        <f>Abiertos!$D$3</f>
        <v>1</v>
      </c>
      <c r="Z27" s="251" t="str">
        <f>LOOKUP(J27,Personas!$A$2:$A$45,Personas!$B$2:$B$45)</f>
        <v>TAS</v>
      </c>
      <c r="AA27" s="252"/>
      <c r="AB27" s="252"/>
      <c r="AC27" s="252"/>
      <c r="AD27" s="252"/>
      <c r="AE27" s="254"/>
      <c r="AF27" s="254"/>
    </row>
    <row r="28" spans="1:32" s="245" customFormat="1" ht="63.75" customHeight="1" x14ac:dyDescent="0.25">
      <c r="A28" s="255"/>
      <c r="B28" s="254" t="s">
        <v>699</v>
      </c>
      <c r="C28" s="241" t="s">
        <v>855</v>
      </c>
      <c r="D28" s="246" t="s">
        <v>10</v>
      </c>
      <c r="E28" s="246" t="s">
        <v>11</v>
      </c>
      <c r="F28" s="246" t="s">
        <v>12</v>
      </c>
      <c r="G28" s="246" t="s">
        <v>856</v>
      </c>
      <c r="H28" s="246" t="s">
        <v>857</v>
      </c>
      <c r="I28" s="246" t="s">
        <v>55</v>
      </c>
      <c r="J28" s="246" t="s">
        <v>80</v>
      </c>
      <c r="K28" s="253">
        <f>Abiertos!$D$2</f>
        <v>42058.75</v>
      </c>
      <c r="L28" s="248">
        <v>42044.407638888886</v>
      </c>
      <c r="M28" s="253">
        <v>42044.407638888886</v>
      </c>
      <c r="N28" s="230">
        <f t="shared" si="0"/>
        <v>14.34236111111386</v>
      </c>
      <c r="O28" s="248">
        <f t="shared" si="1"/>
        <v>42045.407638888886</v>
      </c>
      <c r="P28" s="248"/>
      <c r="Q28" s="249">
        <f t="shared" si="2"/>
        <v>6</v>
      </c>
      <c r="R28" s="249" t="str">
        <f t="shared" si="3"/>
        <v>Sin Fecha</v>
      </c>
      <c r="S28" s="250">
        <f t="shared" si="4"/>
        <v>14.34236111111386</v>
      </c>
      <c r="T28" s="247">
        <v>42051.710416666669</v>
      </c>
      <c r="U28" s="247" t="str">
        <f t="shared" si="5"/>
        <v>No Cumplió</v>
      </c>
      <c r="V28" s="247" t="str">
        <f t="shared" si="6"/>
        <v>Sin Fecha</v>
      </c>
      <c r="W28" s="250">
        <f t="shared" si="7"/>
        <v>7.3027777777824667</v>
      </c>
      <c r="X28" s="246" t="s">
        <v>57</v>
      </c>
      <c r="Y28" s="251">
        <f>Abiertos!$D$3</f>
        <v>1</v>
      </c>
      <c r="Z28" s="251" t="str">
        <f>LOOKUP(J28,Personas!$A$2:$A$45,Personas!$B$2:$B$45)</f>
        <v>BX+</v>
      </c>
      <c r="AA28" s="252"/>
      <c r="AB28" s="252"/>
      <c r="AC28" s="252"/>
      <c r="AD28" s="252"/>
      <c r="AE28" s="254"/>
      <c r="AF28" s="254"/>
    </row>
    <row r="29" spans="1:32" s="245" customFormat="1" ht="63.75" customHeight="1" x14ac:dyDescent="0.25">
      <c r="A29" s="255">
        <v>1</v>
      </c>
      <c r="B29" s="254" t="s">
        <v>699</v>
      </c>
      <c r="C29" s="241" t="s">
        <v>858</v>
      </c>
      <c r="D29" s="246" t="s">
        <v>10</v>
      </c>
      <c r="E29" s="246" t="s">
        <v>11</v>
      </c>
      <c r="F29" s="246" t="s">
        <v>12</v>
      </c>
      <c r="G29" s="246" t="s">
        <v>859</v>
      </c>
      <c r="H29" s="246" t="s">
        <v>860</v>
      </c>
      <c r="I29" s="246" t="s">
        <v>55</v>
      </c>
      <c r="J29" s="246" t="s">
        <v>55</v>
      </c>
      <c r="K29" s="253">
        <f>Abiertos!$D$2</f>
        <v>42058.75</v>
      </c>
      <c r="L29" s="248">
        <v>42044.395138888889</v>
      </c>
      <c r="M29" s="253">
        <f>+T30</f>
        <v>42051.760416666664</v>
      </c>
      <c r="N29" s="230">
        <f t="shared" si="0"/>
        <v>6.9895833333357587</v>
      </c>
      <c r="O29" s="248">
        <f t="shared" si="1"/>
        <v>42052.760416666664</v>
      </c>
      <c r="P29" s="248"/>
      <c r="Q29" s="249">
        <f t="shared" si="2"/>
        <v>5</v>
      </c>
      <c r="R29" s="249" t="str">
        <f t="shared" si="3"/>
        <v>Sin Fecha</v>
      </c>
      <c r="S29" s="250">
        <f t="shared" si="4"/>
        <v>14.354861111110949</v>
      </c>
      <c r="T29" s="247"/>
      <c r="U29" s="247" t="str">
        <f t="shared" si="5"/>
        <v>No Cumplió</v>
      </c>
      <c r="V29" s="247" t="str">
        <f t="shared" si="6"/>
        <v>Sin Fecha</v>
      </c>
      <c r="W29" s="250">
        <f t="shared" si="7"/>
        <v>14.354861111110949</v>
      </c>
      <c r="X29" s="246" t="s">
        <v>17</v>
      </c>
      <c r="Y29" s="251">
        <f>Abiertos!$D$3</f>
        <v>1</v>
      </c>
      <c r="Z29" s="251" t="str">
        <f>LOOKUP(J29,Personas!$A$2:$A$45,Personas!$B$2:$B$45)</f>
        <v>BX+</v>
      </c>
      <c r="AA29" s="252"/>
      <c r="AB29" s="252"/>
      <c r="AC29" s="252"/>
      <c r="AD29" s="252"/>
      <c r="AE29" s="254"/>
      <c r="AF29" s="254"/>
    </row>
    <row r="30" spans="1:32" s="245" customFormat="1" ht="63.75" customHeight="1" x14ac:dyDescent="0.25">
      <c r="A30" s="255"/>
      <c r="B30" s="254" t="s">
        <v>699</v>
      </c>
      <c r="C30" s="241" t="s">
        <v>858</v>
      </c>
      <c r="D30" s="246" t="s">
        <v>10</v>
      </c>
      <c r="E30" s="246" t="s">
        <v>11</v>
      </c>
      <c r="F30" s="246" t="s">
        <v>12</v>
      </c>
      <c r="G30" s="246" t="s">
        <v>859</v>
      </c>
      <c r="H30" s="246" t="s">
        <v>860</v>
      </c>
      <c r="I30" s="246" t="s">
        <v>55</v>
      </c>
      <c r="J30" s="246" t="s">
        <v>22</v>
      </c>
      <c r="K30" s="253">
        <f>Abiertos!$D$2</f>
        <v>42058.75</v>
      </c>
      <c r="L30" s="248">
        <v>42044.395138888889</v>
      </c>
      <c r="M30" s="253">
        <v>42044.395138888889</v>
      </c>
      <c r="N30" s="230">
        <f t="shared" si="0"/>
        <v>14.354861111110949</v>
      </c>
      <c r="O30" s="248">
        <f t="shared" si="1"/>
        <v>42045.395138888889</v>
      </c>
      <c r="P30" s="248"/>
      <c r="Q30" s="249">
        <f t="shared" si="2"/>
        <v>6</v>
      </c>
      <c r="R30" s="249" t="str">
        <f t="shared" si="3"/>
        <v>Sin Fecha</v>
      </c>
      <c r="S30" s="250">
        <f t="shared" si="4"/>
        <v>14.354861111110949</v>
      </c>
      <c r="T30" s="247">
        <v>42051.760416666664</v>
      </c>
      <c r="U30" s="247" t="str">
        <f t="shared" si="5"/>
        <v>No Cumplió</v>
      </c>
      <c r="V30" s="247" t="str">
        <f t="shared" si="6"/>
        <v>Sin Fecha</v>
      </c>
      <c r="W30" s="250">
        <f t="shared" si="7"/>
        <v>7.3652777777751908</v>
      </c>
      <c r="X30" s="246" t="s">
        <v>17</v>
      </c>
      <c r="Y30" s="251">
        <f>Abiertos!$D$3</f>
        <v>1</v>
      </c>
      <c r="Z30" s="251" t="str">
        <f>LOOKUP(J30,Personas!$A$2:$A$45,Personas!$B$2:$B$45)</f>
        <v>TAS</v>
      </c>
      <c r="AA30" s="252"/>
      <c r="AB30" s="252"/>
      <c r="AC30" s="252"/>
      <c r="AD30" s="252"/>
      <c r="AE30" s="254"/>
      <c r="AF30" s="254"/>
    </row>
    <row r="31" spans="1:32" s="245" customFormat="1" ht="63.75" customHeight="1" x14ac:dyDescent="0.25">
      <c r="A31" s="255" t="s">
        <v>945</v>
      </c>
      <c r="B31" s="254" t="s">
        <v>699</v>
      </c>
      <c r="C31" s="241" t="s">
        <v>861</v>
      </c>
      <c r="D31" s="246" t="s">
        <v>10</v>
      </c>
      <c r="E31" s="246" t="s">
        <v>817</v>
      </c>
      <c r="F31" s="246" t="s">
        <v>25</v>
      </c>
      <c r="G31" s="246" t="s">
        <v>862</v>
      </c>
      <c r="H31" s="246" t="s">
        <v>863</v>
      </c>
      <c r="I31" s="246" t="s">
        <v>80</v>
      </c>
      <c r="J31" s="246" t="s">
        <v>42</v>
      </c>
      <c r="K31" s="253">
        <f>Abiertos!$D$2</f>
        <v>42058.75</v>
      </c>
      <c r="L31" s="248">
        <v>42042.061111111114</v>
      </c>
      <c r="M31" s="253">
        <v>42042.061111111114</v>
      </c>
      <c r="N31" s="230">
        <f t="shared" si="0"/>
        <v>16.68888888888614</v>
      </c>
      <c r="O31" s="248">
        <f t="shared" si="1"/>
        <v>42043.061111111114</v>
      </c>
      <c r="P31" s="248"/>
      <c r="Q31" s="249">
        <f t="shared" si="2"/>
        <v>8</v>
      </c>
      <c r="R31" s="249" t="str">
        <f t="shared" si="3"/>
        <v>Sin Fecha</v>
      </c>
      <c r="S31" s="250">
        <f t="shared" si="4"/>
        <v>16.68888888888614</v>
      </c>
      <c r="T31" s="247">
        <v>42051.379166666666</v>
      </c>
      <c r="U31" s="247" t="str">
        <f t="shared" si="5"/>
        <v>No Cumplió</v>
      </c>
      <c r="V31" s="247" t="str">
        <f t="shared" si="6"/>
        <v>Sin Fecha</v>
      </c>
      <c r="W31" s="250">
        <f t="shared" si="7"/>
        <v>9.3180555555518367</v>
      </c>
      <c r="X31" s="246"/>
      <c r="Y31" s="251">
        <f>Abiertos!$D$3</f>
        <v>1</v>
      </c>
      <c r="Z31" s="251" t="str">
        <f>LOOKUP(J31,Personas!$A$2:$A$45,Personas!$B$2:$B$45)</f>
        <v>TAS</v>
      </c>
      <c r="AA31" s="252"/>
      <c r="AB31" s="252"/>
      <c r="AC31" s="252"/>
      <c r="AD31" s="252"/>
      <c r="AE31" s="254"/>
      <c r="AF31" s="254"/>
    </row>
    <row r="32" spans="1:32" s="245" customFormat="1" ht="63.75" customHeight="1" x14ac:dyDescent="0.25">
      <c r="A32" s="255"/>
      <c r="B32" s="254" t="s">
        <v>699</v>
      </c>
      <c r="C32" s="241" t="s">
        <v>827</v>
      </c>
      <c r="D32" s="246" t="s">
        <v>10</v>
      </c>
      <c r="E32" s="246" t="s">
        <v>11</v>
      </c>
      <c r="F32" s="246" t="s">
        <v>25</v>
      </c>
      <c r="G32" s="246" t="s">
        <v>828</v>
      </c>
      <c r="H32" s="246" t="s">
        <v>829</v>
      </c>
      <c r="I32" s="246" t="s">
        <v>32</v>
      </c>
      <c r="J32" s="246" t="s">
        <v>32</v>
      </c>
      <c r="K32" s="253">
        <f>Abiertos!$D$2</f>
        <v>42058.75</v>
      </c>
      <c r="L32" s="248">
        <v>42040.967361111114</v>
      </c>
      <c r="M32" s="253">
        <v>42040.967361111114</v>
      </c>
      <c r="N32" s="230">
        <f t="shared" si="0"/>
        <v>17.78263888888614</v>
      </c>
      <c r="O32" s="248">
        <f t="shared" si="1"/>
        <v>42041.967361111114</v>
      </c>
      <c r="P32" s="248"/>
      <c r="Q32" s="249">
        <f t="shared" si="2"/>
        <v>9</v>
      </c>
      <c r="R32" s="249" t="str">
        <f t="shared" si="3"/>
        <v>Sin Fecha</v>
      </c>
      <c r="S32" s="250">
        <f t="shared" si="4"/>
        <v>17.78263888888614</v>
      </c>
      <c r="T32" s="247">
        <v>42051.722222222219</v>
      </c>
      <c r="U32" s="247" t="str">
        <f t="shared" si="5"/>
        <v>No Cumplió</v>
      </c>
      <c r="V32" s="247" t="str">
        <f t="shared" si="6"/>
        <v>Sin Fecha</v>
      </c>
      <c r="W32" s="250">
        <f t="shared" si="7"/>
        <v>10.754861111105129</v>
      </c>
      <c r="X32" s="246" t="s">
        <v>830</v>
      </c>
      <c r="Y32" s="251">
        <f>Abiertos!$D$3</f>
        <v>1</v>
      </c>
      <c r="Z32" s="251" t="str">
        <f>LOOKUP(J32,Personas!$A$2:$A$45,Personas!$B$2:$B$45)</f>
        <v>BX+</v>
      </c>
      <c r="AA32" s="252"/>
      <c r="AB32" s="252"/>
      <c r="AC32" s="252"/>
      <c r="AD32" s="252"/>
      <c r="AE32" s="254"/>
      <c r="AF32" s="254"/>
    </row>
    <row r="33" spans="1:32" s="245" customFormat="1" ht="63.75" customHeight="1" x14ac:dyDescent="0.25">
      <c r="A33" s="255"/>
      <c r="B33" s="254" t="s">
        <v>699</v>
      </c>
      <c r="C33" s="241" t="s">
        <v>789</v>
      </c>
      <c r="D33" s="246" t="s">
        <v>204</v>
      </c>
      <c r="E33" s="246" t="s">
        <v>51</v>
      </c>
      <c r="F33" s="246" t="s">
        <v>12</v>
      </c>
      <c r="G33" s="246" t="s">
        <v>790</v>
      </c>
      <c r="H33" s="246" t="s">
        <v>791</v>
      </c>
      <c r="I33" s="246" t="s">
        <v>146</v>
      </c>
      <c r="J33" s="246" t="s">
        <v>22</v>
      </c>
      <c r="K33" s="253">
        <f>Abiertos!$D$2</f>
        <v>42058.75</v>
      </c>
      <c r="L33" s="248">
        <v>42040.670138888891</v>
      </c>
      <c r="M33" s="253">
        <v>42040.670138888891</v>
      </c>
      <c r="N33" s="230">
        <f t="shared" si="0"/>
        <v>18.079861111109494</v>
      </c>
      <c r="O33" s="248">
        <f t="shared" si="1"/>
        <v>42041.670138888891</v>
      </c>
      <c r="P33" s="248"/>
      <c r="Q33" s="249">
        <f t="shared" si="2"/>
        <v>2</v>
      </c>
      <c r="R33" s="249" t="str">
        <f t="shared" si="3"/>
        <v>Sin Fecha</v>
      </c>
      <c r="S33" s="250">
        <f t="shared" si="4"/>
        <v>18.079861111109494</v>
      </c>
      <c r="T33" s="247">
        <v>42044.481944444444</v>
      </c>
      <c r="U33" s="247" t="str">
        <f t="shared" si="5"/>
        <v>No Cumplió</v>
      </c>
      <c r="V33" s="247" t="str">
        <f t="shared" si="6"/>
        <v>Sin Fecha</v>
      </c>
      <c r="W33" s="250">
        <f t="shared" si="7"/>
        <v>3.8118055555532919</v>
      </c>
      <c r="X33" s="246" t="s">
        <v>17</v>
      </c>
      <c r="Y33" s="251">
        <f>Abiertos!$D$3</f>
        <v>1</v>
      </c>
      <c r="Z33" s="251" t="str">
        <f>LOOKUP(J33,Personas!$A$2:$A$45,Personas!$B$2:$B$45)</f>
        <v>TAS</v>
      </c>
      <c r="AA33" s="252"/>
      <c r="AB33" s="252"/>
      <c r="AC33" s="252"/>
      <c r="AD33" s="252"/>
      <c r="AE33" s="254"/>
      <c r="AF33" s="254"/>
    </row>
    <row r="34" spans="1:32" s="245" customFormat="1" ht="63.75" customHeight="1" x14ac:dyDescent="0.25">
      <c r="A34" s="255"/>
      <c r="B34" s="254" t="s">
        <v>699</v>
      </c>
      <c r="C34" s="241" t="s">
        <v>792</v>
      </c>
      <c r="D34" s="246" t="s">
        <v>10</v>
      </c>
      <c r="E34" s="246" t="s">
        <v>11</v>
      </c>
      <c r="F34" s="246" t="s">
        <v>12</v>
      </c>
      <c r="G34" s="246" t="s">
        <v>793</v>
      </c>
      <c r="H34" s="246" t="s">
        <v>794</v>
      </c>
      <c r="I34" s="246" t="s">
        <v>75</v>
      </c>
      <c r="J34" s="246" t="s">
        <v>80</v>
      </c>
      <c r="K34" s="253">
        <f>Abiertos!$D$2</f>
        <v>42058.75</v>
      </c>
      <c r="L34" s="248">
        <v>42040.668055555558</v>
      </c>
      <c r="M34" s="253">
        <v>42040.668055555558</v>
      </c>
      <c r="N34" s="230">
        <f t="shared" si="0"/>
        <v>18.081944444442343</v>
      </c>
      <c r="O34" s="248">
        <f t="shared" si="1"/>
        <v>42041.668055555558</v>
      </c>
      <c r="P34" s="248"/>
      <c r="Q34" s="249">
        <f t="shared" si="2"/>
        <v>2</v>
      </c>
      <c r="R34" s="249" t="str">
        <f t="shared" si="3"/>
        <v>Sin Fecha</v>
      </c>
      <c r="S34" s="250">
        <f t="shared" si="4"/>
        <v>18.081944444442343</v>
      </c>
      <c r="T34" s="247">
        <v>42044.446527777778</v>
      </c>
      <c r="U34" s="247" t="str">
        <f t="shared" si="5"/>
        <v>No Cumplió</v>
      </c>
      <c r="V34" s="247" t="str">
        <f t="shared" si="6"/>
        <v>Sin Fecha</v>
      </c>
      <c r="W34" s="250">
        <f t="shared" si="7"/>
        <v>3.7784722222204437</v>
      </c>
      <c r="X34" s="246"/>
      <c r="Y34" s="251">
        <f>Abiertos!$D$3</f>
        <v>1</v>
      </c>
      <c r="Z34" s="251" t="str">
        <f>LOOKUP(J34,Personas!$A$2:$A$45,Personas!$B$2:$B$45)</f>
        <v>BX+</v>
      </c>
      <c r="AA34" s="252"/>
      <c r="AB34" s="252"/>
      <c r="AC34" s="252"/>
      <c r="AD34" s="252"/>
      <c r="AE34" s="254"/>
      <c r="AF34" s="254"/>
    </row>
    <row r="35" spans="1:32" s="245" customFormat="1" ht="63.75" customHeight="1" x14ac:dyDescent="0.25">
      <c r="A35" s="255" t="s">
        <v>945</v>
      </c>
      <c r="B35" s="254" t="s">
        <v>699</v>
      </c>
      <c r="C35" s="241" t="s">
        <v>792</v>
      </c>
      <c r="D35" s="246" t="s">
        <v>10</v>
      </c>
      <c r="E35" s="246" t="s">
        <v>817</v>
      </c>
      <c r="F35" s="246" t="s">
        <v>12</v>
      </c>
      <c r="G35" s="246" t="s">
        <v>793</v>
      </c>
      <c r="H35" s="246" t="s">
        <v>794</v>
      </c>
      <c r="I35" s="246" t="s">
        <v>75</v>
      </c>
      <c r="J35" s="246" t="s">
        <v>80</v>
      </c>
      <c r="K35" s="253">
        <f>Abiertos!$D$2</f>
        <v>42058.75</v>
      </c>
      <c r="L35" s="248">
        <v>42040.668055555558</v>
      </c>
      <c r="M35" s="253">
        <f>+T34</f>
        <v>42044.446527777778</v>
      </c>
      <c r="N35" s="230">
        <f t="shared" si="0"/>
        <v>14.303472222221899</v>
      </c>
      <c r="O35" s="248">
        <f t="shared" si="1"/>
        <v>42045.446527777778</v>
      </c>
      <c r="P35" s="248"/>
      <c r="Q35" s="249">
        <f t="shared" si="2"/>
        <v>2</v>
      </c>
      <c r="R35" s="249" t="str">
        <f t="shared" si="3"/>
        <v>Sin Fecha</v>
      </c>
      <c r="S35" s="250">
        <f t="shared" si="4"/>
        <v>18.081944444442343</v>
      </c>
      <c r="T35" s="247">
        <v>42047.519444444442</v>
      </c>
      <c r="U35" s="247" t="str">
        <f t="shared" si="5"/>
        <v>No Cumplió</v>
      </c>
      <c r="V35" s="247" t="str">
        <f t="shared" si="6"/>
        <v>Sin Fecha</v>
      </c>
      <c r="W35" s="250">
        <f t="shared" si="7"/>
        <v>6.851388888884685</v>
      </c>
      <c r="X35" s="246"/>
      <c r="Y35" s="251">
        <f>Abiertos!$D$3</f>
        <v>1</v>
      </c>
      <c r="Z35" s="251" t="str">
        <f>LOOKUP(J35,Personas!$A$2:$A$45,Personas!$B$2:$B$45)</f>
        <v>BX+</v>
      </c>
      <c r="AA35" s="252"/>
      <c r="AB35" s="252"/>
      <c r="AC35" s="252"/>
      <c r="AD35" s="252"/>
      <c r="AE35" s="254"/>
      <c r="AF35" s="254"/>
    </row>
    <row r="36" spans="1:32" s="245" customFormat="1" ht="63.75" customHeight="1" x14ac:dyDescent="0.25">
      <c r="A36" s="255"/>
      <c r="B36" s="254" t="s">
        <v>699</v>
      </c>
      <c r="C36" s="241" t="s">
        <v>795</v>
      </c>
      <c r="D36" s="246" t="s">
        <v>10</v>
      </c>
      <c r="E36" s="246" t="s">
        <v>11</v>
      </c>
      <c r="F36" s="246" t="s">
        <v>25</v>
      </c>
      <c r="G36" s="246" t="s">
        <v>796</v>
      </c>
      <c r="H36" s="246" t="s">
        <v>797</v>
      </c>
      <c r="I36" s="246" t="s">
        <v>148</v>
      </c>
      <c r="J36" s="246" t="s">
        <v>49</v>
      </c>
      <c r="K36" s="253">
        <f>Abiertos!$D$2</f>
        <v>42058.75</v>
      </c>
      <c r="L36" s="248">
        <v>42040.65</v>
      </c>
      <c r="M36" s="253">
        <v>42040.65</v>
      </c>
      <c r="N36" s="230">
        <f t="shared" si="0"/>
        <v>18.099999999998545</v>
      </c>
      <c r="O36" s="248">
        <f t="shared" si="1"/>
        <v>42041.65</v>
      </c>
      <c r="P36" s="248"/>
      <c r="Q36" s="249">
        <f t="shared" si="2"/>
        <v>2</v>
      </c>
      <c r="R36" s="249" t="str">
        <f t="shared" si="3"/>
        <v>Sin Fecha</v>
      </c>
      <c r="S36" s="250">
        <f t="shared" si="4"/>
        <v>18.099999999998545</v>
      </c>
      <c r="T36" s="247">
        <v>42044.553472222222</v>
      </c>
      <c r="U36" s="247" t="str">
        <f t="shared" si="5"/>
        <v>No Cumplió</v>
      </c>
      <c r="V36" s="247" t="str">
        <f t="shared" si="6"/>
        <v>Sin Fecha</v>
      </c>
      <c r="W36" s="250">
        <f t="shared" si="7"/>
        <v>3.9034722222204437</v>
      </c>
      <c r="X36" s="246" t="s">
        <v>17</v>
      </c>
      <c r="Y36" s="251">
        <f>Abiertos!$D$3</f>
        <v>1</v>
      </c>
      <c r="Z36" s="251" t="str">
        <f>LOOKUP(J36,Personas!$A$2:$A$45,Personas!$B$2:$B$45)</f>
        <v>BX+</v>
      </c>
      <c r="AA36" s="252"/>
      <c r="AB36" s="252"/>
      <c r="AC36" s="252"/>
      <c r="AD36" s="252"/>
      <c r="AE36" s="254"/>
      <c r="AF36" s="254"/>
    </row>
    <row r="37" spans="1:32" s="245" customFormat="1" ht="63.75" customHeight="1" x14ac:dyDescent="0.25">
      <c r="A37" s="255">
        <v>1</v>
      </c>
      <c r="B37" s="254" t="s">
        <v>699</v>
      </c>
      <c r="C37" s="241" t="s">
        <v>795</v>
      </c>
      <c r="D37" s="246" t="s">
        <v>10</v>
      </c>
      <c r="E37" s="246" t="s">
        <v>11</v>
      </c>
      <c r="F37" s="246" t="s">
        <v>25</v>
      </c>
      <c r="G37" s="246" t="s">
        <v>796</v>
      </c>
      <c r="H37" s="246" t="s">
        <v>797</v>
      </c>
      <c r="I37" s="246" t="s">
        <v>148</v>
      </c>
      <c r="J37" s="246" t="s">
        <v>16</v>
      </c>
      <c r="K37" s="253">
        <f>Abiertos!$D$2</f>
        <v>42058.75</v>
      </c>
      <c r="L37" s="248">
        <v>42040.65</v>
      </c>
      <c r="M37" s="253">
        <f>+T36</f>
        <v>42044.553472222222</v>
      </c>
      <c r="N37" s="230">
        <f t="shared" si="0"/>
        <v>14.196527777778101</v>
      </c>
      <c r="O37" s="248">
        <f t="shared" si="1"/>
        <v>42045.553472222222</v>
      </c>
      <c r="P37" s="248"/>
      <c r="Q37" s="249">
        <f t="shared" si="2"/>
        <v>13</v>
      </c>
      <c r="R37" s="249" t="str">
        <f t="shared" si="3"/>
        <v>Sin Fecha</v>
      </c>
      <c r="S37" s="250">
        <f t="shared" si="4"/>
        <v>18.099999999998545</v>
      </c>
      <c r="T37" s="247"/>
      <c r="U37" s="247" t="str">
        <f t="shared" si="5"/>
        <v>No Cumplió</v>
      </c>
      <c r="V37" s="247" t="str">
        <f t="shared" si="6"/>
        <v>Sin Fecha</v>
      </c>
      <c r="W37" s="250">
        <f t="shared" si="7"/>
        <v>18.099999999998545</v>
      </c>
      <c r="X37" s="246" t="s">
        <v>17</v>
      </c>
      <c r="Y37" s="251">
        <f>Abiertos!$D$3</f>
        <v>1</v>
      </c>
      <c r="Z37" s="251" t="str">
        <f>LOOKUP(J37,Personas!$A$2:$A$45,Personas!$B$2:$B$45)</f>
        <v>TAS</v>
      </c>
      <c r="AA37" s="252"/>
      <c r="AB37" s="252"/>
      <c r="AC37" s="252"/>
      <c r="AD37" s="252"/>
      <c r="AE37" s="254"/>
      <c r="AF37" s="254"/>
    </row>
    <row r="38" spans="1:32" s="245" customFormat="1" ht="63.75" customHeight="1" x14ac:dyDescent="0.25">
      <c r="A38" s="255"/>
      <c r="B38" s="254" t="s">
        <v>699</v>
      </c>
      <c r="C38" s="241" t="s">
        <v>798</v>
      </c>
      <c r="D38" s="246" t="s">
        <v>10</v>
      </c>
      <c r="E38" s="246" t="s">
        <v>11</v>
      </c>
      <c r="F38" s="246" t="s">
        <v>25</v>
      </c>
      <c r="G38" s="246" t="s">
        <v>799</v>
      </c>
      <c r="H38" s="246" t="s">
        <v>800</v>
      </c>
      <c r="I38" s="246" t="s">
        <v>148</v>
      </c>
      <c r="J38" s="246" t="s">
        <v>22</v>
      </c>
      <c r="K38" s="253">
        <f>Abiertos!$D$2</f>
        <v>42058.75</v>
      </c>
      <c r="L38" s="248">
        <v>42040.625694444447</v>
      </c>
      <c r="M38" s="253">
        <v>42040.625694444447</v>
      </c>
      <c r="N38" s="230">
        <f t="shared" si="0"/>
        <v>18.124305555553292</v>
      </c>
      <c r="O38" s="248">
        <f t="shared" si="1"/>
        <v>42041.625694444447</v>
      </c>
      <c r="P38" s="248"/>
      <c r="Q38" s="249">
        <f t="shared" si="2"/>
        <v>0</v>
      </c>
      <c r="R38" s="249" t="str">
        <f t="shared" si="3"/>
        <v>Sin Fecha</v>
      </c>
      <c r="S38" s="250">
        <f t="shared" si="4"/>
        <v>18.124305555553292</v>
      </c>
      <c r="T38" s="247">
        <v>42041.797222222223</v>
      </c>
      <c r="U38" s="247" t="str">
        <f t="shared" si="5"/>
        <v>Cumplió</v>
      </c>
      <c r="V38" s="247" t="str">
        <f t="shared" si="6"/>
        <v>Sin Fecha</v>
      </c>
      <c r="W38" s="250">
        <f t="shared" si="7"/>
        <v>1.171527777776646</v>
      </c>
      <c r="X38" s="246" t="s">
        <v>57</v>
      </c>
      <c r="Y38" s="251">
        <f>Abiertos!$D$3</f>
        <v>1</v>
      </c>
      <c r="Z38" s="251" t="str">
        <f>LOOKUP(J38,Personas!$A$2:$A$45,Personas!$B$2:$B$45)</f>
        <v>TAS</v>
      </c>
      <c r="AA38" s="252"/>
      <c r="AB38" s="252"/>
      <c r="AC38" s="252"/>
      <c r="AD38" s="252"/>
      <c r="AE38" s="254"/>
      <c r="AF38" s="254"/>
    </row>
    <row r="39" spans="1:32" s="245" customFormat="1" ht="47.25" customHeight="1" x14ac:dyDescent="0.25">
      <c r="A39" s="245">
        <v>1</v>
      </c>
      <c r="B39" s="254" t="s">
        <v>709</v>
      </c>
      <c r="C39" s="241" t="s">
        <v>804</v>
      </c>
      <c r="D39" s="246" t="s">
        <v>10</v>
      </c>
      <c r="E39" s="246" t="s">
        <v>51</v>
      </c>
      <c r="F39" s="246" t="s">
        <v>12</v>
      </c>
      <c r="G39" s="246" t="s">
        <v>805</v>
      </c>
      <c r="H39" s="246" t="s">
        <v>806</v>
      </c>
      <c r="I39" s="246" t="s">
        <v>127</v>
      </c>
      <c r="J39" s="246" t="s">
        <v>33</v>
      </c>
      <c r="K39" s="253">
        <f>Abiertos!$D$2</f>
        <v>42058.75</v>
      </c>
      <c r="L39" s="248">
        <v>42040.504861111112</v>
      </c>
      <c r="M39" s="259">
        <f>+T40</f>
        <v>42058.404861111114</v>
      </c>
      <c r="N39" s="230">
        <f>K39-M39</f>
        <v>0.34513888888614019</v>
      </c>
      <c r="O39" s="248">
        <f>+Y39+M39</f>
        <v>42059.404861111114</v>
      </c>
      <c r="P39" s="248"/>
      <c r="Q39" s="249">
        <f t="shared" si="2"/>
        <v>0</v>
      </c>
      <c r="R39" s="249" t="str">
        <f t="shared" si="3"/>
        <v>Sin Fecha</v>
      </c>
      <c r="S39" s="250">
        <f t="shared" si="4"/>
        <v>18.245138888887595</v>
      </c>
      <c r="T39" s="247"/>
      <c r="U39" s="247" t="str">
        <f t="shared" si="5"/>
        <v>No Cumplió</v>
      </c>
      <c r="V39" s="247" t="str">
        <f t="shared" si="6"/>
        <v>Sin Fecha</v>
      </c>
      <c r="W39" s="250">
        <f t="shared" si="7"/>
        <v>18.245138888887595</v>
      </c>
      <c r="X39" s="246"/>
      <c r="Y39" s="251">
        <f>Abiertos!$D$3</f>
        <v>1</v>
      </c>
      <c r="Z39" s="251" t="str">
        <f>LOOKUP(J39,Personas!$A$2:$A$45,Personas!$B$2:$B$45)</f>
        <v>BX+</v>
      </c>
      <c r="AA39" s="252"/>
      <c r="AB39" s="252"/>
      <c r="AC39" s="252"/>
      <c r="AD39" s="252"/>
      <c r="AE39" s="242"/>
      <c r="AF39" s="242"/>
    </row>
    <row r="40" spans="1:32" s="245" customFormat="1" ht="47.25" customHeight="1" x14ac:dyDescent="0.25">
      <c r="B40" s="254" t="s">
        <v>709</v>
      </c>
      <c r="C40" s="241" t="s">
        <v>804</v>
      </c>
      <c r="D40" s="246" t="s">
        <v>10</v>
      </c>
      <c r="E40" s="246" t="s">
        <v>51</v>
      </c>
      <c r="F40" s="246" t="s">
        <v>12</v>
      </c>
      <c r="G40" s="246" t="s">
        <v>805</v>
      </c>
      <c r="H40" s="246" t="s">
        <v>806</v>
      </c>
      <c r="I40" s="246" t="s">
        <v>127</v>
      </c>
      <c r="J40" s="246" t="s">
        <v>80</v>
      </c>
      <c r="K40" s="253">
        <f>Abiertos!$D$2</f>
        <v>42058.75</v>
      </c>
      <c r="L40" s="248">
        <v>42040.504861111112</v>
      </c>
      <c r="M40" s="247">
        <v>42052.772916666669</v>
      </c>
      <c r="N40" s="230">
        <f>K40-M40</f>
        <v>5.9770833333313931</v>
      </c>
      <c r="O40" s="248">
        <f>+Y40+M40</f>
        <v>42053.772916666669</v>
      </c>
      <c r="P40" s="248"/>
      <c r="Q40" s="249">
        <f t="shared" si="2"/>
        <v>4</v>
      </c>
      <c r="R40" s="249" t="str">
        <f t="shared" si="3"/>
        <v>Sin Fecha</v>
      </c>
      <c r="S40" s="250">
        <f t="shared" si="4"/>
        <v>18.245138888887595</v>
      </c>
      <c r="T40" s="247">
        <v>42058.404861111114</v>
      </c>
      <c r="U40" s="247" t="str">
        <f t="shared" si="5"/>
        <v>No Cumplió</v>
      </c>
      <c r="V40" s="247" t="str">
        <f t="shared" si="6"/>
        <v>Sin Fecha</v>
      </c>
      <c r="W40" s="250">
        <f t="shared" si="7"/>
        <v>17.900000000001455</v>
      </c>
      <c r="X40" s="246"/>
      <c r="Y40" s="251">
        <f>Abiertos!$D$3</f>
        <v>1</v>
      </c>
      <c r="Z40" s="251" t="str">
        <f>LOOKUP(J40,Personas!$A$2:$A$45,Personas!$B$2:$B$45)</f>
        <v>BX+</v>
      </c>
      <c r="AA40" s="252"/>
      <c r="AB40" s="252"/>
      <c r="AC40" s="252"/>
      <c r="AD40" s="252"/>
      <c r="AE40" s="242"/>
      <c r="AF40" s="242"/>
    </row>
    <row r="41" spans="1:32" s="245" customFormat="1" ht="63.75" customHeight="1" x14ac:dyDescent="0.25">
      <c r="A41" s="255">
        <v>1</v>
      </c>
      <c r="B41" s="254" t="s">
        <v>699</v>
      </c>
      <c r="C41" s="241" t="s">
        <v>741</v>
      </c>
      <c r="D41" s="246" t="s">
        <v>10</v>
      </c>
      <c r="E41" s="246" t="s">
        <v>11</v>
      </c>
      <c r="F41" s="246" t="s">
        <v>25</v>
      </c>
      <c r="G41" s="246" t="s">
        <v>742</v>
      </c>
      <c r="H41" s="246" t="s">
        <v>743</v>
      </c>
      <c r="I41" s="246" t="s">
        <v>87</v>
      </c>
      <c r="J41" s="246" t="s">
        <v>16</v>
      </c>
      <c r="K41" s="253">
        <f>Abiertos!$D$2</f>
        <v>42058.75</v>
      </c>
      <c r="L41" s="248">
        <v>42039.729166666664</v>
      </c>
      <c r="M41" s="253">
        <v>42039.729166666664</v>
      </c>
      <c r="N41" s="230">
        <f t="shared" si="0"/>
        <v>19.020833333335759</v>
      </c>
      <c r="O41" s="248">
        <f t="shared" si="1"/>
        <v>42040.729166666664</v>
      </c>
      <c r="P41" s="248"/>
      <c r="Q41" s="249">
        <f t="shared" si="2"/>
        <v>18</v>
      </c>
      <c r="R41" s="249" t="str">
        <f t="shared" si="3"/>
        <v>Sin Fecha</v>
      </c>
      <c r="S41" s="250">
        <f t="shared" si="4"/>
        <v>19.020833333335759</v>
      </c>
      <c r="T41" s="247"/>
      <c r="U41" s="247" t="str">
        <f t="shared" si="5"/>
        <v>No Cumplió</v>
      </c>
      <c r="V41" s="247" t="str">
        <f t="shared" si="6"/>
        <v>Sin Fecha</v>
      </c>
      <c r="W41" s="250">
        <f t="shared" si="7"/>
        <v>19.020833333335759</v>
      </c>
      <c r="X41" s="246"/>
      <c r="Y41" s="251">
        <f>Abiertos!$D$3</f>
        <v>1</v>
      </c>
      <c r="Z41" s="251" t="str">
        <f>LOOKUP(J41,Personas!$A$2:$A$45,Personas!$B$2:$B$45)</f>
        <v>TAS</v>
      </c>
      <c r="AA41" s="252"/>
      <c r="AB41" s="252"/>
      <c r="AC41" s="252"/>
      <c r="AD41" s="252"/>
      <c r="AE41" s="254"/>
      <c r="AF41" s="254"/>
    </row>
    <row r="42" spans="1:32" s="245" customFormat="1" ht="63.75" customHeight="1" x14ac:dyDescent="0.25">
      <c r="A42" s="255">
        <v>1</v>
      </c>
      <c r="B42" s="254" t="s">
        <v>699</v>
      </c>
      <c r="C42" s="241" t="s">
        <v>744</v>
      </c>
      <c r="D42" s="246" t="s">
        <v>10</v>
      </c>
      <c r="E42" s="246" t="s">
        <v>11</v>
      </c>
      <c r="F42" s="246" t="s">
        <v>25</v>
      </c>
      <c r="G42" s="246" t="s">
        <v>745</v>
      </c>
      <c r="H42" s="246" t="s">
        <v>746</v>
      </c>
      <c r="I42" s="246" t="s">
        <v>87</v>
      </c>
      <c r="J42" s="246" t="s">
        <v>16</v>
      </c>
      <c r="K42" s="253">
        <f>Abiertos!$D$2</f>
        <v>42058.75</v>
      </c>
      <c r="L42" s="248">
        <v>42039.727083333331</v>
      </c>
      <c r="M42" s="253">
        <v>42039.727083333331</v>
      </c>
      <c r="N42" s="230">
        <f t="shared" si="0"/>
        <v>19.022916666668607</v>
      </c>
      <c r="O42" s="248">
        <f t="shared" si="1"/>
        <v>42040.727083333331</v>
      </c>
      <c r="P42" s="248"/>
      <c r="Q42" s="249">
        <f t="shared" si="2"/>
        <v>18</v>
      </c>
      <c r="R42" s="249" t="str">
        <f t="shared" si="3"/>
        <v>Sin Fecha</v>
      </c>
      <c r="S42" s="250">
        <f t="shared" si="4"/>
        <v>19.022916666668607</v>
      </c>
      <c r="T42" s="247"/>
      <c r="U42" s="247" t="str">
        <f t="shared" si="5"/>
        <v>No Cumplió</v>
      </c>
      <c r="V42" s="247" t="str">
        <f t="shared" si="6"/>
        <v>Sin Fecha</v>
      </c>
      <c r="W42" s="250">
        <f t="shared" si="7"/>
        <v>19.022916666668607</v>
      </c>
      <c r="X42" s="246"/>
      <c r="Y42" s="251">
        <f>Abiertos!$D$3</f>
        <v>1</v>
      </c>
      <c r="Z42" s="251" t="str">
        <f>LOOKUP(J42,Personas!$A$2:$A$45,Personas!$B$2:$B$45)</f>
        <v>TAS</v>
      </c>
      <c r="AA42" s="252"/>
      <c r="AB42" s="252"/>
      <c r="AC42" s="252"/>
      <c r="AD42" s="252"/>
      <c r="AE42" s="254"/>
      <c r="AF42" s="254"/>
    </row>
    <row r="43" spans="1:32" s="245" customFormat="1" ht="63.75" customHeight="1" x14ac:dyDescent="0.25">
      <c r="A43" s="255">
        <v>1</v>
      </c>
      <c r="B43" s="254" t="s">
        <v>699</v>
      </c>
      <c r="C43" s="241" t="s">
        <v>747</v>
      </c>
      <c r="D43" s="246" t="s">
        <v>10</v>
      </c>
      <c r="E43" s="246" t="s">
        <v>11</v>
      </c>
      <c r="F43" s="246" t="s">
        <v>25</v>
      </c>
      <c r="G43" s="246" t="s">
        <v>748</v>
      </c>
      <c r="H43" s="246" t="s">
        <v>749</v>
      </c>
      <c r="I43" s="246" t="s">
        <v>87</v>
      </c>
      <c r="J43" s="246" t="s">
        <v>16</v>
      </c>
      <c r="K43" s="253">
        <f>Abiertos!$D$2</f>
        <v>42058.75</v>
      </c>
      <c r="L43" s="248">
        <v>42039.724305555559</v>
      </c>
      <c r="M43" s="253">
        <v>42039.724305555559</v>
      </c>
      <c r="N43" s="230">
        <f t="shared" si="0"/>
        <v>19.025694444440887</v>
      </c>
      <c r="O43" s="248">
        <f t="shared" si="1"/>
        <v>42040.724305555559</v>
      </c>
      <c r="P43" s="248"/>
      <c r="Q43" s="249">
        <f t="shared" si="2"/>
        <v>18</v>
      </c>
      <c r="R43" s="249" t="str">
        <f t="shared" si="3"/>
        <v>Sin Fecha</v>
      </c>
      <c r="S43" s="250">
        <f t="shared" si="4"/>
        <v>19.025694444440887</v>
      </c>
      <c r="T43" s="247"/>
      <c r="U43" s="247" t="str">
        <f t="shared" si="5"/>
        <v>No Cumplió</v>
      </c>
      <c r="V43" s="247" t="str">
        <f t="shared" si="6"/>
        <v>Sin Fecha</v>
      </c>
      <c r="W43" s="250">
        <f t="shared" si="7"/>
        <v>19.025694444440887</v>
      </c>
      <c r="X43" s="246"/>
      <c r="Y43" s="251">
        <f>Abiertos!$D$3</f>
        <v>1</v>
      </c>
      <c r="Z43" s="251" t="str">
        <f>LOOKUP(J43,Personas!$A$2:$A$45,Personas!$B$2:$B$45)</f>
        <v>TAS</v>
      </c>
      <c r="AA43" s="252"/>
      <c r="AB43" s="252"/>
      <c r="AC43" s="252"/>
      <c r="AD43" s="252"/>
      <c r="AE43" s="254"/>
      <c r="AF43" s="254"/>
    </row>
    <row r="44" spans="1:32" s="245" customFormat="1" ht="63.75" customHeight="1" x14ac:dyDescent="0.25">
      <c r="A44" s="255">
        <v>1</v>
      </c>
      <c r="B44" s="254" t="s">
        <v>704</v>
      </c>
      <c r="C44" s="241" t="s">
        <v>801</v>
      </c>
      <c r="D44" s="246" t="s">
        <v>10</v>
      </c>
      <c r="E44" s="246" t="s">
        <v>137</v>
      </c>
      <c r="F44" s="246" t="s">
        <v>25</v>
      </c>
      <c r="G44" s="246" t="s">
        <v>802</v>
      </c>
      <c r="H44" s="246" t="s">
        <v>803</v>
      </c>
      <c r="I44" s="246" t="s">
        <v>146</v>
      </c>
      <c r="J44" s="246" t="s">
        <v>22</v>
      </c>
      <c r="K44" s="253">
        <f>Abiertos!$D$2</f>
        <v>42058.75</v>
      </c>
      <c r="L44" s="248">
        <v>42038.798611111109</v>
      </c>
      <c r="M44" s="253">
        <v>42038.798611111109</v>
      </c>
      <c r="N44" s="230">
        <f t="shared" si="0"/>
        <v>19.951388888890506</v>
      </c>
      <c r="O44" s="248">
        <f t="shared" si="1"/>
        <v>42039.798611111109</v>
      </c>
      <c r="P44" s="248"/>
      <c r="Q44" s="249">
        <f t="shared" si="2"/>
        <v>18</v>
      </c>
      <c r="R44" s="249" t="str">
        <f t="shared" si="3"/>
        <v>Sin Fecha</v>
      </c>
      <c r="S44" s="250">
        <f t="shared" si="4"/>
        <v>19.951388888890506</v>
      </c>
      <c r="T44" s="247"/>
      <c r="U44" s="247" t="str">
        <f t="shared" si="5"/>
        <v>No Cumplió</v>
      </c>
      <c r="V44" s="247" t="str">
        <f t="shared" si="6"/>
        <v>Sin Fecha</v>
      </c>
      <c r="W44" s="250">
        <f t="shared" si="7"/>
        <v>19.951388888890506</v>
      </c>
      <c r="X44" s="246" t="s">
        <v>316</v>
      </c>
      <c r="Y44" s="251">
        <f>Abiertos!$D$3</f>
        <v>1</v>
      </c>
      <c r="Z44" s="251" t="str">
        <f>LOOKUP(J44,Personas!$A$2:$A$45,Personas!$B$2:$B$45)</f>
        <v>TAS</v>
      </c>
      <c r="AA44" s="252"/>
      <c r="AB44" s="252"/>
      <c r="AC44" s="252"/>
      <c r="AD44" s="252"/>
      <c r="AE44" s="254"/>
      <c r="AF44" s="254"/>
    </row>
    <row r="45" spans="1:32" s="245" customFormat="1" ht="63.75" customHeight="1" x14ac:dyDescent="0.25">
      <c r="A45" s="255" t="s">
        <v>945</v>
      </c>
      <c r="B45" s="254" t="s">
        <v>699</v>
      </c>
      <c r="C45" s="241" t="s">
        <v>675</v>
      </c>
      <c r="D45" s="246" t="s">
        <v>10</v>
      </c>
      <c r="E45" s="246" t="s">
        <v>817</v>
      </c>
      <c r="F45" s="246" t="s">
        <v>12</v>
      </c>
      <c r="G45" s="246" t="s">
        <v>676</v>
      </c>
      <c r="H45" s="246" t="s">
        <v>677</v>
      </c>
      <c r="I45" s="246" t="s">
        <v>49</v>
      </c>
      <c r="J45" s="246" t="s">
        <v>49</v>
      </c>
      <c r="K45" s="253">
        <f>Abiertos!$D$2</f>
        <v>42058.75</v>
      </c>
      <c r="L45" s="248">
        <v>42038.730555555558</v>
      </c>
      <c r="M45" s="253">
        <v>42038</v>
      </c>
      <c r="N45" s="230">
        <f t="shared" si="0"/>
        <v>20.75</v>
      </c>
      <c r="O45" s="248">
        <f t="shared" si="1"/>
        <v>42039</v>
      </c>
      <c r="P45" s="248"/>
      <c r="Q45" s="249">
        <f t="shared" si="2"/>
        <v>7</v>
      </c>
      <c r="R45" s="249" t="str">
        <f t="shared" si="3"/>
        <v>Sin Fecha</v>
      </c>
      <c r="S45" s="250">
        <f t="shared" si="4"/>
        <v>20.019444444442343</v>
      </c>
      <c r="T45" s="247">
        <v>42046.753472222219</v>
      </c>
      <c r="U45" s="247" t="str">
        <f t="shared" si="5"/>
        <v>No Cumplió</v>
      </c>
      <c r="V45" s="247" t="str">
        <f t="shared" si="6"/>
        <v>Sin Fecha</v>
      </c>
      <c r="W45" s="250">
        <f t="shared" si="7"/>
        <v>8.022916666661331</v>
      </c>
      <c r="X45" s="246" t="s">
        <v>17</v>
      </c>
      <c r="Y45" s="251">
        <f>Abiertos!$D$3</f>
        <v>1</v>
      </c>
      <c r="Z45" s="251" t="str">
        <f>LOOKUP(J45,Personas!$A$2:$A$45,Personas!$B$2:$B$45)</f>
        <v>BX+</v>
      </c>
      <c r="AA45" s="252"/>
      <c r="AB45" s="252"/>
      <c r="AC45" s="252"/>
      <c r="AD45" s="252"/>
      <c r="AE45" s="254"/>
      <c r="AF45" s="254"/>
    </row>
    <row r="46" spans="1:32" s="245" customFormat="1" ht="63.75" customHeight="1" x14ac:dyDescent="0.25">
      <c r="A46" s="255"/>
      <c r="B46" s="254" t="s">
        <v>699</v>
      </c>
      <c r="C46" s="241" t="s">
        <v>675</v>
      </c>
      <c r="D46" s="246" t="s">
        <v>10</v>
      </c>
      <c r="E46" s="246" t="s">
        <v>11</v>
      </c>
      <c r="F46" s="246" t="s">
        <v>12</v>
      </c>
      <c r="G46" s="246" t="s">
        <v>676</v>
      </c>
      <c r="H46" s="246" t="s">
        <v>677</v>
      </c>
      <c r="I46" s="246" t="s">
        <v>49</v>
      </c>
      <c r="J46" s="246" t="s">
        <v>96</v>
      </c>
      <c r="K46" s="253">
        <f>Abiertos!$D$2</f>
        <v>42058.75</v>
      </c>
      <c r="L46" s="248">
        <v>42038.730555555558</v>
      </c>
      <c r="M46" s="253">
        <f>+T45</f>
        <v>42046.753472222219</v>
      </c>
      <c r="N46" s="230">
        <f t="shared" si="0"/>
        <v>11.996527777781012</v>
      </c>
      <c r="O46" s="248">
        <f t="shared" si="1"/>
        <v>42047.753472222219</v>
      </c>
      <c r="P46" s="248"/>
      <c r="Q46" s="249">
        <f t="shared" si="2"/>
        <v>10</v>
      </c>
      <c r="R46" s="249" t="str">
        <f t="shared" si="3"/>
        <v>Sin Fecha</v>
      </c>
      <c r="S46" s="250">
        <f t="shared" si="4"/>
        <v>20.019444444442343</v>
      </c>
      <c r="T46" s="247"/>
      <c r="U46" s="247" t="str">
        <f t="shared" si="5"/>
        <v>No Cumplió</v>
      </c>
      <c r="V46" s="247" t="str">
        <f t="shared" si="6"/>
        <v>Sin Fecha</v>
      </c>
      <c r="W46" s="250">
        <f t="shared" si="7"/>
        <v>20.019444444442343</v>
      </c>
      <c r="X46" s="246" t="s">
        <v>17</v>
      </c>
      <c r="Y46" s="251">
        <f>Abiertos!$D$3</f>
        <v>1</v>
      </c>
      <c r="Z46" s="251" t="str">
        <f>LOOKUP(J46,Personas!$A$2:$A$45,Personas!$B$2:$B$45)</f>
        <v>TAS</v>
      </c>
      <c r="AA46" s="252"/>
      <c r="AB46" s="252"/>
      <c r="AC46" s="252"/>
      <c r="AD46" s="252"/>
      <c r="AE46" s="254"/>
      <c r="AF46" s="254"/>
    </row>
    <row r="47" spans="1:32" s="245" customFormat="1" ht="63.75" customHeight="1" x14ac:dyDescent="0.25">
      <c r="A47" s="255" t="s">
        <v>945</v>
      </c>
      <c r="B47" s="254" t="s">
        <v>704</v>
      </c>
      <c r="C47" s="241" t="s">
        <v>692</v>
      </c>
      <c r="D47" s="246" t="s">
        <v>10</v>
      </c>
      <c r="E47" s="246" t="s">
        <v>817</v>
      </c>
      <c r="F47" s="246" t="s">
        <v>12</v>
      </c>
      <c r="G47" s="246" t="s">
        <v>693</v>
      </c>
      <c r="H47" s="246" t="s">
        <v>694</v>
      </c>
      <c r="I47" s="246" t="s">
        <v>456</v>
      </c>
      <c r="J47" s="246" t="s">
        <v>80</v>
      </c>
      <c r="K47" s="253">
        <f>Abiertos!$D$2</f>
        <v>42058.75</v>
      </c>
      <c r="L47" s="248">
        <v>42038.728472222225</v>
      </c>
      <c r="M47" s="253">
        <v>42038.728472222225</v>
      </c>
      <c r="N47" s="230">
        <f t="shared" si="0"/>
        <v>20.021527777775191</v>
      </c>
      <c r="O47" s="248">
        <f t="shared" si="1"/>
        <v>42039.728472222225</v>
      </c>
      <c r="P47" s="248"/>
      <c r="Q47" s="249">
        <f t="shared" si="2"/>
        <v>7</v>
      </c>
      <c r="R47" s="249" t="str">
        <f t="shared" si="3"/>
        <v>Sin Fecha</v>
      </c>
      <c r="S47" s="250">
        <f t="shared" si="4"/>
        <v>20.021527777775191</v>
      </c>
      <c r="T47" s="247">
        <v>42047.536111111112</v>
      </c>
      <c r="U47" s="247" t="str">
        <f t="shared" si="5"/>
        <v>No Cumplió</v>
      </c>
      <c r="V47" s="247" t="str">
        <f t="shared" si="6"/>
        <v>Sin Fecha</v>
      </c>
      <c r="W47" s="250">
        <f t="shared" si="7"/>
        <v>8.8076388888875954</v>
      </c>
      <c r="X47" s="246"/>
      <c r="Y47" s="251">
        <f>Abiertos!$D$3</f>
        <v>1</v>
      </c>
      <c r="Z47" s="251" t="str">
        <f>LOOKUP(J47,Personas!$A$2:$A$45,Personas!$B$2:$B$45)</f>
        <v>BX+</v>
      </c>
      <c r="AA47" s="252"/>
      <c r="AB47" s="252"/>
      <c r="AC47" s="252"/>
      <c r="AD47" s="252"/>
      <c r="AE47" s="254"/>
      <c r="AF47" s="254"/>
    </row>
    <row r="48" spans="1:32" s="245" customFormat="1" ht="63.75" customHeight="1" x14ac:dyDescent="0.25">
      <c r="A48" s="255" t="s">
        <v>945</v>
      </c>
      <c r="B48" s="254" t="s">
        <v>699</v>
      </c>
      <c r="C48" s="241" t="s">
        <v>678</v>
      </c>
      <c r="D48" s="246" t="s">
        <v>10</v>
      </c>
      <c r="E48" s="246" t="s">
        <v>817</v>
      </c>
      <c r="F48" s="246" t="s">
        <v>25</v>
      </c>
      <c r="G48" s="246" t="s">
        <v>679</v>
      </c>
      <c r="H48" s="246" t="s">
        <v>680</v>
      </c>
      <c r="I48" s="246" t="s">
        <v>49</v>
      </c>
      <c r="J48" s="246" t="s">
        <v>96</v>
      </c>
      <c r="K48" s="253">
        <f>Abiertos!$D$2</f>
        <v>42058.75</v>
      </c>
      <c r="L48" s="248">
        <v>42038.724999999999</v>
      </c>
      <c r="M48" s="253">
        <v>42038</v>
      </c>
      <c r="N48" s="230">
        <f t="shared" si="0"/>
        <v>20.75</v>
      </c>
      <c r="O48" s="248">
        <f t="shared" si="1"/>
        <v>42039</v>
      </c>
      <c r="P48" s="248"/>
      <c r="Q48" s="249">
        <f t="shared" si="2"/>
        <v>12</v>
      </c>
      <c r="R48" s="249" t="str">
        <f t="shared" si="3"/>
        <v>Sin Fecha</v>
      </c>
      <c r="S48" s="250">
        <f t="shared" si="4"/>
        <v>20.025000000001455</v>
      </c>
      <c r="T48" s="247">
        <v>42051.726388888892</v>
      </c>
      <c r="U48" s="247" t="str">
        <f t="shared" si="5"/>
        <v>No Cumplió</v>
      </c>
      <c r="V48" s="247" t="str">
        <f t="shared" si="6"/>
        <v>Sin Fecha</v>
      </c>
      <c r="W48" s="250">
        <f t="shared" si="7"/>
        <v>13.001388888893416</v>
      </c>
      <c r="X48" s="246" t="s">
        <v>17</v>
      </c>
      <c r="Y48" s="251">
        <f>Abiertos!$D$3</f>
        <v>1</v>
      </c>
      <c r="Z48" s="251" t="str">
        <f>LOOKUP(J48,Personas!$A$2:$A$45,Personas!$B$2:$B$45)</f>
        <v>TAS</v>
      </c>
      <c r="AA48" s="252"/>
      <c r="AB48" s="252"/>
      <c r="AC48" s="252"/>
      <c r="AD48" s="252"/>
      <c r="AE48" s="254"/>
      <c r="AF48" s="254"/>
    </row>
    <row r="49" spans="1:32" s="245" customFormat="1" ht="63.75" customHeight="1" x14ac:dyDescent="0.25">
      <c r="A49" s="255"/>
      <c r="B49" s="254" t="s">
        <v>699</v>
      </c>
      <c r="C49" s="241" t="s">
        <v>681</v>
      </c>
      <c r="D49" s="246" t="s">
        <v>10</v>
      </c>
      <c r="E49" s="246" t="s">
        <v>11</v>
      </c>
      <c r="F49" s="246" t="s">
        <v>25</v>
      </c>
      <c r="G49" s="246" t="s">
        <v>682</v>
      </c>
      <c r="H49" s="246" t="s">
        <v>683</v>
      </c>
      <c r="I49" s="246" t="s">
        <v>49</v>
      </c>
      <c r="J49" s="246" t="s">
        <v>96</v>
      </c>
      <c r="K49" s="253">
        <f>Abiertos!$D$2</f>
        <v>42058.75</v>
      </c>
      <c r="L49" s="248">
        <v>42038.720833333333</v>
      </c>
      <c r="M49" s="253">
        <v>42038</v>
      </c>
      <c r="N49" s="230">
        <f t="shared" si="0"/>
        <v>20.75</v>
      </c>
      <c r="O49" s="248">
        <f t="shared" si="1"/>
        <v>42039</v>
      </c>
      <c r="P49" s="248"/>
      <c r="Q49" s="249">
        <f t="shared" si="2"/>
        <v>0</v>
      </c>
      <c r="R49" s="249" t="str">
        <f t="shared" si="3"/>
        <v>Sin Fecha</v>
      </c>
      <c r="S49" s="250">
        <f t="shared" si="4"/>
        <v>20.029166666667152</v>
      </c>
      <c r="T49" s="247">
        <v>42039.626388888886</v>
      </c>
      <c r="U49" s="247" t="str">
        <f t="shared" si="5"/>
        <v>Cumplió</v>
      </c>
      <c r="V49" s="247" t="str">
        <f t="shared" si="6"/>
        <v>Sin Fecha</v>
      </c>
      <c r="W49" s="250">
        <f t="shared" si="7"/>
        <v>0.90555555555329192</v>
      </c>
      <c r="X49" s="246" t="s">
        <v>17</v>
      </c>
      <c r="Y49" s="251">
        <f>Abiertos!$D$3</f>
        <v>1</v>
      </c>
      <c r="Z49" s="251" t="str">
        <f>LOOKUP(J49,Personas!$A$2:$A$45,Personas!$B$2:$B$45)</f>
        <v>TAS</v>
      </c>
      <c r="AA49" s="252"/>
      <c r="AB49" s="252"/>
      <c r="AC49" s="252"/>
      <c r="AD49" s="252"/>
      <c r="AE49" s="254"/>
      <c r="AF49" s="254"/>
    </row>
    <row r="50" spans="1:32" s="245" customFormat="1" ht="63.75" customHeight="1" x14ac:dyDescent="0.25">
      <c r="A50" s="255"/>
      <c r="B50" s="254" t="s">
        <v>699</v>
      </c>
      <c r="C50" s="241" t="s">
        <v>681</v>
      </c>
      <c r="D50" s="246" t="s">
        <v>10</v>
      </c>
      <c r="E50" s="246" t="s">
        <v>11</v>
      </c>
      <c r="F50" s="246" t="s">
        <v>25</v>
      </c>
      <c r="G50" s="246" t="s">
        <v>682</v>
      </c>
      <c r="H50" s="246" t="s">
        <v>683</v>
      </c>
      <c r="I50" s="246" t="s">
        <v>49</v>
      </c>
      <c r="J50" s="246" t="s">
        <v>359</v>
      </c>
      <c r="K50" s="253">
        <f>Abiertos!$D$2</f>
        <v>42058.75</v>
      </c>
      <c r="L50" s="248">
        <v>42038.720833333333</v>
      </c>
      <c r="M50" s="253">
        <f>+T49</f>
        <v>42039.626388888886</v>
      </c>
      <c r="N50" s="230">
        <f t="shared" si="0"/>
        <v>19.12361111111386</v>
      </c>
      <c r="O50" s="248">
        <f t="shared" si="1"/>
        <v>42040.626388888886</v>
      </c>
      <c r="P50" s="248"/>
      <c r="Q50" s="249">
        <f t="shared" si="2"/>
        <v>0</v>
      </c>
      <c r="R50" s="249" t="str">
        <f t="shared" si="3"/>
        <v>Sin Fecha</v>
      </c>
      <c r="S50" s="250">
        <f t="shared" si="4"/>
        <v>20.029166666667152</v>
      </c>
      <c r="T50" s="247">
        <v>42041.495138888888</v>
      </c>
      <c r="U50" s="247" t="str">
        <f t="shared" si="5"/>
        <v>Cumplió</v>
      </c>
      <c r="V50" s="247" t="str">
        <f t="shared" si="6"/>
        <v>Sin Fecha</v>
      </c>
      <c r="W50" s="250">
        <f t="shared" si="7"/>
        <v>2.7743055555547471</v>
      </c>
      <c r="X50" s="246" t="s">
        <v>17</v>
      </c>
      <c r="Y50" s="251">
        <f>Abiertos!$D$3</f>
        <v>1</v>
      </c>
      <c r="Z50" s="251" t="str">
        <f>LOOKUP(J50,Personas!$A$2:$A$45,Personas!$B$2:$B$45)</f>
        <v>TAS</v>
      </c>
      <c r="AA50" s="252"/>
      <c r="AB50" s="252"/>
      <c r="AC50" s="252"/>
      <c r="AD50" s="252"/>
      <c r="AE50" s="254"/>
      <c r="AF50" s="254"/>
    </row>
    <row r="51" spans="1:32" s="245" customFormat="1" ht="63.75" customHeight="1" x14ac:dyDescent="0.25">
      <c r="A51" s="255"/>
      <c r="B51" s="254" t="s">
        <v>699</v>
      </c>
      <c r="C51" s="241" t="s">
        <v>681</v>
      </c>
      <c r="D51" s="246" t="s">
        <v>10</v>
      </c>
      <c r="E51" s="246" t="s">
        <v>51</v>
      </c>
      <c r="F51" s="246" t="s">
        <v>25</v>
      </c>
      <c r="G51" s="246" t="s">
        <v>682</v>
      </c>
      <c r="H51" s="246" t="s">
        <v>683</v>
      </c>
      <c r="I51" s="246" t="s">
        <v>49</v>
      </c>
      <c r="J51" s="246" t="s">
        <v>96</v>
      </c>
      <c r="K51" s="253">
        <f>Abiertos!$D$2</f>
        <v>42058.75</v>
      </c>
      <c r="L51" s="248">
        <v>42038.720833333333</v>
      </c>
      <c r="M51" s="253">
        <f>+T49</f>
        <v>42039.626388888886</v>
      </c>
      <c r="N51" s="230">
        <f t="shared" si="0"/>
        <v>19.12361111111386</v>
      </c>
      <c r="O51" s="248">
        <f t="shared" si="1"/>
        <v>42040.626388888886</v>
      </c>
      <c r="P51" s="248">
        <v>42040</v>
      </c>
      <c r="Q51" s="249">
        <f t="shared" si="2"/>
        <v>4</v>
      </c>
      <c r="R51" s="249">
        <f t="shared" si="3"/>
        <v>4</v>
      </c>
      <c r="S51" s="250">
        <f t="shared" si="4"/>
        <v>20.029166666667152</v>
      </c>
      <c r="T51" s="247">
        <v>42044.712500000001</v>
      </c>
      <c r="U51" s="247" t="str">
        <f t="shared" si="5"/>
        <v>No Cumplió</v>
      </c>
      <c r="V51" s="247" t="str">
        <f t="shared" si="6"/>
        <v>No Cumplió</v>
      </c>
      <c r="W51" s="250">
        <f t="shared" si="7"/>
        <v>5.9916666666686069</v>
      </c>
      <c r="X51" s="246" t="s">
        <v>17</v>
      </c>
      <c r="Y51" s="251">
        <f>Abiertos!$D$3</f>
        <v>1</v>
      </c>
      <c r="Z51" s="251" t="str">
        <f>LOOKUP(J51,Personas!$A$2:$A$45,Personas!$B$2:$B$45)</f>
        <v>TAS</v>
      </c>
      <c r="AA51" s="252"/>
      <c r="AB51" s="252"/>
      <c r="AC51" s="252"/>
      <c r="AD51" s="252"/>
      <c r="AE51" s="254"/>
      <c r="AF51" s="254"/>
    </row>
    <row r="52" spans="1:32" s="245" customFormat="1" ht="63.75" customHeight="1" x14ac:dyDescent="0.25">
      <c r="A52" s="255" t="s">
        <v>945</v>
      </c>
      <c r="B52" s="254" t="s">
        <v>699</v>
      </c>
      <c r="C52" s="241" t="s">
        <v>681</v>
      </c>
      <c r="D52" s="246" t="s">
        <v>10</v>
      </c>
      <c r="E52" s="246" t="s">
        <v>817</v>
      </c>
      <c r="F52" s="246" t="s">
        <v>25</v>
      </c>
      <c r="G52" s="246" t="s">
        <v>682</v>
      </c>
      <c r="H52" s="246" t="s">
        <v>683</v>
      </c>
      <c r="I52" s="246" t="s">
        <v>49</v>
      </c>
      <c r="J52" s="246" t="s">
        <v>96</v>
      </c>
      <c r="K52" s="253">
        <f>Abiertos!$D$2</f>
        <v>42058.75</v>
      </c>
      <c r="L52" s="248">
        <v>42038.720833333333</v>
      </c>
      <c r="M52" s="253">
        <f>+T51</f>
        <v>42044.712500000001</v>
      </c>
      <c r="N52" s="230">
        <f t="shared" si="0"/>
        <v>14.037499999998545</v>
      </c>
      <c r="O52" s="248">
        <f t="shared" si="1"/>
        <v>42045.712500000001</v>
      </c>
      <c r="P52" s="248">
        <v>42040</v>
      </c>
      <c r="Q52" s="249">
        <f t="shared" si="2"/>
        <v>0</v>
      </c>
      <c r="R52" s="249">
        <f t="shared" si="3"/>
        <v>4</v>
      </c>
      <c r="S52" s="250">
        <f t="shared" si="4"/>
        <v>20.029166666667152</v>
      </c>
      <c r="T52" s="247">
        <v>42044.867361111108</v>
      </c>
      <c r="U52" s="247" t="str">
        <f t="shared" si="5"/>
        <v>Cumplió</v>
      </c>
      <c r="V52" s="247" t="str">
        <f t="shared" si="6"/>
        <v>No Cumplió</v>
      </c>
      <c r="W52" s="250">
        <f t="shared" si="7"/>
        <v>6.1465277777751908</v>
      </c>
      <c r="X52" s="246" t="s">
        <v>17</v>
      </c>
      <c r="Y52" s="251">
        <f>Abiertos!$D$3</f>
        <v>1</v>
      </c>
      <c r="Z52" s="251" t="str">
        <f>LOOKUP(J52,Personas!$A$2:$A$45,Personas!$B$2:$B$45)</f>
        <v>TAS</v>
      </c>
      <c r="AA52" s="252"/>
      <c r="AB52" s="252"/>
      <c r="AC52" s="252"/>
      <c r="AD52" s="252"/>
      <c r="AE52" s="254"/>
      <c r="AF52" s="254"/>
    </row>
    <row r="53" spans="1:32" s="245" customFormat="1" ht="63.75" customHeight="1" x14ac:dyDescent="0.25">
      <c r="A53" s="255"/>
      <c r="B53" s="254" t="s">
        <v>699</v>
      </c>
      <c r="C53" s="241" t="s">
        <v>684</v>
      </c>
      <c r="D53" s="246" t="s">
        <v>10</v>
      </c>
      <c r="E53" s="246" t="s">
        <v>11</v>
      </c>
      <c r="F53" s="246" t="s">
        <v>12</v>
      </c>
      <c r="G53" s="246" t="s">
        <v>225</v>
      </c>
      <c r="H53" s="246" t="s">
        <v>685</v>
      </c>
      <c r="I53" s="246" t="s">
        <v>49</v>
      </c>
      <c r="J53" s="246" t="s">
        <v>16</v>
      </c>
      <c r="K53" s="253">
        <f>Abiertos!$D$2</f>
        <v>42058.75</v>
      </c>
      <c r="L53" s="248">
        <v>42038.633333333331</v>
      </c>
      <c r="M53" s="253">
        <v>42038</v>
      </c>
      <c r="N53" s="230">
        <f t="shared" si="0"/>
        <v>20.75</v>
      </c>
      <c r="O53" s="248">
        <f t="shared" si="1"/>
        <v>42039</v>
      </c>
      <c r="P53" s="248"/>
      <c r="Q53" s="249">
        <f t="shared" si="2"/>
        <v>2</v>
      </c>
      <c r="R53" s="249" t="str">
        <f t="shared" si="3"/>
        <v>Sin Fecha</v>
      </c>
      <c r="S53" s="250">
        <f t="shared" si="4"/>
        <v>20.116666666668607</v>
      </c>
      <c r="T53" s="247">
        <v>42041.53125</v>
      </c>
      <c r="U53" s="247" t="str">
        <f t="shared" si="5"/>
        <v>No Cumplió</v>
      </c>
      <c r="V53" s="247" t="str">
        <f t="shared" si="6"/>
        <v>Sin Fecha</v>
      </c>
      <c r="W53" s="250">
        <f t="shared" si="7"/>
        <v>2.8979166666686069</v>
      </c>
      <c r="X53" s="246" t="s">
        <v>17</v>
      </c>
      <c r="Y53" s="251">
        <f>Abiertos!$D$3</f>
        <v>1</v>
      </c>
      <c r="Z53" s="251" t="str">
        <f>LOOKUP(J53,Personas!$A$2:$A$45,Personas!$B$2:$B$45)</f>
        <v>TAS</v>
      </c>
      <c r="AA53" s="252"/>
      <c r="AB53" s="252"/>
      <c r="AC53" s="252"/>
      <c r="AD53" s="252"/>
      <c r="AE53" s="254"/>
      <c r="AF53" s="254"/>
    </row>
    <row r="54" spans="1:32" s="245" customFormat="1" ht="63.75" customHeight="1" x14ac:dyDescent="0.25">
      <c r="A54" s="255">
        <v>1</v>
      </c>
      <c r="B54" s="254" t="s">
        <v>699</v>
      </c>
      <c r="C54" s="241" t="s">
        <v>686</v>
      </c>
      <c r="D54" s="246" t="s">
        <v>10</v>
      </c>
      <c r="E54" s="246" t="s">
        <v>11</v>
      </c>
      <c r="F54" s="246" t="s">
        <v>25</v>
      </c>
      <c r="G54" s="246" t="s">
        <v>687</v>
      </c>
      <c r="H54" s="246" t="s">
        <v>688</v>
      </c>
      <c r="I54" s="246" t="s">
        <v>300</v>
      </c>
      <c r="J54" s="246" t="s">
        <v>42</v>
      </c>
      <c r="K54" s="253">
        <f>Abiertos!$D$2</f>
        <v>42058.75</v>
      </c>
      <c r="L54" s="248">
        <v>42038.38958333333</v>
      </c>
      <c r="M54" s="253">
        <v>42038</v>
      </c>
      <c r="N54" s="230">
        <f t="shared" si="0"/>
        <v>20.75</v>
      </c>
      <c r="O54" s="248">
        <f t="shared" si="1"/>
        <v>42039</v>
      </c>
      <c r="P54" s="248">
        <v>42052</v>
      </c>
      <c r="Q54" s="249">
        <f t="shared" si="2"/>
        <v>19</v>
      </c>
      <c r="R54" s="249">
        <f t="shared" si="3"/>
        <v>6</v>
      </c>
      <c r="S54" s="250">
        <f t="shared" si="4"/>
        <v>20.360416666670062</v>
      </c>
      <c r="T54" s="247"/>
      <c r="U54" s="247" t="str">
        <f t="shared" si="5"/>
        <v>No Cumplió</v>
      </c>
      <c r="V54" s="247" t="str">
        <f t="shared" si="6"/>
        <v>No Cumplió</v>
      </c>
      <c r="W54" s="250">
        <f t="shared" si="7"/>
        <v>20.360416666670062</v>
      </c>
      <c r="X54" s="246"/>
      <c r="Y54" s="251">
        <f>Abiertos!$D$3</f>
        <v>1</v>
      </c>
      <c r="Z54" s="251" t="str">
        <f>LOOKUP(J54,Personas!$A$2:$A$45,Personas!$B$2:$B$45)</f>
        <v>TAS</v>
      </c>
      <c r="AA54" s="252"/>
      <c r="AB54" s="252"/>
      <c r="AC54" s="252"/>
      <c r="AD54" s="252"/>
      <c r="AE54" s="254"/>
      <c r="AF54" s="254"/>
    </row>
    <row r="55" spans="1:32" s="245" customFormat="1" ht="63.75" customHeight="1" x14ac:dyDescent="0.25">
      <c r="A55" s="255"/>
      <c r="B55" s="254" t="s">
        <v>699</v>
      </c>
      <c r="C55" s="241" t="s">
        <v>9</v>
      </c>
      <c r="D55" s="246" t="s">
        <v>10</v>
      </c>
      <c r="E55" s="246" t="s">
        <v>11</v>
      </c>
      <c r="F55" s="246" t="s">
        <v>12</v>
      </c>
      <c r="G55" s="246" t="s">
        <v>13</v>
      </c>
      <c r="H55" s="246" t="s">
        <v>14</v>
      </c>
      <c r="I55" s="246" t="s">
        <v>15</v>
      </c>
      <c r="J55" s="246" t="s">
        <v>16</v>
      </c>
      <c r="K55" s="253">
        <f>Abiertos!$D$2</f>
        <v>42058.75</v>
      </c>
      <c r="L55" s="248">
        <v>42035.386805555558</v>
      </c>
      <c r="M55" s="253">
        <v>42038</v>
      </c>
      <c r="N55" s="230">
        <f t="shared" si="0"/>
        <v>20.75</v>
      </c>
      <c r="O55" s="248">
        <f t="shared" si="1"/>
        <v>42039</v>
      </c>
      <c r="P55" s="248"/>
      <c r="Q55" s="249">
        <f t="shared" si="2"/>
        <v>-1</v>
      </c>
      <c r="R55" s="249" t="str">
        <f t="shared" si="3"/>
        <v>Sin Fecha</v>
      </c>
      <c r="S55" s="250">
        <f t="shared" si="4"/>
        <v>23.363194444442343</v>
      </c>
      <c r="T55" s="247">
        <v>42038</v>
      </c>
      <c r="U55" s="247" t="str">
        <f t="shared" si="5"/>
        <v>Cumplió</v>
      </c>
      <c r="V55" s="247" t="str">
        <f t="shared" si="6"/>
        <v>Sin Fecha</v>
      </c>
      <c r="W55" s="250">
        <f t="shared" si="7"/>
        <v>2.6131944444423425</v>
      </c>
      <c r="X55" s="246" t="s">
        <v>17</v>
      </c>
      <c r="Y55" s="251">
        <f>Abiertos!$D$3</f>
        <v>1</v>
      </c>
      <c r="Z55" s="251" t="str">
        <f>LOOKUP(J55,Personas!$A$2:$A$45,Personas!$B$2:$B$45)</f>
        <v>TAS</v>
      </c>
      <c r="AA55" s="252"/>
      <c r="AB55" s="252"/>
      <c r="AC55" s="252"/>
      <c r="AD55" s="252"/>
      <c r="AE55" s="254"/>
      <c r="AF55" s="254"/>
    </row>
    <row r="56" spans="1:32" s="245" customFormat="1" ht="63.75" customHeight="1" x14ac:dyDescent="0.25">
      <c r="A56" s="255"/>
      <c r="B56" s="254" t="s">
        <v>699</v>
      </c>
      <c r="C56" s="241" t="s">
        <v>18</v>
      </c>
      <c r="D56" s="246" t="s">
        <v>10</v>
      </c>
      <c r="E56" s="246" t="s">
        <v>11</v>
      </c>
      <c r="F56" s="246" t="s">
        <v>12</v>
      </c>
      <c r="G56" s="246" t="s">
        <v>19</v>
      </c>
      <c r="H56" s="246" t="s">
        <v>20</v>
      </c>
      <c r="I56" s="246" t="s">
        <v>21</v>
      </c>
      <c r="J56" s="246" t="s">
        <v>22</v>
      </c>
      <c r="K56" s="253">
        <f>Abiertos!$D$2</f>
        <v>42058.75</v>
      </c>
      <c r="L56" s="248">
        <v>42034.833333333336</v>
      </c>
      <c r="M56" s="253">
        <v>42038</v>
      </c>
      <c r="N56" s="230">
        <f t="shared" si="0"/>
        <v>20.75</v>
      </c>
      <c r="O56" s="248">
        <f t="shared" si="1"/>
        <v>42039</v>
      </c>
      <c r="P56" s="248"/>
      <c r="Q56" s="249">
        <f t="shared" si="2"/>
        <v>2</v>
      </c>
      <c r="R56" s="249" t="str">
        <f t="shared" si="3"/>
        <v>Sin Fecha</v>
      </c>
      <c r="S56" s="250">
        <f t="shared" si="4"/>
        <v>23.916666666664241</v>
      </c>
      <c r="T56" s="247">
        <v>42041.570833333331</v>
      </c>
      <c r="U56" s="247" t="str">
        <f t="shared" si="5"/>
        <v>No Cumplió</v>
      </c>
      <c r="V56" s="247" t="str">
        <f t="shared" si="6"/>
        <v>Sin Fecha</v>
      </c>
      <c r="W56" s="250">
        <f t="shared" si="7"/>
        <v>6.7374999999956344</v>
      </c>
      <c r="X56" s="246" t="s">
        <v>17</v>
      </c>
      <c r="Y56" s="251">
        <f>Abiertos!$D$3</f>
        <v>1</v>
      </c>
      <c r="Z56" s="251" t="str">
        <f>LOOKUP(J56,Personas!$A$2:$A$45,Personas!$B$2:$B$45)</f>
        <v>TAS</v>
      </c>
      <c r="AA56" s="252"/>
      <c r="AB56" s="252"/>
      <c r="AC56" s="252"/>
      <c r="AD56" s="252"/>
      <c r="AE56" s="254"/>
      <c r="AF56" s="254"/>
    </row>
    <row r="57" spans="1:32" s="245" customFormat="1" ht="63.75" customHeight="1" x14ac:dyDescent="0.25">
      <c r="A57" s="255" t="s">
        <v>945</v>
      </c>
      <c r="B57" s="254" t="s">
        <v>699</v>
      </c>
      <c r="C57" s="241" t="s">
        <v>23</v>
      </c>
      <c r="D57" s="246" t="s">
        <v>10</v>
      </c>
      <c r="E57" s="246" t="s">
        <v>11</v>
      </c>
      <c r="F57" s="246" t="s">
        <v>25</v>
      </c>
      <c r="G57" s="246" t="s">
        <v>26</v>
      </c>
      <c r="H57" s="246" t="s">
        <v>27</v>
      </c>
      <c r="I57" s="246" t="s">
        <v>28</v>
      </c>
      <c r="J57" s="246" t="s">
        <v>16</v>
      </c>
      <c r="K57" s="253">
        <f>Abiertos!$D$2</f>
        <v>42058.75</v>
      </c>
      <c r="L57" s="248">
        <v>42034.765972222223</v>
      </c>
      <c r="M57" s="253">
        <f>+T58</f>
        <v>42044.500694444447</v>
      </c>
      <c r="N57" s="230">
        <f t="shared" si="0"/>
        <v>14.249305555553292</v>
      </c>
      <c r="O57" s="248">
        <f t="shared" si="1"/>
        <v>42045.500694444447</v>
      </c>
      <c r="P57" s="248"/>
      <c r="Q57" s="249">
        <f t="shared" si="2"/>
        <v>13</v>
      </c>
      <c r="R57" s="249" t="str">
        <f t="shared" si="3"/>
        <v>Sin Fecha</v>
      </c>
      <c r="S57" s="250">
        <f t="shared" si="4"/>
        <v>23.984027777776646</v>
      </c>
      <c r="T57" s="247">
        <v>42058.715277777781</v>
      </c>
      <c r="U57" s="247" t="str">
        <f t="shared" si="5"/>
        <v>No Cumplió</v>
      </c>
      <c r="V57" s="247" t="str">
        <f t="shared" si="6"/>
        <v>Sin Fecha</v>
      </c>
      <c r="W57" s="250">
        <f t="shared" si="7"/>
        <v>23.949305555557657</v>
      </c>
      <c r="X57" s="246" t="s">
        <v>17</v>
      </c>
      <c r="Y57" s="251">
        <f>Abiertos!$D$3</f>
        <v>1</v>
      </c>
      <c r="Z57" s="251" t="str">
        <f>LOOKUP(J57,Personas!$A$2:$A$45,Personas!$B$2:$B$45)</f>
        <v>TAS</v>
      </c>
      <c r="AA57" s="252"/>
      <c r="AB57" s="252"/>
      <c r="AC57" s="252"/>
      <c r="AD57" s="252"/>
      <c r="AE57" s="254"/>
      <c r="AF57" s="254"/>
    </row>
    <row r="58" spans="1:32" s="245" customFormat="1" ht="63.75" customHeight="1" x14ac:dyDescent="0.25">
      <c r="A58" s="255"/>
      <c r="B58" s="254" t="s">
        <v>700</v>
      </c>
      <c r="C58" s="241" t="s">
        <v>23</v>
      </c>
      <c r="D58" s="246" t="s">
        <v>10</v>
      </c>
      <c r="E58" s="246" t="s">
        <v>24</v>
      </c>
      <c r="F58" s="246" t="s">
        <v>25</v>
      </c>
      <c r="G58" s="246" t="s">
        <v>26</v>
      </c>
      <c r="H58" s="246" t="s">
        <v>27</v>
      </c>
      <c r="I58" s="246" t="s">
        <v>28</v>
      </c>
      <c r="J58" s="246" t="s">
        <v>28</v>
      </c>
      <c r="K58" s="253">
        <f>Abiertos!$D$2</f>
        <v>42058.75</v>
      </c>
      <c r="L58" s="248">
        <v>42034.765972222223</v>
      </c>
      <c r="M58" s="253">
        <v>42038</v>
      </c>
      <c r="N58" s="230">
        <f t="shared" si="0"/>
        <v>20.75</v>
      </c>
      <c r="O58" s="248">
        <f t="shared" si="1"/>
        <v>42039</v>
      </c>
      <c r="P58" s="248"/>
      <c r="Q58" s="249">
        <f t="shared" si="2"/>
        <v>5</v>
      </c>
      <c r="R58" s="249" t="str">
        <f t="shared" si="3"/>
        <v>Sin Fecha</v>
      </c>
      <c r="S58" s="250">
        <f t="shared" si="4"/>
        <v>23.984027777776646</v>
      </c>
      <c r="T58" s="247">
        <v>42044.500694444447</v>
      </c>
      <c r="U58" s="247" t="str">
        <f t="shared" si="5"/>
        <v>No Cumplió</v>
      </c>
      <c r="V58" s="247" t="str">
        <f t="shared" si="6"/>
        <v>Sin Fecha</v>
      </c>
      <c r="W58" s="250">
        <f t="shared" si="7"/>
        <v>9.734722222223354</v>
      </c>
      <c r="X58" s="246" t="s">
        <v>17</v>
      </c>
      <c r="Y58" s="251">
        <f>Abiertos!$D$3</f>
        <v>1</v>
      </c>
      <c r="Z58" s="251" t="str">
        <f>LOOKUP(J58,Personas!$A$2:$A$45,Personas!$B$2:$B$45)</f>
        <v>BX+</v>
      </c>
      <c r="AA58" s="252"/>
      <c r="AB58" s="252"/>
      <c r="AC58" s="252"/>
      <c r="AD58" s="252"/>
      <c r="AE58" s="254"/>
      <c r="AF58" s="254"/>
    </row>
    <row r="59" spans="1:32" s="245" customFormat="1" ht="63.75" customHeight="1" x14ac:dyDescent="0.25">
      <c r="A59" s="255" t="s">
        <v>945</v>
      </c>
      <c r="B59" s="254" t="s">
        <v>700</v>
      </c>
      <c r="C59" s="241" t="s">
        <v>29</v>
      </c>
      <c r="D59" s="246" t="s">
        <v>10</v>
      </c>
      <c r="E59" s="246" t="s">
        <v>817</v>
      </c>
      <c r="F59" s="246" t="s">
        <v>25</v>
      </c>
      <c r="G59" s="246" t="s">
        <v>30</v>
      </c>
      <c r="H59" s="246" t="s">
        <v>31</v>
      </c>
      <c r="I59" s="246" t="s">
        <v>32</v>
      </c>
      <c r="J59" s="246" t="s">
        <v>33</v>
      </c>
      <c r="K59" s="253">
        <f>Abiertos!$D$2</f>
        <v>42058.75</v>
      </c>
      <c r="L59" s="248">
        <v>42034.763888888891</v>
      </c>
      <c r="M59" s="253">
        <v>42038</v>
      </c>
      <c r="N59" s="230">
        <f t="shared" si="0"/>
        <v>20.75</v>
      </c>
      <c r="O59" s="248">
        <f t="shared" si="1"/>
        <v>42039</v>
      </c>
      <c r="P59" s="248"/>
      <c r="Q59" s="249">
        <f t="shared" si="2"/>
        <v>6</v>
      </c>
      <c r="R59" s="249" t="str">
        <f t="shared" si="3"/>
        <v>Sin Fecha</v>
      </c>
      <c r="S59" s="250">
        <f t="shared" si="4"/>
        <v>23.986111111109494</v>
      </c>
      <c r="T59" s="247">
        <v>42045.686111111114</v>
      </c>
      <c r="U59" s="247" t="str">
        <f t="shared" si="5"/>
        <v>No Cumplió</v>
      </c>
      <c r="V59" s="247" t="str">
        <f t="shared" si="6"/>
        <v>Sin Fecha</v>
      </c>
      <c r="W59" s="250">
        <f t="shared" si="7"/>
        <v>10.922222222223354</v>
      </c>
      <c r="X59" s="246" t="s">
        <v>34</v>
      </c>
      <c r="Y59" s="251">
        <f>Abiertos!$D$3</f>
        <v>1</v>
      </c>
      <c r="Z59" s="251" t="str">
        <f>LOOKUP(J59,Personas!$A$2:$A$45,Personas!$B$2:$B$45)</f>
        <v>BX+</v>
      </c>
      <c r="AA59" s="252"/>
      <c r="AB59" s="252"/>
      <c r="AC59" s="252"/>
      <c r="AD59" s="252"/>
      <c r="AE59" s="254"/>
      <c r="AF59" s="254"/>
    </row>
    <row r="60" spans="1:32" s="245" customFormat="1" ht="63.75" customHeight="1" x14ac:dyDescent="0.25">
      <c r="A60" s="255">
        <v>1</v>
      </c>
      <c r="B60" s="254" t="s">
        <v>699</v>
      </c>
      <c r="C60" s="241" t="s">
        <v>35</v>
      </c>
      <c r="D60" s="246" t="s">
        <v>10</v>
      </c>
      <c r="E60" s="246" t="s">
        <v>11</v>
      </c>
      <c r="F60" s="246" t="s">
        <v>25</v>
      </c>
      <c r="G60" s="246" t="s">
        <v>36</v>
      </c>
      <c r="H60" s="246" t="s">
        <v>37</v>
      </c>
      <c r="I60" s="246" t="s">
        <v>38</v>
      </c>
      <c r="J60" s="246" t="s">
        <v>22</v>
      </c>
      <c r="K60" s="253">
        <f>Abiertos!$D$2</f>
        <v>42058.75</v>
      </c>
      <c r="L60" s="248">
        <v>42034.694444444445</v>
      </c>
      <c r="M60" s="253">
        <v>42038</v>
      </c>
      <c r="N60" s="230">
        <f t="shared" si="0"/>
        <v>20.75</v>
      </c>
      <c r="O60" s="248">
        <f t="shared" si="1"/>
        <v>42039</v>
      </c>
      <c r="P60" s="248"/>
      <c r="Q60" s="249">
        <f t="shared" si="2"/>
        <v>19</v>
      </c>
      <c r="R60" s="249" t="str">
        <f t="shared" si="3"/>
        <v>Sin Fecha</v>
      </c>
      <c r="S60" s="250">
        <f t="shared" si="4"/>
        <v>24.055555555554747</v>
      </c>
      <c r="T60" s="247"/>
      <c r="U60" s="247" t="str">
        <f t="shared" si="5"/>
        <v>No Cumplió</v>
      </c>
      <c r="V60" s="247" t="str">
        <f t="shared" si="6"/>
        <v>Sin Fecha</v>
      </c>
      <c r="W60" s="250">
        <f t="shared" si="7"/>
        <v>24.055555555554747</v>
      </c>
      <c r="X60" s="246"/>
      <c r="Y60" s="251">
        <f>Abiertos!$D$3</f>
        <v>1</v>
      </c>
      <c r="Z60" s="251" t="str">
        <f>LOOKUP(J60,Personas!$A$2:$A$45,Personas!$B$2:$B$45)</f>
        <v>TAS</v>
      </c>
      <c r="AA60" s="252"/>
      <c r="AB60" s="252"/>
      <c r="AC60" s="252"/>
      <c r="AD60" s="252"/>
      <c r="AE60" s="254"/>
      <c r="AF60" s="254"/>
    </row>
    <row r="61" spans="1:32" s="245" customFormat="1" ht="63.75" customHeight="1" x14ac:dyDescent="0.25">
      <c r="A61" s="255" t="s">
        <v>945</v>
      </c>
      <c r="B61" s="254" t="s">
        <v>699</v>
      </c>
      <c r="C61" s="241" t="s">
        <v>39</v>
      </c>
      <c r="D61" s="246" t="s">
        <v>10</v>
      </c>
      <c r="E61" s="246" t="s">
        <v>817</v>
      </c>
      <c r="F61" s="246" t="s">
        <v>25</v>
      </c>
      <c r="G61" s="246" t="s">
        <v>40</v>
      </c>
      <c r="H61" s="246" t="s">
        <v>41</v>
      </c>
      <c r="I61" s="246" t="s">
        <v>32</v>
      </c>
      <c r="J61" s="246" t="s">
        <v>42</v>
      </c>
      <c r="K61" s="253">
        <f>Abiertos!$D$2</f>
        <v>42058.75</v>
      </c>
      <c r="L61" s="248">
        <v>42034.690972222219</v>
      </c>
      <c r="M61" s="253">
        <v>42038</v>
      </c>
      <c r="N61" s="230">
        <f t="shared" si="0"/>
        <v>20.75</v>
      </c>
      <c r="O61" s="248">
        <f t="shared" si="1"/>
        <v>42039</v>
      </c>
      <c r="P61" s="248"/>
      <c r="Q61" s="249">
        <f t="shared" si="2"/>
        <v>9</v>
      </c>
      <c r="R61" s="249" t="str">
        <f t="shared" si="3"/>
        <v>Sin Fecha</v>
      </c>
      <c r="S61" s="250">
        <f t="shared" si="4"/>
        <v>24.059027777781012</v>
      </c>
      <c r="T61" s="247">
        <v>42048.836111111108</v>
      </c>
      <c r="U61" s="247" t="str">
        <f t="shared" si="5"/>
        <v>No Cumplió</v>
      </c>
      <c r="V61" s="247" t="str">
        <f t="shared" si="6"/>
        <v>Sin Fecha</v>
      </c>
      <c r="W61" s="250">
        <f t="shared" si="7"/>
        <v>14.145138888889051</v>
      </c>
      <c r="X61" s="246" t="s">
        <v>17</v>
      </c>
      <c r="Y61" s="251">
        <f>Abiertos!$D$3</f>
        <v>1</v>
      </c>
      <c r="Z61" s="251" t="str">
        <f>LOOKUP(J61,Personas!$A$2:$A$45,Personas!$B$2:$B$45)</f>
        <v>TAS</v>
      </c>
      <c r="AA61" s="252"/>
      <c r="AB61" s="252"/>
      <c r="AC61" s="252"/>
      <c r="AD61" s="252"/>
      <c r="AE61" s="254"/>
      <c r="AF61" s="254"/>
    </row>
    <row r="62" spans="1:32" s="245" customFormat="1" ht="63.75" customHeight="1" x14ac:dyDescent="0.25">
      <c r="A62" s="255">
        <v>1</v>
      </c>
      <c r="B62" s="254" t="s">
        <v>699</v>
      </c>
      <c r="C62" s="241" t="s">
        <v>43</v>
      </c>
      <c r="D62" s="246" t="s">
        <v>10</v>
      </c>
      <c r="E62" s="246" t="s">
        <v>11</v>
      </c>
      <c r="F62" s="246" t="s">
        <v>25</v>
      </c>
      <c r="G62" s="246" t="s">
        <v>44</v>
      </c>
      <c r="H62" s="246" t="s">
        <v>45</v>
      </c>
      <c r="I62" s="246" t="s">
        <v>38</v>
      </c>
      <c r="J62" s="246" t="s">
        <v>22</v>
      </c>
      <c r="K62" s="253">
        <f>Abiertos!$D$2</f>
        <v>42058.75</v>
      </c>
      <c r="L62" s="248">
        <v>42034.682638888888</v>
      </c>
      <c r="M62" s="253">
        <v>42038</v>
      </c>
      <c r="N62" s="230">
        <f t="shared" si="0"/>
        <v>20.75</v>
      </c>
      <c r="O62" s="248">
        <f t="shared" si="1"/>
        <v>42039</v>
      </c>
      <c r="P62" s="248"/>
      <c r="Q62" s="249">
        <f t="shared" si="2"/>
        <v>19</v>
      </c>
      <c r="R62" s="249" t="str">
        <f t="shared" si="3"/>
        <v>Sin Fecha</v>
      </c>
      <c r="S62" s="250">
        <f t="shared" si="4"/>
        <v>24.067361111112405</v>
      </c>
      <c r="T62" s="247"/>
      <c r="U62" s="247" t="str">
        <f t="shared" si="5"/>
        <v>No Cumplió</v>
      </c>
      <c r="V62" s="247" t="str">
        <f t="shared" si="6"/>
        <v>Sin Fecha</v>
      </c>
      <c r="W62" s="250">
        <f t="shared" si="7"/>
        <v>24.067361111112405</v>
      </c>
      <c r="X62" s="246"/>
      <c r="Y62" s="251">
        <f>Abiertos!$D$3</f>
        <v>1</v>
      </c>
      <c r="Z62" s="251" t="str">
        <f>LOOKUP(J62,Personas!$A$2:$A$45,Personas!$B$2:$B$45)</f>
        <v>TAS</v>
      </c>
      <c r="AA62" s="252"/>
      <c r="AB62" s="252"/>
      <c r="AC62" s="252"/>
      <c r="AD62" s="252"/>
      <c r="AE62" s="254"/>
      <c r="AF62" s="254"/>
    </row>
    <row r="63" spans="1:32" s="245" customFormat="1" ht="63.75" customHeight="1" x14ac:dyDescent="0.25">
      <c r="A63" s="255"/>
      <c r="B63" s="254" t="s">
        <v>699</v>
      </c>
      <c r="C63" s="241" t="s">
        <v>46</v>
      </c>
      <c r="D63" s="246" t="s">
        <v>10</v>
      </c>
      <c r="E63" s="246" t="s">
        <v>11</v>
      </c>
      <c r="F63" s="246" t="s">
        <v>25</v>
      </c>
      <c r="G63" s="246" t="s">
        <v>47</v>
      </c>
      <c r="H63" s="246" t="s">
        <v>48</v>
      </c>
      <c r="I63" s="246" t="s">
        <v>49</v>
      </c>
      <c r="J63" s="246" t="s">
        <v>22</v>
      </c>
      <c r="K63" s="253">
        <f>Abiertos!$D$2</f>
        <v>42058.75</v>
      </c>
      <c r="L63" s="248">
        <v>42034.632638888892</v>
      </c>
      <c r="M63" s="253">
        <v>42038</v>
      </c>
      <c r="N63" s="230">
        <f t="shared" si="0"/>
        <v>20.75</v>
      </c>
      <c r="O63" s="248">
        <f t="shared" si="1"/>
        <v>42039</v>
      </c>
      <c r="P63" s="248"/>
      <c r="Q63" s="249">
        <f t="shared" si="2"/>
        <v>19</v>
      </c>
      <c r="R63" s="249" t="str">
        <f t="shared" si="3"/>
        <v>Sin Fecha</v>
      </c>
      <c r="S63" s="250">
        <f t="shared" si="4"/>
        <v>24.117361111108039</v>
      </c>
      <c r="T63" s="247"/>
      <c r="U63" s="247" t="str">
        <f t="shared" si="5"/>
        <v>No Cumplió</v>
      </c>
      <c r="V63" s="247" t="str">
        <f t="shared" si="6"/>
        <v>Sin Fecha</v>
      </c>
      <c r="W63" s="250">
        <f t="shared" si="7"/>
        <v>24.117361111108039</v>
      </c>
      <c r="X63" s="246" t="s">
        <v>17</v>
      </c>
      <c r="Y63" s="251">
        <f>Abiertos!$D$3</f>
        <v>1</v>
      </c>
      <c r="Z63" s="251" t="str">
        <f>LOOKUP(J63,Personas!$A$2:$A$45,Personas!$B$2:$B$45)</f>
        <v>TAS</v>
      </c>
      <c r="AA63" s="252"/>
      <c r="AB63" s="252"/>
      <c r="AC63" s="252"/>
      <c r="AD63" s="252"/>
      <c r="AE63" s="254"/>
      <c r="AF63" s="254"/>
    </row>
    <row r="64" spans="1:32" s="245" customFormat="1" ht="63.75" customHeight="1" x14ac:dyDescent="0.25">
      <c r="A64" s="255" t="s">
        <v>945</v>
      </c>
      <c r="B64" s="254" t="s">
        <v>699</v>
      </c>
      <c r="C64" s="241" t="s">
        <v>50</v>
      </c>
      <c r="D64" s="246" t="s">
        <v>10</v>
      </c>
      <c r="E64" s="246" t="s">
        <v>817</v>
      </c>
      <c r="F64" s="246" t="s">
        <v>25</v>
      </c>
      <c r="G64" s="246" t="s">
        <v>52</v>
      </c>
      <c r="H64" s="246" t="s">
        <v>53</v>
      </c>
      <c r="I64" s="246" t="s">
        <v>32</v>
      </c>
      <c r="J64" s="246" t="s">
        <v>54</v>
      </c>
      <c r="K64" s="253">
        <f>Abiertos!$D$2</f>
        <v>42058.75</v>
      </c>
      <c r="L64" s="248">
        <v>42034.513194444444</v>
      </c>
      <c r="M64" s="253">
        <v>42038</v>
      </c>
      <c r="N64" s="230">
        <f t="shared" si="0"/>
        <v>20.75</v>
      </c>
      <c r="O64" s="248">
        <f t="shared" si="1"/>
        <v>42039</v>
      </c>
      <c r="P64" s="248">
        <v>42044</v>
      </c>
      <c r="Q64" s="249">
        <f t="shared" si="2"/>
        <v>12</v>
      </c>
      <c r="R64" s="249">
        <f t="shared" si="3"/>
        <v>7</v>
      </c>
      <c r="S64" s="250">
        <f t="shared" si="4"/>
        <v>24.236805555556202</v>
      </c>
      <c r="T64" s="247">
        <v>42051.555555555555</v>
      </c>
      <c r="U64" s="247" t="str">
        <f t="shared" si="5"/>
        <v>No Cumplió</v>
      </c>
      <c r="V64" s="247" t="str">
        <f t="shared" si="6"/>
        <v>No Cumplió</v>
      </c>
      <c r="W64" s="250">
        <f t="shared" si="7"/>
        <v>17.042361111110949</v>
      </c>
      <c r="X64" s="246" t="s">
        <v>17</v>
      </c>
      <c r="Y64" s="251">
        <f>Abiertos!$D$3</f>
        <v>1</v>
      </c>
      <c r="Z64" s="251" t="str">
        <f>LOOKUP(J64,Personas!$A$2:$A$45,Personas!$B$2:$B$45)</f>
        <v>TAS</v>
      </c>
      <c r="AA64" s="252"/>
      <c r="AB64" s="252"/>
      <c r="AC64" s="252"/>
      <c r="AD64" s="252"/>
      <c r="AE64" s="254"/>
      <c r="AF64" s="254"/>
    </row>
    <row r="65" spans="1:32" s="245" customFormat="1" ht="63.75" customHeight="1" x14ac:dyDescent="0.25">
      <c r="A65" s="255">
        <v>1</v>
      </c>
      <c r="B65" s="254" t="s">
        <v>699</v>
      </c>
      <c r="C65" s="241" t="s">
        <v>62</v>
      </c>
      <c r="D65" s="246" t="s">
        <v>10</v>
      </c>
      <c r="E65" s="246" t="s">
        <v>59</v>
      </c>
      <c r="F65" s="246" t="s">
        <v>25</v>
      </c>
      <c r="G65" s="246" t="s">
        <v>63</v>
      </c>
      <c r="H65" s="246" t="s">
        <v>64</v>
      </c>
      <c r="I65" s="246" t="s">
        <v>65</v>
      </c>
      <c r="J65" s="246" t="s">
        <v>65</v>
      </c>
      <c r="K65" s="253">
        <f>Abiertos!$D$2</f>
        <v>42058.75</v>
      </c>
      <c r="L65" s="248">
        <v>42027.88958333333</v>
      </c>
      <c r="M65" s="253">
        <f>+T66</f>
        <v>42044.529861111114</v>
      </c>
      <c r="N65" s="230">
        <f t="shared" si="0"/>
        <v>14.22013888888614</v>
      </c>
      <c r="O65" s="248">
        <f t="shared" si="1"/>
        <v>42045.529861111114</v>
      </c>
      <c r="P65" s="248">
        <v>42040</v>
      </c>
      <c r="Q65" s="249">
        <f t="shared" si="2"/>
        <v>13</v>
      </c>
      <c r="R65" s="249">
        <f t="shared" si="3"/>
        <v>18</v>
      </c>
      <c r="S65" s="250">
        <f t="shared" si="4"/>
        <v>30.860416666670062</v>
      </c>
      <c r="T65" s="247"/>
      <c r="U65" s="247" t="str">
        <f t="shared" si="5"/>
        <v>No Cumplió</v>
      </c>
      <c r="V65" s="247" t="str">
        <f t="shared" si="6"/>
        <v>No Cumplió</v>
      </c>
      <c r="W65" s="250">
        <f t="shared" si="7"/>
        <v>30.860416666670062</v>
      </c>
      <c r="X65" s="246" t="s">
        <v>17</v>
      </c>
      <c r="Y65" s="251">
        <f>Abiertos!$D$3</f>
        <v>1</v>
      </c>
      <c r="Z65" s="251" t="str">
        <f>LOOKUP(J65,Personas!$A$2:$A$45,Personas!$B$2:$B$45)</f>
        <v>TAS</v>
      </c>
      <c r="AA65" s="252"/>
      <c r="AB65" s="252"/>
      <c r="AC65" s="252"/>
      <c r="AD65" s="252"/>
      <c r="AE65" s="254"/>
      <c r="AF65" s="254"/>
    </row>
    <row r="66" spans="1:32" s="245" customFormat="1" ht="63.75" customHeight="1" x14ac:dyDescent="0.25">
      <c r="A66" s="255"/>
      <c r="B66" s="254" t="s">
        <v>699</v>
      </c>
      <c r="C66" s="241" t="s">
        <v>62</v>
      </c>
      <c r="D66" s="246" t="s">
        <v>10</v>
      </c>
      <c r="E66" s="246" t="s">
        <v>59</v>
      </c>
      <c r="F66" s="246" t="s">
        <v>25</v>
      </c>
      <c r="G66" s="246" t="s">
        <v>63</v>
      </c>
      <c r="H66" s="246" t="s">
        <v>64</v>
      </c>
      <c r="I66" s="246" t="s">
        <v>65</v>
      </c>
      <c r="J66" s="246" t="s">
        <v>736</v>
      </c>
      <c r="K66" s="253">
        <f>Abiertos!$D$2</f>
        <v>42058.75</v>
      </c>
      <c r="L66" s="248">
        <v>42027.88958333333</v>
      </c>
      <c r="M66" s="253">
        <f>+T67</f>
        <v>42041.796527777777</v>
      </c>
      <c r="N66" s="230">
        <f t="shared" si="0"/>
        <v>16.953472222223354</v>
      </c>
      <c r="O66" s="248">
        <f t="shared" si="1"/>
        <v>42042.796527777777</v>
      </c>
      <c r="P66" s="248">
        <v>42040</v>
      </c>
      <c r="Q66" s="249">
        <f t="shared" ref="Q66:Q110" si="8">IF(T66="",(ROUNDDOWN(K66-O66,0)),ROUNDDOWN(T66-O66,0))</f>
        <v>1</v>
      </c>
      <c r="R66" s="249">
        <f t="shared" ref="R66:R110" si="9">IF(P66="","Sin Fecha",IF(T66="",(ROUNDDOWN(K66-P66,0)),ROUNDDOWN(T66-P66,0)))</f>
        <v>4</v>
      </c>
      <c r="S66" s="250">
        <f t="shared" ref="S66:S110" si="10">K66-L66</f>
        <v>30.860416666670062</v>
      </c>
      <c r="T66" s="247">
        <v>42044.529861111114</v>
      </c>
      <c r="U66" s="247" t="str">
        <f t="shared" ref="U66:U110" si="11">IF(AND(T66&lt;&gt;"",Q66&lt;=0),"Cumplió","No Cumplió")</f>
        <v>No Cumplió</v>
      </c>
      <c r="V66" s="247" t="str">
        <f t="shared" ref="V66:V110" si="12">IF(AND(T66&lt;&gt;"",R66&lt;=0),"Cumplió",IF(P66="","Sin Fecha","No Cumplió"))</f>
        <v>No Cumplió</v>
      </c>
      <c r="W66" s="250">
        <f t="shared" si="7"/>
        <v>16.640277777783922</v>
      </c>
      <c r="X66" s="246" t="s">
        <v>17</v>
      </c>
      <c r="Y66" s="251">
        <f>Abiertos!$D$3</f>
        <v>1</v>
      </c>
      <c r="Z66" s="251" t="str">
        <f>LOOKUP(J66,Personas!$A$2:$A$45,Personas!$B$2:$B$45)</f>
        <v>TAS</v>
      </c>
      <c r="AA66" s="252"/>
      <c r="AB66" s="252"/>
      <c r="AC66" s="252"/>
      <c r="AD66" s="252"/>
      <c r="AE66" s="254"/>
      <c r="AF66" s="254"/>
    </row>
    <row r="67" spans="1:32" s="245" customFormat="1" ht="63.75" customHeight="1" x14ac:dyDescent="0.25">
      <c r="A67" s="255"/>
      <c r="B67" s="254" t="s">
        <v>699</v>
      </c>
      <c r="C67" s="241" t="s">
        <v>62</v>
      </c>
      <c r="D67" s="246" t="s">
        <v>10</v>
      </c>
      <c r="E67" s="246" t="s">
        <v>59</v>
      </c>
      <c r="F67" s="246" t="s">
        <v>25</v>
      </c>
      <c r="G67" s="246" t="s">
        <v>63</v>
      </c>
      <c r="H67" s="246" t="s">
        <v>64</v>
      </c>
      <c r="I67" s="246" t="s">
        <v>65</v>
      </c>
      <c r="J67" s="246" t="s">
        <v>65</v>
      </c>
      <c r="K67" s="253">
        <f>Abiertos!$D$2</f>
        <v>42058.75</v>
      </c>
      <c r="L67" s="248">
        <v>42027.88958333333</v>
      </c>
      <c r="M67" s="253">
        <v>42038</v>
      </c>
      <c r="N67" s="230">
        <f t="shared" si="0"/>
        <v>20.75</v>
      </c>
      <c r="O67" s="248">
        <f t="shared" si="1"/>
        <v>42039</v>
      </c>
      <c r="P67" s="248">
        <v>42040</v>
      </c>
      <c r="Q67" s="249">
        <f t="shared" si="8"/>
        <v>2</v>
      </c>
      <c r="R67" s="249">
        <f t="shared" si="9"/>
        <v>1</v>
      </c>
      <c r="S67" s="250">
        <f t="shared" si="10"/>
        <v>30.860416666670062</v>
      </c>
      <c r="T67" s="247">
        <v>42041.796527777777</v>
      </c>
      <c r="U67" s="247" t="str">
        <f t="shared" si="11"/>
        <v>No Cumplió</v>
      </c>
      <c r="V67" s="247" t="str">
        <f t="shared" si="12"/>
        <v>No Cumplió</v>
      </c>
      <c r="W67" s="250">
        <f t="shared" si="7"/>
        <v>13.906944444446708</v>
      </c>
      <c r="X67" s="246" t="s">
        <v>17</v>
      </c>
      <c r="Y67" s="251">
        <f>Abiertos!$D$3</f>
        <v>1</v>
      </c>
      <c r="Z67" s="251" t="str">
        <f>LOOKUP(J67,Personas!$A$2:$A$45,Personas!$B$2:$B$45)</f>
        <v>TAS</v>
      </c>
      <c r="AA67" s="252"/>
      <c r="AB67" s="252"/>
      <c r="AC67" s="252"/>
      <c r="AD67" s="252"/>
      <c r="AE67" s="254"/>
      <c r="AF67" s="254"/>
    </row>
    <row r="68" spans="1:32" s="245" customFormat="1" ht="63.75" customHeight="1" x14ac:dyDescent="0.25">
      <c r="A68" s="255"/>
      <c r="B68" s="254" t="s">
        <v>699</v>
      </c>
      <c r="C68" s="241" t="s">
        <v>62</v>
      </c>
      <c r="D68" s="246" t="s">
        <v>10</v>
      </c>
      <c r="E68" s="246" t="s">
        <v>51</v>
      </c>
      <c r="F68" s="246" t="s">
        <v>25</v>
      </c>
      <c r="G68" s="246" t="s">
        <v>63</v>
      </c>
      <c r="H68" s="246" t="s">
        <v>64</v>
      </c>
      <c r="I68" s="246" t="s">
        <v>65</v>
      </c>
      <c r="J68" s="246" t="s">
        <v>54</v>
      </c>
      <c r="K68" s="253">
        <f>Abiertos!$D$2</f>
        <v>42058.75</v>
      </c>
      <c r="L68" s="248">
        <v>42027.88958333333</v>
      </c>
      <c r="M68" s="253">
        <f>+T67</f>
        <v>42041.796527777777</v>
      </c>
      <c r="N68" s="230">
        <f t="shared" si="0"/>
        <v>16.953472222223354</v>
      </c>
      <c r="O68" s="248">
        <f t="shared" si="1"/>
        <v>42042.796527777777</v>
      </c>
      <c r="P68" s="248">
        <v>42040</v>
      </c>
      <c r="Q68" s="249">
        <f t="shared" si="8"/>
        <v>15</v>
      </c>
      <c r="R68" s="249">
        <f t="shared" si="9"/>
        <v>18</v>
      </c>
      <c r="S68" s="250">
        <f t="shared" si="10"/>
        <v>30.860416666670062</v>
      </c>
      <c r="T68" s="247"/>
      <c r="U68" s="247" t="str">
        <f t="shared" si="11"/>
        <v>No Cumplió</v>
      </c>
      <c r="V68" s="247" t="str">
        <f t="shared" si="12"/>
        <v>No Cumplió</v>
      </c>
      <c r="W68" s="250">
        <f t="shared" si="7"/>
        <v>30.860416666670062</v>
      </c>
      <c r="X68" s="246" t="s">
        <v>17</v>
      </c>
      <c r="Y68" s="251">
        <f>Abiertos!$D$3</f>
        <v>1</v>
      </c>
      <c r="Z68" s="251" t="str">
        <f>LOOKUP(J68,Personas!$A$2:$A$45,Personas!$B$2:$B$45)</f>
        <v>TAS</v>
      </c>
      <c r="AA68" s="252"/>
      <c r="AB68" s="252"/>
      <c r="AC68" s="252"/>
      <c r="AD68" s="252"/>
      <c r="AE68" s="254"/>
      <c r="AF68" s="254"/>
    </row>
    <row r="69" spans="1:32" s="245" customFormat="1" ht="63.75" customHeight="1" x14ac:dyDescent="0.25">
      <c r="A69" s="255">
        <v>1</v>
      </c>
      <c r="B69" s="254" t="s">
        <v>701</v>
      </c>
      <c r="C69" s="241" t="s">
        <v>66</v>
      </c>
      <c r="D69" s="246" t="s">
        <v>10</v>
      </c>
      <c r="E69" s="246" t="s">
        <v>51</v>
      </c>
      <c r="F69" s="246" t="s">
        <v>25</v>
      </c>
      <c r="G69" s="246" t="s">
        <v>67</v>
      </c>
      <c r="H69" s="246" t="s">
        <v>68</v>
      </c>
      <c r="I69" s="246" t="s">
        <v>69</v>
      </c>
      <c r="J69" s="246" t="s">
        <v>70</v>
      </c>
      <c r="K69" s="253">
        <f>Abiertos!$D$2</f>
        <v>42058.75</v>
      </c>
      <c r="L69" s="248">
        <v>42027.712500000001</v>
      </c>
      <c r="M69" s="253">
        <v>42038</v>
      </c>
      <c r="N69" s="230">
        <f t="shared" si="0"/>
        <v>20.75</v>
      </c>
      <c r="O69" s="248">
        <f t="shared" si="1"/>
        <v>42039</v>
      </c>
      <c r="P69" s="248"/>
      <c r="Q69" s="249">
        <f t="shared" si="8"/>
        <v>19</v>
      </c>
      <c r="R69" s="249" t="str">
        <f t="shared" si="9"/>
        <v>Sin Fecha</v>
      </c>
      <c r="S69" s="250">
        <f t="shared" si="10"/>
        <v>31.037499999998545</v>
      </c>
      <c r="T69" s="247"/>
      <c r="U69" s="247" t="str">
        <f t="shared" si="11"/>
        <v>No Cumplió</v>
      </c>
      <c r="V69" s="247" t="str">
        <f t="shared" si="12"/>
        <v>Sin Fecha</v>
      </c>
      <c r="W69" s="250">
        <f t="shared" si="7"/>
        <v>31.037499999998545</v>
      </c>
      <c r="X69" s="246" t="s">
        <v>71</v>
      </c>
      <c r="Y69" s="251">
        <f>Abiertos!$D$3</f>
        <v>1</v>
      </c>
      <c r="Z69" s="251" t="str">
        <f>LOOKUP(J69,Personas!$A$2:$A$45,Personas!$B$2:$B$45)</f>
        <v>BX+</v>
      </c>
      <c r="AA69" s="252"/>
      <c r="AB69" s="252"/>
      <c r="AC69" s="252"/>
      <c r="AD69" s="252"/>
      <c r="AE69" s="254"/>
      <c r="AF69" s="254"/>
    </row>
    <row r="70" spans="1:32" s="245" customFormat="1" ht="63.75" customHeight="1" x14ac:dyDescent="0.25">
      <c r="A70" s="255"/>
      <c r="B70" s="254" t="s">
        <v>699</v>
      </c>
      <c r="C70" s="241" t="s">
        <v>72</v>
      </c>
      <c r="D70" s="246" t="s">
        <v>10</v>
      </c>
      <c r="E70" s="246" t="s">
        <v>59</v>
      </c>
      <c r="F70" s="246" t="s">
        <v>25</v>
      </c>
      <c r="G70" s="246" t="s">
        <v>73</v>
      </c>
      <c r="H70" s="246" t="s">
        <v>74</v>
      </c>
      <c r="I70" s="246" t="s">
        <v>32</v>
      </c>
      <c r="J70" s="246" t="s">
        <v>54</v>
      </c>
      <c r="K70" s="253">
        <f>Abiertos!$D$2</f>
        <v>42058.75</v>
      </c>
      <c r="L70" s="248">
        <v>42026.929861111108</v>
      </c>
      <c r="M70" s="253">
        <v>42038</v>
      </c>
      <c r="N70" s="230">
        <f t="shared" si="0"/>
        <v>20.75</v>
      </c>
      <c r="O70" s="248">
        <f t="shared" si="1"/>
        <v>42039</v>
      </c>
      <c r="P70" s="248"/>
      <c r="Q70" s="249">
        <f t="shared" si="8"/>
        <v>0</v>
      </c>
      <c r="R70" s="249" t="str">
        <f t="shared" si="9"/>
        <v>Sin Fecha</v>
      </c>
      <c r="S70" s="250">
        <f t="shared" si="10"/>
        <v>31.820138888891961</v>
      </c>
      <c r="T70" s="247">
        <v>42039.586111111108</v>
      </c>
      <c r="U70" s="247" t="str">
        <f t="shared" si="11"/>
        <v>Cumplió</v>
      </c>
      <c r="V70" s="247" t="str">
        <f t="shared" si="12"/>
        <v>Sin Fecha</v>
      </c>
      <c r="W70" s="250">
        <f t="shared" si="7"/>
        <v>12.65625</v>
      </c>
      <c r="X70" s="246" t="s">
        <v>17</v>
      </c>
      <c r="Y70" s="251">
        <f>Abiertos!$D$3</f>
        <v>1</v>
      </c>
      <c r="Z70" s="251" t="str">
        <f>LOOKUP(J70,Personas!$A$2:$A$45,Personas!$B$2:$B$45)</f>
        <v>TAS</v>
      </c>
      <c r="AA70" s="252"/>
      <c r="AB70" s="252"/>
      <c r="AC70" s="252"/>
      <c r="AD70" s="252"/>
      <c r="AE70" s="254"/>
      <c r="AF70" s="254"/>
    </row>
    <row r="71" spans="1:32" s="245" customFormat="1" ht="63.75" customHeight="1" x14ac:dyDescent="0.25">
      <c r="A71" s="255"/>
      <c r="B71" s="254" t="s">
        <v>699</v>
      </c>
      <c r="C71" s="241" t="s">
        <v>72</v>
      </c>
      <c r="D71" s="246" t="s">
        <v>10</v>
      </c>
      <c r="E71" s="246" t="s">
        <v>11</v>
      </c>
      <c r="F71" s="246" t="s">
        <v>25</v>
      </c>
      <c r="G71" s="246" t="s">
        <v>73</v>
      </c>
      <c r="H71" s="246" t="s">
        <v>74</v>
      </c>
      <c r="I71" s="246" t="s">
        <v>32</v>
      </c>
      <c r="J71" s="246" t="s">
        <v>736</v>
      </c>
      <c r="K71" s="253">
        <f>Abiertos!$D$2</f>
        <v>42058.75</v>
      </c>
      <c r="L71" s="248">
        <v>42026.929861111108</v>
      </c>
      <c r="M71" s="253">
        <f>+T70</f>
        <v>42039.586111111108</v>
      </c>
      <c r="N71" s="230">
        <f t="shared" ref="N71:N110" si="13">K71-M71</f>
        <v>19.163888888891961</v>
      </c>
      <c r="O71" s="248">
        <f t="shared" ref="O71:O110" si="14">+M71+Y71</f>
        <v>42040.586111111108</v>
      </c>
      <c r="P71" s="248"/>
      <c r="Q71" s="249">
        <f t="shared" si="8"/>
        <v>0</v>
      </c>
      <c r="R71" s="249" t="str">
        <f t="shared" si="9"/>
        <v>Sin Fecha</v>
      </c>
      <c r="S71" s="250">
        <f t="shared" si="10"/>
        <v>31.820138888891961</v>
      </c>
      <c r="T71" s="247">
        <v>42040.552083333336</v>
      </c>
      <c r="U71" s="247" t="str">
        <f t="shared" si="11"/>
        <v>Cumplió</v>
      </c>
      <c r="V71" s="247" t="str">
        <f t="shared" si="12"/>
        <v>Sin Fecha</v>
      </c>
      <c r="W71" s="250">
        <f t="shared" ref="W71:W110" si="15">IF(T71="",K71-L71,T71-L71)</f>
        <v>13.62222222222772</v>
      </c>
      <c r="X71" s="246" t="s">
        <v>17</v>
      </c>
      <c r="Y71" s="251">
        <f>Abiertos!$D$3</f>
        <v>1</v>
      </c>
      <c r="Z71" s="251" t="str">
        <f>LOOKUP(J71,Personas!$A$2:$A$45,Personas!$B$2:$B$45)</f>
        <v>TAS</v>
      </c>
      <c r="AA71" s="252"/>
      <c r="AB71" s="252"/>
      <c r="AC71" s="252"/>
      <c r="AD71" s="252"/>
      <c r="AE71" s="254"/>
      <c r="AF71" s="254"/>
    </row>
    <row r="72" spans="1:32" s="245" customFormat="1" ht="63.75" customHeight="1" x14ac:dyDescent="0.25">
      <c r="A72" s="255"/>
      <c r="B72" s="254" t="s">
        <v>699</v>
      </c>
      <c r="C72" s="241" t="s">
        <v>72</v>
      </c>
      <c r="D72" s="246" t="s">
        <v>10</v>
      </c>
      <c r="E72" s="246" t="s">
        <v>59</v>
      </c>
      <c r="F72" s="246" t="s">
        <v>25</v>
      </c>
      <c r="G72" s="246" t="s">
        <v>73</v>
      </c>
      <c r="H72" s="246" t="s">
        <v>74</v>
      </c>
      <c r="I72" s="246" t="s">
        <v>32</v>
      </c>
      <c r="J72" s="246" t="s">
        <v>736</v>
      </c>
      <c r="K72" s="253">
        <f>Abiertos!$D$2</f>
        <v>42058.75</v>
      </c>
      <c r="L72" s="248">
        <v>42026.929861111108</v>
      </c>
      <c r="M72" s="253">
        <f>+T71</f>
        <v>42040.552083333336</v>
      </c>
      <c r="N72" s="230">
        <f t="shared" si="13"/>
        <v>18.197916666664241</v>
      </c>
      <c r="O72" s="248">
        <f t="shared" si="14"/>
        <v>42041.552083333336</v>
      </c>
      <c r="P72" s="248"/>
      <c r="Q72" s="249">
        <f t="shared" si="8"/>
        <v>2</v>
      </c>
      <c r="R72" s="249" t="str">
        <f t="shared" si="9"/>
        <v>Sin Fecha</v>
      </c>
      <c r="S72" s="250">
        <f t="shared" si="10"/>
        <v>31.820138888891961</v>
      </c>
      <c r="T72" s="247">
        <v>42044.543055555558</v>
      </c>
      <c r="U72" s="247" t="str">
        <f t="shared" si="11"/>
        <v>No Cumplió</v>
      </c>
      <c r="V72" s="247" t="str">
        <f t="shared" si="12"/>
        <v>Sin Fecha</v>
      </c>
      <c r="W72" s="250">
        <f t="shared" si="15"/>
        <v>17.613194444449618</v>
      </c>
      <c r="X72" s="246" t="s">
        <v>17</v>
      </c>
      <c r="Y72" s="251">
        <f>Abiertos!$D$3</f>
        <v>1</v>
      </c>
      <c r="Z72" s="251" t="str">
        <f>LOOKUP(J72,Personas!$A$2:$A$45,Personas!$B$2:$B$45)</f>
        <v>TAS</v>
      </c>
      <c r="AA72" s="252"/>
      <c r="AB72" s="252"/>
      <c r="AC72" s="252"/>
      <c r="AD72" s="252"/>
      <c r="AE72" s="254"/>
      <c r="AF72" s="254"/>
    </row>
    <row r="73" spans="1:32" s="245" customFormat="1" ht="63.75" customHeight="1" x14ac:dyDescent="0.25">
      <c r="A73" s="255">
        <v>1</v>
      </c>
      <c r="B73" s="254" t="s">
        <v>702</v>
      </c>
      <c r="C73" s="241" t="s">
        <v>77</v>
      </c>
      <c r="D73" s="246" t="s">
        <v>10</v>
      </c>
      <c r="E73" s="246" t="s">
        <v>59</v>
      </c>
      <c r="F73" s="246" t="s">
        <v>12</v>
      </c>
      <c r="G73" s="246" t="s">
        <v>78</v>
      </c>
      <c r="H73" s="246" t="s">
        <v>79</v>
      </c>
      <c r="I73" s="246" t="s">
        <v>55</v>
      </c>
      <c r="J73" s="246" t="s">
        <v>80</v>
      </c>
      <c r="K73" s="253">
        <f>Abiertos!$D$2</f>
        <v>42058.75</v>
      </c>
      <c r="L73" s="248">
        <v>42025.438194444447</v>
      </c>
      <c r="M73" s="253">
        <v>42038</v>
      </c>
      <c r="N73" s="230">
        <f t="shared" si="13"/>
        <v>20.75</v>
      </c>
      <c r="O73" s="248">
        <f t="shared" si="14"/>
        <v>42039</v>
      </c>
      <c r="P73" s="248"/>
      <c r="Q73" s="249">
        <f t="shared" si="8"/>
        <v>19</v>
      </c>
      <c r="R73" s="249" t="str">
        <f t="shared" si="9"/>
        <v>Sin Fecha</v>
      </c>
      <c r="S73" s="250">
        <f t="shared" si="10"/>
        <v>33.311805555553292</v>
      </c>
      <c r="T73" s="247"/>
      <c r="U73" s="247" t="str">
        <f t="shared" si="11"/>
        <v>No Cumplió</v>
      </c>
      <c r="V73" s="247" t="str">
        <f t="shared" si="12"/>
        <v>Sin Fecha</v>
      </c>
      <c r="W73" s="250">
        <f t="shared" si="15"/>
        <v>33.311805555553292</v>
      </c>
      <c r="X73" s="246" t="s">
        <v>57</v>
      </c>
      <c r="Y73" s="251">
        <f>Abiertos!$D$3</f>
        <v>1</v>
      </c>
      <c r="Z73" s="251" t="str">
        <f>LOOKUP(J73,Personas!$A$2:$A$45,Personas!$B$2:$B$45)</f>
        <v>BX+</v>
      </c>
      <c r="AA73" s="252"/>
      <c r="AB73" s="252"/>
      <c r="AC73" s="252"/>
      <c r="AD73" s="252"/>
      <c r="AE73" s="254"/>
      <c r="AF73" s="254"/>
    </row>
    <row r="74" spans="1:32" s="245" customFormat="1" ht="63.75" customHeight="1" x14ac:dyDescent="0.25">
      <c r="A74" s="255"/>
      <c r="B74" s="254" t="s">
        <v>702</v>
      </c>
      <c r="C74" s="241" t="s">
        <v>81</v>
      </c>
      <c r="D74" s="246" t="s">
        <v>10</v>
      </c>
      <c r="E74" s="246" t="s">
        <v>59</v>
      </c>
      <c r="F74" s="246" t="s">
        <v>12</v>
      </c>
      <c r="G74" s="246" t="s">
        <v>82</v>
      </c>
      <c r="H74" s="246" t="s">
        <v>83</v>
      </c>
      <c r="I74" s="246" t="s">
        <v>49</v>
      </c>
      <c r="J74" s="246" t="s">
        <v>49</v>
      </c>
      <c r="K74" s="253">
        <f>Abiertos!$D$2</f>
        <v>42058.75</v>
      </c>
      <c r="L74" s="248">
        <v>42019.890277777777</v>
      </c>
      <c r="M74" s="253">
        <v>42038</v>
      </c>
      <c r="N74" s="230">
        <f t="shared" si="13"/>
        <v>20.75</v>
      </c>
      <c r="O74" s="248">
        <f t="shared" si="14"/>
        <v>42039</v>
      </c>
      <c r="P74" s="248"/>
      <c r="Q74" s="249">
        <f t="shared" si="8"/>
        <v>-1</v>
      </c>
      <c r="R74" s="249" t="str">
        <f t="shared" si="9"/>
        <v>Sin Fecha</v>
      </c>
      <c r="S74" s="250">
        <f t="shared" si="10"/>
        <v>38.859722222223354</v>
      </c>
      <c r="T74" s="247">
        <v>42038</v>
      </c>
      <c r="U74" s="247" t="str">
        <f t="shared" si="11"/>
        <v>Cumplió</v>
      </c>
      <c r="V74" s="247" t="str">
        <f t="shared" si="12"/>
        <v>Sin Fecha</v>
      </c>
      <c r="W74" s="250">
        <f t="shared" si="15"/>
        <v>18.109722222223354</v>
      </c>
      <c r="X74" s="246" t="s">
        <v>56</v>
      </c>
      <c r="Y74" s="251">
        <f>Abiertos!$D$3</f>
        <v>1</v>
      </c>
      <c r="Z74" s="251" t="str">
        <f>LOOKUP(J74,Personas!$A$2:$A$45,Personas!$B$2:$B$45)</f>
        <v>BX+</v>
      </c>
      <c r="AA74" s="233">
        <v>42038</v>
      </c>
      <c r="AB74" s="252"/>
      <c r="AC74" s="252"/>
      <c r="AD74" s="252"/>
      <c r="AE74" s="254"/>
      <c r="AF74" s="254"/>
    </row>
    <row r="75" spans="1:32" s="245" customFormat="1" ht="63.75" customHeight="1" x14ac:dyDescent="0.25">
      <c r="A75" s="255"/>
      <c r="B75" s="254" t="s">
        <v>703</v>
      </c>
      <c r="C75" s="241" t="s">
        <v>81</v>
      </c>
      <c r="D75" s="246" t="s">
        <v>10</v>
      </c>
      <c r="E75" s="246" t="s">
        <v>158</v>
      </c>
      <c r="F75" s="246" t="s">
        <v>12</v>
      </c>
      <c r="G75" s="246" t="s">
        <v>82</v>
      </c>
      <c r="H75" s="246" t="s">
        <v>83</v>
      </c>
      <c r="I75" s="246" t="s">
        <v>49</v>
      </c>
      <c r="J75" s="246" t="s">
        <v>96</v>
      </c>
      <c r="K75" s="253">
        <f>Abiertos!$D$2</f>
        <v>42058.75</v>
      </c>
      <c r="L75" s="248">
        <v>42019.890277777777</v>
      </c>
      <c r="M75" s="253">
        <v>42038</v>
      </c>
      <c r="N75" s="230">
        <f t="shared" si="13"/>
        <v>20.75</v>
      </c>
      <c r="O75" s="248">
        <f t="shared" si="14"/>
        <v>42039</v>
      </c>
      <c r="P75" s="248"/>
      <c r="Q75" s="249">
        <f t="shared" si="8"/>
        <v>0</v>
      </c>
      <c r="R75" s="249" t="str">
        <f t="shared" si="9"/>
        <v>Sin Fecha</v>
      </c>
      <c r="S75" s="250">
        <f t="shared" si="10"/>
        <v>38.859722222223354</v>
      </c>
      <c r="T75" s="247">
        <v>42039.724305555559</v>
      </c>
      <c r="U75" s="247" t="str">
        <f t="shared" si="11"/>
        <v>Cumplió</v>
      </c>
      <c r="V75" s="247" t="str">
        <f t="shared" si="12"/>
        <v>Sin Fecha</v>
      </c>
      <c r="W75" s="250">
        <f t="shared" si="15"/>
        <v>19.834027777782467</v>
      </c>
      <c r="X75" s="246" t="s">
        <v>56</v>
      </c>
      <c r="Y75" s="251">
        <f>Abiertos!$D$3</f>
        <v>1</v>
      </c>
      <c r="Z75" s="251" t="str">
        <f>LOOKUP(J75,Personas!$A$2:$A$45,Personas!$B$2:$B$45)</f>
        <v>TAS</v>
      </c>
      <c r="AA75" s="233">
        <v>42038</v>
      </c>
      <c r="AB75" s="252"/>
      <c r="AC75" s="252"/>
      <c r="AD75" s="252"/>
      <c r="AE75" s="254"/>
      <c r="AF75" s="254"/>
    </row>
    <row r="76" spans="1:32" s="245" customFormat="1" ht="63.75" customHeight="1" x14ac:dyDescent="0.25">
      <c r="A76" s="255"/>
      <c r="B76" s="254" t="s">
        <v>702</v>
      </c>
      <c r="C76" s="241" t="s">
        <v>84</v>
      </c>
      <c r="D76" s="246" t="s">
        <v>10</v>
      </c>
      <c r="E76" s="246" t="s">
        <v>51</v>
      </c>
      <c r="F76" s="246" t="s">
        <v>12</v>
      </c>
      <c r="G76" s="246" t="s">
        <v>85</v>
      </c>
      <c r="H76" s="246" t="s">
        <v>86</v>
      </c>
      <c r="I76" s="246" t="s">
        <v>87</v>
      </c>
      <c r="J76" s="246" t="s">
        <v>42</v>
      </c>
      <c r="K76" s="253">
        <f>Abiertos!$D$2</f>
        <v>42058.75</v>
      </c>
      <c r="L76" s="248">
        <v>42019.756249999999</v>
      </c>
      <c r="M76" s="253">
        <v>42038</v>
      </c>
      <c r="N76" s="230">
        <f t="shared" si="13"/>
        <v>20.75</v>
      </c>
      <c r="O76" s="248">
        <f t="shared" si="14"/>
        <v>42039</v>
      </c>
      <c r="P76" s="248"/>
      <c r="Q76" s="249">
        <f t="shared" si="8"/>
        <v>7</v>
      </c>
      <c r="R76" s="249" t="str">
        <f t="shared" si="9"/>
        <v>Sin Fecha</v>
      </c>
      <c r="S76" s="250">
        <f t="shared" si="10"/>
        <v>38.993750000001455</v>
      </c>
      <c r="T76" s="247">
        <v>42046.761805555558</v>
      </c>
      <c r="U76" s="247" t="str">
        <f t="shared" si="11"/>
        <v>No Cumplió</v>
      </c>
      <c r="V76" s="247" t="str">
        <f t="shared" si="12"/>
        <v>Sin Fecha</v>
      </c>
      <c r="W76" s="250">
        <f t="shared" si="15"/>
        <v>27.005555555559113</v>
      </c>
      <c r="X76" s="246" t="s">
        <v>17</v>
      </c>
      <c r="Y76" s="251">
        <f>Abiertos!$D$3</f>
        <v>1</v>
      </c>
      <c r="Z76" s="251" t="str">
        <f>LOOKUP(J76,Personas!$A$2:$A$45,Personas!$B$2:$B$45)</f>
        <v>TAS</v>
      </c>
      <c r="AA76" s="252"/>
      <c r="AB76" s="252"/>
      <c r="AC76" s="252"/>
      <c r="AD76" s="252"/>
      <c r="AE76" s="254"/>
      <c r="AF76" s="254"/>
    </row>
    <row r="77" spans="1:32" s="245" customFormat="1" ht="63.75" customHeight="1" x14ac:dyDescent="0.25">
      <c r="A77" s="255" t="s">
        <v>945</v>
      </c>
      <c r="B77" s="254" t="s">
        <v>699</v>
      </c>
      <c r="C77" s="241" t="s">
        <v>89</v>
      </c>
      <c r="D77" s="246" t="s">
        <v>10</v>
      </c>
      <c r="E77" s="246" t="s">
        <v>817</v>
      </c>
      <c r="F77" s="246" t="s">
        <v>12</v>
      </c>
      <c r="G77" s="246" t="s">
        <v>90</v>
      </c>
      <c r="H77" s="246" t="s">
        <v>91</v>
      </c>
      <c r="I77" s="246" t="s">
        <v>15</v>
      </c>
      <c r="J77" s="246" t="s">
        <v>69</v>
      </c>
      <c r="K77" s="253">
        <f>Abiertos!$D$2</f>
        <v>42058.75</v>
      </c>
      <c r="L77" s="248">
        <v>42019.716666666667</v>
      </c>
      <c r="M77" s="253">
        <v>42038</v>
      </c>
      <c r="N77" s="230">
        <f t="shared" si="13"/>
        <v>20.75</v>
      </c>
      <c r="O77" s="248">
        <f t="shared" si="14"/>
        <v>42039</v>
      </c>
      <c r="P77" s="248">
        <v>42040</v>
      </c>
      <c r="Q77" s="249">
        <f t="shared" si="8"/>
        <v>6</v>
      </c>
      <c r="R77" s="249">
        <f t="shared" si="9"/>
        <v>5</v>
      </c>
      <c r="S77" s="250">
        <f t="shared" si="10"/>
        <v>39.033333333332848</v>
      </c>
      <c r="T77" s="247">
        <v>42045.787499999999</v>
      </c>
      <c r="U77" s="247" t="str">
        <f t="shared" si="11"/>
        <v>No Cumplió</v>
      </c>
      <c r="V77" s="247" t="str">
        <f t="shared" si="12"/>
        <v>No Cumplió</v>
      </c>
      <c r="W77" s="250">
        <f t="shared" si="15"/>
        <v>26.070833333331393</v>
      </c>
      <c r="X77" s="246" t="s">
        <v>92</v>
      </c>
      <c r="Y77" s="251">
        <f>Abiertos!$D$3</f>
        <v>1</v>
      </c>
      <c r="Z77" s="251" t="str">
        <f>LOOKUP(J77,Personas!$A$2:$A$45,Personas!$B$2:$B$45)</f>
        <v>BX+</v>
      </c>
      <c r="AA77" s="252"/>
      <c r="AB77" s="252"/>
      <c r="AC77" s="252"/>
      <c r="AD77" s="252"/>
      <c r="AE77" s="254"/>
      <c r="AF77" s="254"/>
    </row>
    <row r="78" spans="1:32" s="245" customFormat="1" ht="63.75" customHeight="1" x14ac:dyDescent="0.25">
      <c r="A78" s="255">
        <v>1</v>
      </c>
      <c r="B78" s="254" t="s">
        <v>702</v>
      </c>
      <c r="C78" s="241" t="s">
        <v>93</v>
      </c>
      <c r="D78" s="246" t="s">
        <v>10</v>
      </c>
      <c r="E78" s="246" t="s">
        <v>11</v>
      </c>
      <c r="F78" s="246" t="s">
        <v>25</v>
      </c>
      <c r="G78" s="246" t="s">
        <v>94</v>
      </c>
      <c r="H78" s="246" t="s">
        <v>95</v>
      </c>
      <c r="I78" s="246" t="s">
        <v>96</v>
      </c>
      <c r="J78" s="246" t="s">
        <v>696</v>
      </c>
      <c r="K78" s="253">
        <f>Abiertos!$D$2</f>
        <v>42058.75</v>
      </c>
      <c r="L78" s="248">
        <v>42018.759722222225</v>
      </c>
      <c r="M78" s="253">
        <v>42054.798611111109</v>
      </c>
      <c r="N78" s="230">
        <f t="shared" si="13"/>
        <v>3.9513888888905058</v>
      </c>
      <c r="O78" s="248">
        <f t="shared" si="14"/>
        <v>42055.798611111109</v>
      </c>
      <c r="P78" s="248"/>
      <c r="Q78" s="249">
        <f t="shared" si="8"/>
        <v>2</v>
      </c>
      <c r="R78" s="249" t="str">
        <f t="shared" si="9"/>
        <v>Sin Fecha</v>
      </c>
      <c r="S78" s="250">
        <f t="shared" si="10"/>
        <v>39.990277777775191</v>
      </c>
      <c r="T78" s="247"/>
      <c r="U78" s="247" t="str">
        <f t="shared" si="11"/>
        <v>No Cumplió</v>
      </c>
      <c r="V78" s="247" t="str">
        <f t="shared" si="12"/>
        <v>Sin Fecha</v>
      </c>
      <c r="W78" s="250">
        <f t="shared" si="15"/>
        <v>39.990277777775191</v>
      </c>
      <c r="X78" s="246"/>
      <c r="Y78" s="251">
        <f>Abiertos!$D$3</f>
        <v>1</v>
      </c>
      <c r="Z78" s="251" t="str">
        <f>LOOKUP(J78,Personas!$A$2:$A$45,Personas!$B$2:$B$45)</f>
        <v>TAS</v>
      </c>
      <c r="AA78" s="252"/>
      <c r="AB78" s="252"/>
      <c r="AC78" s="252"/>
      <c r="AD78" s="252"/>
      <c r="AE78" s="254"/>
      <c r="AF78" s="254"/>
    </row>
    <row r="79" spans="1:32" s="245" customFormat="1" ht="63.75" customHeight="1" x14ac:dyDescent="0.25">
      <c r="A79" s="255"/>
      <c r="B79" s="254" t="s">
        <v>702</v>
      </c>
      <c r="C79" s="241" t="s">
        <v>93</v>
      </c>
      <c r="D79" s="246" t="s">
        <v>10</v>
      </c>
      <c r="E79" s="246" t="s">
        <v>817</v>
      </c>
      <c r="F79" s="246" t="s">
        <v>25</v>
      </c>
      <c r="G79" s="246" t="s">
        <v>94</v>
      </c>
      <c r="H79" s="246" t="s">
        <v>95</v>
      </c>
      <c r="I79" s="246" t="s">
        <v>96</v>
      </c>
      <c r="J79" s="246" t="s">
        <v>96</v>
      </c>
      <c r="K79" s="253">
        <f>Abiertos!$D$2</f>
        <v>42058.75</v>
      </c>
      <c r="L79" s="248">
        <v>42018.759722222225</v>
      </c>
      <c r="M79" s="253">
        <v>42038</v>
      </c>
      <c r="N79" s="230">
        <f t="shared" si="13"/>
        <v>20.75</v>
      </c>
      <c r="O79" s="248">
        <f t="shared" si="14"/>
        <v>42039</v>
      </c>
      <c r="P79" s="248"/>
      <c r="Q79" s="249">
        <f t="shared" si="8"/>
        <v>-1</v>
      </c>
      <c r="R79" s="249" t="str">
        <f t="shared" si="9"/>
        <v>Sin Fecha</v>
      </c>
      <c r="S79" s="250">
        <f t="shared" si="10"/>
        <v>39.990277777775191</v>
      </c>
      <c r="T79" s="247">
        <v>42038</v>
      </c>
      <c r="U79" s="247" t="str">
        <f t="shared" si="11"/>
        <v>Cumplió</v>
      </c>
      <c r="V79" s="247" t="str">
        <f t="shared" si="12"/>
        <v>Sin Fecha</v>
      </c>
      <c r="W79" s="250">
        <f t="shared" si="15"/>
        <v>19.240277777775191</v>
      </c>
      <c r="X79" s="246"/>
      <c r="Y79" s="251">
        <f>Abiertos!$D$3</f>
        <v>1</v>
      </c>
      <c r="Z79" s="251" t="str">
        <f>LOOKUP(J79,Personas!$A$2:$A$45,Personas!$B$2:$B$45)</f>
        <v>TAS</v>
      </c>
      <c r="AA79" s="252"/>
      <c r="AB79" s="252"/>
      <c r="AC79" s="252"/>
      <c r="AD79" s="252"/>
      <c r="AE79" s="254"/>
      <c r="AF79" s="254"/>
    </row>
    <row r="80" spans="1:32" s="245" customFormat="1" ht="63.75" customHeight="1" x14ac:dyDescent="0.25">
      <c r="A80" s="255"/>
      <c r="B80" s="254" t="s">
        <v>700</v>
      </c>
      <c r="C80" s="241" t="s">
        <v>97</v>
      </c>
      <c r="D80" s="246" t="s">
        <v>10</v>
      </c>
      <c r="E80" s="246" t="s">
        <v>24</v>
      </c>
      <c r="F80" s="246" t="s">
        <v>12</v>
      </c>
      <c r="G80" s="246" t="s">
        <v>98</v>
      </c>
      <c r="H80" s="246" t="s">
        <v>99</v>
      </c>
      <c r="I80" s="246" t="s">
        <v>49</v>
      </c>
      <c r="J80" s="246" t="s">
        <v>22</v>
      </c>
      <c r="K80" s="253">
        <f>Abiertos!$D$2</f>
        <v>42058.75</v>
      </c>
      <c r="L80" s="248">
        <v>42018.714583333334</v>
      </c>
      <c r="M80" s="253">
        <v>42038</v>
      </c>
      <c r="N80" s="230">
        <f t="shared" si="13"/>
        <v>20.75</v>
      </c>
      <c r="O80" s="248">
        <f t="shared" si="14"/>
        <v>42039</v>
      </c>
      <c r="P80" s="248"/>
      <c r="Q80" s="249">
        <f t="shared" si="8"/>
        <v>19</v>
      </c>
      <c r="R80" s="249" t="str">
        <f t="shared" si="9"/>
        <v>Sin Fecha</v>
      </c>
      <c r="S80" s="250">
        <f t="shared" si="10"/>
        <v>40.035416666665697</v>
      </c>
      <c r="T80" s="247"/>
      <c r="U80" s="247" t="str">
        <f t="shared" si="11"/>
        <v>No Cumplió</v>
      </c>
      <c r="V80" s="247" t="str">
        <f t="shared" si="12"/>
        <v>Sin Fecha</v>
      </c>
      <c r="W80" s="250">
        <f t="shared" si="15"/>
        <v>40.035416666665697</v>
      </c>
      <c r="X80" s="246" t="s">
        <v>17</v>
      </c>
      <c r="Y80" s="251">
        <f>Abiertos!$D$3</f>
        <v>1</v>
      </c>
      <c r="Z80" s="251" t="str">
        <f>LOOKUP(J80,Personas!$A$2:$A$45,Personas!$B$2:$B$45)</f>
        <v>TAS</v>
      </c>
      <c r="AA80" s="252"/>
      <c r="AB80" s="252"/>
      <c r="AC80" s="252"/>
      <c r="AD80" s="252"/>
      <c r="AE80" s="254"/>
      <c r="AF80" s="254"/>
    </row>
    <row r="81" spans="1:32" s="245" customFormat="1" ht="63.75" customHeight="1" x14ac:dyDescent="0.25">
      <c r="A81" s="255"/>
      <c r="B81" s="254" t="s">
        <v>700</v>
      </c>
      <c r="C81" s="241" t="s">
        <v>100</v>
      </c>
      <c r="D81" s="246" t="s">
        <v>10</v>
      </c>
      <c r="E81" s="246" t="s">
        <v>24</v>
      </c>
      <c r="F81" s="246" t="s">
        <v>12</v>
      </c>
      <c r="G81" s="246" t="s">
        <v>101</v>
      </c>
      <c r="H81" s="246" t="s">
        <v>102</v>
      </c>
      <c r="I81" s="246" t="s">
        <v>49</v>
      </c>
      <c r="J81" s="246" t="s">
        <v>22</v>
      </c>
      <c r="K81" s="253">
        <f>Abiertos!$D$2</f>
        <v>42058.75</v>
      </c>
      <c r="L81" s="248">
        <v>42018.713888888888</v>
      </c>
      <c r="M81" s="253">
        <v>42038</v>
      </c>
      <c r="N81" s="230">
        <f t="shared" si="13"/>
        <v>20.75</v>
      </c>
      <c r="O81" s="248">
        <f t="shared" si="14"/>
        <v>42039</v>
      </c>
      <c r="P81" s="248"/>
      <c r="Q81" s="249">
        <f t="shared" si="8"/>
        <v>19</v>
      </c>
      <c r="R81" s="249" t="str">
        <f t="shared" si="9"/>
        <v>Sin Fecha</v>
      </c>
      <c r="S81" s="250">
        <f t="shared" si="10"/>
        <v>40.036111111112405</v>
      </c>
      <c r="T81" s="247"/>
      <c r="U81" s="247" t="str">
        <f t="shared" si="11"/>
        <v>No Cumplió</v>
      </c>
      <c r="V81" s="247" t="str">
        <f t="shared" si="12"/>
        <v>Sin Fecha</v>
      </c>
      <c r="W81" s="250">
        <f t="shared" si="15"/>
        <v>40.036111111112405</v>
      </c>
      <c r="X81" s="246" t="s">
        <v>17</v>
      </c>
      <c r="Y81" s="251">
        <f>Abiertos!$D$3</f>
        <v>1</v>
      </c>
      <c r="Z81" s="251" t="str">
        <f>LOOKUP(J81,Personas!$A$2:$A$45,Personas!$B$2:$B$45)</f>
        <v>TAS</v>
      </c>
      <c r="AA81" s="252"/>
      <c r="AB81" s="252"/>
      <c r="AC81" s="252"/>
      <c r="AD81" s="252"/>
      <c r="AE81" s="254"/>
      <c r="AF81" s="254"/>
    </row>
    <row r="82" spans="1:32" s="245" customFormat="1" ht="63.75" customHeight="1" x14ac:dyDescent="0.25">
      <c r="A82" s="255"/>
      <c r="B82" s="254" t="s">
        <v>700</v>
      </c>
      <c r="C82" s="241" t="s">
        <v>103</v>
      </c>
      <c r="D82" s="246" t="s">
        <v>10</v>
      </c>
      <c r="E82" s="246" t="s">
        <v>24</v>
      </c>
      <c r="F82" s="246" t="s">
        <v>12</v>
      </c>
      <c r="G82" s="246" t="s">
        <v>104</v>
      </c>
      <c r="H82" s="246" t="s">
        <v>105</v>
      </c>
      <c r="I82" s="246" t="s">
        <v>49</v>
      </c>
      <c r="J82" s="246" t="s">
        <v>22</v>
      </c>
      <c r="K82" s="253">
        <f>Abiertos!$D$2</f>
        <v>42058.75</v>
      </c>
      <c r="L82" s="248">
        <v>42018.711805555555</v>
      </c>
      <c r="M82" s="253">
        <v>42038</v>
      </c>
      <c r="N82" s="230">
        <f t="shared" si="13"/>
        <v>20.75</v>
      </c>
      <c r="O82" s="248">
        <f t="shared" si="14"/>
        <v>42039</v>
      </c>
      <c r="P82" s="248"/>
      <c r="Q82" s="249">
        <f t="shared" si="8"/>
        <v>-1</v>
      </c>
      <c r="R82" s="249" t="str">
        <f t="shared" si="9"/>
        <v>Sin Fecha</v>
      </c>
      <c r="S82" s="250">
        <f t="shared" si="10"/>
        <v>40.038194444445253</v>
      </c>
      <c r="T82" s="247">
        <v>42037.487500000003</v>
      </c>
      <c r="U82" s="247" t="str">
        <f t="shared" si="11"/>
        <v>Cumplió</v>
      </c>
      <c r="V82" s="247" t="str">
        <f t="shared" si="12"/>
        <v>Sin Fecha</v>
      </c>
      <c r="W82" s="250">
        <f t="shared" si="15"/>
        <v>18.775694444448163</v>
      </c>
      <c r="X82" s="246" t="s">
        <v>17</v>
      </c>
      <c r="Y82" s="251">
        <f>Abiertos!$D$3</f>
        <v>1</v>
      </c>
      <c r="Z82" s="251" t="str">
        <f>LOOKUP(J82,Personas!$A$2:$A$45,Personas!$B$2:$B$45)</f>
        <v>TAS</v>
      </c>
      <c r="AA82" s="252"/>
      <c r="AB82" s="252"/>
      <c r="AC82" s="252"/>
      <c r="AD82" s="252"/>
      <c r="AE82" s="254"/>
      <c r="AF82" s="254"/>
    </row>
    <row r="83" spans="1:32" s="245" customFormat="1" ht="63.75" customHeight="1" x14ac:dyDescent="0.25">
      <c r="A83" s="255"/>
      <c r="B83" s="254" t="s">
        <v>700</v>
      </c>
      <c r="C83" s="241" t="s">
        <v>106</v>
      </c>
      <c r="D83" s="246" t="s">
        <v>10</v>
      </c>
      <c r="E83" s="246" t="s">
        <v>24</v>
      </c>
      <c r="F83" s="246" t="s">
        <v>12</v>
      </c>
      <c r="G83" s="246" t="s">
        <v>107</v>
      </c>
      <c r="H83" s="246" t="s">
        <v>108</v>
      </c>
      <c r="I83" s="246" t="s">
        <v>49</v>
      </c>
      <c r="J83" s="246" t="s">
        <v>22</v>
      </c>
      <c r="K83" s="253">
        <f>Abiertos!$D$2</f>
        <v>42058.75</v>
      </c>
      <c r="L83" s="248">
        <v>42018.711111111108</v>
      </c>
      <c r="M83" s="253">
        <v>42038</v>
      </c>
      <c r="N83" s="230">
        <f t="shared" si="13"/>
        <v>20.75</v>
      </c>
      <c r="O83" s="248">
        <f t="shared" si="14"/>
        <v>42039</v>
      </c>
      <c r="P83" s="248"/>
      <c r="Q83" s="249">
        <f t="shared" si="8"/>
        <v>-5</v>
      </c>
      <c r="R83" s="249" t="str">
        <f t="shared" si="9"/>
        <v>Sin Fecha</v>
      </c>
      <c r="S83" s="250">
        <f t="shared" si="10"/>
        <v>40.038888888891961</v>
      </c>
      <c r="T83" s="247">
        <v>42034</v>
      </c>
      <c r="U83" s="247" t="str">
        <f t="shared" si="11"/>
        <v>Cumplió</v>
      </c>
      <c r="V83" s="247" t="str">
        <f t="shared" si="12"/>
        <v>Sin Fecha</v>
      </c>
      <c r="W83" s="250">
        <f t="shared" si="15"/>
        <v>15.288888888891961</v>
      </c>
      <c r="X83" s="246" t="s">
        <v>17</v>
      </c>
      <c r="Y83" s="251">
        <f>Abiertos!$D$3</f>
        <v>1</v>
      </c>
      <c r="Z83" s="251" t="str">
        <f>LOOKUP(J83,Personas!$A$2:$A$45,Personas!$B$2:$B$45)</f>
        <v>TAS</v>
      </c>
      <c r="AA83" s="252"/>
      <c r="AB83" s="252"/>
      <c r="AC83" s="252"/>
      <c r="AD83" s="252"/>
      <c r="AE83" s="254"/>
      <c r="AF83" s="254"/>
    </row>
    <row r="84" spans="1:32" s="245" customFormat="1" ht="63.75" customHeight="1" x14ac:dyDescent="0.25">
      <c r="A84" s="255"/>
      <c r="B84" s="254" t="s">
        <v>700</v>
      </c>
      <c r="C84" s="241" t="s">
        <v>109</v>
      </c>
      <c r="D84" s="246" t="s">
        <v>10</v>
      </c>
      <c r="E84" s="246" t="s">
        <v>24</v>
      </c>
      <c r="F84" s="246" t="s">
        <v>12</v>
      </c>
      <c r="G84" s="246" t="s">
        <v>110</v>
      </c>
      <c r="H84" s="246" t="s">
        <v>111</v>
      </c>
      <c r="I84" s="246" t="s">
        <v>49</v>
      </c>
      <c r="J84" s="246" t="s">
        <v>22</v>
      </c>
      <c r="K84" s="253">
        <f>Abiertos!$D$2</f>
        <v>42058.75</v>
      </c>
      <c r="L84" s="248">
        <v>42018.710416666669</v>
      </c>
      <c r="M84" s="253">
        <v>42038</v>
      </c>
      <c r="N84" s="230">
        <f t="shared" si="13"/>
        <v>20.75</v>
      </c>
      <c r="O84" s="248">
        <f t="shared" si="14"/>
        <v>42039</v>
      </c>
      <c r="P84" s="248"/>
      <c r="Q84" s="249">
        <f t="shared" si="8"/>
        <v>0</v>
      </c>
      <c r="R84" s="249" t="str">
        <f t="shared" si="9"/>
        <v>Sin Fecha</v>
      </c>
      <c r="S84" s="250">
        <f t="shared" si="10"/>
        <v>40.039583333331393</v>
      </c>
      <c r="T84" s="247">
        <v>42038.481249999997</v>
      </c>
      <c r="U84" s="247" t="str">
        <f t="shared" si="11"/>
        <v>Cumplió</v>
      </c>
      <c r="V84" s="247" t="str">
        <f t="shared" si="12"/>
        <v>Sin Fecha</v>
      </c>
      <c r="W84" s="250">
        <f t="shared" si="15"/>
        <v>19.770833333328483</v>
      </c>
      <c r="X84" s="246" t="s">
        <v>17</v>
      </c>
      <c r="Y84" s="251">
        <f>Abiertos!$D$3</f>
        <v>1</v>
      </c>
      <c r="Z84" s="251" t="str">
        <f>LOOKUP(J84,Personas!$A$2:$A$45,Personas!$B$2:$B$45)</f>
        <v>TAS</v>
      </c>
      <c r="AA84" s="252"/>
      <c r="AB84" s="252"/>
      <c r="AC84" s="252"/>
      <c r="AD84" s="252"/>
      <c r="AE84" s="254"/>
      <c r="AF84" s="254"/>
    </row>
    <row r="85" spans="1:32" s="245" customFormat="1" ht="63.75" customHeight="1" x14ac:dyDescent="0.25">
      <c r="A85" s="255"/>
      <c r="B85" s="254" t="s">
        <v>700</v>
      </c>
      <c r="C85" s="241" t="s">
        <v>112</v>
      </c>
      <c r="D85" s="246" t="s">
        <v>10</v>
      </c>
      <c r="E85" s="246" t="s">
        <v>24</v>
      </c>
      <c r="F85" s="246" t="s">
        <v>12</v>
      </c>
      <c r="G85" s="246" t="s">
        <v>113</v>
      </c>
      <c r="H85" s="246" t="s">
        <v>114</v>
      </c>
      <c r="I85" s="246" t="s">
        <v>49</v>
      </c>
      <c r="J85" s="246" t="s">
        <v>22</v>
      </c>
      <c r="K85" s="253">
        <f>Abiertos!$D$2</f>
        <v>42058.75</v>
      </c>
      <c r="L85" s="248">
        <v>42018.709027777775</v>
      </c>
      <c r="M85" s="253">
        <v>42038</v>
      </c>
      <c r="N85" s="230">
        <f t="shared" si="13"/>
        <v>20.75</v>
      </c>
      <c r="O85" s="248">
        <f t="shared" si="14"/>
        <v>42039</v>
      </c>
      <c r="P85" s="248"/>
      <c r="Q85" s="249">
        <f t="shared" si="8"/>
        <v>0</v>
      </c>
      <c r="R85" s="249" t="str">
        <f t="shared" si="9"/>
        <v>Sin Fecha</v>
      </c>
      <c r="S85" s="250">
        <f t="shared" si="10"/>
        <v>40.040972222224809</v>
      </c>
      <c r="T85" s="247">
        <v>42038.53125</v>
      </c>
      <c r="U85" s="247" t="str">
        <f t="shared" si="11"/>
        <v>Cumplió</v>
      </c>
      <c r="V85" s="247" t="str">
        <f t="shared" si="12"/>
        <v>Sin Fecha</v>
      </c>
      <c r="W85" s="250">
        <f t="shared" si="15"/>
        <v>19.822222222224809</v>
      </c>
      <c r="X85" s="246" t="s">
        <v>17</v>
      </c>
      <c r="Y85" s="251">
        <f>Abiertos!$D$3</f>
        <v>1</v>
      </c>
      <c r="Z85" s="251" t="str">
        <f>LOOKUP(J85,Personas!$A$2:$A$45,Personas!$B$2:$B$45)</f>
        <v>TAS</v>
      </c>
      <c r="AA85" s="252"/>
      <c r="AB85" s="252"/>
      <c r="AC85" s="252"/>
      <c r="AD85" s="252"/>
      <c r="AE85" s="254"/>
      <c r="AF85" s="254"/>
    </row>
    <row r="86" spans="1:32" s="245" customFormat="1" ht="63.75" customHeight="1" x14ac:dyDescent="0.25">
      <c r="A86" s="255"/>
      <c r="B86" s="254" t="s">
        <v>700</v>
      </c>
      <c r="C86" s="241" t="s">
        <v>115</v>
      </c>
      <c r="D86" s="246" t="s">
        <v>10</v>
      </c>
      <c r="E86" s="246" t="s">
        <v>24</v>
      </c>
      <c r="F86" s="246" t="s">
        <v>12</v>
      </c>
      <c r="G86" s="246" t="s">
        <v>116</v>
      </c>
      <c r="H86" s="246" t="s">
        <v>117</v>
      </c>
      <c r="I86" s="246" t="s">
        <v>49</v>
      </c>
      <c r="J86" s="246" t="s">
        <v>22</v>
      </c>
      <c r="K86" s="253">
        <f>Abiertos!$D$2</f>
        <v>42058.75</v>
      </c>
      <c r="L86" s="248">
        <v>42018.706250000003</v>
      </c>
      <c r="M86" s="253">
        <v>42038</v>
      </c>
      <c r="N86" s="230">
        <f t="shared" si="13"/>
        <v>20.75</v>
      </c>
      <c r="O86" s="248">
        <f t="shared" si="14"/>
        <v>42039</v>
      </c>
      <c r="P86" s="248"/>
      <c r="Q86" s="249">
        <f t="shared" si="8"/>
        <v>0</v>
      </c>
      <c r="R86" s="249" t="str">
        <f t="shared" si="9"/>
        <v>Sin Fecha</v>
      </c>
      <c r="S86" s="250">
        <f t="shared" si="10"/>
        <v>40.04374999999709</v>
      </c>
      <c r="T86" s="247">
        <v>42038.564583333333</v>
      </c>
      <c r="U86" s="247" t="str">
        <f t="shared" si="11"/>
        <v>Cumplió</v>
      </c>
      <c r="V86" s="247" t="str">
        <f t="shared" si="12"/>
        <v>Sin Fecha</v>
      </c>
      <c r="W86" s="250">
        <f t="shared" si="15"/>
        <v>19.858333333329938</v>
      </c>
      <c r="X86" s="246" t="s">
        <v>17</v>
      </c>
      <c r="Y86" s="251">
        <f>Abiertos!$D$3</f>
        <v>1</v>
      </c>
      <c r="Z86" s="251" t="str">
        <f>LOOKUP(J86,Personas!$A$2:$A$45,Personas!$B$2:$B$45)</f>
        <v>TAS</v>
      </c>
      <c r="AA86" s="252"/>
      <c r="AB86" s="252"/>
      <c r="AC86" s="252"/>
      <c r="AD86" s="252"/>
      <c r="AE86" s="254"/>
      <c r="AF86" s="254"/>
    </row>
    <row r="87" spans="1:32" s="245" customFormat="1" ht="63.75" customHeight="1" x14ac:dyDescent="0.25">
      <c r="A87" s="255" t="s">
        <v>945</v>
      </c>
      <c r="B87" s="254" t="s">
        <v>701</v>
      </c>
      <c r="C87" s="241" t="s">
        <v>118</v>
      </c>
      <c r="D87" s="246" t="s">
        <v>10</v>
      </c>
      <c r="E87" s="246" t="s">
        <v>817</v>
      </c>
      <c r="F87" s="246" t="s">
        <v>12</v>
      </c>
      <c r="G87" s="246" t="s">
        <v>119</v>
      </c>
      <c r="H87" s="246" t="s">
        <v>120</v>
      </c>
      <c r="I87" s="246" t="s">
        <v>87</v>
      </c>
      <c r="J87" s="246" t="s">
        <v>87</v>
      </c>
      <c r="K87" s="253">
        <f>Abiertos!$D$2</f>
        <v>42058.75</v>
      </c>
      <c r="L87" s="248">
        <v>42017.677777777775</v>
      </c>
      <c r="M87" s="253">
        <f>+T88</f>
        <v>42044</v>
      </c>
      <c r="N87" s="230">
        <f t="shared" si="13"/>
        <v>14.75</v>
      </c>
      <c r="O87" s="248">
        <f t="shared" si="14"/>
        <v>42045</v>
      </c>
      <c r="P87" s="248">
        <v>42044</v>
      </c>
      <c r="Q87" s="249">
        <f t="shared" si="8"/>
        <v>0</v>
      </c>
      <c r="R87" s="249">
        <f t="shared" si="9"/>
        <v>1</v>
      </c>
      <c r="S87" s="250">
        <f t="shared" si="10"/>
        <v>41.072222222224809</v>
      </c>
      <c r="T87" s="247">
        <v>42045.708333333336</v>
      </c>
      <c r="U87" s="247" t="str">
        <f t="shared" si="11"/>
        <v>Cumplió</v>
      </c>
      <c r="V87" s="247" t="str">
        <f t="shared" si="12"/>
        <v>No Cumplió</v>
      </c>
      <c r="W87" s="250">
        <f t="shared" si="15"/>
        <v>28.030555555560568</v>
      </c>
      <c r="X87" s="246" t="s">
        <v>17</v>
      </c>
      <c r="Y87" s="251">
        <f>Abiertos!$D$3</f>
        <v>1</v>
      </c>
      <c r="Z87" s="251" t="str">
        <f>LOOKUP(J87,Personas!$A$2:$A$45,Personas!$B$2:$B$45)</f>
        <v>BX+</v>
      </c>
      <c r="AA87" s="252"/>
      <c r="AB87" s="252"/>
      <c r="AC87" s="252"/>
      <c r="AD87" s="252"/>
      <c r="AE87" s="254"/>
      <c r="AF87" s="254"/>
    </row>
    <row r="88" spans="1:32" s="245" customFormat="1" ht="63.75" customHeight="1" x14ac:dyDescent="0.25">
      <c r="A88" s="255"/>
      <c r="B88" s="254" t="s">
        <v>701</v>
      </c>
      <c r="C88" s="241" t="s">
        <v>118</v>
      </c>
      <c r="D88" s="246" t="s">
        <v>10</v>
      </c>
      <c r="E88" s="246" t="s">
        <v>51</v>
      </c>
      <c r="F88" s="246" t="s">
        <v>12</v>
      </c>
      <c r="G88" s="246" t="s">
        <v>119</v>
      </c>
      <c r="H88" s="246" t="s">
        <v>120</v>
      </c>
      <c r="I88" s="246" t="s">
        <v>87</v>
      </c>
      <c r="J88" s="246" t="s">
        <v>54</v>
      </c>
      <c r="K88" s="253">
        <f>Abiertos!$D$2</f>
        <v>42058.75</v>
      </c>
      <c r="L88" s="248">
        <v>42017.677777777775</v>
      </c>
      <c r="M88" s="253">
        <v>42038</v>
      </c>
      <c r="N88" s="230">
        <f t="shared" si="13"/>
        <v>20.75</v>
      </c>
      <c r="O88" s="248">
        <f t="shared" si="14"/>
        <v>42039</v>
      </c>
      <c r="P88" s="248">
        <v>42044</v>
      </c>
      <c r="Q88" s="249">
        <f t="shared" si="8"/>
        <v>5</v>
      </c>
      <c r="R88" s="249">
        <f t="shared" si="9"/>
        <v>0</v>
      </c>
      <c r="S88" s="250">
        <f t="shared" si="10"/>
        <v>41.072222222224809</v>
      </c>
      <c r="T88" s="247">
        <v>42044</v>
      </c>
      <c r="U88" s="247" t="str">
        <f t="shared" si="11"/>
        <v>No Cumplió</v>
      </c>
      <c r="V88" s="247" t="str">
        <f t="shared" si="12"/>
        <v>Cumplió</v>
      </c>
      <c r="W88" s="250">
        <f t="shared" si="15"/>
        <v>26.322222222224809</v>
      </c>
      <c r="X88" s="246" t="s">
        <v>17</v>
      </c>
      <c r="Y88" s="251">
        <f>Abiertos!$D$3</f>
        <v>1</v>
      </c>
      <c r="Z88" s="251" t="str">
        <f>LOOKUP(J88,Personas!$A$2:$A$45,Personas!$B$2:$B$45)</f>
        <v>TAS</v>
      </c>
      <c r="AA88" s="252"/>
      <c r="AB88" s="252"/>
      <c r="AC88" s="252"/>
      <c r="AD88" s="252"/>
      <c r="AE88" s="254"/>
      <c r="AF88" s="254"/>
    </row>
    <row r="89" spans="1:32" s="245" customFormat="1" ht="63.75" customHeight="1" x14ac:dyDescent="0.25">
      <c r="A89" s="255" t="s">
        <v>945</v>
      </c>
      <c r="B89" s="254" t="s">
        <v>701</v>
      </c>
      <c r="C89" s="241" t="s">
        <v>121</v>
      </c>
      <c r="D89" s="246" t="s">
        <v>10</v>
      </c>
      <c r="E89" s="246" t="s">
        <v>817</v>
      </c>
      <c r="F89" s="246" t="s">
        <v>12</v>
      </c>
      <c r="G89" s="246" t="s">
        <v>122</v>
      </c>
      <c r="H89" s="246" t="s">
        <v>123</v>
      </c>
      <c r="I89" s="246" t="s">
        <v>87</v>
      </c>
      <c r="J89" s="246" t="s">
        <v>87</v>
      </c>
      <c r="K89" s="253">
        <f>Abiertos!$D$2</f>
        <v>42058.75</v>
      </c>
      <c r="L89" s="248">
        <v>42017.672222222223</v>
      </c>
      <c r="M89" s="253">
        <v>42038</v>
      </c>
      <c r="N89" s="230">
        <f t="shared" si="13"/>
        <v>20.75</v>
      </c>
      <c r="O89" s="248">
        <f t="shared" si="14"/>
        <v>42039</v>
      </c>
      <c r="P89" s="248"/>
      <c r="Q89" s="249">
        <f t="shared" si="8"/>
        <v>7</v>
      </c>
      <c r="R89" s="249" t="str">
        <f t="shared" si="9"/>
        <v>Sin Fecha</v>
      </c>
      <c r="S89" s="250">
        <f t="shared" si="10"/>
        <v>41.077777777776646</v>
      </c>
      <c r="T89" s="247">
        <v>42046</v>
      </c>
      <c r="U89" s="247" t="str">
        <f t="shared" si="11"/>
        <v>No Cumplió</v>
      </c>
      <c r="V89" s="247" t="str">
        <f t="shared" si="12"/>
        <v>Sin Fecha</v>
      </c>
      <c r="W89" s="250">
        <f t="shared" si="15"/>
        <v>28.327777777776646</v>
      </c>
      <c r="X89" s="246" t="s">
        <v>17</v>
      </c>
      <c r="Y89" s="251">
        <f>Abiertos!$D$3</f>
        <v>1</v>
      </c>
      <c r="Z89" s="251" t="str">
        <f>LOOKUP(J89,Personas!$A$2:$A$45,Personas!$B$2:$B$45)</f>
        <v>BX+</v>
      </c>
      <c r="AA89" s="252"/>
      <c r="AB89" s="252"/>
      <c r="AC89" s="252"/>
      <c r="AD89" s="252"/>
      <c r="AE89" s="254"/>
      <c r="AF89" s="254"/>
    </row>
    <row r="90" spans="1:32" s="245" customFormat="1" ht="63.75" customHeight="1" x14ac:dyDescent="0.25">
      <c r="A90" s="255">
        <v>1</v>
      </c>
      <c r="B90" s="254" t="s">
        <v>699</v>
      </c>
      <c r="C90" s="241" t="s">
        <v>124</v>
      </c>
      <c r="D90" s="246" t="s">
        <v>10</v>
      </c>
      <c r="E90" s="246" t="s">
        <v>59</v>
      </c>
      <c r="F90" s="246" t="s">
        <v>12</v>
      </c>
      <c r="G90" s="246" t="s">
        <v>125</v>
      </c>
      <c r="H90" s="246" t="s">
        <v>126</v>
      </c>
      <c r="I90" s="246" t="s">
        <v>80</v>
      </c>
      <c r="J90" s="246" t="s">
        <v>80</v>
      </c>
      <c r="K90" s="253">
        <f>Abiertos!$D$2</f>
        <v>42058.75</v>
      </c>
      <c r="L90" s="248">
        <v>42017.386805555558</v>
      </c>
      <c r="M90" s="253">
        <f>+T91</f>
        <v>42044.489583333336</v>
      </c>
      <c r="N90" s="230">
        <f t="shared" si="13"/>
        <v>14.260416666664241</v>
      </c>
      <c r="O90" s="248">
        <f t="shared" si="14"/>
        <v>42045.489583333336</v>
      </c>
      <c r="P90" s="248"/>
      <c r="Q90" s="249">
        <f t="shared" si="8"/>
        <v>13</v>
      </c>
      <c r="R90" s="249" t="str">
        <f t="shared" si="9"/>
        <v>Sin Fecha</v>
      </c>
      <c r="S90" s="250">
        <f t="shared" si="10"/>
        <v>41.363194444442343</v>
      </c>
      <c r="T90" s="247"/>
      <c r="U90" s="247" t="str">
        <f t="shared" si="11"/>
        <v>No Cumplió</v>
      </c>
      <c r="V90" s="247" t="str">
        <f t="shared" si="12"/>
        <v>Sin Fecha</v>
      </c>
      <c r="W90" s="250">
        <f t="shared" si="15"/>
        <v>41.363194444442343</v>
      </c>
      <c r="X90" s="246" t="s">
        <v>71</v>
      </c>
      <c r="Y90" s="251">
        <f>Abiertos!$D$3</f>
        <v>1</v>
      </c>
      <c r="Z90" s="251" t="str">
        <f>LOOKUP(J90,Personas!$A$2:$A$45,Personas!$B$2:$B$45)</f>
        <v>BX+</v>
      </c>
      <c r="AA90" s="252"/>
      <c r="AB90" s="252"/>
      <c r="AC90" s="252"/>
      <c r="AD90" s="252"/>
      <c r="AE90" s="254"/>
      <c r="AF90" s="254"/>
    </row>
    <row r="91" spans="1:32" s="245" customFormat="1" ht="63.75" customHeight="1" x14ac:dyDescent="0.25">
      <c r="A91" s="255"/>
      <c r="B91" s="254" t="s">
        <v>699</v>
      </c>
      <c r="C91" s="241" t="s">
        <v>124</v>
      </c>
      <c r="D91" s="246" t="s">
        <v>10</v>
      </c>
      <c r="E91" s="246" t="s">
        <v>11</v>
      </c>
      <c r="F91" s="246" t="s">
        <v>12</v>
      </c>
      <c r="G91" s="246" t="s">
        <v>125</v>
      </c>
      <c r="H91" s="246" t="s">
        <v>126</v>
      </c>
      <c r="I91" s="246" t="s">
        <v>80</v>
      </c>
      <c r="J91" s="246" t="s">
        <v>80</v>
      </c>
      <c r="K91" s="253">
        <f>Abiertos!$D$2</f>
        <v>42058.75</v>
      </c>
      <c r="L91" s="248">
        <v>42017.386805555558</v>
      </c>
      <c r="M91" s="253">
        <v>42038</v>
      </c>
      <c r="N91" s="230">
        <f t="shared" si="13"/>
        <v>20.75</v>
      </c>
      <c r="O91" s="248">
        <f t="shared" si="14"/>
        <v>42039</v>
      </c>
      <c r="P91" s="248"/>
      <c r="Q91" s="249">
        <f t="shared" si="8"/>
        <v>5</v>
      </c>
      <c r="R91" s="249" t="str">
        <f t="shared" si="9"/>
        <v>Sin Fecha</v>
      </c>
      <c r="S91" s="250">
        <f t="shared" si="10"/>
        <v>41.363194444442343</v>
      </c>
      <c r="T91" s="247">
        <v>42044.489583333336</v>
      </c>
      <c r="U91" s="247" t="str">
        <f t="shared" si="11"/>
        <v>No Cumplió</v>
      </c>
      <c r="V91" s="247" t="str">
        <f t="shared" si="12"/>
        <v>Sin Fecha</v>
      </c>
      <c r="W91" s="250">
        <f t="shared" si="15"/>
        <v>27.102777777778101</v>
      </c>
      <c r="X91" s="246" t="s">
        <v>71</v>
      </c>
      <c r="Y91" s="251">
        <f>Abiertos!$D$3</f>
        <v>1</v>
      </c>
      <c r="Z91" s="251" t="str">
        <f>LOOKUP(J91,Personas!$A$2:$A$45,Personas!$B$2:$B$45)</f>
        <v>BX+</v>
      </c>
      <c r="AA91" s="252"/>
      <c r="AB91" s="252"/>
      <c r="AC91" s="252"/>
      <c r="AD91" s="252"/>
      <c r="AE91" s="254"/>
      <c r="AF91" s="254"/>
    </row>
    <row r="92" spans="1:32" s="245" customFormat="1" ht="63.75" customHeight="1" x14ac:dyDescent="0.25">
      <c r="A92" s="255"/>
      <c r="B92" s="254" t="s">
        <v>699</v>
      </c>
      <c r="C92" s="241" t="s">
        <v>128</v>
      </c>
      <c r="D92" s="246" t="s">
        <v>10</v>
      </c>
      <c r="E92" s="246" t="s">
        <v>11</v>
      </c>
      <c r="F92" s="246" t="s">
        <v>12</v>
      </c>
      <c r="G92" s="246" t="s">
        <v>129</v>
      </c>
      <c r="H92" s="246" t="s">
        <v>130</v>
      </c>
      <c r="I92" s="246" t="s">
        <v>131</v>
      </c>
      <c r="J92" s="246" t="s">
        <v>132</v>
      </c>
      <c r="K92" s="253">
        <f>Abiertos!$D$2</f>
        <v>42058.75</v>
      </c>
      <c r="L92" s="248">
        <v>42014.945138888892</v>
      </c>
      <c r="M92" s="253">
        <v>42038</v>
      </c>
      <c r="N92" s="230">
        <f t="shared" si="13"/>
        <v>20.75</v>
      </c>
      <c r="O92" s="248">
        <f t="shared" si="14"/>
        <v>42039</v>
      </c>
      <c r="P92" s="248">
        <v>42044</v>
      </c>
      <c r="Q92" s="249">
        <f t="shared" si="8"/>
        <v>12</v>
      </c>
      <c r="R92" s="249">
        <f t="shared" si="9"/>
        <v>7</v>
      </c>
      <c r="S92" s="250">
        <f t="shared" si="10"/>
        <v>43.804861111108039</v>
      </c>
      <c r="T92" s="247">
        <v>42051.578472222223</v>
      </c>
      <c r="U92" s="247" t="str">
        <f t="shared" si="11"/>
        <v>No Cumplió</v>
      </c>
      <c r="V92" s="247" t="str">
        <f t="shared" si="12"/>
        <v>No Cumplió</v>
      </c>
      <c r="W92" s="250">
        <f t="shared" si="15"/>
        <v>36.633333333331393</v>
      </c>
      <c r="X92" s="246" t="s">
        <v>133</v>
      </c>
      <c r="Y92" s="251">
        <f>Abiertos!$D$3</f>
        <v>1</v>
      </c>
      <c r="Z92" s="251" t="str">
        <f>LOOKUP(J92,Personas!$A$2:$A$45,Personas!$B$2:$B$45)</f>
        <v>TAS</v>
      </c>
      <c r="AA92" s="252"/>
      <c r="AB92" s="252"/>
      <c r="AC92" s="252"/>
      <c r="AD92" s="252"/>
      <c r="AE92" s="254"/>
      <c r="AF92" s="254"/>
    </row>
    <row r="93" spans="1:32" s="245" customFormat="1" ht="63.75" customHeight="1" x14ac:dyDescent="0.25">
      <c r="A93" s="255"/>
      <c r="B93" s="254" t="s">
        <v>704</v>
      </c>
      <c r="C93" s="241" t="s">
        <v>136</v>
      </c>
      <c r="D93" s="246" t="s">
        <v>10</v>
      </c>
      <c r="E93" s="246" t="s">
        <v>137</v>
      </c>
      <c r="F93" s="246" t="s">
        <v>25</v>
      </c>
      <c r="G93" s="246" t="s">
        <v>138</v>
      </c>
      <c r="H93" s="246" t="s">
        <v>139</v>
      </c>
      <c r="I93" s="246" t="s">
        <v>28</v>
      </c>
      <c r="J93" s="246" t="s">
        <v>22</v>
      </c>
      <c r="K93" s="253">
        <f>Abiertos!$D$2</f>
        <v>42058.75</v>
      </c>
      <c r="L93" s="248">
        <v>41982.740277777775</v>
      </c>
      <c r="M93" s="253">
        <v>42038</v>
      </c>
      <c r="N93" s="230">
        <f t="shared" si="13"/>
        <v>20.75</v>
      </c>
      <c r="O93" s="248">
        <f t="shared" si="14"/>
        <v>42039</v>
      </c>
      <c r="P93" s="248">
        <v>42040</v>
      </c>
      <c r="Q93" s="249">
        <f t="shared" si="8"/>
        <v>9</v>
      </c>
      <c r="R93" s="249">
        <f t="shared" si="9"/>
        <v>8</v>
      </c>
      <c r="S93" s="250">
        <f t="shared" si="10"/>
        <v>76.009722222224809</v>
      </c>
      <c r="T93" s="247">
        <v>42048.810416666667</v>
      </c>
      <c r="U93" s="247" t="str">
        <f t="shared" si="11"/>
        <v>No Cumplió</v>
      </c>
      <c r="V93" s="247" t="str">
        <f t="shared" si="12"/>
        <v>No Cumplió</v>
      </c>
      <c r="W93" s="250">
        <f t="shared" si="15"/>
        <v>66.070138888891961</v>
      </c>
      <c r="X93" s="246" t="s">
        <v>140</v>
      </c>
      <c r="Y93" s="251">
        <f>Abiertos!$D$3</f>
        <v>1</v>
      </c>
      <c r="Z93" s="251" t="str">
        <f>LOOKUP(J93,Personas!$A$2:$A$45,Personas!$B$2:$B$45)</f>
        <v>TAS</v>
      </c>
      <c r="AA93" s="252"/>
      <c r="AB93" s="252"/>
      <c r="AC93" s="252"/>
      <c r="AD93" s="252"/>
      <c r="AE93" s="254"/>
      <c r="AF93" s="254"/>
    </row>
    <row r="94" spans="1:32" s="245" customFormat="1" ht="63.75" customHeight="1" x14ac:dyDescent="0.25">
      <c r="A94" s="255">
        <v>1</v>
      </c>
      <c r="B94" s="254" t="s">
        <v>699</v>
      </c>
      <c r="C94" s="241" t="s">
        <v>142</v>
      </c>
      <c r="D94" s="246" t="s">
        <v>10</v>
      </c>
      <c r="E94" s="246" t="s">
        <v>51</v>
      </c>
      <c r="F94" s="246" t="s">
        <v>25</v>
      </c>
      <c r="G94" s="246" t="s">
        <v>143</v>
      </c>
      <c r="H94" s="246" t="s">
        <v>144</v>
      </c>
      <c r="I94" s="246" t="s">
        <v>28</v>
      </c>
      <c r="J94" s="246" t="s">
        <v>65</v>
      </c>
      <c r="K94" s="253">
        <f>Abiertos!$D$2</f>
        <v>42058.75</v>
      </c>
      <c r="L94" s="248">
        <v>41977.866666666669</v>
      </c>
      <c r="M94" s="253">
        <v>42038</v>
      </c>
      <c r="N94" s="230">
        <f t="shared" si="13"/>
        <v>20.75</v>
      </c>
      <c r="O94" s="248">
        <f t="shared" si="14"/>
        <v>42039</v>
      </c>
      <c r="P94" s="248"/>
      <c r="Q94" s="249">
        <f t="shared" si="8"/>
        <v>19</v>
      </c>
      <c r="R94" s="249" t="str">
        <f t="shared" si="9"/>
        <v>Sin Fecha</v>
      </c>
      <c r="S94" s="250">
        <f t="shared" si="10"/>
        <v>80.883333333331393</v>
      </c>
      <c r="T94" s="247"/>
      <c r="U94" s="247" t="str">
        <f t="shared" si="11"/>
        <v>No Cumplió</v>
      </c>
      <c r="V94" s="247" t="str">
        <f t="shared" si="12"/>
        <v>Sin Fecha</v>
      </c>
      <c r="W94" s="250">
        <f t="shared" si="15"/>
        <v>80.883333333331393</v>
      </c>
      <c r="X94" s="246" t="s">
        <v>145</v>
      </c>
      <c r="Y94" s="251">
        <f>Abiertos!$D$3</f>
        <v>1</v>
      </c>
      <c r="Z94" s="251" t="str">
        <f>LOOKUP(J94,Personas!$A$2:$A$45,Personas!$B$2:$B$45)</f>
        <v>TAS</v>
      </c>
      <c r="AA94" s="252"/>
      <c r="AB94" s="252"/>
      <c r="AC94" s="252"/>
      <c r="AD94" s="252"/>
      <c r="AE94" s="254"/>
      <c r="AF94" s="254"/>
    </row>
    <row r="95" spans="1:32" s="245" customFormat="1" ht="63.75" customHeight="1" x14ac:dyDescent="0.25">
      <c r="A95" s="255" t="s">
        <v>945</v>
      </c>
      <c r="B95" s="254" t="s">
        <v>702</v>
      </c>
      <c r="C95" s="241" t="s">
        <v>151</v>
      </c>
      <c r="D95" s="246" t="s">
        <v>10</v>
      </c>
      <c r="E95" s="246" t="s">
        <v>817</v>
      </c>
      <c r="F95" s="246" t="s">
        <v>12</v>
      </c>
      <c r="G95" s="246" t="s">
        <v>152</v>
      </c>
      <c r="H95" s="246" t="s">
        <v>153</v>
      </c>
      <c r="I95" s="246" t="s">
        <v>148</v>
      </c>
      <c r="J95" s="246" t="s">
        <v>148</v>
      </c>
      <c r="K95" s="253">
        <f>Abiertos!$D$2</f>
        <v>42058.75</v>
      </c>
      <c r="L95" s="248">
        <v>41956.612500000003</v>
      </c>
      <c r="M95" s="253">
        <v>42038</v>
      </c>
      <c r="N95" s="230">
        <f t="shared" si="13"/>
        <v>20.75</v>
      </c>
      <c r="O95" s="248">
        <f t="shared" si="14"/>
        <v>42039</v>
      </c>
      <c r="P95" s="248"/>
      <c r="Q95" s="249">
        <f t="shared" si="8"/>
        <v>2</v>
      </c>
      <c r="R95" s="249" t="str">
        <f t="shared" si="9"/>
        <v>Sin Fecha</v>
      </c>
      <c r="S95" s="250">
        <f t="shared" si="10"/>
        <v>102.13749999999709</v>
      </c>
      <c r="T95" s="247">
        <v>42041</v>
      </c>
      <c r="U95" s="247" t="str">
        <f t="shared" si="11"/>
        <v>No Cumplió</v>
      </c>
      <c r="V95" s="247" t="str">
        <f t="shared" si="12"/>
        <v>Sin Fecha</v>
      </c>
      <c r="W95" s="250">
        <f t="shared" si="15"/>
        <v>84.38749999999709</v>
      </c>
      <c r="X95" s="246" t="s">
        <v>154</v>
      </c>
      <c r="Y95" s="251">
        <f>Abiertos!$D$3</f>
        <v>1</v>
      </c>
      <c r="Z95" s="251" t="str">
        <f>LOOKUP(J95,Personas!$A$2:$A$45,Personas!$B$2:$B$45)</f>
        <v>BX+</v>
      </c>
      <c r="AA95" s="252"/>
      <c r="AB95" s="252"/>
      <c r="AC95" s="252"/>
      <c r="AD95" s="252"/>
      <c r="AE95" s="254"/>
      <c r="AF95" s="254"/>
    </row>
    <row r="96" spans="1:32" s="245" customFormat="1" ht="63.75" customHeight="1" x14ac:dyDescent="0.25">
      <c r="A96" s="255"/>
      <c r="B96" s="254" t="s">
        <v>703</v>
      </c>
      <c r="C96" s="241" t="s">
        <v>157</v>
      </c>
      <c r="D96" s="246" t="s">
        <v>10</v>
      </c>
      <c r="E96" s="246" t="s">
        <v>158</v>
      </c>
      <c r="F96" s="246" t="s">
        <v>12</v>
      </c>
      <c r="G96" s="246" t="s">
        <v>159</v>
      </c>
      <c r="H96" s="246" t="s">
        <v>160</v>
      </c>
      <c r="I96" s="246" t="s">
        <v>134</v>
      </c>
      <c r="J96" s="246" t="s">
        <v>132</v>
      </c>
      <c r="K96" s="253">
        <f>Abiertos!$D$2</f>
        <v>42058.75</v>
      </c>
      <c r="L96" s="248">
        <v>41949.607638888891</v>
      </c>
      <c r="M96" s="253">
        <v>42038</v>
      </c>
      <c r="N96" s="230">
        <f t="shared" si="13"/>
        <v>20.75</v>
      </c>
      <c r="O96" s="248">
        <f t="shared" si="14"/>
        <v>42039</v>
      </c>
      <c r="P96" s="248"/>
      <c r="Q96" s="249">
        <f t="shared" si="8"/>
        <v>12</v>
      </c>
      <c r="R96" s="249" t="str">
        <f t="shared" si="9"/>
        <v>Sin Fecha</v>
      </c>
      <c r="S96" s="250">
        <f t="shared" si="10"/>
        <v>109.14236111110949</v>
      </c>
      <c r="T96" s="247">
        <v>42051.760416666664</v>
      </c>
      <c r="U96" s="247" t="str">
        <f t="shared" si="11"/>
        <v>No Cumplió</v>
      </c>
      <c r="V96" s="247" t="str">
        <f t="shared" si="12"/>
        <v>Sin Fecha</v>
      </c>
      <c r="W96" s="250">
        <f t="shared" si="15"/>
        <v>102.15277777777374</v>
      </c>
      <c r="X96" s="246" t="s">
        <v>17</v>
      </c>
      <c r="Y96" s="251">
        <f>Abiertos!$D$3</f>
        <v>1</v>
      </c>
      <c r="Z96" s="251" t="str">
        <f>LOOKUP(J96,Personas!$A$2:$A$45,Personas!$B$2:$B$45)</f>
        <v>TAS</v>
      </c>
      <c r="AA96" s="252"/>
      <c r="AB96" s="252"/>
      <c r="AC96" s="252"/>
      <c r="AD96" s="252"/>
      <c r="AE96" s="254"/>
      <c r="AF96" s="254"/>
    </row>
    <row r="97" spans="1:32" s="245" customFormat="1" ht="63.75" customHeight="1" x14ac:dyDescent="0.25">
      <c r="A97" s="255"/>
      <c r="B97" s="254" t="s">
        <v>703</v>
      </c>
      <c r="C97" s="241" t="s">
        <v>161</v>
      </c>
      <c r="D97" s="246" t="s">
        <v>10</v>
      </c>
      <c r="E97" s="246" t="s">
        <v>158</v>
      </c>
      <c r="F97" s="246" t="s">
        <v>12</v>
      </c>
      <c r="G97" s="246" t="s">
        <v>162</v>
      </c>
      <c r="H97" s="246" t="s">
        <v>163</v>
      </c>
      <c r="I97" s="246" t="s">
        <v>134</v>
      </c>
      <c r="J97" s="246" t="s">
        <v>132</v>
      </c>
      <c r="K97" s="253">
        <f>Abiertos!$D$2</f>
        <v>42058.75</v>
      </c>
      <c r="L97" s="248">
        <v>41949.597916666666</v>
      </c>
      <c r="M97" s="253">
        <v>42038</v>
      </c>
      <c r="N97" s="230">
        <f t="shared" si="13"/>
        <v>20.75</v>
      </c>
      <c r="O97" s="248">
        <f t="shared" si="14"/>
        <v>42039</v>
      </c>
      <c r="P97" s="248"/>
      <c r="Q97" s="249">
        <f t="shared" si="8"/>
        <v>12</v>
      </c>
      <c r="R97" s="249" t="str">
        <f t="shared" si="9"/>
        <v>Sin Fecha</v>
      </c>
      <c r="S97" s="250">
        <f t="shared" si="10"/>
        <v>109.1520833333343</v>
      </c>
      <c r="T97" s="247">
        <v>42051.760416666664</v>
      </c>
      <c r="U97" s="247" t="str">
        <f t="shared" si="11"/>
        <v>No Cumplió</v>
      </c>
      <c r="V97" s="247" t="str">
        <f t="shared" si="12"/>
        <v>Sin Fecha</v>
      </c>
      <c r="W97" s="250">
        <f t="shared" si="15"/>
        <v>102.16249999999854</v>
      </c>
      <c r="X97" s="246" t="s">
        <v>17</v>
      </c>
      <c r="Y97" s="251">
        <f>Abiertos!$D$3</f>
        <v>1</v>
      </c>
      <c r="Z97" s="251" t="str">
        <f>LOOKUP(J97,Personas!$A$2:$A$45,Personas!$B$2:$B$45)</f>
        <v>TAS</v>
      </c>
      <c r="AA97" s="247">
        <v>42051.760416666664</v>
      </c>
      <c r="AB97" s="252"/>
      <c r="AC97" s="252"/>
      <c r="AD97" s="252"/>
      <c r="AE97" s="254"/>
      <c r="AF97" s="254"/>
    </row>
    <row r="98" spans="1:32" s="245" customFormat="1" ht="63.75" customHeight="1" x14ac:dyDescent="0.25">
      <c r="A98" s="255">
        <v>1</v>
      </c>
      <c r="B98" s="254" t="s">
        <v>702</v>
      </c>
      <c r="C98" s="241" t="s">
        <v>166</v>
      </c>
      <c r="D98" s="246" t="s">
        <v>10</v>
      </c>
      <c r="E98" s="246" t="s">
        <v>51</v>
      </c>
      <c r="F98" s="246" t="s">
        <v>12</v>
      </c>
      <c r="G98" s="246" t="s">
        <v>167</v>
      </c>
      <c r="H98" s="246" t="s">
        <v>168</v>
      </c>
      <c r="I98" s="246" t="s">
        <v>164</v>
      </c>
      <c r="J98" s="246" t="s">
        <v>127</v>
      </c>
      <c r="K98" s="253">
        <f>Abiertos!$D$2</f>
        <v>42058.75</v>
      </c>
      <c r="L98" s="248">
        <v>41935.814583333333</v>
      </c>
      <c r="M98" s="253">
        <f>+T99</f>
        <v>42051</v>
      </c>
      <c r="N98" s="230">
        <f t="shared" si="13"/>
        <v>7.75</v>
      </c>
      <c r="O98" s="248">
        <f t="shared" si="14"/>
        <v>42052</v>
      </c>
      <c r="P98" s="248"/>
      <c r="Q98" s="249">
        <f t="shared" si="8"/>
        <v>6</v>
      </c>
      <c r="R98" s="249" t="str">
        <f t="shared" si="9"/>
        <v>Sin Fecha</v>
      </c>
      <c r="S98" s="250">
        <f t="shared" si="10"/>
        <v>122.93541666666715</v>
      </c>
      <c r="T98" s="247"/>
      <c r="U98" s="247" t="str">
        <f t="shared" si="11"/>
        <v>No Cumplió</v>
      </c>
      <c r="V98" s="247" t="str">
        <f t="shared" si="12"/>
        <v>Sin Fecha</v>
      </c>
      <c r="W98" s="250">
        <f t="shared" si="15"/>
        <v>122.93541666666715</v>
      </c>
      <c r="X98" s="246" t="s">
        <v>316</v>
      </c>
      <c r="Y98" s="251">
        <f>Abiertos!$D$3</f>
        <v>1</v>
      </c>
      <c r="Z98" s="251" t="str">
        <f>LOOKUP(J98,Personas!$A$2:$A$45,Personas!$B$2:$B$45)</f>
        <v>TAS</v>
      </c>
      <c r="AA98" s="252"/>
      <c r="AB98" s="252"/>
      <c r="AC98" s="252"/>
      <c r="AD98" s="252"/>
      <c r="AE98" s="254"/>
      <c r="AF98" s="254"/>
    </row>
    <row r="99" spans="1:32" s="245" customFormat="1" ht="63.75" customHeight="1" x14ac:dyDescent="0.25">
      <c r="A99" s="255"/>
      <c r="B99" s="254" t="s">
        <v>702</v>
      </c>
      <c r="C99" s="241" t="s">
        <v>166</v>
      </c>
      <c r="D99" s="246" t="s">
        <v>10</v>
      </c>
      <c r="E99" s="246" t="s">
        <v>59</v>
      </c>
      <c r="F99" s="246" t="s">
        <v>12</v>
      </c>
      <c r="G99" s="246" t="s">
        <v>167</v>
      </c>
      <c r="H99" s="246" t="s">
        <v>168</v>
      </c>
      <c r="I99" s="246" t="s">
        <v>164</v>
      </c>
      <c r="J99" s="246" t="s">
        <v>127</v>
      </c>
      <c r="K99" s="253">
        <f>Abiertos!$D$2</f>
        <v>42058.75</v>
      </c>
      <c r="L99" s="248">
        <v>41935.814583333333</v>
      </c>
      <c r="M99" s="253">
        <f>+T100</f>
        <v>42048.447222222225</v>
      </c>
      <c r="N99" s="230">
        <f t="shared" si="13"/>
        <v>10.302777777775191</v>
      </c>
      <c r="O99" s="248">
        <f t="shared" si="14"/>
        <v>42049.447222222225</v>
      </c>
      <c r="P99" s="248">
        <v>42046</v>
      </c>
      <c r="Q99" s="249">
        <f t="shared" si="8"/>
        <v>1</v>
      </c>
      <c r="R99" s="249">
        <f t="shared" si="9"/>
        <v>5</v>
      </c>
      <c r="S99" s="250">
        <f t="shared" si="10"/>
        <v>122.93541666666715</v>
      </c>
      <c r="T99" s="247">
        <v>42051</v>
      </c>
      <c r="U99" s="247" t="str">
        <f t="shared" si="11"/>
        <v>No Cumplió</v>
      </c>
      <c r="V99" s="247" t="str">
        <f t="shared" si="12"/>
        <v>No Cumplió</v>
      </c>
      <c r="W99" s="250">
        <f t="shared" si="15"/>
        <v>115.18541666666715</v>
      </c>
      <c r="X99" s="246" t="s">
        <v>316</v>
      </c>
      <c r="Y99" s="251">
        <f>Abiertos!$D$3</f>
        <v>1</v>
      </c>
      <c r="Z99" s="251" t="str">
        <f>LOOKUP(J99,Personas!$A$2:$A$45,Personas!$B$2:$B$45)</f>
        <v>TAS</v>
      </c>
      <c r="AA99" s="252"/>
      <c r="AB99" s="252"/>
      <c r="AC99" s="252"/>
      <c r="AD99" s="252"/>
      <c r="AE99" s="254"/>
      <c r="AF99" s="254"/>
    </row>
    <row r="100" spans="1:32" s="245" customFormat="1" ht="63.75" customHeight="1" x14ac:dyDescent="0.25">
      <c r="A100" s="255"/>
      <c r="B100" s="254" t="s">
        <v>702</v>
      </c>
      <c r="C100" s="241" t="s">
        <v>166</v>
      </c>
      <c r="D100" s="246" t="s">
        <v>10</v>
      </c>
      <c r="E100" s="246" t="s">
        <v>51</v>
      </c>
      <c r="F100" s="246" t="s">
        <v>12</v>
      </c>
      <c r="G100" s="246" t="s">
        <v>167</v>
      </c>
      <c r="H100" s="246" t="s">
        <v>168</v>
      </c>
      <c r="I100" s="246" t="s">
        <v>164</v>
      </c>
      <c r="J100" s="246" t="s">
        <v>149</v>
      </c>
      <c r="K100" s="253">
        <f>Abiertos!$D$2</f>
        <v>42058.75</v>
      </c>
      <c r="L100" s="248">
        <v>41935.814583333333</v>
      </c>
      <c r="M100" s="253">
        <v>42038</v>
      </c>
      <c r="N100" s="230">
        <f t="shared" si="13"/>
        <v>20.75</v>
      </c>
      <c r="O100" s="248">
        <f t="shared" si="14"/>
        <v>42039</v>
      </c>
      <c r="P100" s="248">
        <v>42046</v>
      </c>
      <c r="Q100" s="249">
        <f t="shared" si="8"/>
        <v>9</v>
      </c>
      <c r="R100" s="249">
        <f t="shared" si="9"/>
        <v>2</v>
      </c>
      <c r="S100" s="250">
        <f t="shared" si="10"/>
        <v>122.93541666666715</v>
      </c>
      <c r="T100" s="247">
        <v>42048.447222222225</v>
      </c>
      <c r="U100" s="247" t="str">
        <f t="shared" si="11"/>
        <v>No Cumplió</v>
      </c>
      <c r="V100" s="247" t="str">
        <f t="shared" si="12"/>
        <v>No Cumplió</v>
      </c>
      <c r="W100" s="250">
        <f t="shared" si="15"/>
        <v>112.63263888889196</v>
      </c>
      <c r="X100" s="246" t="s">
        <v>135</v>
      </c>
      <c r="Y100" s="251">
        <f>Abiertos!$D$3</f>
        <v>1</v>
      </c>
      <c r="Z100" s="251" t="str">
        <f>LOOKUP(J100,Personas!$A$2:$A$45,Personas!$B$2:$B$45)</f>
        <v>BX+</v>
      </c>
      <c r="AA100" s="252"/>
      <c r="AB100" s="252"/>
      <c r="AC100" s="252"/>
      <c r="AD100" s="252"/>
      <c r="AE100" s="254"/>
      <c r="AF100" s="254"/>
    </row>
    <row r="101" spans="1:32" s="245" customFormat="1" ht="63.75" customHeight="1" x14ac:dyDescent="0.25">
      <c r="A101" s="255">
        <v>1</v>
      </c>
      <c r="B101" s="254" t="s">
        <v>702</v>
      </c>
      <c r="C101" s="241" t="s">
        <v>169</v>
      </c>
      <c r="D101" s="246" t="s">
        <v>10</v>
      </c>
      <c r="E101" s="246" t="s">
        <v>51</v>
      </c>
      <c r="F101" s="246" t="s">
        <v>12</v>
      </c>
      <c r="G101" s="246" t="s">
        <v>170</v>
      </c>
      <c r="H101" s="246" t="s">
        <v>171</v>
      </c>
      <c r="I101" s="246" t="s">
        <v>164</v>
      </c>
      <c r="J101" s="246" t="s">
        <v>127</v>
      </c>
      <c r="K101" s="253">
        <f>Abiertos!$D$2</f>
        <v>42058.75</v>
      </c>
      <c r="L101" s="248">
        <v>41935.811805555553</v>
      </c>
      <c r="M101" s="253">
        <v>42051.813194444447</v>
      </c>
      <c r="N101" s="230">
        <f t="shared" si="13"/>
        <v>6.9368055555532919</v>
      </c>
      <c r="O101" s="248">
        <f t="shared" si="14"/>
        <v>42052.813194444447</v>
      </c>
      <c r="P101" s="248"/>
      <c r="Q101" s="249">
        <f t="shared" si="8"/>
        <v>5</v>
      </c>
      <c r="R101" s="249" t="str">
        <f t="shared" si="9"/>
        <v>Sin Fecha</v>
      </c>
      <c r="S101" s="250">
        <f t="shared" si="10"/>
        <v>122.93819444444671</v>
      </c>
      <c r="T101" s="247"/>
      <c r="U101" s="247" t="str">
        <f t="shared" si="11"/>
        <v>No Cumplió</v>
      </c>
      <c r="V101" s="247" t="str">
        <f t="shared" si="12"/>
        <v>Sin Fecha</v>
      </c>
      <c r="W101" s="250">
        <f t="shared" si="15"/>
        <v>122.93819444444671</v>
      </c>
      <c r="X101" s="246" t="s">
        <v>56</v>
      </c>
      <c r="Y101" s="251">
        <f>Abiertos!$D$3</f>
        <v>1</v>
      </c>
      <c r="Z101" s="251" t="str">
        <f>LOOKUP(J101,Personas!$A$2:$A$45,Personas!$B$2:$B$45)</f>
        <v>TAS</v>
      </c>
      <c r="AA101" s="252"/>
      <c r="AB101" s="252"/>
      <c r="AC101" s="252"/>
      <c r="AD101" s="252"/>
      <c r="AE101" s="254"/>
      <c r="AF101" s="254"/>
    </row>
    <row r="102" spans="1:32" s="245" customFormat="1" ht="63.75" customHeight="1" x14ac:dyDescent="0.25">
      <c r="A102" s="255"/>
      <c r="B102" s="254" t="s">
        <v>702</v>
      </c>
      <c r="C102" s="241" t="s">
        <v>169</v>
      </c>
      <c r="D102" s="246" t="s">
        <v>10</v>
      </c>
      <c r="E102" s="246" t="s">
        <v>59</v>
      </c>
      <c r="F102" s="246" t="s">
        <v>12</v>
      </c>
      <c r="G102" s="246" t="s">
        <v>170</v>
      </c>
      <c r="H102" s="246" t="s">
        <v>171</v>
      </c>
      <c r="I102" s="246" t="s">
        <v>164</v>
      </c>
      <c r="J102" s="246" t="s">
        <v>127</v>
      </c>
      <c r="K102" s="253">
        <f>Abiertos!$D$2</f>
        <v>42058.75</v>
      </c>
      <c r="L102" s="248">
        <v>41935.811805555553</v>
      </c>
      <c r="M102" s="253">
        <v>42048.447222222225</v>
      </c>
      <c r="N102" s="230">
        <f t="shared" si="13"/>
        <v>10.302777777775191</v>
      </c>
      <c r="O102" s="248">
        <f t="shared" si="14"/>
        <v>42049.447222222225</v>
      </c>
      <c r="P102" s="248">
        <v>42046</v>
      </c>
      <c r="Q102" s="249">
        <f t="shared" si="8"/>
        <v>2</v>
      </c>
      <c r="R102" s="249">
        <f t="shared" si="9"/>
        <v>5</v>
      </c>
      <c r="S102" s="250">
        <f t="shared" si="10"/>
        <v>122.93819444444671</v>
      </c>
      <c r="T102" s="247">
        <v>42051.813194444447</v>
      </c>
      <c r="U102" s="247" t="str">
        <f t="shared" si="11"/>
        <v>No Cumplió</v>
      </c>
      <c r="V102" s="247" t="str">
        <f t="shared" si="12"/>
        <v>No Cumplió</v>
      </c>
      <c r="W102" s="250">
        <f t="shared" si="15"/>
        <v>116.00138888889342</v>
      </c>
      <c r="X102" s="246" t="s">
        <v>56</v>
      </c>
      <c r="Y102" s="251">
        <f>Abiertos!$D$3</f>
        <v>1</v>
      </c>
      <c r="Z102" s="251" t="str">
        <f>LOOKUP(J102,Personas!$A$2:$A$45,Personas!$B$2:$B$45)</f>
        <v>TAS</v>
      </c>
      <c r="AA102" s="252"/>
      <c r="AB102" s="252"/>
      <c r="AC102" s="252"/>
      <c r="AD102" s="252"/>
      <c r="AE102" s="254"/>
      <c r="AF102" s="254"/>
    </row>
    <row r="103" spans="1:32" s="245" customFormat="1" ht="63.75" customHeight="1" x14ac:dyDescent="0.25">
      <c r="A103" s="255"/>
      <c r="B103" s="254" t="s">
        <v>702</v>
      </c>
      <c r="C103" s="241" t="s">
        <v>169</v>
      </c>
      <c r="D103" s="246" t="s">
        <v>10</v>
      </c>
      <c r="E103" s="246" t="s">
        <v>59</v>
      </c>
      <c r="F103" s="246" t="s">
        <v>12</v>
      </c>
      <c r="G103" s="246" t="s">
        <v>170</v>
      </c>
      <c r="H103" s="246" t="s">
        <v>171</v>
      </c>
      <c r="I103" s="246" t="s">
        <v>164</v>
      </c>
      <c r="J103" s="246" t="s">
        <v>149</v>
      </c>
      <c r="K103" s="253">
        <f>Abiertos!$D$2</f>
        <v>42058.75</v>
      </c>
      <c r="L103" s="248">
        <v>41935.811805555553</v>
      </c>
      <c r="M103" s="253">
        <v>42038</v>
      </c>
      <c r="N103" s="230">
        <f t="shared" si="13"/>
        <v>20.75</v>
      </c>
      <c r="O103" s="248">
        <f t="shared" si="14"/>
        <v>42039</v>
      </c>
      <c r="P103" s="248">
        <v>42046</v>
      </c>
      <c r="Q103" s="249">
        <f t="shared" si="8"/>
        <v>9</v>
      </c>
      <c r="R103" s="249">
        <f t="shared" si="9"/>
        <v>2</v>
      </c>
      <c r="S103" s="250">
        <f t="shared" si="10"/>
        <v>122.93819444444671</v>
      </c>
      <c r="T103" s="247">
        <v>42048.447222222225</v>
      </c>
      <c r="U103" s="247" t="str">
        <f t="shared" si="11"/>
        <v>No Cumplió</v>
      </c>
      <c r="V103" s="247" t="str">
        <f t="shared" si="12"/>
        <v>No Cumplió</v>
      </c>
      <c r="W103" s="250">
        <f t="shared" si="15"/>
        <v>112.63541666667152</v>
      </c>
      <c r="X103" s="246" t="s">
        <v>56</v>
      </c>
      <c r="Y103" s="251">
        <f>Abiertos!$D$3</f>
        <v>1</v>
      </c>
      <c r="Z103" s="251" t="str">
        <f>LOOKUP(J103,Personas!$A$2:$A$45,Personas!$B$2:$B$45)</f>
        <v>BX+</v>
      </c>
      <c r="AA103" s="252"/>
      <c r="AB103" s="252"/>
      <c r="AC103" s="252"/>
      <c r="AD103" s="252"/>
      <c r="AE103" s="254"/>
      <c r="AF103" s="254"/>
    </row>
    <row r="104" spans="1:32" s="245" customFormat="1" ht="63.75" customHeight="1" x14ac:dyDescent="0.25">
      <c r="A104" s="255">
        <v>1</v>
      </c>
      <c r="B104" s="254" t="s">
        <v>702</v>
      </c>
      <c r="C104" s="241" t="s">
        <v>173</v>
      </c>
      <c r="D104" s="246" t="s">
        <v>10</v>
      </c>
      <c r="E104" s="246" t="s">
        <v>59</v>
      </c>
      <c r="F104" s="246" t="s">
        <v>12</v>
      </c>
      <c r="G104" s="246" t="s">
        <v>174</v>
      </c>
      <c r="H104" s="246" t="s">
        <v>175</v>
      </c>
      <c r="I104" s="246" t="s">
        <v>49</v>
      </c>
      <c r="J104" s="246" t="s">
        <v>33</v>
      </c>
      <c r="K104" s="253">
        <f>Abiertos!$D$2</f>
        <v>42058.75</v>
      </c>
      <c r="L104" s="248">
        <v>41932.740277777775</v>
      </c>
      <c r="M104" s="253">
        <f>+T105</f>
        <v>42052.835416666669</v>
      </c>
      <c r="N104" s="230">
        <f t="shared" si="13"/>
        <v>5.9145833333313931</v>
      </c>
      <c r="O104" s="248">
        <f t="shared" si="14"/>
        <v>42053.835416666669</v>
      </c>
      <c r="P104" s="248">
        <v>42040</v>
      </c>
      <c r="Q104" s="249">
        <f t="shared" si="8"/>
        <v>4</v>
      </c>
      <c r="R104" s="249">
        <f t="shared" si="9"/>
        <v>18</v>
      </c>
      <c r="S104" s="250">
        <f t="shared" si="10"/>
        <v>126.00972222222481</v>
      </c>
      <c r="T104" s="247"/>
      <c r="U104" s="247" t="str">
        <f t="shared" si="11"/>
        <v>No Cumplió</v>
      </c>
      <c r="V104" s="247" t="str">
        <f t="shared" si="12"/>
        <v>No Cumplió</v>
      </c>
      <c r="W104" s="250">
        <f t="shared" si="15"/>
        <v>126.00972222222481</v>
      </c>
      <c r="X104" s="246" t="s">
        <v>176</v>
      </c>
      <c r="Y104" s="251">
        <f>Abiertos!$D$3</f>
        <v>1</v>
      </c>
      <c r="Z104" s="251" t="str">
        <f>LOOKUP(J104,Personas!$A$2:$A$45,Personas!$B$2:$B$45)</f>
        <v>BX+</v>
      </c>
      <c r="AA104" s="247">
        <v>42051.642361111109</v>
      </c>
      <c r="AB104" s="252"/>
      <c r="AC104" s="252"/>
      <c r="AD104" s="252"/>
      <c r="AE104" s="254"/>
      <c r="AF104" s="254"/>
    </row>
    <row r="105" spans="1:32" s="245" customFormat="1" ht="63.75" customHeight="1" x14ac:dyDescent="0.25">
      <c r="A105" s="255"/>
      <c r="B105" s="254" t="s">
        <v>702</v>
      </c>
      <c r="C105" s="241" t="s">
        <v>173</v>
      </c>
      <c r="D105" s="246" t="s">
        <v>10</v>
      </c>
      <c r="E105" s="246" t="s">
        <v>158</v>
      </c>
      <c r="F105" s="246" t="s">
        <v>12</v>
      </c>
      <c r="G105" s="246" t="s">
        <v>174</v>
      </c>
      <c r="H105" s="246" t="s">
        <v>175</v>
      </c>
      <c r="I105" s="246" t="s">
        <v>49</v>
      </c>
      <c r="J105" s="246" t="s">
        <v>22</v>
      </c>
      <c r="K105" s="253">
        <f>Abiertos!$D$2</f>
        <v>42058.75</v>
      </c>
      <c r="L105" s="248">
        <v>41932.740277777775</v>
      </c>
      <c r="M105" s="253">
        <v>42051.642361111109</v>
      </c>
      <c r="N105" s="230">
        <f t="shared" si="13"/>
        <v>7.1076388888905058</v>
      </c>
      <c r="O105" s="248">
        <f t="shared" si="14"/>
        <v>42052.642361111109</v>
      </c>
      <c r="P105" s="248">
        <v>42040</v>
      </c>
      <c r="Q105" s="249">
        <f t="shared" si="8"/>
        <v>0</v>
      </c>
      <c r="R105" s="249">
        <f t="shared" si="9"/>
        <v>12</v>
      </c>
      <c r="S105" s="250">
        <f t="shared" si="10"/>
        <v>126.00972222222481</v>
      </c>
      <c r="T105" s="247">
        <v>42052.835416666669</v>
      </c>
      <c r="U105" s="247" t="str">
        <f t="shared" si="11"/>
        <v>Cumplió</v>
      </c>
      <c r="V105" s="247" t="str">
        <f t="shared" si="12"/>
        <v>No Cumplió</v>
      </c>
      <c r="W105" s="250">
        <f t="shared" si="15"/>
        <v>120.09513888889342</v>
      </c>
      <c r="X105" s="246" t="s">
        <v>176</v>
      </c>
      <c r="Y105" s="251">
        <f>Abiertos!$D$3</f>
        <v>1</v>
      </c>
      <c r="Z105" s="251" t="str">
        <f>LOOKUP(J105,Personas!$A$2:$A$45,Personas!$B$2:$B$45)</f>
        <v>TAS</v>
      </c>
      <c r="AA105" s="247">
        <v>42051.642361111109</v>
      </c>
      <c r="AB105" s="252"/>
      <c r="AC105" s="252"/>
      <c r="AD105" s="252"/>
      <c r="AE105" s="254"/>
      <c r="AF105" s="254"/>
    </row>
    <row r="106" spans="1:32" s="245" customFormat="1" ht="63.75" customHeight="1" x14ac:dyDescent="0.25">
      <c r="A106" s="255"/>
      <c r="B106" s="254" t="s">
        <v>702</v>
      </c>
      <c r="C106" s="241" t="s">
        <v>173</v>
      </c>
      <c r="D106" s="246" t="s">
        <v>10</v>
      </c>
      <c r="E106" s="246" t="s">
        <v>59</v>
      </c>
      <c r="F106" s="246" t="s">
        <v>12</v>
      </c>
      <c r="G106" s="246" t="s">
        <v>174</v>
      </c>
      <c r="H106" s="246" t="s">
        <v>175</v>
      </c>
      <c r="I106" s="246" t="s">
        <v>49</v>
      </c>
      <c r="J106" s="246" t="s">
        <v>22</v>
      </c>
      <c r="K106" s="253">
        <f>Abiertos!$D$2</f>
        <v>42058.75</v>
      </c>
      <c r="L106" s="248">
        <v>41932.740277777775</v>
      </c>
      <c r="M106" s="253">
        <v>42038</v>
      </c>
      <c r="N106" s="230">
        <f t="shared" si="13"/>
        <v>20.75</v>
      </c>
      <c r="O106" s="248">
        <f t="shared" si="14"/>
        <v>42039</v>
      </c>
      <c r="P106" s="248">
        <v>42040</v>
      </c>
      <c r="Q106" s="249">
        <f t="shared" si="8"/>
        <v>12</v>
      </c>
      <c r="R106" s="249">
        <f t="shared" si="9"/>
        <v>11</v>
      </c>
      <c r="S106" s="250">
        <f t="shared" si="10"/>
        <v>126.00972222222481</v>
      </c>
      <c r="T106" s="247">
        <v>42051.642361111109</v>
      </c>
      <c r="U106" s="247" t="str">
        <f t="shared" si="11"/>
        <v>No Cumplió</v>
      </c>
      <c r="V106" s="247" t="str">
        <f t="shared" si="12"/>
        <v>No Cumplió</v>
      </c>
      <c r="W106" s="250">
        <f t="shared" si="15"/>
        <v>118.9020833333343</v>
      </c>
      <c r="X106" s="246" t="s">
        <v>176</v>
      </c>
      <c r="Y106" s="251">
        <f>Abiertos!$D$3</f>
        <v>1</v>
      </c>
      <c r="Z106" s="251" t="str">
        <f>LOOKUP(J106,Personas!$A$2:$A$45,Personas!$B$2:$B$45)</f>
        <v>TAS</v>
      </c>
      <c r="AA106" s="247">
        <v>42051.642361111109</v>
      </c>
      <c r="AB106" s="252"/>
      <c r="AC106" s="252"/>
      <c r="AD106" s="252"/>
      <c r="AE106" s="254"/>
      <c r="AF106" s="254"/>
    </row>
    <row r="107" spans="1:32" s="245" customFormat="1" ht="63.75" customHeight="1" x14ac:dyDescent="0.25">
      <c r="A107" s="255">
        <v>1</v>
      </c>
      <c r="B107" s="254" t="s">
        <v>702</v>
      </c>
      <c r="C107" s="241" t="s">
        <v>183</v>
      </c>
      <c r="D107" s="246" t="s">
        <v>10</v>
      </c>
      <c r="E107" s="246" t="s">
        <v>137</v>
      </c>
      <c r="F107" s="246" t="s">
        <v>12</v>
      </c>
      <c r="G107" s="246" t="s">
        <v>184</v>
      </c>
      <c r="H107" s="246" t="s">
        <v>185</v>
      </c>
      <c r="I107" s="246" t="s">
        <v>65</v>
      </c>
      <c r="J107" s="246" t="s">
        <v>38</v>
      </c>
      <c r="K107" s="253">
        <f>Abiertos!$D$2</f>
        <v>42058.75</v>
      </c>
      <c r="L107" s="248">
        <v>41794.029861111114</v>
      </c>
      <c r="M107" s="253">
        <v>42052.720833333333</v>
      </c>
      <c r="N107" s="230">
        <f t="shared" si="13"/>
        <v>6.0291666666671517</v>
      </c>
      <c r="O107" s="248">
        <f t="shared" si="14"/>
        <v>42053.720833333333</v>
      </c>
      <c r="P107" s="248"/>
      <c r="Q107" s="249">
        <f t="shared" si="8"/>
        <v>5</v>
      </c>
      <c r="R107" s="249" t="str">
        <f t="shared" si="9"/>
        <v>Sin Fecha</v>
      </c>
      <c r="S107" s="250">
        <f t="shared" si="10"/>
        <v>264.72013888888614</v>
      </c>
      <c r="T107" s="247"/>
      <c r="U107" s="247" t="str">
        <f t="shared" si="11"/>
        <v>No Cumplió</v>
      </c>
      <c r="V107" s="247" t="str">
        <f t="shared" si="12"/>
        <v>Sin Fecha</v>
      </c>
      <c r="W107" s="250">
        <f t="shared" si="15"/>
        <v>264.72013888888614</v>
      </c>
      <c r="X107" s="246" t="s">
        <v>186</v>
      </c>
      <c r="Y107" s="251">
        <f>Abiertos!$D$3</f>
        <v>1</v>
      </c>
      <c r="Z107" s="251" t="str">
        <f>LOOKUP(J107,Personas!$A$2:$A$45,Personas!$B$2:$B$45)</f>
        <v>BX+</v>
      </c>
      <c r="AA107" s="252"/>
      <c r="AB107" s="252"/>
      <c r="AC107" s="252"/>
      <c r="AD107" s="252"/>
      <c r="AE107" s="254"/>
      <c r="AF107" s="254"/>
    </row>
    <row r="108" spans="1:32" s="245" customFormat="1" ht="63.75" customHeight="1" x14ac:dyDescent="0.25">
      <c r="A108" s="255"/>
      <c r="B108" s="254" t="s">
        <v>702</v>
      </c>
      <c r="C108" s="241" t="s">
        <v>183</v>
      </c>
      <c r="D108" s="246" t="s">
        <v>10</v>
      </c>
      <c r="E108" s="246" t="s">
        <v>51</v>
      </c>
      <c r="F108" s="246" t="s">
        <v>12</v>
      </c>
      <c r="G108" s="246" t="s">
        <v>184</v>
      </c>
      <c r="H108" s="246" t="s">
        <v>185</v>
      </c>
      <c r="I108" s="246" t="s">
        <v>65</v>
      </c>
      <c r="J108" s="246" t="s">
        <v>38</v>
      </c>
      <c r="K108" s="253">
        <f>Abiertos!$D$2</f>
        <v>42058.75</v>
      </c>
      <c r="L108" s="248">
        <v>41794.029861111114</v>
      </c>
      <c r="M108" s="253">
        <v>42040.566666666666</v>
      </c>
      <c r="N108" s="230">
        <f t="shared" si="13"/>
        <v>18.183333333334303</v>
      </c>
      <c r="O108" s="248">
        <f t="shared" si="14"/>
        <v>42041.566666666666</v>
      </c>
      <c r="P108" s="248">
        <v>42040</v>
      </c>
      <c r="Q108" s="249">
        <f t="shared" si="8"/>
        <v>11</v>
      </c>
      <c r="R108" s="249">
        <f t="shared" si="9"/>
        <v>12</v>
      </c>
      <c r="S108" s="250">
        <f t="shared" si="10"/>
        <v>264.72013888888614</v>
      </c>
      <c r="T108" s="247">
        <v>42052.720833333333</v>
      </c>
      <c r="U108" s="247" t="str">
        <f t="shared" si="11"/>
        <v>No Cumplió</v>
      </c>
      <c r="V108" s="247" t="str">
        <f t="shared" si="12"/>
        <v>No Cumplió</v>
      </c>
      <c r="W108" s="250">
        <f t="shared" si="15"/>
        <v>258.69097222221899</v>
      </c>
      <c r="X108" s="246" t="s">
        <v>186</v>
      </c>
      <c r="Y108" s="251">
        <f>Abiertos!$D$3</f>
        <v>1</v>
      </c>
      <c r="Z108" s="251" t="str">
        <f>LOOKUP(J108,Personas!$A$2:$A$45,Personas!$B$2:$B$45)</f>
        <v>BX+</v>
      </c>
      <c r="AA108" s="252"/>
      <c r="AB108" s="252"/>
      <c r="AC108" s="252"/>
      <c r="AD108" s="252"/>
      <c r="AE108" s="254"/>
      <c r="AF108" s="254"/>
    </row>
    <row r="109" spans="1:32" s="245" customFormat="1" ht="63.75" customHeight="1" x14ac:dyDescent="0.25">
      <c r="A109" s="255"/>
      <c r="B109" s="254" t="s">
        <v>702</v>
      </c>
      <c r="C109" s="241" t="s">
        <v>183</v>
      </c>
      <c r="D109" s="246" t="s">
        <v>10</v>
      </c>
      <c r="E109" s="246" t="s">
        <v>59</v>
      </c>
      <c r="F109" s="246" t="s">
        <v>12</v>
      </c>
      <c r="G109" s="246" t="s">
        <v>184</v>
      </c>
      <c r="H109" s="246" t="s">
        <v>185</v>
      </c>
      <c r="I109" s="246" t="s">
        <v>65</v>
      </c>
      <c r="J109" s="246" t="s">
        <v>38</v>
      </c>
      <c r="K109" s="253">
        <f>Abiertos!$D$2</f>
        <v>42058.75</v>
      </c>
      <c r="L109" s="248">
        <v>41794.029861111114</v>
      </c>
      <c r="M109" s="253">
        <v>42040.566666666666</v>
      </c>
      <c r="N109" s="230">
        <f t="shared" si="13"/>
        <v>18.183333333334303</v>
      </c>
      <c r="O109" s="248">
        <f t="shared" si="14"/>
        <v>42041.566666666666</v>
      </c>
      <c r="P109" s="248">
        <v>42040</v>
      </c>
      <c r="Q109" s="249">
        <f t="shared" si="8"/>
        <v>2</v>
      </c>
      <c r="R109" s="249">
        <f t="shared" si="9"/>
        <v>4</v>
      </c>
      <c r="S109" s="250">
        <f t="shared" si="10"/>
        <v>264.72013888888614</v>
      </c>
      <c r="T109" s="247">
        <v>42044.497916666667</v>
      </c>
      <c r="U109" s="247" t="str">
        <f t="shared" si="11"/>
        <v>No Cumplió</v>
      </c>
      <c r="V109" s="247" t="str">
        <f t="shared" si="12"/>
        <v>No Cumplió</v>
      </c>
      <c r="W109" s="250">
        <f t="shared" si="15"/>
        <v>250.46805555555329</v>
      </c>
      <c r="X109" s="246" t="s">
        <v>186</v>
      </c>
      <c r="Y109" s="251">
        <f>Abiertos!$D$3</f>
        <v>1</v>
      </c>
      <c r="Z109" s="251" t="str">
        <f>LOOKUP(J109,Personas!$A$2:$A$45,Personas!$B$2:$B$45)</f>
        <v>BX+</v>
      </c>
      <c r="AA109" s="252"/>
      <c r="AB109" s="252"/>
      <c r="AC109" s="252"/>
      <c r="AD109" s="252"/>
      <c r="AE109" s="254"/>
      <c r="AF109" s="254"/>
    </row>
    <row r="110" spans="1:32" s="245" customFormat="1" ht="63.75" customHeight="1" x14ac:dyDescent="0.25">
      <c r="A110" s="255"/>
      <c r="B110" s="254" t="s">
        <v>702</v>
      </c>
      <c r="C110" s="241" t="s">
        <v>183</v>
      </c>
      <c r="D110" s="246" t="s">
        <v>10</v>
      </c>
      <c r="E110" s="246" t="s">
        <v>59</v>
      </c>
      <c r="F110" s="246" t="s">
        <v>12</v>
      </c>
      <c r="G110" s="246" t="s">
        <v>184</v>
      </c>
      <c r="H110" s="246" t="s">
        <v>185</v>
      </c>
      <c r="I110" s="246" t="s">
        <v>65</v>
      </c>
      <c r="J110" s="246" t="s">
        <v>16</v>
      </c>
      <c r="K110" s="253">
        <f>Abiertos!$D$2</f>
        <v>42058.75</v>
      </c>
      <c r="L110" s="248">
        <v>41794.029861111114</v>
      </c>
      <c r="M110" s="259">
        <v>42038</v>
      </c>
      <c r="N110" s="230">
        <f t="shared" si="13"/>
        <v>20.75</v>
      </c>
      <c r="O110" s="248">
        <f t="shared" si="14"/>
        <v>42039</v>
      </c>
      <c r="P110" s="248">
        <v>42040</v>
      </c>
      <c r="Q110" s="249">
        <f t="shared" si="8"/>
        <v>1</v>
      </c>
      <c r="R110" s="249">
        <f t="shared" si="9"/>
        <v>0</v>
      </c>
      <c r="S110" s="250">
        <f t="shared" si="10"/>
        <v>264.72013888888614</v>
      </c>
      <c r="T110" s="247">
        <v>42040.566666666666</v>
      </c>
      <c r="U110" s="247" t="str">
        <f t="shared" si="11"/>
        <v>No Cumplió</v>
      </c>
      <c r="V110" s="247" t="str">
        <f t="shared" si="12"/>
        <v>Cumplió</v>
      </c>
      <c r="W110" s="250">
        <f t="shared" si="15"/>
        <v>246.53680555555184</v>
      </c>
      <c r="X110" s="246" t="s">
        <v>186</v>
      </c>
      <c r="Y110" s="251">
        <f>Abiertos!$D$3</f>
        <v>1</v>
      </c>
      <c r="Z110" s="251" t="str">
        <f>LOOKUP(J110,Personas!$A$2:$A$45,Personas!$B$2:$B$45)</f>
        <v>TAS</v>
      </c>
      <c r="AA110" s="252"/>
      <c r="AB110" s="252"/>
      <c r="AC110" s="252"/>
      <c r="AD110" s="252"/>
      <c r="AE110" s="254"/>
      <c r="AF110" s="254"/>
    </row>
    <row r="111" spans="1:32" s="245" customFormat="1" ht="47.25" customHeight="1" x14ac:dyDescent="0.25">
      <c r="A111" s="245" t="s">
        <v>945</v>
      </c>
      <c r="B111" s="254" t="s">
        <v>707</v>
      </c>
      <c r="C111" s="241" t="s">
        <v>1009</v>
      </c>
      <c r="D111" s="246" t="s">
        <v>204</v>
      </c>
      <c r="E111" s="246" t="s">
        <v>817</v>
      </c>
      <c r="F111" s="246" t="s">
        <v>25</v>
      </c>
      <c r="G111" s="246" t="s">
        <v>1010</v>
      </c>
      <c r="H111" s="246" t="s">
        <v>1011</v>
      </c>
      <c r="I111" s="246" t="s">
        <v>127</v>
      </c>
      <c r="J111" s="246" t="s">
        <v>127</v>
      </c>
      <c r="K111" s="253">
        <f>'Bug''s'!$D$2</f>
        <v>42058.75</v>
      </c>
      <c r="L111" s="248">
        <v>42055.521527777775</v>
      </c>
      <c r="M111" s="259">
        <v>42055.521527777775</v>
      </c>
      <c r="N111" s="230">
        <f t="shared" ref="N111:N142" si="16">K111-M111</f>
        <v>3.2284722222248092</v>
      </c>
      <c r="O111" s="248">
        <f t="shared" ref="O111:O142" si="17">+Y111+M111</f>
        <v>42056.521527777775</v>
      </c>
      <c r="P111" s="248"/>
      <c r="Q111" s="249">
        <f>IF(T111="",(ROUNDDOWN(K111-O111,0)),ROUNDDOWN(T111-O111,0))</f>
        <v>2</v>
      </c>
      <c r="R111" s="249" t="str">
        <f>IF(P111="","Sin Fecha",IF(T111="",(ROUNDDOWN(K111-P111,0)),ROUNDDOWN(T111-P111,0)))</f>
        <v>Sin Fecha</v>
      </c>
      <c r="S111" s="250">
        <f>K111-L111</f>
        <v>3.2284722222248092</v>
      </c>
      <c r="T111" s="247">
        <v>42058.654166666667</v>
      </c>
      <c r="U111" s="247" t="str">
        <f>IF(AND(T111&lt;&gt;"",Q111&lt;=0),"Cumplió","No Cumplió")</f>
        <v>No Cumplió</v>
      </c>
      <c r="V111" s="247" t="str">
        <f>IF(AND(T111&lt;&gt;"",R111&lt;=0),"Cumplió",IF(P111="","Sin Fecha","No Cumplió"))</f>
        <v>Sin Fecha</v>
      </c>
      <c r="W111" s="250">
        <f>IF(T111="",K111-L111,T111-L111)</f>
        <v>3.132638888891961</v>
      </c>
      <c r="X111" s="246"/>
      <c r="Y111" s="251">
        <f>'Bug''s'!$D$3</f>
        <v>1</v>
      </c>
      <c r="Z111" s="251" t="str">
        <f>LOOKUP(J111,Personas!$A$2:$A$45,Personas!$B$2:$B$45)</f>
        <v>TAS</v>
      </c>
      <c r="AA111" s="252"/>
      <c r="AB111" s="252"/>
      <c r="AC111" s="252"/>
      <c r="AD111" s="252"/>
      <c r="AE111" s="239"/>
      <c r="AF111" s="239"/>
    </row>
    <row r="112" spans="1:32" s="245" customFormat="1" ht="47.25" customHeight="1" x14ac:dyDescent="0.25">
      <c r="A112" s="245">
        <v>1</v>
      </c>
      <c r="B112" s="254" t="s">
        <v>707</v>
      </c>
      <c r="C112" s="241" t="s">
        <v>996</v>
      </c>
      <c r="D112" s="246" t="s">
        <v>204</v>
      </c>
      <c r="E112" s="246" t="s">
        <v>11</v>
      </c>
      <c r="F112" s="246" t="s">
        <v>12</v>
      </c>
      <c r="G112" s="246" t="s">
        <v>997</v>
      </c>
      <c r="H112" s="246" t="s">
        <v>998</v>
      </c>
      <c r="I112" s="246" t="s">
        <v>65</v>
      </c>
      <c r="J112" s="246" t="s">
        <v>54</v>
      </c>
      <c r="K112" s="253">
        <f>'Bug''s'!$D$2</f>
        <v>42058.75</v>
      </c>
      <c r="L112" s="248">
        <v>42054.904166666667</v>
      </c>
      <c r="M112" s="259">
        <v>42054.904166666667</v>
      </c>
      <c r="N112" s="230">
        <f t="shared" si="16"/>
        <v>3.8458333333328483</v>
      </c>
      <c r="O112" s="248">
        <f t="shared" si="17"/>
        <v>42055.904166666667</v>
      </c>
      <c r="P112" s="248"/>
      <c r="Q112" s="249">
        <f t="shared" ref="Q112:Q177" si="18">IF(T112="",(ROUNDDOWN(K112-O112,0)),ROUNDDOWN(T112-O112,0))</f>
        <v>2</v>
      </c>
      <c r="R112" s="249" t="str">
        <f t="shared" ref="R112:R177" si="19">IF(P112="","Sin Fecha",IF(T112="",(ROUNDDOWN(K112-P112,0)),ROUNDDOWN(T112-P112,0)))</f>
        <v>Sin Fecha</v>
      </c>
      <c r="S112" s="250">
        <f t="shared" ref="S112:S177" si="20">K112-L112</f>
        <v>3.8458333333328483</v>
      </c>
      <c r="T112" s="247"/>
      <c r="U112" s="247" t="str">
        <f t="shared" ref="U112:U177" si="21">IF(AND(T112&lt;&gt;"",Q112&lt;=0),"Cumplió","No Cumplió")</f>
        <v>No Cumplió</v>
      </c>
      <c r="V112" s="247" t="str">
        <f t="shared" ref="V112:V177" si="22">IF(AND(T112&lt;&gt;"",R112&lt;=0),"Cumplió",IF(P112="","Sin Fecha","No Cumplió"))</f>
        <v>Sin Fecha</v>
      </c>
      <c r="W112" s="250">
        <f t="shared" ref="W112:W177" si="23">IF(T112="",K112-L112,T112-L112)</f>
        <v>3.8458333333328483</v>
      </c>
      <c r="X112" s="246"/>
      <c r="Y112" s="251">
        <f>'Bug''s'!$D$3</f>
        <v>1</v>
      </c>
      <c r="Z112" s="251" t="str">
        <f>LOOKUP(J112,Personas!$A$2:$A$45,Personas!$B$2:$B$45)</f>
        <v>TAS</v>
      </c>
      <c r="AA112" s="252"/>
      <c r="AB112" s="252"/>
      <c r="AC112" s="252"/>
      <c r="AD112" s="252"/>
      <c r="AE112" s="239"/>
      <c r="AF112" s="239"/>
    </row>
    <row r="113" spans="1:32" s="245" customFormat="1" ht="47.25" customHeight="1" x14ac:dyDescent="0.25">
      <c r="A113" s="245">
        <v>1</v>
      </c>
      <c r="B113" s="254" t="s">
        <v>708</v>
      </c>
      <c r="C113" s="241" t="s">
        <v>936</v>
      </c>
      <c r="D113" s="246" t="s">
        <v>204</v>
      </c>
      <c r="E113" s="246" t="s">
        <v>59</v>
      </c>
      <c r="F113" s="246" t="s">
        <v>25</v>
      </c>
      <c r="G113" s="246" t="s">
        <v>937</v>
      </c>
      <c r="H113" s="246" t="s">
        <v>938</v>
      </c>
      <c r="I113" s="246" t="s">
        <v>932</v>
      </c>
      <c r="J113" s="246" t="s">
        <v>15</v>
      </c>
      <c r="K113" s="253">
        <f>'Bug''s'!$D$2</f>
        <v>42058.75</v>
      </c>
      <c r="L113" s="248">
        <v>42048.544444444444</v>
      </c>
      <c r="M113" s="259">
        <f>+T114</f>
        <v>42052</v>
      </c>
      <c r="N113" s="230">
        <f t="shared" si="16"/>
        <v>6.75</v>
      </c>
      <c r="O113" s="248">
        <f t="shared" si="17"/>
        <v>42053</v>
      </c>
      <c r="P113" s="248"/>
      <c r="Q113" s="249">
        <f t="shared" si="18"/>
        <v>5</v>
      </c>
      <c r="R113" s="249" t="str">
        <f t="shared" si="19"/>
        <v>Sin Fecha</v>
      </c>
      <c r="S113" s="250">
        <f t="shared" si="20"/>
        <v>10.205555555556202</v>
      </c>
      <c r="T113" s="247"/>
      <c r="U113" s="247" t="str">
        <f t="shared" si="21"/>
        <v>No Cumplió</v>
      </c>
      <c r="V113" s="247" t="str">
        <f t="shared" si="22"/>
        <v>Sin Fecha</v>
      </c>
      <c r="W113" s="250">
        <f t="shared" si="23"/>
        <v>10.205555555556202</v>
      </c>
      <c r="X113" s="246"/>
      <c r="Y113" s="251">
        <f>'Bug''s'!$D$3</f>
        <v>1</v>
      </c>
      <c r="Z113" s="251" t="str">
        <f>LOOKUP(J113,Personas!$A$2:$A$45,Personas!$B$2:$B$45)</f>
        <v>BX+</v>
      </c>
      <c r="AA113" s="252"/>
      <c r="AB113" s="252"/>
      <c r="AC113" s="252"/>
      <c r="AD113" s="252"/>
      <c r="AE113" s="239"/>
      <c r="AF113" s="239"/>
    </row>
    <row r="114" spans="1:32" s="245" customFormat="1" ht="47.25" customHeight="1" x14ac:dyDescent="0.25">
      <c r="B114" s="254" t="s">
        <v>708</v>
      </c>
      <c r="C114" s="241" t="s">
        <v>936</v>
      </c>
      <c r="D114" s="246" t="s">
        <v>204</v>
      </c>
      <c r="E114" s="246" t="s">
        <v>51</v>
      </c>
      <c r="F114" s="246" t="s">
        <v>25</v>
      </c>
      <c r="G114" s="246" t="s">
        <v>937</v>
      </c>
      <c r="H114" s="246" t="s">
        <v>938</v>
      </c>
      <c r="I114" s="246" t="s">
        <v>932</v>
      </c>
      <c r="J114" s="246" t="s">
        <v>363</v>
      </c>
      <c r="K114" s="253">
        <f>'Bug''s'!$D$2</f>
        <v>42058.75</v>
      </c>
      <c r="L114" s="248">
        <v>42048.544444444444</v>
      </c>
      <c r="M114" s="259">
        <v>42048.544444444444</v>
      </c>
      <c r="N114" s="230">
        <f t="shared" si="16"/>
        <v>10.205555555556202</v>
      </c>
      <c r="O114" s="248">
        <f t="shared" si="17"/>
        <v>42049.544444444444</v>
      </c>
      <c r="P114" s="248"/>
      <c r="Q114" s="249">
        <f t="shared" si="18"/>
        <v>2</v>
      </c>
      <c r="R114" s="249" t="str">
        <f t="shared" si="19"/>
        <v>Sin Fecha</v>
      </c>
      <c r="S114" s="250">
        <f t="shared" si="20"/>
        <v>10.205555555556202</v>
      </c>
      <c r="T114" s="247">
        <v>42052</v>
      </c>
      <c r="U114" s="247" t="str">
        <f t="shared" si="21"/>
        <v>No Cumplió</v>
      </c>
      <c r="V114" s="247" t="str">
        <f t="shared" si="22"/>
        <v>Sin Fecha</v>
      </c>
      <c r="W114" s="250">
        <f t="shared" si="23"/>
        <v>3.4555555555562023</v>
      </c>
      <c r="X114" s="246"/>
      <c r="Y114" s="251">
        <f>'Bug''s'!$D$3</f>
        <v>1</v>
      </c>
      <c r="Z114" s="251" t="str">
        <f>LOOKUP(J114,Personas!$A$2:$A$45,Personas!$B$2:$B$45)</f>
        <v>TAS</v>
      </c>
      <c r="AA114" s="252"/>
      <c r="AB114" s="252"/>
      <c r="AC114" s="252"/>
      <c r="AD114" s="252"/>
      <c r="AE114" s="242"/>
      <c r="AF114" s="242"/>
    </row>
    <row r="115" spans="1:32" s="245" customFormat="1" ht="47.25" customHeight="1" x14ac:dyDescent="0.25">
      <c r="A115" s="245">
        <v>1</v>
      </c>
      <c r="B115" s="254" t="s">
        <v>707</v>
      </c>
      <c r="C115" s="241" t="s">
        <v>929</v>
      </c>
      <c r="D115" s="246" t="s">
        <v>204</v>
      </c>
      <c r="E115" s="246" t="s">
        <v>59</v>
      </c>
      <c r="F115" s="246" t="s">
        <v>12</v>
      </c>
      <c r="G115" s="246" t="s">
        <v>930</v>
      </c>
      <c r="H115" s="246" t="s">
        <v>931</v>
      </c>
      <c r="I115" s="246" t="s">
        <v>932</v>
      </c>
      <c r="J115" s="246" t="s">
        <v>28</v>
      </c>
      <c r="K115" s="253">
        <f>'Bug''s'!$D$2</f>
        <v>42058.75</v>
      </c>
      <c r="L115" s="248">
        <v>42047.488888888889</v>
      </c>
      <c r="M115" s="259">
        <f>+T116</f>
        <v>42052</v>
      </c>
      <c r="N115" s="230">
        <f t="shared" si="16"/>
        <v>6.75</v>
      </c>
      <c r="O115" s="248">
        <f t="shared" si="17"/>
        <v>42053</v>
      </c>
      <c r="P115" s="248"/>
      <c r="Q115" s="249">
        <f t="shared" si="18"/>
        <v>5</v>
      </c>
      <c r="R115" s="249" t="str">
        <f t="shared" si="19"/>
        <v>Sin Fecha</v>
      </c>
      <c r="S115" s="250">
        <f t="shared" si="20"/>
        <v>11.261111111110949</v>
      </c>
      <c r="T115" s="247"/>
      <c r="U115" s="247" t="str">
        <f t="shared" si="21"/>
        <v>No Cumplió</v>
      </c>
      <c r="V115" s="247" t="str">
        <f t="shared" si="22"/>
        <v>Sin Fecha</v>
      </c>
      <c r="W115" s="250">
        <f t="shared" si="23"/>
        <v>11.261111111110949</v>
      </c>
      <c r="X115" s="246" t="s">
        <v>140</v>
      </c>
      <c r="Y115" s="251">
        <f>'Bug''s'!$D$3</f>
        <v>1</v>
      </c>
      <c r="Z115" s="251" t="str">
        <f>LOOKUP(J115,Personas!$A$2:$A$45,Personas!$B$2:$B$45)</f>
        <v>BX+</v>
      </c>
      <c r="AA115" s="252"/>
      <c r="AB115" s="252"/>
      <c r="AC115" s="252"/>
      <c r="AD115" s="252"/>
      <c r="AE115" s="239"/>
      <c r="AF115" s="239"/>
    </row>
    <row r="116" spans="1:32" s="245" customFormat="1" ht="47.25" customHeight="1" x14ac:dyDescent="0.25">
      <c r="B116" s="254" t="s">
        <v>707</v>
      </c>
      <c r="C116" s="241" t="s">
        <v>929</v>
      </c>
      <c r="D116" s="246" t="s">
        <v>204</v>
      </c>
      <c r="E116" s="246" t="s">
        <v>11</v>
      </c>
      <c r="F116" s="246" t="s">
        <v>12</v>
      </c>
      <c r="G116" s="246" t="s">
        <v>930</v>
      </c>
      <c r="H116" s="246" t="s">
        <v>931</v>
      </c>
      <c r="I116" s="246" t="s">
        <v>932</v>
      </c>
      <c r="J116" s="246" t="s">
        <v>65</v>
      </c>
      <c r="K116" s="253">
        <f>'Bug''s'!$D$2</f>
        <v>42058.75</v>
      </c>
      <c r="L116" s="248">
        <v>42047.488888888889</v>
      </c>
      <c r="M116" s="259">
        <v>42047.488888888889</v>
      </c>
      <c r="N116" s="230">
        <f t="shared" si="16"/>
        <v>11.261111111110949</v>
      </c>
      <c r="O116" s="248">
        <f t="shared" si="17"/>
        <v>42048.488888888889</v>
      </c>
      <c r="P116" s="248"/>
      <c r="Q116" s="249">
        <f t="shared" si="18"/>
        <v>3</v>
      </c>
      <c r="R116" s="249" t="str">
        <f t="shared" si="19"/>
        <v>Sin Fecha</v>
      </c>
      <c r="S116" s="250">
        <f t="shared" si="20"/>
        <v>11.261111111110949</v>
      </c>
      <c r="T116" s="247">
        <v>42052</v>
      </c>
      <c r="U116" s="247" t="str">
        <f t="shared" si="21"/>
        <v>No Cumplió</v>
      </c>
      <c r="V116" s="247" t="str">
        <f t="shared" si="22"/>
        <v>Sin Fecha</v>
      </c>
      <c r="W116" s="250">
        <f t="shared" si="23"/>
        <v>4.5111111111109494</v>
      </c>
      <c r="X116" s="246" t="s">
        <v>140</v>
      </c>
      <c r="Y116" s="251">
        <f>'Bug''s'!$D$3</f>
        <v>1</v>
      </c>
      <c r="Z116" s="251" t="str">
        <f>LOOKUP(J116,Personas!$A$2:$A$45,Personas!$B$2:$B$45)</f>
        <v>TAS</v>
      </c>
      <c r="AA116" s="252"/>
      <c r="AB116" s="252"/>
      <c r="AC116" s="252"/>
      <c r="AD116" s="252"/>
      <c r="AE116" s="242"/>
      <c r="AF116" s="242"/>
    </row>
    <row r="117" spans="1:32" s="245" customFormat="1" ht="47.25" customHeight="1" x14ac:dyDescent="0.25">
      <c r="A117" s="245">
        <v>1</v>
      </c>
      <c r="B117" s="254" t="s">
        <v>708</v>
      </c>
      <c r="C117" s="241" t="s">
        <v>933</v>
      </c>
      <c r="D117" s="246" t="s">
        <v>204</v>
      </c>
      <c r="E117" s="246" t="s">
        <v>51</v>
      </c>
      <c r="F117" s="246" t="s">
        <v>12</v>
      </c>
      <c r="G117" s="246" t="s">
        <v>934</v>
      </c>
      <c r="H117" s="246" t="s">
        <v>935</v>
      </c>
      <c r="I117" s="246" t="s">
        <v>838</v>
      </c>
      <c r="J117" s="246" t="s">
        <v>55</v>
      </c>
      <c r="K117" s="253">
        <f>'Bug''s'!$D$2</f>
        <v>42058.75</v>
      </c>
      <c r="L117" s="248">
        <v>42046.696527777778</v>
      </c>
      <c r="M117" s="259">
        <f>+T118</f>
        <v>42055.806944444441</v>
      </c>
      <c r="N117" s="230">
        <f t="shared" si="16"/>
        <v>2.9430555555591127</v>
      </c>
      <c r="O117" s="248">
        <f t="shared" si="17"/>
        <v>42056.806944444441</v>
      </c>
      <c r="P117" s="248"/>
      <c r="Q117" s="249">
        <f t="shared" si="18"/>
        <v>1</v>
      </c>
      <c r="R117" s="249" t="str">
        <f t="shared" si="19"/>
        <v>Sin Fecha</v>
      </c>
      <c r="S117" s="250">
        <f t="shared" si="20"/>
        <v>12.053472222221899</v>
      </c>
      <c r="T117" s="247"/>
      <c r="U117" s="247" t="str">
        <f t="shared" si="21"/>
        <v>No Cumplió</v>
      </c>
      <c r="V117" s="247" t="str">
        <f t="shared" si="22"/>
        <v>Sin Fecha</v>
      </c>
      <c r="W117" s="250">
        <f t="shared" si="23"/>
        <v>12.053472222221899</v>
      </c>
      <c r="X117" s="246" t="s">
        <v>57</v>
      </c>
      <c r="Y117" s="251">
        <f>'Bug''s'!$D$3</f>
        <v>1</v>
      </c>
      <c r="Z117" s="251" t="str">
        <f>LOOKUP(J117,Personas!$A$2:$A$45,Personas!$B$2:$B$45)</f>
        <v>BX+</v>
      </c>
      <c r="AA117" s="252"/>
      <c r="AB117" s="252"/>
      <c r="AC117" s="252"/>
      <c r="AD117" s="252"/>
      <c r="AE117" s="242"/>
      <c r="AF117" s="242"/>
    </row>
    <row r="118" spans="1:32" s="245" customFormat="1" ht="47.25" customHeight="1" x14ac:dyDescent="0.25">
      <c r="B118" s="254" t="s">
        <v>708</v>
      </c>
      <c r="C118" s="241" t="s">
        <v>933</v>
      </c>
      <c r="D118" s="246" t="s">
        <v>204</v>
      </c>
      <c r="E118" s="246" t="s">
        <v>51</v>
      </c>
      <c r="F118" s="246" t="s">
        <v>12</v>
      </c>
      <c r="G118" s="246" t="s">
        <v>934</v>
      </c>
      <c r="H118" s="246" t="s">
        <v>935</v>
      </c>
      <c r="I118" s="246" t="s">
        <v>838</v>
      </c>
      <c r="J118" s="246" t="s">
        <v>359</v>
      </c>
      <c r="K118" s="253">
        <f>'Bug''s'!$D$2</f>
        <v>42058.75</v>
      </c>
      <c r="L118" s="248">
        <v>42046.696527777778</v>
      </c>
      <c r="M118" s="259">
        <v>42046.696527777778</v>
      </c>
      <c r="N118" s="230">
        <f t="shared" si="16"/>
        <v>12.053472222221899</v>
      </c>
      <c r="O118" s="248">
        <f t="shared" si="17"/>
        <v>42047.696527777778</v>
      </c>
      <c r="P118" s="248"/>
      <c r="Q118" s="249">
        <f t="shared" si="18"/>
        <v>8</v>
      </c>
      <c r="R118" s="249" t="str">
        <f t="shared" si="19"/>
        <v>Sin Fecha</v>
      </c>
      <c r="S118" s="250">
        <f t="shared" si="20"/>
        <v>12.053472222221899</v>
      </c>
      <c r="T118" s="247">
        <v>42055.806944444441</v>
      </c>
      <c r="U118" s="247" t="str">
        <f t="shared" si="21"/>
        <v>No Cumplió</v>
      </c>
      <c r="V118" s="247" t="str">
        <f t="shared" si="22"/>
        <v>Sin Fecha</v>
      </c>
      <c r="W118" s="250">
        <f t="shared" si="23"/>
        <v>9.1104166666627862</v>
      </c>
      <c r="X118" s="246" t="s">
        <v>57</v>
      </c>
      <c r="Y118" s="251">
        <f>'Bug''s'!$D$3</f>
        <v>1</v>
      </c>
      <c r="Z118" s="251" t="str">
        <f>LOOKUP(J118,Personas!$A$2:$A$45,Personas!$B$2:$B$45)</f>
        <v>TAS</v>
      </c>
      <c r="AA118" s="252"/>
      <c r="AB118" s="252"/>
      <c r="AC118" s="252"/>
      <c r="AD118" s="252"/>
      <c r="AE118" s="242"/>
      <c r="AF118" s="242"/>
    </row>
    <row r="119" spans="1:32" s="245" customFormat="1" ht="47.25" customHeight="1" x14ac:dyDescent="0.25">
      <c r="A119" s="245">
        <v>1</v>
      </c>
      <c r="B119" s="254" t="s">
        <v>708</v>
      </c>
      <c r="C119" s="241" t="s">
        <v>873</v>
      </c>
      <c r="D119" s="246" t="s">
        <v>204</v>
      </c>
      <c r="E119" s="246" t="s">
        <v>59</v>
      </c>
      <c r="F119" s="246" t="s">
        <v>12</v>
      </c>
      <c r="G119" s="246" t="s">
        <v>874</v>
      </c>
      <c r="H119" s="246" t="s">
        <v>875</v>
      </c>
      <c r="I119" s="246" t="s">
        <v>838</v>
      </c>
      <c r="J119" s="246" t="s">
        <v>55</v>
      </c>
      <c r="K119" s="253">
        <f>'Bug''s'!$D$2</f>
        <v>42058.75</v>
      </c>
      <c r="L119" s="248">
        <v>42044.793055555558</v>
      </c>
      <c r="M119" s="259">
        <f>+T120</f>
        <v>42055.806250000001</v>
      </c>
      <c r="N119" s="230">
        <f t="shared" si="16"/>
        <v>2.9437499999985448</v>
      </c>
      <c r="O119" s="248">
        <f t="shared" si="17"/>
        <v>42056.806250000001</v>
      </c>
      <c r="P119" s="248"/>
      <c r="Q119" s="249">
        <f t="shared" si="18"/>
        <v>1</v>
      </c>
      <c r="R119" s="249" t="str">
        <f t="shared" si="19"/>
        <v>Sin Fecha</v>
      </c>
      <c r="S119" s="250">
        <f t="shared" si="20"/>
        <v>13.956944444442343</v>
      </c>
      <c r="T119" s="247"/>
      <c r="U119" s="247" t="str">
        <f t="shared" si="21"/>
        <v>No Cumplió</v>
      </c>
      <c r="V119" s="247" t="str">
        <f t="shared" si="22"/>
        <v>Sin Fecha</v>
      </c>
      <c r="W119" s="250">
        <f t="shared" si="23"/>
        <v>13.956944444442343</v>
      </c>
      <c r="X119" s="246" t="s">
        <v>57</v>
      </c>
      <c r="Y119" s="251">
        <f>'Bug''s'!$D$3</f>
        <v>1</v>
      </c>
      <c r="Z119" s="251" t="str">
        <f>LOOKUP(J119,Personas!$A$2:$A$45,Personas!$B$2:$B$45)</f>
        <v>BX+</v>
      </c>
      <c r="AA119" s="252"/>
      <c r="AB119" s="252"/>
      <c r="AC119" s="252"/>
      <c r="AD119" s="252"/>
      <c r="AE119" s="242"/>
      <c r="AF119" s="242"/>
    </row>
    <row r="120" spans="1:32" s="245" customFormat="1" ht="47.25" customHeight="1" x14ac:dyDescent="0.25">
      <c r="B120" s="254" t="s">
        <v>708</v>
      </c>
      <c r="C120" s="241" t="s">
        <v>873</v>
      </c>
      <c r="D120" s="246" t="s">
        <v>204</v>
      </c>
      <c r="E120" s="246" t="s">
        <v>59</v>
      </c>
      <c r="F120" s="246" t="s">
        <v>12</v>
      </c>
      <c r="G120" s="246" t="s">
        <v>874</v>
      </c>
      <c r="H120" s="246" t="s">
        <v>875</v>
      </c>
      <c r="I120" s="246" t="s">
        <v>838</v>
      </c>
      <c r="J120" s="246" t="s">
        <v>80</v>
      </c>
      <c r="K120" s="253">
        <f>'Bug''s'!$D$2</f>
        <v>42058.75</v>
      </c>
      <c r="L120" s="248">
        <v>42044.793055555558</v>
      </c>
      <c r="M120" s="259">
        <f>+T121</f>
        <v>42055.78125</v>
      </c>
      <c r="N120" s="230">
        <f t="shared" si="16"/>
        <v>2.96875</v>
      </c>
      <c r="O120" s="248">
        <f t="shared" si="17"/>
        <v>42056.78125</v>
      </c>
      <c r="P120" s="248"/>
      <c r="Q120" s="249">
        <f t="shared" si="18"/>
        <v>0</v>
      </c>
      <c r="R120" s="249" t="str">
        <f t="shared" si="19"/>
        <v>Sin Fecha</v>
      </c>
      <c r="S120" s="250">
        <f t="shared" si="20"/>
        <v>13.956944444442343</v>
      </c>
      <c r="T120" s="247">
        <v>42055.806250000001</v>
      </c>
      <c r="U120" s="247" t="str">
        <f t="shared" si="21"/>
        <v>Cumplió</v>
      </c>
      <c r="V120" s="247" t="str">
        <f t="shared" si="22"/>
        <v>Sin Fecha</v>
      </c>
      <c r="W120" s="250">
        <f t="shared" si="23"/>
        <v>11.013194444443798</v>
      </c>
      <c r="X120" s="246" t="s">
        <v>57</v>
      </c>
      <c r="Y120" s="251">
        <f>'Bug''s'!$D$3</f>
        <v>1</v>
      </c>
      <c r="Z120" s="251" t="str">
        <f>LOOKUP(J120,Personas!$A$2:$A$45,Personas!$B$2:$B$45)</f>
        <v>BX+</v>
      </c>
      <c r="AA120" s="252"/>
      <c r="AB120" s="252"/>
      <c r="AC120" s="252"/>
      <c r="AD120" s="252"/>
      <c r="AE120" s="242"/>
      <c r="AF120" s="242"/>
    </row>
    <row r="121" spans="1:32" s="245" customFormat="1" ht="47.25" customHeight="1" x14ac:dyDescent="0.25">
      <c r="B121" s="254" t="s">
        <v>708</v>
      </c>
      <c r="C121" s="241" t="s">
        <v>873</v>
      </c>
      <c r="D121" s="246" t="s">
        <v>204</v>
      </c>
      <c r="E121" s="246" t="s">
        <v>59</v>
      </c>
      <c r="F121" s="246" t="s">
        <v>12</v>
      </c>
      <c r="G121" s="246" t="s">
        <v>874</v>
      </c>
      <c r="H121" s="246" t="s">
        <v>875</v>
      </c>
      <c r="I121" s="246" t="s">
        <v>838</v>
      </c>
      <c r="J121" s="246" t="s">
        <v>838</v>
      </c>
      <c r="K121" s="253">
        <f>'Bug''s'!$D$2</f>
        <v>42058.75</v>
      </c>
      <c r="L121" s="248">
        <v>42044.793055555558</v>
      </c>
      <c r="M121" s="259">
        <f>+T122</f>
        <v>42051.709722222222</v>
      </c>
      <c r="N121" s="230">
        <f t="shared" si="16"/>
        <v>7.0402777777781012</v>
      </c>
      <c r="O121" s="248">
        <f t="shared" si="17"/>
        <v>42052.709722222222</v>
      </c>
      <c r="P121" s="248"/>
      <c r="Q121" s="249">
        <f t="shared" si="18"/>
        <v>3</v>
      </c>
      <c r="R121" s="249" t="str">
        <f t="shared" si="19"/>
        <v>Sin Fecha</v>
      </c>
      <c r="S121" s="250">
        <f t="shared" si="20"/>
        <v>13.956944444442343</v>
      </c>
      <c r="T121" s="247">
        <v>42055.78125</v>
      </c>
      <c r="U121" s="247" t="str">
        <f t="shared" si="21"/>
        <v>No Cumplió</v>
      </c>
      <c r="V121" s="247" t="str">
        <f t="shared" si="22"/>
        <v>Sin Fecha</v>
      </c>
      <c r="W121" s="250">
        <f t="shared" si="23"/>
        <v>10.988194444442343</v>
      </c>
      <c r="X121" s="246" t="s">
        <v>57</v>
      </c>
      <c r="Y121" s="251">
        <f>'Bug''s'!$D$3</f>
        <v>1</v>
      </c>
      <c r="Z121" s="251" t="str">
        <f>LOOKUP(J121,Personas!$A$2:$A$45,Personas!$B$2:$B$45)</f>
        <v>BX+</v>
      </c>
      <c r="AA121" s="252"/>
      <c r="AB121" s="252"/>
      <c r="AC121" s="252"/>
      <c r="AD121" s="252"/>
      <c r="AE121" s="242"/>
      <c r="AF121" s="242"/>
    </row>
    <row r="122" spans="1:32" s="245" customFormat="1" ht="47.25" customHeight="1" x14ac:dyDescent="0.25">
      <c r="B122" s="254" t="s">
        <v>708</v>
      </c>
      <c r="C122" s="241" t="s">
        <v>873</v>
      </c>
      <c r="D122" s="246" t="s">
        <v>204</v>
      </c>
      <c r="E122" s="246" t="s">
        <v>51</v>
      </c>
      <c r="F122" s="246" t="s">
        <v>12</v>
      </c>
      <c r="G122" s="246" t="s">
        <v>874</v>
      </c>
      <c r="H122" s="246" t="s">
        <v>875</v>
      </c>
      <c r="I122" s="246" t="s">
        <v>838</v>
      </c>
      <c r="J122" s="246" t="s">
        <v>54</v>
      </c>
      <c r="K122" s="253">
        <f>'Bug''s'!$D$2</f>
        <v>42058.75</v>
      </c>
      <c r="L122" s="248">
        <v>42044.793055555558</v>
      </c>
      <c r="M122" s="259">
        <v>42045.833333333336</v>
      </c>
      <c r="N122" s="230">
        <f t="shared" si="16"/>
        <v>12.916666666664241</v>
      </c>
      <c r="O122" s="248">
        <f t="shared" si="17"/>
        <v>42046.833333333336</v>
      </c>
      <c r="P122" s="248"/>
      <c r="Q122" s="249">
        <f t="shared" si="18"/>
        <v>4</v>
      </c>
      <c r="R122" s="249" t="str">
        <f t="shared" si="19"/>
        <v>Sin Fecha</v>
      </c>
      <c r="S122" s="250">
        <f t="shared" si="20"/>
        <v>13.956944444442343</v>
      </c>
      <c r="T122" s="247">
        <v>42051.709722222222</v>
      </c>
      <c r="U122" s="247" t="str">
        <f t="shared" si="21"/>
        <v>No Cumplió</v>
      </c>
      <c r="V122" s="247" t="str">
        <f t="shared" si="22"/>
        <v>Sin Fecha</v>
      </c>
      <c r="W122" s="250">
        <f t="shared" si="23"/>
        <v>6.9166666666642413</v>
      </c>
      <c r="X122" s="246" t="s">
        <v>57</v>
      </c>
      <c r="Y122" s="251">
        <f>'Bug''s'!$D$3</f>
        <v>1</v>
      </c>
      <c r="Z122" s="251" t="str">
        <f>LOOKUP(J122,Personas!$A$2:$A$45,Personas!$B$2:$B$45)</f>
        <v>TAS</v>
      </c>
      <c r="AA122" s="252"/>
      <c r="AB122" s="252"/>
      <c r="AC122" s="252"/>
      <c r="AD122" s="252"/>
      <c r="AE122" s="242"/>
      <c r="AF122" s="242"/>
    </row>
    <row r="123" spans="1:32" s="245" customFormat="1" ht="47.25" customHeight="1" x14ac:dyDescent="0.25">
      <c r="A123" s="245">
        <v>1</v>
      </c>
      <c r="B123" s="254" t="s">
        <v>708</v>
      </c>
      <c r="C123" s="241" t="s">
        <v>846</v>
      </c>
      <c r="D123" s="246" t="s">
        <v>204</v>
      </c>
      <c r="E123" s="246" t="s">
        <v>51</v>
      </c>
      <c r="F123" s="246" t="s">
        <v>25</v>
      </c>
      <c r="G123" s="246" t="s">
        <v>847</v>
      </c>
      <c r="H123" s="246" t="s">
        <v>848</v>
      </c>
      <c r="I123" s="246" t="s">
        <v>87</v>
      </c>
      <c r="J123" s="246" t="s">
        <v>54</v>
      </c>
      <c r="K123" s="253">
        <f>'Bug''s'!$D$2</f>
        <v>42058.75</v>
      </c>
      <c r="L123" s="248">
        <v>42044.740972222222</v>
      </c>
      <c r="M123" s="259">
        <v>42044.740972222222</v>
      </c>
      <c r="N123" s="230">
        <f t="shared" si="16"/>
        <v>14.009027777778101</v>
      </c>
      <c r="O123" s="248">
        <f t="shared" si="17"/>
        <v>42045.740972222222</v>
      </c>
      <c r="P123" s="248">
        <v>42058</v>
      </c>
      <c r="Q123" s="249">
        <f t="shared" si="18"/>
        <v>13</v>
      </c>
      <c r="R123" s="249">
        <f t="shared" si="19"/>
        <v>0</v>
      </c>
      <c r="S123" s="250">
        <f t="shared" si="20"/>
        <v>14.009027777778101</v>
      </c>
      <c r="T123" s="247"/>
      <c r="U123" s="247" t="str">
        <f t="shared" si="21"/>
        <v>No Cumplió</v>
      </c>
      <c r="V123" s="247" t="str">
        <f t="shared" si="22"/>
        <v>No Cumplió</v>
      </c>
      <c r="W123" s="250">
        <f t="shared" si="23"/>
        <v>14.009027777778101</v>
      </c>
      <c r="X123" s="246"/>
      <c r="Y123" s="251">
        <f>'Bug''s'!$D$3</f>
        <v>1</v>
      </c>
      <c r="Z123" s="251" t="str">
        <f>LOOKUP(J123,Personas!$A$2:$A$45,Personas!$B$2:$B$45)</f>
        <v>TAS</v>
      </c>
      <c r="AA123" s="252"/>
      <c r="AB123" s="252"/>
      <c r="AC123" s="252"/>
      <c r="AD123" s="252"/>
      <c r="AE123" s="242"/>
      <c r="AF123" s="242"/>
    </row>
    <row r="124" spans="1:32" s="245" customFormat="1" ht="47.25" customHeight="1" x14ac:dyDescent="0.25">
      <c r="A124" s="245">
        <v>1</v>
      </c>
      <c r="B124" s="254" t="s">
        <v>709</v>
      </c>
      <c r="C124" s="241" t="s">
        <v>861</v>
      </c>
      <c r="D124" s="246" t="s">
        <v>204</v>
      </c>
      <c r="E124" s="246" t="s">
        <v>59</v>
      </c>
      <c r="F124" s="246" t="s">
        <v>25</v>
      </c>
      <c r="G124" s="246" t="s">
        <v>862</v>
      </c>
      <c r="H124" s="246" t="s">
        <v>863</v>
      </c>
      <c r="I124" s="246" t="s">
        <v>80</v>
      </c>
      <c r="J124" s="246" t="s">
        <v>696</v>
      </c>
      <c r="K124" s="253">
        <f>'Bug''s'!$D$2</f>
        <v>42058.75</v>
      </c>
      <c r="L124" s="248">
        <v>42042.061111111114</v>
      </c>
      <c r="M124" s="259">
        <v>42042.061111111114</v>
      </c>
      <c r="N124" s="230">
        <f t="shared" si="16"/>
        <v>16.68888888888614</v>
      </c>
      <c r="O124" s="248">
        <f t="shared" si="17"/>
        <v>42043.061111111114</v>
      </c>
      <c r="P124" s="248"/>
      <c r="Q124" s="249">
        <f t="shared" si="18"/>
        <v>15</v>
      </c>
      <c r="R124" s="249" t="str">
        <f t="shared" si="19"/>
        <v>Sin Fecha</v>
      </c>
      <c r="S124" s="250">
        <f t="shared" si="20"/>
        <v>16.68888888888614</v>
      </c>
      <c r="T124" s="247"/>
      <c r="U124" s="247" t="str">
        <f t="shared" si="21"/>
        <v>No Cumplió</v>
      </c>
      <c r="V124" s="247" t="str">
        <f t="shared" si="22"/>
        <v>Sin Fecha</v>
      </c>
      <c r="W124" s="250">
        <f t="shared" si="23"/>
        <v>16.68888888888614</v>
      </c>
      <c r="X124" s="246"/>
      <c r="Y124" s="251">
        <f>'Bug''s'!$D$3</f>
        <v>1</v>
      </c>
      <c r="Z124" s="251" t="str">
        <f>LOOKUP(J124,Personas!$A$2:$A$45,Personas!$B$2:$B$45)</f>
        <v>TAS</v>
      </c>
      <c r="AA124" s="252"/>
      <c r="AB124" s="252"/>
      <c r="AC124" s="252"/>
      <c r="AD124" s="252"/>
      <c r="AE124" s="242"/>
      <c r="AF124" s="242"/>
    </row>
    <row r="125" spans="1:32" s="245" customFormat="1" ht="47.25" customHeight="1" x14ac:dyDescent="0.25">
      <c r="A125" s="245">
        <v>1</v>
      </c>
      <c r="B125" s="254" t="s">
        <v>708</v>
      </c>
      <c r="C125" s="241" t="s">
        <v>876</v>
      </c>
      <c r="D125" s="246" t="s">
        <v>204</v>
      </c>
      <c r="E125" s="246" t="s">
        <v>51</v>
      </c>
      <c r="F125" s="246" t="s">
        <v>12</v>
      </c>
      <c r="G125" s="246" t="s">
        <v>877</v>
      </c>
      <c r="H125" s="246" t="s">
        <v>878</v>
      </c>
      <c r="I125" s="246" t="s">
        <v>96</v>
      </c>
      <c r="J125" s="246" t="s">
        <v>359</v>
      </c>
      <c r="K125" s="253">
        <f>'Bug''s'!$D$2</f>
        <v>42058.75</v>
      </c>
      <c r="L125" s="248">
        <v>42041.960416666669</v>
      </c>
      <c r="M125" s="259">
        <v>42045.833333333336</v>
      </c>
      <c r="N125" s="230">
        <f t="shared" si="16"/>
        <v>12.916666666664241</v>
      </c>
      <c r="O125" s="248">
        <f t="shared" si="17"/>
        <v>42046.833333333336</v>
      </c>
      <c r="P125" s="248"/>
      <c r="Q125" s="249">
        <f t="shared" si="18"/>
        <v>11</v>
      </c>
      <c r="R125" s="249" t="str">
        <f t="shared" si="19"/>
        <v>Sin Fecha</v>
      </c>
      <c r="S125" s="250">
        <f t="shared" si="20"/>
        <v>16.789583333331393</v>
      </c>
      <c r="T125" s="247"/>
      <c r="U125" s="247" t="str">
        <f t="shared" si="21"/>
        <v>No Cumplió</v>
      </c>
      <c r="V125" s="247" t="str">
        <f t="shared" si="22"/>
        <v>Sin Fecha</v>
      </c>
      <c r="W125" s="250">
        <f t="shared" si="23"/>
        <v>16.789583333331393</v>
      </c>
      <c r="X125" s="246"/>
      <c r="Y125" s="251">
        <f>'Bug''s'!$D$3</f>
        <v>1</v>
      </c>
      <c r="Z125" s="251" t="str">
        <f>LOOKUP(J125,Personas!$A$2:$A$45,Personas!$B$2:$B$45)</f>
        <v>TAS</v>
      </c>
      <c r="AA125" s="252"/>
      <c r="AB125" s="252"/>
      <c r="AC125" s="252"/>
      <c r="AD125" s="252"/>
      <c r="AE125" s="242"/>
      <c r="AF125" s="242"/>
    </row>
    <row r="126" spans="1:32" s="245" customFormat="1" ht="47.25" customHeight="1" x14ac:dyDescent="0.25">
      <c r="B126" s="254" t="s">
        <v>708</v>
      </c>
      <c r="C126" s="241" t="s">
        <v>876</v>
      </c>
      <c r="D126" s="246" t="s">
        <v>204</v>
      </c>
      <c r="E126" s="246" t="s">
        <v>51</v>
      </c>
      <c r="F126" s="246" t="s">
        <v>12</v>
      </c>
      <c r="G126" s="246" t="s">
        <v>877</v>
      </c>
      <c r="H126" s="246" t="s">
        <v>878</v>
      </c>
      <c r="I126" s="246" t="s">
        <v>96</v>
      </c>
      <c r="J126" s="246" t="s">
        <v>359</v>
      </c>
      <c r="K126" s="253">
        <f>'Bug''s'!$D$2</f>
        <v>42058.75</v>
      </c>
      <c r="L126" s="248">
        <v>42041.960416666669</v>
      </c>
      <c r="M126" s="259">
        <v>42045.833333333336</v>
      </c>
      <c r="N126" s="230">
        <f t="shared" si="16"/>
        <v>12.916666666664241</v>
      </c>
      <c r="O126" s="248">
        <f t="shared" si="17"/>
        <v>42046.833333333336</v>
      </c>
      <c r="P126" s="248"/>
      <c r="Q126" s="249">
        <f t="shared" si="18"/>
        <v>11</v>
      </c>
      <c r="R126" s="249" t="str">
        <f t="shared" si="19"/>
        <v>Sin Fecha</v>
      </c>
      <c r="S126" s="250">
        <f t="shared" si="20"/>
        <v>16.789583333331393</v>
      </c>
      <c r="T126" s="247"/>
      <c r="U126" s="247" t="str">
        <f t="shared" si="21"/>
        <v>No Cumplió</v>
      </c>
      <c r="V126" s="247" t="str">
        <f t="shared" si="22"/>
        <v>Sin Fecha</v>
      </c>
      <c r="W126" s="250">
        <f t="shared" si="23"/>
        <v>16.789583333331393</v>
      </c>
      <c r="X126" s="246"/>
      <c r="Y126" s="251">
        <f>'Bug''s'!$D$3</f>
        <v>1</v>
      </c>
      <c r="Z126" s="251" t="str">
        <f>LOOKUP(J126,Personas!$A$2:$A$45,Personas!$B$2:$B$45)</f>
        <v>TAS</v>
      </c>
      <c r="AA126" s="252"/>
      <c r="AB126" s="252"/>
      <c r="AC126" s="252"/>
      <c r="AD126" s="252"/>
      <c r="AE126" s="242"/>
      <c r="AF126" s="242"/>
    </row>
    <row r="127" spans="1:32" s="245" customFormat="1" ht="47.25" customHeight="1" x14ac:dyDescent="0.25">
      <c r="A127" s="245" t="s">
        <v>945</v>
      </c>
      <c r="B127" s="254" t="s">
        <v>708</v>
      </c>
      <c r="C127" s="241" t="s">
        <v>831</v>
      </c>
      <c r="D127" s="246" t="s">
        <v>204</v>
      </c>
      <c r="E127" s="246" t="s">
        <v>51</v>
      </c>
      <c r="F127" s="246" t="s">
        <v>25</v>
      </c>
      <c r="G127" s="246" t="s">
        <v>832</v>
      </c>
      <c r="H127" s="246" t="s">
        <v>833</v>
      </c>
      <c r="I127" s="246" t="s">
        <v>127</v>
      </c>
      <c r="J127" s="246" t="s">
        <v>88</v>
      </c>
      <c r="K127" s="253">
        <f>'Bug''s'!$D$2</f>
        <v>42058.75</v>
      </c>
      <c r="L127" s="248">
        <v>42041.594444444447</v>
      </c>
      <c r="M127" s="259">
        <v>42041.594444444447</v>
      </c>
      <c r="N127" s="230">
        <f t="shared" si="16"/>
        <v>17.155555555553292</v>
      </c>
      <c r="O127" s="248">
        <f t="shared" si="17"/>
        <v>42042.594444444447</v>
      </c>
      <c r="P127" s="248"/>
      <c r="Q127" s="249">
        <f t="shared" si="18"/>
        <v>11</v>
      </c>
      <c r="R127" s="249" t="str">
        <f t="shared" si="19"/>
        <v>Sin Fecha</v>
      </c>
      <c r="S127" s="250">
        <f t="shared" si="20"/>
        <v>17.155555555553292</v>
      </c>
      <c r="T127" s="247">
        <v>42054.511805555558</v>
      </c>
      <c r="U127" s="247" t="str">
        <f t="shared" si="21"/>
        <v>No Cumplió</v>
      </c>
      <c r="V127" s="247" t="str">
        <f t="shared" si="22"/>
        <v>Sin Fecha</v>
      </c>
      <c r="W127" s="250">
        <f t="shared" si="23"/>
        <v>12.917361111110949</v>
      </c>
      <c r="X127" s="246"/>
      <c r="Y127" s="251">
        <f>'Bug''s'!$D$3</f>
        <v>1</v>
      </c>
      <c r="Z127" s="251" t="str">
        <f>LOOKUP(J127,Personas!$A$2:$A$45,Personas!$B$2:$B$45)</f>
        <v>TAS</v>
      </c>
      <c r="AA127" s="252"/>
      <c r="AB127" s="252"/>
      <c r="AC127" s="252"/>
      <c r="AD127" s="252"/>
      <c r="AE127" s="242"/>
      <c r="AF127" s="242"/>
    </row>
    <row r="128" spans="1:32" s="245" customFormat="1" ht="63.75" customHeight="1" x14ac:dyDescent="0.25">
      <c r="A128" s="245">
        <v>1</v>
      </c>
      <c r="B128" s="254" t="s">
        <v>699</v>
      </c>
      <c r="C128" s="241" t="s">
        <v>827</v>
      </c>
      <c r="D128" s="246" t="s">
        <v>204</v>
      </c>
      <c r="E128" s="246" t="s">
        <v>158</v>
      </c>
      <c r="F128" s="246" t="s">
        <v>25</v>
      </c>
      <c r="G128" s="246" t="s">
        <v>828</v>
      </c>
      <c r="H128" s="246" t="s">
        <v>829</v>
      </c>
      <c r="I128" s="246" t="s">
        <v>32</v>
      </c>
      <c r="J128" s="246" t="s">
        <v>32</v>
      </c>
      <c r="K128" s="253">
        <f>'Bug''s'!$D$2</f>
        <v>42058.75</v>
      </c>
      <c r="L128" s="248">
        <v>42040.967361111114</v>
      </c>
      <c r="M128" s="253">
        <v>42051.722222222219</v>
      </c>
      <c r="N128" s="230">
        <f t="shared" si="16"/>
        <v>7.0277777777810115</v>
      </c>
      <c r="O128" s="248">
        <f t="shared" si="17"/>
        <v>42052.722222222219</v>
      </c>
      <c r="P128" s="248"/>
      <c r="Q128" s="249">
        <f t="shared" si="18"/>
        <v>6</v>
      </c>
      <c r="R128" s="249" t="str">
        <f t="shared" si="19"/>
        <v>Sin Fecha</v>
      </c>
      <c r="S128" s="250">
        <f t="shared" si="20"/>
        <v>17.78263888888614</v>
      </c>
      <c r="T128" s="247"/>
      <c r="U128" s="247" t="str">
        <f t="shared" si="21"/>
        <v>No Cumplió</v>
      </c>
      <c r="V128" s="247" t="str">
        <f t="shared" si="22"/>
        <v>Sin Fecha</v>
      </c>
      <c r="W128" s="250">
        <f t="shared" si="23"/>
        <v>17.78263888888614</v>
      </c>
      <c r="X128" s="246" t="s">
        <v>830</v>
      </c>
      <c r="Y128" s="251">
        <f>'Bug''s'!$D$3</f>
        <v>1</v>
      </c>
      <c r="Z128" s="251" t="str">
        <f>LOOKUP(J128,Personas!$A$2:$A$45,Personas!$B$2:$B$45)</f>
        <v>BX+</v>
      </c>
      <c r="AA128" s="252"/>
      <c r="AB128" s="252"/>
      <c r="AC128" s="252"/>
      <c r="AD128" s="252"/>
      <c r="AE128" s="242"/>
      <c r="AF128" s="242"/>
    </row>
    <row r="129" spans="1:32" s="245" customFormat="1" ht="63.75" customHeight="1" x14ac:dyDescent="0.25">
      <c r="B129" s="254" t="s">
        <v>699</v>
      </c>
      <c r="C129" s="241" t="s">
        <v>827</v>
      </c>
      <c r="D129" s="246" t="s">
        <v>204</v>
      </c>
      <c r="E129" s="246" t="s">
        <v>59</v>
      </c>
      <c r="F129" s="246" t="s">
        <v>25</v>
      </c>
      <c r="G129" s="246" t="s">
        <v>828</v>
      </c>
      <c r="H129" s="246" t="s">
        <v>829</v>
      </c>
      <c r="I129" s="246" t="s">
        <v>32</v>
      </c>
      <c r="J129" s="246" t="s">
        <v>32</v>
      </c>
      <c r="K129" s="253">
        <f>'Bug''s'!$D$2</f>
        <v>42058.75</v>
      </c>
      <c r="L129" s="248">
        <v>42040.967361111114</v>
      </c>
      <c r="M129" s="253">
        <v>42051.722222222219</v>
      </c>
      <c r="N129" s="230">
        <f t="shared" si="16"/>
        <v>7.0277777777810115</v>
      </c>
      <c r="O129" s="248">
        <f t="shared" si="17"/>
        <v>42052.722222222219</v>
      </c>
      <c r="P129" s="248"/>
      <c r="Q129" s="249">
        <f t="shared" si="18"/>
        <v>6</v>
      </c>
      <c r="R129" s="249" t="str">
        <f t="shared" si="19"/>
        <v>Sin Fecha</v>
      </c>
      <c r="S129" s="250">
        <f t="shared" si="20"/>
        <v>17.78263888888614</v>
      </c>
      <c r="T129" s="247"/>
      <c r="U129" s="247" t="str">
        <f t="shared" si="21"/>
        <v>No Cumplió</v>
      </c>
      <c r="V129" s="247" t="str">
        <f t="shared" si="22"/>
        <v>Sin Fecha</v>
      </c>
      <c r="W129" s="250">
        <f t="shared" si="23"/>
        <v>17.78263888888614</v>
      </c>
      <c r="X129" s="246" t="s">
        <v>830</v>
      </c>
      <c r="Y129" s="251">
        <f>'Bug''s'!$D$3</f>
        <v>1</v>
      </c>
      <c r="Z129" s="251" t="str">
        <f>LOOKUP(J129,Personas!$A$2:$A$45,Personas!$B$2:$B$45)</f>
        <v>BX+</v>
      </c>
      <c r="AA129" s="252"/>
      <c r="AB129" s="252"/>
      <c r="AC129" s="252"/>
      <c r="AD129" s="252"/>
      <c r="AE129" s="242"/>
      <c r="AF129" s="242"/>
    </row>
    <row r="130" spans="1:32" s="245" customFormat="1" ht="47.25" customHeight="1" x14ac:dyDescent="0.25">
      <c r="A130" s="245" t="s">
        <v>945</v>
      </c>
      <c r="B130" s="254" t="s">
        <v>706</v>
      </c>
      <c r="C130" s="241" t="s">
        <v>789</v>
      </c>
      <c r="D130" s="246" t="s">
        <v>204</v>
      </c>
      <c r="E130" s="246" t="s">
        <v>817</v>
      </c>
      <c r="F130" s="246" t="s">
        <v>12</v>
      </c>
      <c r="G130" s="246" t="s">
        <v>790</v>
      </c>
      <c r="H130" s="246" t="s">
        <v>791</v>
      </c>
      <c r="I130" s="246" t="s">
        <v>146</v>
      </c>
      <c r="J130" s="246" t="s">
        <v>54</v>
      </c>
      <c r="K130" s="253">
        <f>'Bug''s'!$D$2</f>
        <v>42058.75</v>
      </c>
      <c r="L130" s="248">
        <v>42040.670138888891</v>
      </c>
      <c r="M130" s="259">
        <v>42040.670138888891</v>
      </c>
      <c r="N130" s="230">
        <f t="shared" si="16"/>
        <v>18.079861111109494</v>
      </c>
      <c r="O130" s="248">
        <f t="shared" si="17"/>
        <v>42041.670138888891</v>
      </c>
      <c r="P130" s="248">
        <v>42047</v>
      </c>
      <c r="Q130" s="249">
        <f t="shared" si="18"/>
        <v>6</v>
      </c>
      <c r="R130" s="249">
        <f t="shared" si="19"/>
        <v>1</v>
      </c>
      <c r="S130" s="250">
        <f t="shared" si="20"/>
        <v>18.079861111109494</v>
      </c>
      <c r="T130" s="247">
        <v>42048.635416666664</v>
      </c>
      <c r="U130" s="247" t="str">
        <f t="shared" si="21"/>
        <v>No Cumplió</v>
      </c>
      <c r="V130" s="247" t="str">
        <f t="shared" si="22"/>
        <v>No Cumplió</v>
      </c>
      <c r="W130" s="250">
        <f t="shared" si="23"/>
        <v>7.9652777777737356</v>
      </c>
      <c r="X130" s="246" t="s">
        <v>17</v>
      </c>
      <c r="Y130" s="251">
        <f>'Bug''s'!$D$3</f>
        <v>1</v>
      </c>
      <c r="Z130" s="251" t="str">
        <f>LOOKUP(J130,Personas!$A$2:$A$45,Personas!$B$2:$B$45)</f>
        <v>TAS</v>
      </c>
      <c r="AA130" s="252"/>
      <c r="AB130" s="252"/>
      <c r="AC130" s="252"/>
      <c r="AD130" s="252"/>
      <c r="AE130" s="242"/>
      <c r="AF130" s="242"/>
    </row>
    <row r="131" spans="1:32" s="245" customFormat="1" ht="47.25" customHeight="1" x14ac:dyDescent="0.25">
      <c r="B131" s="254" t="s">
        <v>709</v>
      </c>
      <c r="C131" s="241" t="s">
        <v>804</v>
      </c>
      <c r="D131" s="246" t="s">
        <v>204</v>
      </c>
      <c r="E131" s="246" t="s">
        <v>51</v>
      </c>
      <c r="F131" s="246" t="s">
        <v>12</v>
      </c>
      <c r="G131" s="246" t="s">
        <v>805</v>
      </c>
      <c r="H131" s="246" t="s">
        <v>806</v>
      </c>
      <c r="I131" s="246" t="s">
        <v>127</v>
      </c>
      <c r="J131" s="246" t="s">
        <v>127</v>
      </c>
      <c r="K131" s="253">
        <f>'Bug''s'!$D$2</f>
        <v>42058.75</v>
      </c>
      <c r="L131" s="248">
        <v>42040.504861111112</v>
      </c>
      <c r="M131" s="259">
        <v>42040.504861111112</v>
      </c>
      <c r="N131" s="230">
        <f t="shared" si="16"/>
        <v>18.245138888887595</v>
      </c>
      <c r="O131" s="248">
        <f t="shared" si="17"/>
        <v>42041.504861111112</v>
      </c>
      <c r="P131" s="248"/>
      <c r="Q131" s="249">
        <f t="shared" si="18"/>
        <v>11</v>
      </c>
      <c r="R131" s="249" t="str">
        <f t="shared" si="19"/>
        <v>Sin Fecha</v>
      </c>
      <c r="S131" s="250">
        <f t="shared" si="20"/>
        <v>18.245138888887595</v>
      </c>
      <c r="T131" s="247">
        <v>42052.772916666669</v>
      </c>
      <c r="U131" s="247" t="str">
        <f t="shared" si="21"/>
        <v>No Cumplió</v>
      </c>
      <c r="V131" s="247" t="str">
        <f t="shared" si="22"/>
        <v>Sin Fecha</v>
      </c>
      <c r="W131" s="250">
        <f t="shared" si="23"/>
        <v>12.268055555556202</v>
      </c>
      <c r="X131" s="246"/>
      <c r="Y131" s="251">
        <f>'Bug''s'!$D$3</f>
        <v>1</v>
      </c>
      <c r="Z131" s="251" t="str">
        <f>LOOKUP(J131,Personas!$A$2:$A$45,Personas!$B$2:$B$45)</f>
        <v>TAS</v>
      </c>
      <c r="AA131" s="252"/>
      <c r="AB131" s="252"/>
      <c r="AC131" s="252"/>
      <c r="AD131" s="252"/>
      <c r="AE131" s="242"/>
      <c r="AF131" s="242"/>
    </row>
    <row r="132" spans="1:32" s="245" customFormat="1" ht="47.25" customHeight="1" x14ac:dyDescent="0.25">
      <c r="B132" s="254" t="s">
        <v>708</v>
      </c>
      <c r="C132" s="241" t="s">
        <v>807</v>
      </c>
      <c r="D132" s="246" t="s">
        <v>204</v>
      </c>
      <c r="E132" s="246" t="s">
        <v>158</v>
      </c>
      <c r="F132" s="246" t="s">
        <v>25</v>
      </c>
      <c r="G132" s="246" t="s">
        <v>808</v>
      </c>
      <c r="H132" s="246" t="s">
        <v>809</v>
      </c>
      <c r="I132" s="246" t="s">
        <v>49</v>
      </c>
      <c r="J132" s="246" t="s">
        <v>696</v>
      </c>
      <c r="K132" s="253">
        <f>'Bug''s'!$D$2</f>
        <v>42058.75</v>
      </c>
      <c r="L132" s="248">
        <v>42039.818055555559</v>
      </c>
      <c r="M132" s="259">
        <f>+T133</f>
        <v>42048.536111111112</v>
      </c>
      <c r="N132" s="230">
        <f t="shared" si="16"/>
        <v>10.213888888887595</v>
      </c>
      <c r="O132" s="248">
        <f t="shared" si="17"/>
        <v>42049.536111111112</v>
      </c>
      <c r="P132" s="248">
        <v>42051</v>
      </c>
      <c r="Q132" s="249">
        <f t="shared" si="18"/>
        <v>9</v>
      </c>
      <c r="R132" s="249">
        <f t="shared" si="19"/>
        <v>7</v>
      </c>
      <c r="S132" s="250">
        <f t="shared" si="20"/>
        <v>18.931944444440887</v>
      </c>
      <c r="T132" s="247"/>
      <c r="U132" s="247" t="str">
        <f t="shared" si="21"/>
        <v>No Cumplió</v>
      </c>
      <c r="V132" s="247" t="str">
        <f t="shared" si="22"/>
        <v>No Cumplió</v>
      </c>
      <c r="W132" s="250">
        <f t="shared" si="23"/>
        <v>18.931944444440887</v>
      </c>
      <c r="X132" s="246" t="s">
        <v>17</v>
      </c>
      <c r="Y132" s="251">
        <f>'Bug''s'!$D$3</f>
        <v>1</v>
      </c>
      <c r="Z132" s="251" t="str">
        <f>LOOKUP(J132,Personas!$A$2:$A$45,Personas!$B$2:$B$45)</f>
        <v>TAS</v>
      </c>
      <c r="AA132" s="243">
        <v>42048.536111111112</v>
      </c>
      <c r="AB132" s="252"/>
      <c r="AC132" s="252"/>
      <c r="AD132" s="252"/>
      <c r="AE132" s="242"/>
      <c r="AF132" s="242"/>
    </row>
    <row r="133" spans="1:32" s="245" customFormat="1" ht="47.25" customHeight="1" x14ac:dyDescent="0.25">
      <c r="B133" s="254" t="s">
        <v>708</v>
      </c>
      <c r="C133" s="241" t="s">
        <v>807</v>
      </c>
      <c r="D133" s="246" t="s">
        <v>204</v>
      </c>
      <c r="E133" s="246" t="s">
        <v>51</v>
      </c>
      <c r="F133" s="246" t="s">
        <v>25</v>
      </c>
      <c r="G133" s="246" t="s">
        <v>808</v>
      </c>
      <c r="H133" s="246" t="s">
        <v>809</v>
      </c>
      <c r="I133" s="246" t="s">
        <v>49</v>
      </c>
      <c r="J133" s="246" t="s">
        <v>88</v>
      </c>
      <c r="K133" s="253">
        <f>'Bug''s'!$D$2</f>
        <v>42058.75</v>
      </c>
      <c r="L133" s="248">
        <v>42039.818055555559</v>
      </c>
      <c r="M133" s="259">
        <v>42039.818055555559</v>
      </c>
      <c r="N133" s="230">
        <f t="shared" si="16"/>
        <v>18.931944444440887</v>
      </c>
      <c r="O133" s="248">
        <f t="shared" si="17"/>
        <v>42040.818055555559</v>
      </c>
      <c r="P133" s="248">
        <v>42045</v>
      </c>
      <c r="Q133" s="249">
        <f t="shared" si="18"/>
        <v>7</v>
      </c>
      <c r="R133" s="249">
        <f t="shared" si="19"/>
        <v>3</v>
      </c>
      <c r="S133" s="250">
        <f t="shared" si="20"/>
        <v>18.931944444440887</v>
      </c>
      <c r="T133" s="247">
        <v>42048.536111111112</v>
      </c>
      <c r="U133" s="247" t="str">
        <f t="shared" si="21"/>
        <v>No Cumplió</v>
      </c>
      <c r="V133" s="247" t="str">
        <f t="shared" si="22"/>
        <v>No Cumplió</v>
      </c>
      <c r="W133" s="250">
        <f t="shared" si="23"/>
        <v>8.7180555555532919</v>
      </c>
      <c r="X133" s="246" t="s">
        <v>17</v>
      </c>
      <c r="Y133" s="251">
        <f>'Bug''s'!$D$3</f>
        <v>1</v>
      </c>
      <c r="Z133" s="251" t="str">
        <f>LOOKUP(J133,Personas!$A$2:$A$45,Personas!$B$2:$B$45)</f>
        <v>TAS</v>
      </c>
      <c r="AA133" s="243">
        <v>42048.536111111112</v>
      </c>
      <c r="AB133" s="252"/>
      <c r="AC133" s="252"/>
      <c r="AD133" s="252"/>
      <c r="AE133" s="242"/>
      <c r="AF133" s="242"/>
    </row>
    <row r="134" spans="1:32" s="245" customFormat="1" ht="47.25" customHeight="1" x14ac:dyDescent="0.25">
      <c r="A134" s="245" t="s">
        <v>945</v>
      </c>
      <c r="B134" s="254" t="s">
        <v>708</v>
      </c>
      <c r="C134" s="241" t="s">
        <v>810</v>
      </c>
      <c r="D134" s="246" t="s">
        <v>204</v>
      </c>
      <c r="E134" s="246" t="s">
        <v>817</v>
      </c>
      <c r="F134" s="246" t="s">
        <v>25</v>
      </c>
      <c r="G134" s="246" t="s">
        <v>811</v>
      </c>
      <c r="H134" s="246" t="s">
        <v>812</v>
      </c>
      <c r="I134" s="246" t="s">
        <v>49</v>
      </c>
      <c r="J134" s="246" t="s">
        <v>49</v>
      </c>
      <c r="K134" s="253">
        <f>'Bug''s'!$D$2</f>
        <v>42058.75</v>
      </c>
      <c r="L134" s="248">
        <v>42039.813888888886</v>
      </c>
      <c r="M134" s="259">
        <f>+T135</f>
        <v>42048.759722222225</v>
      </c>
      <c r="N134" s="230">
        <f t="shared" si="16"/>
        <v>9.9902777777751908</v>
      </c>
      <c r="O134" s="248">
        <f t="shared" si="17"/>
        <v>42049.759722222225</v>
      </c>
      <c r="P134" s="248">
        <v>42041.577777777777</v>
      </c>
      <c r="Q134" s="249">
        <f t="shared" si="18"/>
        <v>4</v>
      </c>
      <c r="R134" s="249">
        <f t="shared" si="19"/>
        <v>12</v>
      </c>
      <c r="S134" s="250">
        <f t="shared" si="20"/>
        <v>18.93611111111386</v>
      </c>
      <c r="T134" s="247">
        <v>42054</v>
      </c>
      <c r="U134" s="247" t="str">
        <f t="shared" si="21"/>
        <v>No Cumplió</v>
      </c>
      <c r="V134" s="247" t="str">
        <f t="shared" si="22"/>
        <v>No Cumplió</v>
      </c>
      <c r="W134" s="250">
        <f t="shared" si="23"/>
        <v>14.18611111111386</v>
      </c>
      <c r="X134" s="246" t="s">
        <v>17</v>
      </c>
      <c r="Y134" s="251">
        <f>'Bug''s'!$D$3</f>
        <v>1</v>
      </c>
      <c r="Z134" s="251" t="str">
        <f>LOOKUP(J134,Personas!$A$2:$A$45,Personas!$B$2:$B$45)</f>
        <v>BX+</v>
      </c>
      <c r="AA134" s="252"/>
      <c r="AB134" s="252"/>
      <c r="AC134" s="252"/>
      <c r="AD134" s="252"/>
      <c r="AE134" s="242"/>
      <c r="AF134" s="242"/>
    </row>
    <row r="135" spans="1:32" s="245" customFormat="1" ht="47.25" customHeight="1" x14ac:dyDescent="0.25">
      <c r="B135" s="254" t="s">
        <v>708</v>
      </c>
      <c r="C135" s="241" t="s">
        <v>810</v>
      </c>
      <c r="D135" s="246" t="s">
        <v>204</v>
      </c>
      <c r="E135" s="246" t="s">
        <v>51</v>
      </c>
      <c r="F135" s="246" t="s">
        <v>25</v>
      </c>
      <c r="G135" s="246" t="s">
        <v>811</v>
      </c>
      <c r="H135" s="246" t="s">
        <v>812</v>
      </c>
      <c r="I135" s="246" t="s">
        <v>49</v>
      </c>
      <c r="J135" s="246" t="s">
        <v>54</v>
      </c>
      <c r="K135" s="253">
        <f>'Bug''s'!$D$2</f>
        <v>42058.75</v>
      </c>
      <c r="L135" s="248">
        <v>42039.813888888886</v>
      </c>
      <c r="M135" s="259">
        <v>42039.813888888886</v>
      </c>
      <c r="N135" s="230">
        <f t="shared" si="16"/>
        <v>18.93611111111386</v>
      </c>
      <c r="O135" s="248">
        <f t="shared" si="17"/>
        <v>42040.813888888886</v>
      </c>
      <c r="P135" s="248">
        <v>42041.577777777777</v>
      </c>
      <c r="Q135" s="249">
        <f t="shared" si="18"/>
        <v>7</v>
      </c>
      <c r="R135" s="249">
        <f t="shared" si="19"/>
        <v>7</v>
      </c>
      <c r="S135" s="250">
        <f t="shared" si="20"/>
        <v>18.93611111111386</v>
      </c>
      <c r="T135" s="247">
        <v>42048.759722222225</v>
      </c>
      <c r="U135" s="247" t="str">
        <f t="shared" si="21"/>
        <v>No Cumplió</v>
      </c>
      <c r="V135" s="247" t="str">
        <f t="shared" si="22"/>
        <v>No Cumplió</v>
      </c>
      <c r="W135" s="250">
        <f t="shared" si="23"/>
        <v>8.945833333338669</v>
      </c>
      <c r="X135" s="246" t="s">
        <v>17</v>
      </c>
      <c r="Y135" s="251">
        <f>'Bug''s'!$D$3</f>
        <v>1</v>
      </c>
      <c r="Z135" s="251" t="str">
        <f>LOOKUP(J135,Personas!$A$2:$A$45,Personas!$B$2:$B$45)</f>
        <v>TAS</v>
      </c>
      <c r="AA135" s="252"/>
      <c r="AB135" s="252"/>
      <c r="AC135" s="252"/>
      <c r="AD135" s="252"/>
      <c r="AE135" s="242"/>
      <c r="AF135" s="242"/>
    </row>
    <row r="136" spans="1:32" s="245" customFormat="1" ht="47.25" customHeight="1" x14ac:dyDescent="0.25">
      <c r="B136" s="254" t="s">
        <v>708</v>
      </c>
      <c r="C136" s="241" t="s">
        <v>810</v>
      </c>
      <c r="D136" s="246" t="s">
        <v>204</v>
      </c>
      <c r="E136" s="246" t="s">
        <v>51</v>
      </c>
      <c r="F136" s="246" t="s">
        <v>25</v>
      </c>
      <c r="G136" s="246" t="s">
        <v>811</v>
      </c>
      <c r="H136" s="246" t="s">
        <v>812</v>
      </c>
      <c r="I136" s="246" t="s">
        <v>49</v>
      </c>
      <c r="J136" s="246" t="s">
        <v>42</v>
      </c>
      <c r="K136" s="253">
        <f>'Bug''s'!$D$2</f>
        <v>42058.75</v>
      </c>
      <c r="L136" s="248">
        <v>42039.813888888886</v>
      </c>
      <c r="M136" s="259">
        <v>42039.813888888886</v>
      </c>
      <c r="N136" s="230">
        <f t="shared" si="16"/>
        <v>18.93611111111386</v>
      </c>
      <c r="O136" s="248">
        <f t="shared" si="17"/>
        <v>42040.813888888886</v>
      </c>
      <c r="P136" s="248">
        <v>42041.577777777777</v>
      </c>
      <c r="Q136" s="249">
        <f t="shared" si="18"/>
        <v>0</v>
      </c>
      <c r="R136" s="249">
        <f t="shared" si="19"/>
        <v>0</v>
      </c>
      <c r="S136" s="250">
        <f t="shared" si="20"/>
        <v>18.93611111111386</v>
      </c>
      <c r="T136" s="247">
        <v>42041.577777777777</v>
      </c>
      <c r="U136" s="247" t="str">
        <f t="shared" si="21"/>
        <v>Cumplió</v>
      </c>
      <c r="V136" s="247" t="str">
        <f t="shared" si="22"/>
        <v>Cumplió</v>
      </c>
      <c r="W136" s="250">
        <f t="shared" si="23"/>
        <v>1.7638888888905058</v>
      </c>
      <c r="X136" s="246" t="s">
        <v>17</v>
      </c>
      <c r="Y136" s="251">
        <f>'Bug''s'!$D$3</f>
        <v>1</v>
      </c>
      <c r="Z136" s="251" t="str">
        <f>LOOKUP(J136,Personas!$A$2:$A$45,Personas!$B$2:$B$45)</f>
        <v>TAS</v>
      </c>
      <c r="AA136" s="252"/>
      <c r="AB136" s="252"/>
      <c r="AC136" s="252"/>
      <c r="AD136" s="252"/>
      <c r="AE136" s="242"/>
      <c r="AF136" s="242"/>
    </row>
    <row r="137" spans="1:32" s="245" customFormat="1" ht="47.25" customHeight="1" x14ac:dyDescent="0.25">
      <c r="A137" s="245" t="s">
        <v>945</v>
      </c>
      <c r="B137" s="254" t="s">
        <v>709</v>
      </c>
      <c r="C137" s="241" t="s">
        <v>751</v>
      </c>
      <c r="D137" s="246" t="s">
        <v>204</v>
      </c>
      <c r="E137" s="246" t="s">
        <v>817</v>
      </c>
      <c r="F137" s="246" t="s">
        <v>12</v>
      </c>
      <c r="G137" s="246" t="s">
        <v>752</v>
      </c>
      <c r="H137" s="246" t="s">
        <v>753</v>
      </c>
      <c r="I137" s="246" t="s">
        <v>127</v>
      </c>
      <c r="J137" s="246" t="s">
        <v>55</v>
      </c>
      <c r="K137" s="253">
        <f>'Bug''s'!$D$2</f>
        <v>42058.75</v>
      </c>
      <c r="L137" s="248">
        <v>42039.430555555555</v>
      </c>
      <c r="M137" s="259">
        <v>42039.430555555555</v>
      </c>
      <c r="N137" s="230">
        <f t="shared" si="16"/>
        <v>19.319444444445253</v>
      </c>
      <c r="O137" s="248">
        <f t="shared" si="17"/>
        <v>42040.430555555555</v>
      </c>
      <c r="P137" s="248"/>
      <c r="Q137" s="249">
        <f t="shared" si="18"/>
        <v>0</v>
      </c>
      <c r="R137" s="249" t="str">
        <f t="shared" si="19"/>
        <v>Sin Fecha</v>
      </c>
      <c r="S137" s="250">
        <f t="shared" si="20"/>
        <v>19.319444444445253</v>
      </c>
      <c r="T137" s="247">
        <v>42041</v>
      </c>
      <c r="U137" s="247" t="str">
        <f t="shared" si="21"/>
        <v>Cumplió</v>
      </c>
      <c r="V137" s="247" t="str">
        <f t="shared" si="22"/>
        <v>Sin Fecha</v>
      </c>
      <c r="W137" s="250">
        <f t="shared" si="23"/>
        <v>1.5694444444452529</v>
      </c>
      <c r="X137" s="246"/>
      <c r="Y137" s="251">
        <f>'Bug''s'!$D$3</f>
        <v>1</v>
      </c>
      <c r="Z137" s="251" t="str">
        <f>LOOKUP(J137,Personas!$A$2:$A$45,Personas!$B$2:$B$45)</f>
        <v>BX+</v>
      </c>
      <c r="AA137" s="252"/>
      <c r="AB137" s="252"/>
      <c r="AC137" s="252"/>
      <c r="AD137" s="252"/>
      <c r="AE137" s="242"/>
      <c r="AF137" s="242"/>
    </row>
    <row r="138" spans="1:32" s="245" customFormat="1" ht="47.25" customHeight="1" x14ac:dyDescent="0.25">
      <c r="A138" s="245" t="s">
        <v>945</v>
      </c>
      <c r="B138" s="254" t="s">
        <v>709</v>
      </c>
      <c r="C138" s="241" t="s">
        <v>754</v>
      </c>
      <c r="D138" s="246" t="s">
        <v>204</v>
      </c>
      <c r="E138" s="246" t="s">
        <v>817</v>
      </c>
      <c r="F138" s="246" t="s">
        <v>25</v>
      </c>
      <c r="G138" s="246" t="s">
        <v>755</v>
      </c>
      <c r="H138" s="246" t="s">
        <v>756</v>
      </c>
      <c r="I138" s="246" t="s">
        <v>127</v>
      </c>
      <c r="J138" s="246" t="s">
        <v>55</v>
      </c>
      <c r="K138" s="253">
        <f>'Bug''s'!$D$2</f>
        <v>42058.75</v>
      </c>
      <c r="L138" s="248">
        <v>42038.835416666669</v>
      </c>
      <c r="M138" s="259">
        <v>42038.835416666669</v>
      </c>
      <c r="N138" s="230">
        <f t="shared" si="16"/>
        <v>19.914583333331393</v>
      </c>
      <c r="O138" s="248">
        <f t="shared" si="17"/>
        <v>42039.835416666669</v>
      </c>
      <c r="P138" s="248"/>
      <c r="Q138" s="249">
        <f t="shared" si="18"/>
        <v>1</v>
      </c>
      <c r="R138" s="249" t="str">
        <f t="shared" si="19"/>
        <v>Sin Fecha</v>
      </c>
      <c r="S138" s="250">
        <f t="shared" si="20"/>
        <v>19.914583333331393</v>
      </c>
      <c r="T138" s="247">
        <v>42041</v>
      </c>
      <c r="U138" s="247" t="str">
        <f t="shared" si="21"/>
        <v>No Cumplió</v>
      </c>
      <c r="V138" s="247" t="str">
        <f t="shared" si="22"/>
        <v>Sin Fecha</v>
      </c>
      <c r="W138" s="250">
        <f t="shared" si="23"/>
        <v>2.1645833333313931</v>
      </c>
      <c r="X138" s="246"/>
      <c r="Y138" s="251">
        <f>'Bug''s'!$D$3</f>
        <v>1</v>
      </c>
      <c r="Z138" s="251" t="str">
        <f>LOOKUP(J138,Personas!$A$2:$A$45,Personas!$B$2:$B$45)</f>
        <v>BX+</v>
      </c>
      <c r="AA138" s="252"/>
      <c r="AB138" s="252"/>
      <c r="AC138" s="252"/>
      <c r="AD138" s="252"/>
      <c r="AE138" s="242"/>
      <c r="AF138" s="242"/>
    </row>
    <row r="139" spans="1:32" s="245" customFormat="1" ht="47.25" customHeight="1" x14ac:dyDescent="0.25">
      <c r="A139" s="245" t="s">
        <v>945</v>
      </c>
      <c r="B139" s="254" t="s">
        <v>709</v>
      </c>
      <c r="C139" s="241" t="s">
        <v>757</v>
      </c>
      <c r="D139" s="246" t="s">
        <v>204</v>
      </c>
      <c r="E139" s="246" t="s">
        <v>817</v>
      </c>
      <c r="F139" s="246" t="s">
        <v>25</v>
      </c>
      <c r="G139" s="246" t="s">
        <v>758</v>
      </c>
      <c r="H139" s="246" t="s">
        <v>759</v>
      </c>
      <c r="I139" s="246" t="s">
        <v>127</v>
      </c>
      <c r="J139" s="246" t="s">
        <v>49</v>
      </c>
      <c r="K139" s="253">
        <f>'Bug''s'!$D$2</f>
        <v>42058.75</v>
      </c>
      <c r="L139" s="248">
        <v>42038.783333333333</v>
      </c>
      <c r="M139" s="259">
        <v>42038.783333333333</v>
      </c>
      <c r="N139" s="230">
        <f t="shared" si="16"/>
        <v>19.966666666667152</v>
      </c>
      <c r="O139" s="248">
        <f t="shared" si="17"/>
        <v>42039.783333333333</v>
      </c>
      <c r="P139" s="248"/>
      <c r="Q139" s="249">
        <f t="shared" si="18"/>
        <v>5</v>
      </c>
      <c r="R139" s="249" t="str">
        <f t="shared" si="19"/>
        <v>Sin Fecha</v>
      </c>
      <c r="S139" s="250">
        <f t="shared" si="20"/>
        <v>19.966666666667152</v>
      </c>
      <c r="T139" s="247">
        <v>42045.646527777775</v>
      </c>
      <c r="U139" s="247" t="str">
        <f t="shared" si="21"/>
        <v>No Cumplió</v>
      </c>
      <c r="V139" s="247" t="str">
        <f t="shared" si="22"/>
        <v>Sin Fecha</v>
      </c>
      <c r="W139" s="250">
        <f t="shared" si="23"/>
        <v>6.8631944444423425</v>
      </c>
      <c r="X139" s="246"/>
      <c r="Y139" s="251">
        <f>'Bug''s'!$D$3</f>
        <v>1</v>
      </c>
      <c r="Z139" s="251" t="str">
        <f>LOOKUP(J139,Personas!$A$2:$A$45,Personas!$B$2:$B$45)</f>
        <v>BX+</v>
      </c>
      <c r="AA139" s="252"/>
      <c r="AB139" s="252"/>
      <c r="AC139" s="252"/>
      <c r="AD139" s="252"/>
      <c r="AE139" s="242"/>
      <c r="AF139" s="242"/>
    </row>
    <row r="140" spans="1:32" s="245" customFormat="1" ht="47.25" customHeight="1" x14ac:dyDescent="0.25">
      <c r="A140" s="245">
        <v>1</v>
      </c>
      <c r="B140" s="254" t="s">
        <v>707</v>
      </c>
      <c r="C140" s="241" t="s">
        <v>689</v>
      </c>
      <c r="D140" s="246" t="s">
        <v>204</v>
      </c>
      <c r="E140" s="246" t="s">
        <v>51</v>
      </c>
      <c r="F140" s="246" t="s">
        <v>25</v>
      </c>
      <c r="G140" s="246" t="s">
        <v>690</v>
      </c>
      <c r="H140" s="246" t="s">
        <v>691</v>
      </c>
      <c r="I140" s="246" t="s">
        <v>456</v>
      </c>
      <c r="J140" s="246" t="s">
        <v>456</v>
      </c>
      <c r="K140" s="253">
        <f>'Bug''s'!$D$2</f>
        <v>42058.75</v>
      </c>
      <c r="L140" s="248">
        <v>42038.731944444444</v>
      </c>
      <c r="M140" s="259">
        <f>+T141</f>
        <v>42051.605555555558</v>
      </c>
      <c r="N140" s="230">
        <f t="shared" si="16"/>
        <v>7.1444444444423425</v>
      </c>
      <c r="O140" s="248">
        <f t="shared" si="17"/>
        <v>42052.605555555558</v>
      </c>
      <c r="P140" s="248">
        <v>42041</v>
      </c>
      <c r="Q140" s="249">
        <f t="shared" si="18"/>
        <v>6</v>
      </c>
      <c r="R140" s="249">
        <f t="shared" si="19"/>
        <v>17</v>
      </c>
      <c r="S140" s="250">
        <f t="shared" si="20"/>
        <v>20.018055555556202</v>
      </c>
      <c r="T140" s="247"/>
      <c r="U140" s="247" t="str">
        <f t="shared" si="21"/>
        <v>No Cumplió</v>
      </c>
      <c r="V140" s="247" t="str">
        <f t="shared" si="22"/>
        <v>No Cumplió</v>
      </c>
      <c r="W140" s="250">
        <f t="shared" si="23"/>
        <v>20.018055555556202</v>
      </c>
      <c r="X140" s="246"/>
      <c r="Y140" s="251">
        <f>'Bug''s'!$D$3</f>
        <v>1</v>
      </c>
      <c r="Z140" s="251" t="str">
        <f>LOOKUP(J140,Personas!$A$2:$A$45,Personas!$B$2:$B$45)</f>
        <v>BX+</v>
      </c>
      <c r="AA140" s="252"/>
      <c r="AB140" s="252"/>
      <c r="AC140" s="252"/>
      <c r="AD140" s="252"/>
      <c r="AE140" s="242"/>
      <c r="AF140" s="242"/>
    </row>
    <row r="141" spans="1:32" s="245" customFormat="1" ht="47.25" customHeight="1" x14ac:dyDescent="0.25">
      <c r="B141" s="254" t="s">
        <v>707</v>
      </c>
      <c r="C141" s="241" t="s">
        <v>689</v>
      </c>
      <c r="D141" s="246" t="s">
        <v>204</v>
      </c>
      <c r="E141" s="246" t="s">
        <v>51</v>
      </c>
      <c r="F141" s="246" t="s">
        <v>25</v>
      </c>
      <c r="G141" s="246" t="s">
        <v>690</v>
      </c>
      <c r="H141" s="246" t="s">
        <v>691</v>
      </c>
      <c r="I141" s="246" t="s">
        <v>456</v>
      </c>
      <c r="J141" s="246" t="s">
        <v>359</v>
      </c>
      <c r="K141" s="253">
        <f>'Bug''s'!$D$2</f>
        <v>42058.75</v>
      </c>
      <c r="L141" s="248">
        <v>42038.731944444444</v>
      </c>
      <c r="M141" s="259">
        <v>42038.783333333333</v>
      </c>
      <c r="N141" s="230">
        <f t="shared" si="16"/>
        <v>19.966666666667152</v>
      </c>
      <c r="O141" s="248">
        <f t="shared" si="17"/>
        <v>42039.783333333333</v>
      </c>
      <c r="P141" s="248">
        <v>42041</v>
      </c>
      <c r="Q141" s="249">
        <f t="shared" si="18"/>
        <v>11</v>
      </c>
      <c r="R141" s="249">
        <f t="shared" si="19"/>
        <v>10</v>
      </c>
      <c r="S141" s="250">
        <f t="shared" si="20"/>
        <v>20.018055555556202</v>
      </c>
      <c r="T141" s="247">
        <v>42051.605555555558</v>
      </c>
      <c r="U141" s="247" t="str">
        <f t="shared" si="21"/>
        <v>No Cumplió</v>
      </c>
      <c r="V141" s="247" t="str">
        <f t="shared" si="22"/>
        <v>No Cumplió</v>
      </c>
      <c r="W141" s="250">
        <f t="shared" si="23"/>
        <v>12.87361111111386</v>
      </c>
      <c r="X141" s="246"/>
      <c r="Y141" s="251">
        <f>'Bug''s'!$D$3</f>
        <v>1</v>
      </c>
      <c r="Z141" s="251" t="str">
        <f>LOOKUP(J141,Personas!$A$2:$A$45,Personas!$B$2:$B$45)</f>
        <v>TAS</v>
      </c>
      <c r="AA141" s="252"/>
      <c r="AB141" s="252"/>
      <c r="AC141" s="252"/>
      <c r="AD141" s="252"/>
      <c r="AE141" s="242"/>
      <c r="AF141" s="242"/>
    </row>
    <row r="142" spans="1:32" s="245" customFormat="1" ht="47.25" customHeight="1" x14ac:dyDescent="0.25">
      <c r="A142" s="245">
        <v>1</v>
      </c>
      <c r="B142" s="254" t="s">
        <v>707</v>
      </c>
      <c r="C142" s="241" t="s">
        <v>615</v>
      </c>
      <c r="D142" s="246" t="s">
        <v>204</v>
      </c>
      <c r="E142" s="246" t="s">
        <v>59</v>
      </c>
      <c r="F142" s="246" t="s">
        <v>25</v>
      </c>
      <c r="G142" s="246" t="s">
        <v>616</v>
      </c>
      <c r="H142" s="246" t="s">
        <v>617</v>
      </c>
      <c r="I142" s="246" t="s">
        <v>28</v>
      </c>
      <c r="J142" s="246" t="s">
        <v>65</v>
      </c>
      <c r="K142" s="253">
        <f>'Bug''s'!$D$2</f>
        <v>42058.75</v>
      </c>
      <c r="L142" s="248">
        <v>42034.833333333336</v>
      </c>
      <c r="M142" s="259">
        <v>42037</v>
      </c>
      <c r="N142" s="230">
        <f t="shared" si="16"/>
        <v>21.75</v>
      </c>
      <c r="O142" s="248">
        <f t="shared" si="17"/>
        <v>42038</v>
      </c>
      <c r="P142" s="248">
        <v>42055</v>
      </c>
      <c r="Q142" s="249">
        <f t="shared" si="18"/>
        <v>20</v>
      </c>
      <c r="R142" s="249">
        <f t="shared" si="19"/>
        <v>3</v>
      </c>
      <c r="S142" s="250">
        <f t="shared" si="20"/>
        <v>23.916666666664241</v>
      </c>
      <c r="T142" s="247"/>
      <c r="U142" s="247" t="str">
        <f t="shared" si="21"/>
        <v>No Cumplió</v>
      </c>
      <c r="V142" s="247" t="str">
        <f t="shared" si="22"/>
        <v>No Cumplió</v>
      </c>
      <c r="W142" s="250">
        <f t="shared" si="23"/>
        <v>23.916666666664241</v>
      </c>
      <c r="X142" s="246" t="s">
        <v>17</v>
      </c>
      <c r="Y142" s="251">
        <f>'Bug''s'!$D$3</f>
        <v>1</v>
      </c>
      <c r="Z142" s="251" t="str">
        <f>LOOKUP(J142,Personas!$A$2:$A$45,Personas!$B$2:$B$45)</f>
        <v>TAS</v>
      </c>
      <c r="AA142" s="252"/>
      <c r="AB142" s="252"/>
      <c r="AC142" s="252"/>
      <c r="AD142" s="252"/>
      <c r="AE142" s="239"/>
      <c r="AF142" s="239"/>
    </row>
    <row r="143" spans="1:32" s="245" customFormat="1" ht="47.25" customHeight="1" x14ac:dyDescent="0.25">
      <c r="A143" s="245" t="s">
        <v>945</v>
      </c>
      <c r="B143" s="254" t="s">
        <v>709</v>
      </c>
      <c r="C143" s="241" t="s">
        <v>203</v>
      </c>
      <c r="D143" s="246" t="s">
        <v>204</v>
      </c>
      <c r="E143" s="246" t="s">
        <v>817</v>
      </c>
      <c r="F143" s="246" t="s">
        <v>25</v>
      </c>
      <c r="G143" s="246" t="s">
        <v>205</v>
      </c>
      <c r="H143" s="246" t="s">
        <v>206</v>
      </c>
      <c r="I143" s="246" t="s">
        <v>55</v>
      </c>
      <c r="J143" s="246" t="s">
        <v>55</v>
      </c>
      <c r="K143" s="253">
        <f>'Bug''s'!$D$2</f>
        <v>42058.75</v>
      </c>
      <c r="L143" s="248">
        <v>42031.820833333331</v>
      </c>
      <c r="M143" s="259">
        <v>42037</v>
      </c>
      <c r="N143" s="230">
        <f t="shared" ref="N143:N174" si="24">K143-M143</f>
        <v>21.75</v>
      </c>
      <c r="O143" s="248">
        <f t="shared" ref="O143:O163" si="25">+Y143+M143</f>
        <v>42038</v>
      </c>
      <c r="P143" s="248">
        <v>42039</v>
      </c>
      <c r="Q143" s="249">
        <f t="shared" si="18"/>
        <v>-3</v>
      </c>
      <c r="R143" s="249">
        <f t="shared" si="19"/>
        <v>-4</v>
      </c>
      <c r="S143" s="250">
        <f t="shared" si="20"/>
        <v>26.929166666668607</v>
      </c>
      <c r="T143" s="247">
        <v>42035</v>
      </c>
      <c r="U143" s="247" t="str">
        <f t="shared" si="21"/>
        <v>Cumplió</v>
      </c>
      <c r="V143" s="247" t="str">
        <f t="shared" si="22"/>
        <v>Cumplió</v>
      </c>
      <c r="W143" s="250">
        <f t="shared" si="23"/>
        <v>3.1791666666686069</v>
      </c>
      <c r="X143" s="246" t="s">
        <v>135</v>
      </c>
      <c r="Y143" s="251">
        <f>'Bug''s'!$D$3</f>
        <v>1</v>
      </c>
      <c r="Z143" s="251" t="str">
        <f>LOOKUP(J143,Personas!$A$2:$A$45,Personas!$B$2:$B$45)</f>
        <v>BX+</v>
      </c>
      <c r="AA143" s="252"/>
      <c r="AB143" s="252"/>
      <c r="AC143" s="252"/>
      <c r="AD143" s="252"/>
      <c r="AE143" s="242"/>
      <c r="AF143" s="242"/>
    </row>
    <row r="144" spans="1:32" s="245" customFormat="1" ht="47.25" customHeight="1" x14ac:dyDescent="0.25">
      <c r="A144" s="245" t="s">
        <v>945</v>
      </c>
      <c r="B144" s="254" t="s">
        <v>709</v>
      </c>
      <c r="C144" s="241" t="s">
        <v>58</v>
      </c>
      <c r="D144" s="246" t="s">
        <v>204</v>
      </c>
      <c r="E144" s="246" t="s">
        <v>817</v>
      </c>
      <c r="F144" s="246" t="s">
        <v>25</v>
      </c>
      <c r="G144" s="246" t="s">
        <v>60</v>
      </c>
      <c r="H144" s="246" t="s">
        <v>61</v>
      </c>
      <c r="I144" s="246" t="s">
        <v>32</v>
      </c>
      <c r="J144" s="246" t="s">
        <v>760</v>
      </c>
      <c r="K144" s="253">
        <f>'Bug''s'!$D$2</f>
        <v>42058.75</v>
      </c>
      <c r="L144" s="248">
        <v>42031.728472222225</v>
      </c>
      <c r="M144" s="259">
        <f>+T145</f>
        <v>42038.390972222223</v>
      </c>
      <c r="N144" s="230">
        <f t="shared" si="24"/>
        <v>20.359027777776646</v>
      </c>
      <c r="O144" s="248">
        <f t="shared" si="25"/>
        <v>42039.390972222223</v>
      </c>
      <c r="P144" s="248"/>
      <c r="Q144" s="249">
        <f t="shared" ref="Q144" si="26">IF(T144="",(ROUNDDOWN(K144-O144,0)),ROUNDDOWN(T144-O144,0))</f>
        <v>6</v>
      </c>
      <c r="R144" s="249" t="str">
        <f t="shared" ref="R144" si="27">IF(P144="","Sin Fecha",IF(T144="",(ROUNDDOWN(K144-P144,0)),ROUNDDOWN(T144-P144,0)))</f>
        <v>Sin Fecha</v>
      </c>
      <c r="S144" s="250">
        <f t="shared" ref="S144" si="28">K144-L144</f>
        <v>27.021527777775191</v>
      </c>
      <c r="T144" s="247">
        <v>42045.782638888886</v>
      </c>
      <c r="U144" s="247" t="str">
        <f t="shared" ref="U144" si="29">IF(AND(T144&lt;&gt;"",Q144&lt;=0),"Cumplió","No Cumplió")</f>
        <v>No Cumplió</v>
      </c>
      <c r="V144" s="247" t="str">
        <f t="shared" ref="V144" si="30">IF(AND(T144&lt;&gt;"",R144&lt;=0),"Cumplió",IF(P144="","Sin Fecha","No Cumplió"))</f>
        <v>Sin Fecha</v>
      </c>
      <c r="W144" s="250">
        <f t="shared" ref="W144" si="31">IF(T144="",K144-L144,T144-L144)</f>
        <v>14.054166666661331</v>
      </c>
      <c r="X144" s="246" t="s">
        <v>17</v>
      </c>
      <c r="Y144" s="251">
        <f>'Bug''s'!$D$3</f>
        <v>1</v>
      </c>
      <c r="Z144" s="251" t="str">
        <f>LOOKUP(J144,Personas!$A$2:$A$45,Personas!$B$2:$B$45)</f>
        <v>BX+</v>
      </c>
      <c r="AA144" s="252"/>
      <c r="AB144" s="252"/>
      <c r="AC144" s="252"/>
      <c r="AD144" s="252"/>
      <c r="AE144" s="242"/>
      <c r="AF144" s="242"/>
    </row>
    <row r="145" spans="1:32" s="245" customFormat="1" ht="47.25" customHeight="1" x14ac:dyDescent="0.25">
      <c r="B145" s="254" t="s">
        <v>709</v>
      </c>
      <c r="C145" s="241" t="s">
        <v>58</v>
      </c>
      <c r="D145" s="246" t="s">
        <v>204</v>
      </c>
      <c r="E145" s="246" t="s">
        <v>59</v>
      </c>
      <c r="F145" s="246" t="s">
        <v>25</v>
      </c>
      <c r="G145" s="246" t="s">
        <v>60</v>
      </c>
      <c r="H145" s="246" t="s">
        <v>61</v>
      </c>
      <c r="I145" s="246" t="s">
        <v>32</v>
      </c>
      <c r="J145" s="246" t="s">
        <v>16</v>
      </c>
      <c r="K145" s="253">
        <f>'Bug''s'!$D$2</f>
        <v>42058.75</v>
      </c>
      <c r="L145" s="248">
        <v>42031.728472222225</v>
      </c>
      <c r="M145" s="259">
        <v>42037</v>
      </c>
      <c r="N145" s="230">
        <f t="shared" si="24"/>
        <v>21.75</v>
      </c>
      <c r="O145" s="248">
        <f t="shared" si="25"/>
        <v>42038</v>
      </c>
      <c r="P145" s="248"/>
      <c r="Q145" s="249">
        <f t="shared" si="18"/>
        <v>0</v>
      </c>
      <c r="R145" s="249" t="str">
        <f t="shared" si="19"/>
        <v>Sin Fecha</v>
      </c>
      <c r="S145" s="250">
        <f t="shared" si="20"/>
        <v>27.021527777775191</v>
      </c>
      <c r="T145" s="247">
        <v>42038.390972222223</v>
      </c>
      <c r="U145" s="247" t="str">
        <f t="shared" si="21"/>
        <v>Cumplió</v>
      </c>
      <c r="V145" s="247" t="str">
        <f t="shared" si="22"/>
        <v>Sin Fecha</v>
      </c>
      <c r="W145" s="250">
        <f t="shared" si="23"/>
        <v>6.6624999999985448</v>
      </c>
      <c r="X145" s="246" t="s">
        <v>17</v>
      </c>
      <c r="Y145" s="251">
        <f>'Bug''s'!$D$3</f>
        <v>1</v>
      </c>
      <c r="Z145" s="251" t="str">
        <f>LOOKUP(J145,Personas!$A$2:$A$45,Personas!$B$2:$B$45)</f>
        <v>TAS</v>
      </c>
      <c r="AA145" s="252"/>
      <c r="AB145" s="252"/>
      <c r="AC145" s="252"/>
      <c r="AD145" s="252"/>
      <c r="AE145" s="242"/>
      <c r="AF145" s="242"/>
    </row>
    <row r="146" spans="1:32" s="245" customFormat="1" ht="47.25" customHeight="1" x14ac:dyDescent="0.25">
      <c r="A146" s="245" t="s">
        <v>945</v>
      </c>
      <c r="B146" s="254" t="s">
        <v>709</v>
      </c>
      <c r="C146" s="241" t="s">
        <v>207</v>
      </c>
      <c r="D146" s="246" t="s">
        <v>204</v>
      </c>
      <c r="E146" s="246" t="s">
        <v>817</v>
      </c>
      <c r="F146" s="246" t="s">
        <v>25</v>
      </c>
      <c r="G146" s="246" t="s">
        <v>208</v>
      </c>
      <c r="H146" s="246" t="s">
        <v>209</v>
      </c>
      <c r="I146" s="246" t="s">
        <v>32</v>
      </c>
      <c r="J146" s="246" t="s">
        <v>760</v>
      </c>
      <c r="K146" s="253">
        <f>'Bug''s'!$D$2</f>
        <v>42058.75</v>
      </c>
      <c r="L146" s="248">
        <v>42031.502083333333</v>
      </c>
      <c r="M146" s="259">
        <v>42037</v>
      </c>
      <c r="N146" s="230">
        <f t="shared" si="24"/>
        <v>21.75</v>
      </c>
      <c r="O146" s="248">
        <f t="shared" si="25"/>
        <v>42038</v>
      </c>
      <c r="P146" s="248">
        <v>42039</v>
      </c>
      <c r="Q146" s="249">
        <f t="shared" ref="Q146" si="32">IF(T146="",(ROUNDDOWN(K146-O146,0)),ROUNDDOWN(T146-O146,0))</f>
        <v>7</v>
      </c>
      <c r="R146" s="249">
        <f t="shared" ref="R146" si="33">IF(P146="","Sin Fecha",IF(T146="",(ROUNDDOWN(K146-P146,0)),ROUNDDOWN(T146-P146,0)))</f>
        <v>6</v>
      </c>
      <c r="S146" s="250">
        <f t="shared" ref="S146" si="34">K146-L146</f>
        <v>27.247916666667152</v>
      </c>
      <c r="T146" s="247">
        <v>42045.787499999999</v>
      </c>
      <c r="U146" s="247" t="str">
        <f t="shared" ref="U146" si="35">IF(AND(T146&lt;&gt;"",Q146&lt;=0),"Cumplió","No Cumplió")</f>
        <v>No Cumplió</v>
      </c>
      <c r="V146" s="247" t="str">
        <f t="shared" ref="V146" si="36">IF(AND(T146&lt;&gt;"",R146&lt;=0),"Cumplió",IF(P146="","Sin Fecha","No Cumplió"))</f>
        <v>No Cumplió</v>
      </c>
      <c r="W146" s="250">
        <f t="shared" ref="W146" si="37">IF(T146="",K146-L146,T146-L146)</f>
        <v>14.285416666665697</v>
      </c>
      <c r="X146" s="246" t="s">
        <v>56</v>
      </c>
      <c r="Y146" s="251">
        <f>'Bug''s'!$D$3</f>
        <v>1</v>
      </c>
      <c r="Z146" s="251" t="str">
        <f>LOOKUP(J146,Personas!$A$2:$A$45,Personas!$B$2:$B$45)</f>
        <v>BX+</v>
      </c>
      <c r="AA146" s="252"/>
      <c r="AB146" s="252"/>
      <c r="AC146" s="252"/>
      <c r="AD146" s="252"/>
      <c r="AE146" s="242"/>
      <c r="AF146" s="242"/>
    </row>
    <row r="147" spans="1:32" s="245" customFormat="1" ht="47.25" customHeight="1" x14ac:dyDescent="0.25">
      <c r="B147" s="254" t="s">
        <v>709</v>
      </c>
      <c r="C147" s="241" t="s">
        <v>207</v>
      </c>
      <c r="D147" s="246" t="s">
        <v>204</v>
      </c>
      <c r="E147" s="246" t="s">
        <v>59</v>
      </c>
      <c r="F147" s="246" t="s">
        <v>25</v>
      </c>
      <c r="G147" s="246" t="s">
        <v>208</v>
      </c>
      <c r="H147" s="246" t="s">
        <v>209</v>
      </c>
      <c r="I147" s="246" t="s">
        <v>32</v>
      </c>
      <c r="J147" s="246" t="s">
        <v>16</v>
      </c>
      <c r="K147" s="253">
        <f>'Bug''s'!$D$2</f>
        <v>42058.75</v>
      </c>
      <c r="L147" s="248">
        <v>42031.502083333333</v>
      </c>
      <c r="M147" s="259">
        <v>42037</v>
      </c>
      <c r="N147" s="230">
        <f t="shared" si="24"/>
        <v>21.75</v>
      </c>
      <c r="O147" s="248">
        <f t="shared" si="25"/>
        <v>42038</v>
      </c>
      <c r="P147" s="248">
        <v>42039</v>
      </c>
      <c r="Q147" s="249">
        <f t="shared" si="18"/>
        <v>7</v>
      </c>
      <c r="R147" s="249">
        <f t="shared" si="19"/>
        <v>6</v>
      </c>
      <c r="S147" s="250">
        <f t="shared" si="20"/>
        <v>27.247916666667152</v>
      </c>
      <c r="T147" s="247">
        <v>42045.787499999999</v>
      </c>
      <c r="U147" s="247" t="str">
        <f t="shared" si="21"/>
        <v>No Cumplió</v>
      </c>
      <c r="V147" s="247" t="str">
        <f t="shared" si="22"/>
        <v>No Cumplió</v>
      </c>
      <c r="W147" s="250">
        <f t="shared" si="23"/>
        <v>14.285416666665697</v>
      </c>
      <c r="X147" s="246" t="s">
        <v>56</v>
      </c>
      <c r="Y147" s="251">
        <f>'Bug''s'!$D$3</f>
        <v>1</v>
      </c>
      <c r="Z147" s="251" t="str">
        <f>LOOKUP(J147,Personas!$A$2:$A$45,Personas!$B$2:$B$45)</f>
        <v>TAS</v>
      </c>
      <c r="AA147" s="252"/>
      <c r="AB147" s="252"/>
      <c r="AC147" s="252"/>
      <c r="AD147" s="252"/>
      <c r="AE147" s="242"/>
      <c r="AF147" s="242"/>
    </row>
    <row r="148" spans="1:32" s="245" customFormat="1" ht="47.25" customHeight="1" x14ac:dyDescent="0.25">
      <c r="A148" s="245">
        <v>1</v>
      </c>
      <c r="B148" s="254" t="s">
        <v>707</v>
      </c>
      <c r="C148" s="241" t="s">
        <v>62</v>
      </c>
      <c r="D148" s="246" t="s">
        <v>204</v>
      </c>
      <c r="E148" s="246" t="s">
        <v>51</v>
      </c>
      <c r="F148" s="246" t="s">
        <v>25</v>
      </c>
      <c r="G148" s="246" t="s">
        <v>63</v>
      </c>
      <c r="H148" s="246" t="s">
        <v>64</v>
      </c>
      <c r="I148" s="246" t="s">
        <v>65</v>
      </c>
      <c r="J148" s="246" t="s">
        <v>65</v>
      </c>
      <c r="K148" s="253">
        <f>'Bug''s'!$D$2</f>
        <v>42058.75</v>
      </c>
      <c r="L148" s="248">
        <v>42027.88958333333</v>
      </c>
      <c r="M148" s="259">
        <v>42038</v>
      </c>
      <c r="N148" s="230">
        <f t="shared" si="24"/>
        <v>20.75</v>
      </c>
      <c r="O148" s="248">
        <f t="shared" si="25"/>
        <v>42039</v>
      </c>
      <c r="P148" s="248">
        <v>42055</v>
      </c>
      <c r="Q148" s="249">
        <f t="shared" si="18"/>
        <v>19</v>
      </c>
      <c r="R148" s="249">
        <f t="shared" si="19"/>
        <v>3</v>
      </c>
      <c r="S148" s="250">
        <f t="shared" si="20"/>
        <v>30.860416666670062</v>
      </c>
      <c r="T148" s="247"/>
      <c r="U148" s="247" t="str">
        <f t="shared" si="21"/>
        <v>No Cumplió</v>
      </c>
      <c r="V148" s="247" t="str">
        <f t="shared" si="22"/>
        <v>No Cumplió</v>
      </c>
      <c r="W148" s="250">
        <f t="shared" si="23"/>
        <v>30.860416666670062</v>
      </c>
      <c r="X148" s="246" t="s">
        <v>879</v>
      </c>
      <c r="Y148" s="251">
        <f>'Bug''s'!$D$3</f>
        <v>1</v>
      </c>
      <c r="Z148" s="251" t="str">
        <f>LOOKUP(J148,Personas!$A$2:$A$45,Personas!$B$2:$B$45)</f>
        <v>TAS</v>
      </c>
      <c r="AA148" s="252"/>
      <c r="AB148" s="252"/>
      <c r="AC148" s="252"/>
      <c r="AD148" s="252"/>
      <c r="AE148" s="242"/>
      <c r="AF148" s="242"/>
    </row>
    <row r="149" spans="1:32" s="245" customFormat="1" ht="47.25" customHeight="1" x14ac:dyDescent="0.25">
      <c r="A149" s="245" t="s">
        <v>945</v>
      </c>
      <c r="B149" s="254" t="s">
        <v>709</v>
      </c>
      <c r="C149" s="241" t="s">
        <v>210</v>
      </c>
      <c r="D149" s="246" t="s">
        <v>204</v>
      </c>
      <c r="E149" s="246" t="s">
        <v>817</v>
      </c>
      <c r="F149" s="246" t="s">
        <v>25</v>
      </c>
      <c r="G149" s="246" t="s">
        <v>211</v>
      </c>
      <c r="H149" s="246" t="s">
        <v>212</v>
      </c>
      <c r="I149" s="246" t="s">
        <v>148</v>
      </c>
      <c r="J149" s="246" t="s">
        <v>148</v>
      </c>
      <c r="K149" s="253">
        <f>'Bug''s'!$D$2</f>
        <v>42058.75</v>
      </c>
      <c r="L149" s="248">
        <v>42026.75</v>
      </c>
      <c r="M149" s="259">
        <v>42037</v>
      </c>
      <c r="N149" s="230">
        <f t="shared" si="24"/>
        <v>21.75</v>
      </c>
      <c r="O149" s="248">
        <f t="shared" si="25"/>
        <v>42038</v>
      </c>
      <c r="P149" s="248">
        <v>42040</v>
      </c>
      <c r="Q149" s="249">
        <f t="shared" si="18"/>
        <v>2</v>
      </c>
      <c r="R149" s="249">
        <f t="shared" si="19"/>
        <v>0</v>
      </c>
      <c r="S149" s="250">
        <f t="shared" si="20"/>
        <v>32</v>
      </c>
      <c r="T149" s="247">
        <v>42040</v>
      </c>
      <c r="U149" s="247" t="str">
        <f t="shared" si="21"/>
        <v>No Cumplió</v>
      </c>
      <c r="V149" s="247" t="str">
        <f t="shared" si="22"/>
        <v>Cumplió</v>
      </c>
      <c r="W149" s="250">
        <f t="shared" si="23"/>
        <v>13.25</v>
      </c>
      <c r="X149" s="246" t="s">
        <v>213</v>
      </c>
      <c r="Y149" s="251">
        <f>'Bug''s'!$D$3</f>
        <v>1</v>
      </c>
      <c r="Z149" s="251" t="str">
        <f>LOOKUP(J149,Personas!$A$2:$A$45,Personas!$B$2:$B$45)</f>
        <v>BX+</v>
      </c>
      <c r="AA149" s="252"/>
      <c r="AB149" s="252"/>
      <c r="AC149" s="252"/>
      <c r="AD149" s="252"/>
      <c r="AE149" s="242"/>
      <c r="AF149" s="242"/>
    </row>
    <row r="150" spans="1:32" s="245" customFormat="1" ht="47.25" customHeight="1" x14ac:dyDescent="0.25">
      <c r="B150" s="254" t="s">
        <v>708</v>
      </c>
      <c r="C150" s="241" t="s">
        <v>214</v>
      </c>
      <c r="D150" s="246" t="s">
        <v>204</v>
      </c>
      <c r="E150" s="246" t="s">
        <v>51</v>
      </c>
      <c r="F150" s="246" t="s">
        <v>25</v>
      </c>
      <c r="G150" s="246" t="s">
        <v>215</v>
      </c>
      <c r="H150" s="246" t="s">
        <v>216</v>
      </c>
      <c r="I150" s="246" t="s">
        <v>38</v>
      </c>
      <c r="J150" s="246" t="s">
        <v>22</v>
      </c>
      <c r="K150" s="253">
        <f>'Bug''s'!$D$2</f>
        <v>42058.75</v>
      </c>
      <c r="L150" s="248">
        <v>42025.50277777778</v>
      </c>
      <c r="M150" s="259">
        <v>42037</v>
      </c>
      <c r="N150" s="230">
        <f t="shared" si="24"/>
        <v>21.75</v>
      </c>
      <c r="O150" s="248">
        <f t="shared" si="25"/>
        <v>42038</v>
      </c>
      <c r="P150" s="248"/>
      <c r="Q150" s="249">
        <f t="shared" si="18"/>
        <v>14</v>
      </c>
      <c r="R150" s="249" t="str">
        <f t="shared" si="19"/>
        <v>Sin Fecha</v>
      </c>
      <c r="S150" s="250">
        <f t="shared" si="20"/>
        <v>33.247222222220444</v>
      </c>
      <c r="T150" s="247">
        <v>42052</v>
      </c>
      <c r="U150" s="247" t="str">
        <f t="shared" si="21"/>
        <v>No Cumplió</v>
      </c>
      <c r="V150" s="247" t="str">
        <f t="shared" si="22"/>
        <v>Sin Fecha</v>
      </c>
      <c r="W150" s="250">
        <f t="shared" si="23"/>
        <v>26.497222222220444</v>
      </c>
      <c r="X150" s="246" t="s">
        <v>217</v>
      </c>
      <c r="Y150" s="251">
        <f>'Bug''s'!$D$3</f>
        <v>1</v>
      </c>
      <c r="Z150" s="251" t="str">
        <f>LOOKUP(J150,Personas!$A$2:$A$45,Personas!$B$2:$B$45)</f>
        <v>TAS</v>
      </c>
      <c r="AA150" s="252"/>
      <c r="AB150" s="252"/>
      <c r="AC150" s="252"/>
      <c r="AD150" s="252"/>
      <c r="AE150" s="242"/>
      <c r="AF150" s="242"/>
    </row>
    <row r="151" spans="1:32" s="245" customFormat="1" ht="47.25" customHeight="1" x14ac:dyDescent="0.25">
      <c r="A151" s="245" t="s">
        <v>945</v>
      </c>
      <c r="B151" s="254" t="s">
        <v>709</v>
      </c>
      <c r="C151" s="241" t="s">
        <v>218</v>
      </c>
      <c r="D151" s="246" t="s">
        <v>204</v>
      </c>
      <c r="E151" s="246" t="s">
        <v>59</v>
      </c>
      <c r="F151" s="246" t="s">
        <v>12</v>
      </c>
      <c r="G151" s="246" t="s">
        <v>219</v>
      </c>
      <c r="H151" s="246" t="s">
        <v>220</v>
      </c>
      <c r="I151" s="246" t="s">
        <v>148</v>
      </c>
      <c r="J151" s="246" t="s">
        <v>148</v>
      </c>
      <c r="K151" s="253">
        <f>'Bug''s'!$D$2</f>
        <v>42058.75</v>
      </c>
      <c r="L151" s="248">
        <v>42025.499305555553</v>
      </c>
      <c r="M151" s="259">
        <f>+T152</f>
        <v>42041.782638888886</v>
      </c>
      <c r="N151" s="230">
        <f t="shared" si="24"/>
        <v>16.96736111111386</v>
      </c>
      <c r="O151" s="248">
        <f t="shared" si="25"/>
        <v>42042.782638888886</v>
      </c>
      <c r="P151" s="248"/>
      <c r="Q151" s="249">
        <f t="shared" si="18"/>
        <v>2</v>
      </c>
      <c r="R151" s="249" t="str">
        <f t="shared" si="19"/>
        <v>Sin Fecha</v>
      </c>
      <c r="S151" s="250">
        <f t="shared" si="20"/>
        <v>33.250694444446708</v>
      </c>
      <c r="T151" s="247">
        <v>42045.404166666667</v>
      </c>
      <c r="U151" s="247" t="str">
        <f t="shared" si="21"/>
        <v>No Cumplió</v>
      </c>
      <c r="V151" s="247" t="str">
        <f t="shared" si="22"/>
        <v>Sin Fecha</v>
      </c>
      <c r="W151" s="250">
        <f t="shared" si="23"/>
        <v>19.90486111111386</v>
      </c>
      <c r="X151" s="246" t="s">
        <v>17</v>
      </c>
      <c r="Y151" s="251">
        <f>'Bug''s'!$D$3</f>
        <v>1</v>
      </c>
      <c r="Z151" s="251" t="str">
        <f>LOOKUP(J151,Personas!$A$2:$A$45,Personas!$B$2:$B$45)</f>
        <v>BX+</v>
      </c>
      <c r="AA151" s="252"/>
      <c r="AB151" s="252"/>
      <c r="AC151" s="252"/>
      <c r="AD151" s="252"/>
      <c r="AE151" s="242"/>
      <c r="AF151" s="242"/>
    </row>
    <row r="152" spans="1:32" s="245" customFormat="1" ht="47.25" customHeight="1" x14ac:dyDescent="0.25">
      <c r="B152" s="254" t="s">
        <v>709</v>
      </c>
      <c r="C152" s="241" t="s">
        <v>218</v>
      </c>
      <c r="D152" s="246" t="s">
        <v>204</v>
      </c>
      <c r="E152" s="246" t="s">
        <v>59</v>
      </c>
      <c r="F152" s="246" t="s">
        <v>12</v>
      </c>
      <c r="G152" s="246" t="s">
        <v>219</v>
      </c>
      <c r="H152" s="246" t="s">
        <v>220</v>
      </c>
      <c r="I152" s="246" t="s">
        <v>148</v>
      </c>
      <c r="J152" s="246" t="s">
        <v>22</v>
      </c>
      <c r="K152" s="253">
        <f>'Bug''s'!$D$2</f>
        <v>42058.75</v>
      </c>
      <c r="L152" s="248">
        <v>42025.499305555553</v>
      </c>
      <c r="M152" s="259">
        <v>42037</v>
      </c>
      <c r="N152" s="230">
        <f t="shared" si="24"/>
        <v>21.75</v>
      </c>
      <c r="O152" s="248">
        <f t="shared" si="25"/>
        <v>42038</v>
      </c>
      <c r="P152" s="248"/>
      <c r="Q152" s="249">
        <f t="shared" si="18"/>
        <v>3</v>
      </c>
      <c r="R152" s="249" t="str">
        <f t="shared" si="19"/>
        <v>Sin Fecha</v>
      </c>
      <c r="S152" s="250">
        <f t="shared" si="20"/>
        <v>33.250694444446708</v>
      </c>
      <c r="T152" s="247">
        <v>42041.782638888886</v>
      </c>
      <c r="U152" s="247" t="str">
        <f t="shared" si="21"/>
        <v>No Cumplió</v>
      </c>
      <c r="V152" s="247" t="str">
        <f t="shared" si="22"/>
        <v>Sin Fecha</v>
      </c>
      <c r="W152" s="250">
        <f t="shared" si="23"/>
        <v>16.283333333332848</v>
      </c>
      <c r="X152" s="246" t="s">
        <v>17</v>
      </c>
      <c r="Y152" s="251">
        <f>'Bug''s'!$D$3</f>
        <v>1</v>
      </c>
      <c r="Z152" s="251" t="str">
        <f>LOOKUP(J152,Personas!$A$2:$A$45,Personas!$B$2:$B$45)</f>
        <v>TAS</v>
      </c>
      <c r="AA152" s="252"/>
      <c r="AB152" s="252"/>
      <c r="AC152" s="252"/>
      <c r="AD152" s="252"/>
      <c r="AE152" s="242"/>
      <c r="AF152" s="242"/>
    </row>
    <row r="153" spans="1:32" s="245" customFormat="1" ht="47.25" customHeight="1" x14ac:dyDescent="0.25">
      <c r="A153" s="245" t="s">
        <v>945</v>
      </c>
      <c r="B153" s="254" t="s">
        <v>708</v>
      </c>
      <c r="C153" s="241" t="s">
        <v>221</v>
      </c>
      <c r="D153" s="246" t="s">
        <v>204</v>
      </c>
      <c r="E153" s="246" t="s">
        <v>817</v>
      </c>
      <c r="F153" s="246" t="s">
        <v>12</v>
      </c>
      <c r="G153" s="246" t="s">
        <v>222</v>
      </c>
      <c r="H153" s="246" t="s">
        <v>223</v>
      </c>
      <c r="I153" s="246" t="s">
        <v>80</v>
      </c>
      <c r="J153" s="246" t="s">
        <v>96</v>
      </c>
      <c r="K153" s="253">
        <f>'Bug''s'!$D$2</f>
        <v>42058.75</v>
      </c>
      <c r="L153" s="248">
        <v>42023.806944444441</v>
      </c>
      <c r="M153" s="259">
        <v>42037</v>
      </c>
      <c r="N153" s="230">
        <f t="shared" si="24"/>
        <v>21.75</v>
      </c>
      <c r="O153" s="248">
        <f t="shared" si="25"/>
        <v>42038</v>
      </c>
      <c r="P153" s="248"/>
      <c r="Q153" s="249">
        <f t="shared" si="18"/>
        <v>3</v>
      </c>
      <c r="R153" s="249" t="str">
        <f t="shared" si="19"/>
        <v>Sin Fecha</v>
      </c>
      <c r="S153" s="250">
        <f t="shared" si="20"/>
        <v>34.943055555559113</v>
      </c>
      <c r="T153" s="247">
        <v>42041.806944444441</v>
      </c>
      <c r="U153" s="247" t="str">
        <f t="shared" si="21"/>
        <v>No Cumplió</v>
      </c>
      <c r="V153" s="247" t="str">
        <f t="shared" si="22"/>
        <v>Sin Fecha</v>
      </c>
      <c r="W153" s="250">
        <f t="shared" si="23"/>
        <v>18</v>
      </c>
      <c r="X153" s="246" t="s">
        <v>71</v>
      </c>
      <c r="Y153" s="251">
        <f>'Bug''s'!$D$3</f>
        <v>1</v>
      </c>
      <c r="Z153" s="251" t="str">
        <f>LOOKUP(J153,Personas!$A$2:$A$45,Personas!$B$2:$B$45)</f>
        <v>TAS</v>
      </c>
      <c r="AA153" s="252"/>
      <c r="AB153" s="252"/>
      <c r="AC153" s="252"/>
      <c r="AD153" s="252"/>
      <c r="AE153" s="242"/>
      <c r="AF153" s="242"/>
    </row>
    <row r="154" spans="1:32" s="245" customFormat="1" ht="47.25" customHeight="1" x14ac:dyDescent="0.25">
      <c r="A154" s="245" t="s">
        <v>945</v>
      </c>
      <c r="B154" s="254" t="s">
        <v>707</v>
      </c>
      <c r="C154" s="241" t="s">
        <v>224</v>
      </c>
      <c r="D154" s="246" t="s">
        <v>204</v>
      </c>
      <c r="E154" s="246" t="s">
        <v>817</v>
      </c>
      <c r="F154" s="246" t="s">
        <v>12</v>
      </c>
      <c r="G154" s="246" t="s">
        <v>225</v>
      </c>
      <c r="H154" s="246" t="s">
        <v>226</v>
      </c>
      <c r="I154" s="246" t="s">
        <v>49</v>
      </c>
      <c r="J154" s="246" t="s">
        <v>16</v>
      </c>
      <c r="K154" s="253">
        <f>'Bug''s'!$D$2</f>
        <v>42058.75</v>
      </c>
      <c r="L154" s="248">
        <v>42023.602777777778</v>
      </c>
      <c r="M154" s="259">
        <v>42037</v>
      </c>
      <c r="N154" s="230">
        <f t="shared" si="24"/>
        <v>21.75</v>
      </c>
      <c r="O154" s="248">
        <f t="shared" si="25"/>
        <v>42038</v>
      </c>
      <c r="P154" s="248"/>
      <c r="Q154" s="249">
        <f t="shared" si="18"/>
        <v>0</v>
      </c>
      <c r="R154" s="249" t="str">
        <f t="shared" si="19"/>
        <v>Sin Fecha</v>
      </c>
      <c r="S154" s="250">
        <f t="shared" si="20"/>
        <v>35.147222222221899</v>
      </c>
      <c r="T154" s="247">
        <v>42038</v>
      </c>
      <c r="U154" s="247" t="str">
        <f t="shared" si="21"/>
        <v>Cumplió</v>
      </c>
      <c r="V154" s="247" t="str">
        <f t="shared" si="22"/>
        <v>Sin Fecha</v>
      </c>
      <c r="W154" s="250">
        <f t="shared" si="23"/>
        <v>14.397222222221899</v>
      </c>
      <c r="X154" s="246" t="s">
        <v>17</v>
      </c>
      <c r="Y154" s="251">
        <f>'Bug''s'!$D$3</f>
        <v>1</v>
      </c>
      <c r="Z154" s="251" t="str">
        <f>LOOKUP(J154,Personas!$A$2:$A$45,Personas!$B$2:$B$45)</f>
        <v>TAS</v>
      </c>
      <c r="AA154" s="252"/>
      <c r="AB154" s="252"/>
      <c r="AC154" s="252"/>
      <c r="AD154" s="252"/>
      <c r="AE154" s="242"/>
      <c r="AF154" s="242"/>
    </row>
    <row r="155" spans="1:32" s="245" customFormat="1" ht="47.25" customHeight="1" x14ac:dyDescent="0.25">
      <c r="A155" s="245" t="s">
        <v>945</v>
      </c>
      <c r="B155" s="254" t="s">
        <v>709</v>
      </c>
      <c r="C155" s="241" t="s">
        <v>227</v>
      </c>
      <c r="D155" s="246" t="s">
        <v>204</v>
      </c>
      <c r="E155" s="246" t="s">
        <v>817</v>
      </c>
      <c r="F155" s="246" t="s">
        <v>12</v>
      </c>
      <c r="G155" s="246" t="s">
        <v>228</v>
      </c>
      <c r="H155" s="246" t="s">
        <v>229</v>
      </c>
      <c r="I155" s="246" t="s">
        <v>28</v>
      </c>
      <c r="J155" s="246" t="s">
        <v>28</v>
      </c>
      <c r="K155" s="253">
        <f>'Bug''s'!$D$2</f>
        <v>42058.75</v>
      </c>
      <c r="L155" s="248">
        <v>42022.611805555556</v>
      </c>
      <c r="M155" s="259">
        <v>42037</v>
      </c>
      <c r="N155" s="230">
        <f t="shared" si="24"/>
        <v>21.75</v>
      </c>
      <c r="O155" s="248">
        <f t="shared" si="25"/>
        <v>42038</v>
      </c>
      <c r="P155" s="248"/>
      <c r="Q155" s="249">
        <f t="shared" si="18"/>
        <v>10</v>
      </c>
      <c r="R155" s="249" t="str">
        <f t="shared" si="19"/>
        <v>Sin Fecha</v>
      </c>
      <c r="S155" s="250">
        <f t="shared" si="20"/>
        <v>36.138194444443798</v>
      </c>
      <c r="T155" s="247">
        <v>42048.488194444442</v>
      </c>
      <c r="U155" s="247" t="str">
        <f t="shared" si="21"/>
        <v>No Cumplió</v>
      </c>
      <c r="V155" s="247" t="str">
        <f t="shared" si="22"/>
        <v>Sin Fecha</v>
      </c>
      <c r="W155" s="250">
        <f t="shared" si="23"/>
        <v>25.87638888888614</v>
      </c>
      <c r="X155" s="246" t="s">
        <v>92</v>
      </c>
      <c r="Y155" s="251">
        <f>'Bug''s'!$D$3</f>
        <v>1</v>
      </c>
      <c r="Z155" s="251" t="str">
        <f>LOOKUP(J155,Personas!$A$2:$A$45,Personas!$B$2:$B$45)</f>
        <v>BX+</v>
      </c>
      <c r="AA155" s="252"/>
      <c r="AB155" s="252"/>
      <c r="AC155" s="252"/>
      <c r="AD155" s="252"/>
      <c r="AE155" s="242"/>
      <c r="AF155" s="242"/>
    </row>
    <row r="156" spans="1:32" s="245" customFormat="1" ht="47.25" customHeight="1" x14ac:dyDescent="0.25">
      <c r="B156" s="254" t="s">
        <v>709</v>
      </c>
      <c r="C156" s="241" t="s">
        <v>227</v>
      </c>
      <c r="D156" s="246" t="s">
        <v>204</v>
      </c>
      <c r="E156" s="246" t="s">
        <v>59</v>
      </c>
      <c r="F156" s="246" t="s">
        <v>12</v>
      </c>
      <c r="G156" s="246" t="s">
        <v>228</v>
      </c>
      <c r="H156" s="246" t="s">
        <v>229</v>
      </c>
      <c r="I156" s="246" t="s">
        <v>28</v>
      </c>
      <c r="J156" s="246" t="s">
        <v>16</v>
      </c>
      <c r="K156" s="253">
        <f>'Bug''s'!$D$2</f>
        <v>42058.75</v>
      </c>
      <c r="L156" s="248">
        <v>42022.611805555556</v>
      </c>
      <c r="M156" s="259">
        <f>+T155</f>
        <v>42048.488194444442</v>
      </c>
      <c r="N156" s="230">
        <f t="shared" si="24"/>
        <v>10.261805555557657</v>
      </c>
      <c r="O156" s="248">
        <f t="shared" si="25"/>
        <v>42049.488194444442</v>
      </c>
      <c r="P156" s="248">
        <v>42040</v>
      </c>
      <c r="Q156" s="249">
        <f t="shared" si="18"/>
        <v>-10</v>
      </c>
      <c r="R156" s="249">
        <f t="shared" si="19"/>
        <v>0</v>
      </c>
      <c r="S156" s="250">
        <f t="shared" si="20"/>
        <v>36.138194444443798</v>
      </c>
      <c r="T156" s="247">
        <v>42039.462500000001</v>
      </c>
      <c r="U156" s="247" t="str">
        <f t="shared" si="21"/>
        <v>Cumplió</v>
      </c>
      <c r="V156" s="247" t="str">
        <f t="shared" si="22"/>
        <v>Cumplió</v>
      </c>
      <c r="W156" s="250">
        <f t="shared" si="23"/>
        <v>16.850694444445253</v>
      </c>
      <c r="X156" s="246" t="s">
        <v>92</v>
      </c>
      <c r="Y156" s="251">
        <f>'Bug''s'!$D$3</f>
        <v>1</v>
      </c>
      <c r="Z156" s="251" t="str">
        <f>LOOKUP(J156,Personas!$A$2:$A$45,Personas!$B$2:$B$45)</f>
        <v>TAS</v>
      </c>
      <c r="AA156" s="252"/>
      <c r="AB156" s="252"/>
      <c r="AC156" s="252"/>
      <c r="AD156" s="252"/>
      <c r="AE156" s="242"/>
      <c r="AF156" s="242"/>
    </row>
    <row r="157" spans="1:32" s="245" customFormat="1" ht="47.25" customHeight="1" x14ac:dyDescent="0.25">
      <c r="A157" s="245" t="s">
        <v>945</v>
      </c>
      <c r="B157" s="254" t="s">
        <v>707</v>
      </c>
      <c r="C157" s="241" t="s">
        <v>813</v>
      </c>
      <c r="D157" s="246" t="s">
        <v>204</v>
      </c>
      <c r="E157" s="246" t="s">
        <v>59</v>
      </c>
      <c r="F157" s="246" t="s">
        <v>25</v>
      </c>
      <c r="G157" s="246" t="s">
        <v>814</v>
      </c>
      <c r="H157" s="246" t="s">
        <v>815</v>
      </c>
      <c r="I157" s="246" t="s">
        <v>32</v>
      </c>
      <c r="J157" s="246" t="s">
        <v>32</v>
      </c>
      <c r="K157" s="253">
        <f>'Bug''s'!$D$2</f>
        <v>42058.75</v>
      </c>
      <c r="L157" s="248">
        <v>42021.013194444444</v>
      </c>
      <c r="M157" s="259">
        <f>+T158</f>
        <v>42051.700694444444</v>
      </c>
      <c r="N157" s="230">
        <f t="shared" si="24"/>
        <v>7.0493055555562023</v>
      </c>
      <c r="O157" s="248">
        <f t="shared" si="25"/>
        <v>42052.700694444444</v>
      </c>
      <c r="P157" s="248">
        <v>42048</v>
      </c>
      <c r="Q157" s="249">
        <f t="shared" si="18"/>
        <v>0</v>
      </c>
      <c r="R157" s="249">
        <f t="shared" si="19"/>
        <v>4</v>
      </c>
      <c r="S157" s="250">
        <f t="shared" si="20"/>
        <v>37.736805555556202</v>
      </c>
      <c r="T157" s="247">
        <v>42052</v>
      </c>
      <c r="U157" s="247" t="str">
        <f t="shared" si="21"/>
        <v>Cumplió</v>
      </c>
      <c r="V157" s="247" t="str">
        <f t="shared" si="22"/>
        <v>No Cumplió</v>
      </c>
      <c r="W157" s="250">
        <f t="shared" si="23"/>
        <v>30.986805555556202</v>
      </c>
      <c r="X157" s="246" t="s">
        <v>816</v>
      </c>
      <c r="Y157" s="251">
        <f>'Bug''s'!$D$3</f>
        <v>1</v>
      </c>
      <c r="Z157" s="251" t="str">
        <f>LOOKUP(J157,Personas!$A$2:$A$45,Personas!$B$2:$B$45)</f>
        <v>BX+</v>
      </c>
      <c r="AA157" s="252"/>
      <c r="AB157" s="252"/>
      <c r="AC157" s="252"/>
      <c r="AD157" s="252"/>
      <c r="AE157" s="242"/>
      <c r="AF157" s="242"/>
    </row>
    <row r="158" spans="1:32" s="245" customFormat="1" ht="47.25" customHeight="1" x14ac:dyDescent="0.25">
      <c r="B158" s="254" t="s">
        <v>707</v>
      </c>
      <c r="C158" s="241" t="s">
        <v>813</v>
      </c>
      <c r="D158" s="246" t="s">
        <v>204</v>
      </c>
      <c r="E158" s="246" t="s">
        <v>11</v>
      </c>
      <c r="F158" s="246" t="s">
        <v>25</v>
      </c>
      <c r="G158" s="246" t="s">
        <v>814</v>
      </c>
      <c r="H158" s="246" t="s">
        <v>815</v>
      </c>
      <c r="I158" s="246" t="s">
        <v>32</v>
      </c>
      <c r="J158" s="246" t="s">
        <v>42</v>
      </c>
      <c r="K158" s="253">
        <f>'Bug''s'!$D$2</f>
        <v>42058.75</v>
      </c>
      <c r="L158" s="248">
        <v>42021.013194444444</v>
      </c>
      <c r="M158" s="259">
        <f>+T160</f>
        <v>42041</v>
      </c>
      <c r="N158" s="230">
        <f t="shared" si="24"/>
        <v>17.75</v>
      </c>
      <c r="O158" s="248">
        <f t="shared" si="25"/>
        <v>42042</v>
      </c>
      <c r="P158" s="248">
        <v>42048</v>
      </c>
      <c r="Q158" s="249">
        <f t="shared" si="18"/>
        <v>9</v>
      </c>
      <c r="R158" s="249">
        <f t="shared" si="19"/>
        <v>3</v>
      </c>
      <c r="S158" s="250">
        <f t="shared" si="20"/>
        <v>37.736805555556202</v>
      </c>
      <c r="T158" s="247">
        <v>42051.700694444444</v>
      </c>
      <c r="U158" s="247" t="str">
        <f t="shared" si="21"/>
        <v>No Cumplió</v>
      </c>
      <c r="V158" s="247" t="str">
        <f t="shared" si="22"/>
        <v>No Cumplió</v>
      </c>
      <c r="W158" s="250">
        <f t="shared" si="23"/>
        <v>30.6875</v>
      </c>
      <c r="X158" s="246" t="s">
        <v>816</v>
      </c>
      <c r="Y158" s="251">
        <f>'Bug''s'!$D$3</f>
        <v>1</v>
      </c>
      <c r="Z158" s="251" t="str">
        <f>LOOKUP(J158,Personas!$A$2:$A$45,Personas!$B$2:$B$45)</f>
        <v>TAS</v>
      </c>
      <c r="AA158" s="252"/>
      <c r="AB158" s="252"/>
      <c r="AC158" s="252"/>
      <c r="AD158" s="252"/>
      <c r="AE158" s="242"/>
      <c r="AF158" s="242"/>
    </row>
    <row r="159" spans="1:32" s="245" customFormat="1" ht="47.25" customHeight="1" x14ac:dyDescent="0.25">
      <c r="B159" s="254" t="s">
        <v>707</v>
      </c>
      <c r="C159" s="241" t="s">
        <v>813</v>
      </c>
      <c r="D159" s="246" t="s">
        <v>204</v>
      </c>
      <c r="E159" s="246" t="s">
        <v>11</v>
      </c>
      <c r="F159" s="246" t="s">
        <v>25</v>
      </c>
      <c r="G159" s="246" t="s">
        <v>814</v>
      </c>
      <c r="H159" s="246" t="s">
        <v>815</v>
      </c>
      <c r="I159" s="246" t="s">
        <v>32</v>
      </c>
      <c r="J159" s="246" t="s">
        <v>22</v>
      </c>
      <c r="K159" s="253">
        <f>'Bug''s'!$D$2</f>
        <v>42058.75</v>
      </c>
      <c r="L159" s="248">
        <v>42021.013194444444</v>
      </c>
      <c r="M159" s="259">
        <v>42038</v>
      </c>
      <c r="N159" s="230">
        <f t="shared" si="24"/>
        <v>20.75</v>
      </c>
      <c r="O159" s="248">
        <f t="shared" si="25"/>
        <v>42039</v>
      </c>
      <c r="P159" s="248"/>
      <c r="Q159" s="249">
        <f t="shared" si="18"/>
        <v>2</v>
      </c>
      <c r="R159" s="249" t="str">
        <f t="shared" si="19"/>
        <v>Sin Fecha</v>
      </c>
      <c r="S159" s="250">
        <f t="shared" si="20"/>
        <v>37.736805555556202</v>
      </c>
      <c r="T159" s="247">
        <v>42041.771527777775</v>
      </c>
      <c r="U159" s="247" t="str">
        <f t="shared" si="21"/>
        <v>No Cumplió</v>
      </c>
      <c r="V159" s="247" t="str">
        <f t="shared" si="22"/>
        <v>Sin Fecha</v>
      </c>
      <c r="W159" s="250">
        <f t="shared" si="23"/>
        <v>20.758333333331393</v>
      </c>
      <c r="X159" s="246" t="s">
        <v>816</v>
      </c>
      <c r="Y159" s="251">
        <f>'Bug''s'!$D$3</f>
        <v>1</v>
      </c>
      <c r="Z159" s="251" t="str">
        <f>LOOKUP(J159,Personas!$A$2:$A$45,Personas!$B$2:$B$45)</f>
        <v>TAS</v>
      </c>
      <c r="AA159" s="252"/>
      <c r="AB159" s="252"/>
      <c r="AC159" s="252"/>
      <c r="AD159" s="252"/>
      <c r="AE159" s="242"/>
      <c r="AF159" s="242"/>
    </row>
    <row r="160" spans="1:32" s="245" customFormat="1" ht="47.25" customHeight="1" x14ac:dyDescent="0.25">
      <c r="A160" s="245" t="s">
        <v>945</v>
      </c>
      <c r="B160" s="254" t="s">
        <v>709</v>
      </c>
      <c r="C160" s="241" t="s">
        <v>230</v>
      </c>
      <c r="D160" s="246" t="s">
        <v>204</v>
      </c>
      <c r="E160" s="246" t="s">
        <v>817</v>
      </c>
      <c r="F160" s="246" t="s">
        <v>25</v>
      </c>
      <c r="G160" s="246" t="s">
        <v>172</v>
      </c>
      <c r="H160" s="246" t="s">
        <v>231</v>
      </c>
      <c r="I160" s="246" t="s">
        <v>15</v>
      </c>
      <c r="J160" s="246" t="s">
        <v>15</v>
      </c>
      <c r="K160" s="253">
        <f>'Bug''s'!$D$2</f>
        <v>42058.75</v>
      </c>
      <c r="L160" s="248">
        <v>42020.84375</v>
      </c>
      <c r="M160" s="259">
        <v>42037</v>
      </c>
      <c r="N160" s="230">
        <f t="shared" si="24"/>
        <v>21.75</v>
      </c>
      <c r="O160" s="248">
        <f t="shared" si="25"/>
        <v>42038</v>
      </c>
      <c r="P160" s="248">
        <v>42040</v>
      </c>
      <c r="Q160" s="249">
        <f t="shared" si="18"/>
        <v>3</v>
      </c>
      <c r="R160" s="249">
        <f t="shared" si="19"/>
        <v>1</v>
      </c>
      <c r="S160" s="250">
        <f t="shared" si="20"/>
        <v>37.90625</v>
      </c>
      <c r="T160" s="247">
        <v>42041</v>
      </c>
      <c r="U160" s="247" t="str">
        <f t="shared" si="21"/>
        <v>No Cumplió</v>
      </c>
      <c r="V160" s="247" t="str">
        <f t="shared" si="22"/>
        <v>No Cumplió</v>
      </c>
      <c r="W160" s="250">
        <f t="shared" si="23"/>
        <v>20.15625</v>
      </c>
      <c r="X160" s="246" t="s">
        <v>618</v>
      </c>
      <c r="Y160" s="251">
        <f>'Bug''s'!$D$3</f>
        <v>1</v>
      </c>
      <c r="Z160" s="251" t="str">
        <f>LOOKUP(J160,Personas!$A$2:$A$45,Personas!$B$2:$B$45)</f>
        <v>BX+</v>
      </c>
      <c r="AA160" s="252"/>
      <c r="AB160" s="252"/>
      <c r="AC160" s="252"/>
      <c r="AD160" s="252"/>
      <c r="AE160" s="242"/>
      <c r="AF160" s="242"/>
    </row>
    <row r="161" spans="1:33" s="245" customFormat="1" ht="47.25" customHeight="1" x14ac:dyDescent="0.25">
      <c r="A161" s="245" t="s">
        <v>945</v>
      </c>
      <c r="B161" s="254" t="s">
        <v>710</v>
      </c>
      <c r="C161" s="241" t="s">
        <v>232</v>
      </c>
      <c r="D161" s="246" t="s">
        <v>204</v>
      </c>
      <c r="E161" s="246" t="s">
        <v>158</v>
      </c>
      <c r="F161" s="246" t="s">
        <v>12</v>
      </c>
      <c r="G161" s="246" t="s">
        <v>233</v>
      </c>
      <c r="H161" s="246" t="s">
        <v>234</v>
      </c>
      <c r="I161" s="246" t="s">
        <v>49</v>
      </c>
      <c r="J161" s="246" t="s">
        <v>49</v>
      </c>
      <c r="K161" s="253">
        <f>'Bug''s'!$D$2</f>
        <v>42058.75</v>
      </c>
      <c r="L161" s="248">
        <v>42020.716666666667</v>
      </c>
      <c r="M161" s="259">
        <f>+T162</f>
        <v>42038.788194444445</v>
      </c>
      <c r="N161" s="230">
        <f t="shared" si="24"/>
        <v>19.961805555554747</v>
      </c>
      <c r="O161" s="248">
        <f t="shared" si="25"/>
        <v>42039.788194444445</v>
      </c>
      <c r="P161" s="248"/>
      <c r="Q161" s="249">
        <f t="shared" si="18"/>
        <v>5</v>
      </c>
      <c r="R161" s="249" t="str">
        <f t="shared" si="19"/>
        <v>Sin Fecha</v>
      </c>
      <c r="S161" s="250">
        <f t="shared" si="20"/>
        <v>38.033333333332848</v>
      </c>
      <c r="T161" s="247">
        <v>42044.856944444444</v>
      </c>
      <c r="U161" s="247" t="str">
        <f t="shared" si="21"/>
        <v>No Cumplió</v>
      </c>
      <c r="V161" s="247" t="str">
        <f t="shared" si="22"/>
        <v>Sin Fecha</v>
      </c>
      <c r="W161" s="250">
        <f t="shared" si="23"/>
        <v>24.140277777776646</v>
      </c>
      <c r="X161" s="246" t="s">
        <v>56</v>
      </c>
      <c r="Y161" s="251">
        <f>'Bug''s'!$D$3</f>
        <v>1</v>
      </c>
      <c r="Z161" s="251" t="str">
        <f>LOOKUP(J161,Personas!$A$2:$A$45,Personas!$B$2:$B$45)</f>
        <v>BX+</v>
      </c>
      <c r="AA161" s="233">
        <v>42038</v>
      </c>
      <c r="AB161" s="252"/>
      <c r="AC161" s="252"/>
      <c r="AD161" s="252"/>
      <c r="AE161" s="242"/>
      <c r="AF161" s="242"/>
    </row>
    <row r="162" spans="1:33" s="245" customFormat="1" ht="47.25" customHeight="1" x14ac:dyDescent="0.25">
      <c r="B162" s="254" t="s">
        <v>710</v>
      </c>
      <c r="C162" s="241" t="s">
        <v>232</v>
      </c>
      <c r="D162" s="246" t="s">
        <v>204</v>
      </c>
      <c r="E162" s="246" t="s">
        <v>158</v>
      </c>
      <c r="F162" s="246" t="s">
        <v>12</v>
      </c>
      <c r="G162" s="246" t="s">
        <v>233</v>
      </c>
      <c r="H162" s="246" t="s">
        <v>234</v>
      </c>
      <c r="I162" s="246" t="s">
        <v>49</v>
      </c>
      <c r="J162" s="246" t="s">
        <v>96</v>
      </c>
      <c r="K162" s="253">
        <f>'Bug''s'!$D$2</f>
        <v>42058.75</v>
      </c>
      <c r="L162" s="248">
        <v>42020.716666666667</v>
      </c>
      <c r="M162" s="259">
        <f>+T163</f>
        <v>42038</v>
      </c>
      <c r="N162" s="230">
        <f t="shared" si="24"/>
        <v>20.75</v>
      </c>
      <c r="O162" s="248">
        <f t="shared" si="25"/>
        <v>42039</v>
      </c>
      <c r="P162" s="248"/>
      <c r="Q162" s="249">
        <f t="shared" si="18"/>
        <v>0</v>
      </c>
      <c r="R162" s="249" t="str">
        <f t="shared" si="19"/>
        <v>Sin Fecha</v>
      </c>
      <c r="S162" s="250">
        <f t="shared" si="20"/>
        <v>38.033333333332848</v>
      </c>
      <c r="T162" s="247">
        <v>42038.788194444445</v>
      </c>
      <c r="U162" s="247" t="str">
        <f t="shared" si="21"/>
        <v>Cumplió</v>
      </c>
      <c r="V162" s="247" t="str">
        <f t="shared" si="22"/>
        <v>Sin Fecha</v>
      </c>
      <c r="W162" s="250">
        <f t="shared" si="23"/>
        <v>18.071527777778101</v>
      </c>
      <c r="X162" s="246" t="s">
        <v>56</v>
      </c>
      <c r="Y162" s="251">
        <f>'Bug''s'!$D$3</f>
        <v>1</v>
      </c>
      <c r="Z162" s="251" t="str">
        <f>LOOKUP(J162,Personas!$A$2:$A$45,Personas!$B$2:$B$45)</f>
        <v>TAS</v>
      </c>
      <c r="AA162" s="233">
        <v>42038</v>
      </c>
      <c r="AB162" s="252"/>
      <c r="AC162" s="252"/>
      <c r="AD162" s="252"/>
      <c r="AE162" s="242"/>
      <c r="AF162" s="242"/>
    </row>
    <row r="163" spans="1:33" s="245" customFormat="1" ht="47.25" customHeight="1" x14ac:dyDescent="0.25">
      <c r="B163" s="254" t="s">
        <v>710</v>
      </c>
      <c r="C163" s="241" t="s">
        <v>232</v>
      </c>
      <c r="D163" s="246" t="s">
        <v>204</v>
      </c>
      <c r="E163" s="246" t="s">
        <v>158</v>
      </c>
      <c r="F163" s="246" t="s">
        <v>12</v>
      </c>
      <c r="G163" s="246" t="s">
        <v>233</v>
      </c>
      <c r="H163" s="246" t="s">
        <v>234</v>
      </c>
      <c r="I163" s="246" t="s">
        <v>49</v>
      </c>
      <c r="J163" s="246" t="s">
        <v>49</v>
      </c>
      <c r="K163" s="253">
        <f>'Bug''s'!$D$2</f>
        <v>42058.75</v>
      </c>
      <c r="L163" s="248">
        <v>42020.716666666667</v>
      </c>
      <c r="M163" s="259">
        <v>42037</v>
      </c>
      <c r="N163" s="230">
        <f t="shared" si="24"/>
        <v>21.75</v>
      </c>
      <c r="O163" s="248">
        <f t="shared" si="25"/>
        <v>42038</v>
      </c>
      <c r="P163" s="248">
        <v>42039</v>
      </c>
      <c r="Q163" s="249">
        <f t="shared" si="18"/>
        <v>0</v>
      </c>
      <c r="R163" s="249">
        <f t="shared" si="19"/>
        <v>-1</v>
      </c>
      <c r="S163" s="250">
        <f t="shared" si="20"/>
        <v>38.033333333332848</v>
      </c>
      <c r="T163" s="247">
        <v>42038</v>
      </c>
      <c r="U163" s="247" t="str">
        <f t="shared" si="21"/>
        <v>Cumplió</v>
      </c>
      <c r="V163" s="247" t="str">
        <f t="shared" si="22"/>
        <v>Cumplió</v>
      </c>
      <c r="W163" s="250">
        <f t="shared" si="23"/>
        <v>17.283333333332848</v>
      </c>
      <c r="X163" s="246" t="s">
        <v>56</v>
      </c>
      <c r="Y163" s="251">
        <f>'Bug''s'!$D$3</f>
        <v>1</v>
      </c>
      <c r="Z163" s="251" t="str">
        <f>LOOKUP(J163,Personas!$A$2:$A$45,Personas!$B$2:$B$45)</f>
        <v>BX+</v>
      </c>
      <c r="AA163" s="233">
        <v>42038</v>
      </c>
      <c r="AB163" s="252"/>
      <c r="AC163" s="252"/>
      <c r="AD163" s="252"/>
      <c r="AE163" s="242"/>
      <c r="AF163" s="242"/>
    </row>
    <row r="164" spans="1:33" s="245" customFormat="1" ht="47.25" customHeight="1" x14ac:dyDescent="0.25">
      <c r="A164" s="245">
        <v>1</v>
      </c>
      <c r="B164" s="254" t="s">
        <v>708</v>
      </c>
      <c r="C164" s="241" t="s">
        <v>81</v>
      </c>
      <c r="D164" s="246" t="s">
        <v>204</v>
      </c>
      <c r="E164" s="246" t="s">
        <v>51</v>
      </c>
      <c r="F164" s="246" t="s">
        <v>12</v>
      </c>
      <c r="G164" s="246" t="s">
        <v>82</v>
      </c>
      <c r="H164" s="246" t="s">
        <v>83</v>
      </c>
      <c r="I164" s="246" t="s">
        <v>49</v>
      </c>
      <c r="J164" s="246" t="s">
        <v>55</v>
      </c>
      <c r="K164" s="253">
        <f>'Bug''s'!$D$2</f>
        <v>42058.75</v>
      </c>
      <c r="L164" s="248">
        <v>42019.890277777777</v>
      </c>
      <c r="M164" s="259">
        <f>+T165</f>
        <v>42058.550694444442</v>
      </c>
      <c r="N164" s="230">
        <f t="shared" ref="N164:N165" si="38">K164-M164</f>
        <v>0.1993055555576575</v>
      </c>
      <c r="O164" s="248">
        <f t="shared" ref="O164:O165" si="39">+Y164+M164</f>
        <v>42059.550694444442</v>
      </c>
      <c r="P164" s="248">
        <v>42048</v>
      </c>
      <c r="Q164" s="249">
        <f t="shared" si="18"/>
        <v>0</v>
      </c>
      <c r="R164" s="249">
        <f t="shared" si="19"/>
        <v>10</v>
      </c>
      <c r="S164" s="250">
        <f t="shared" si="20"/>
        <v>38.859722222223354</v>
      </c>
      <c r="T164" s="247"/>
      <c r="U164" s="247" t="str">
        <f t="shared" si="21"/>
        <v>No Cumplió</v>
      </c>
      <c r="V164" s="247" t="str">
        <f t="shared" si="22"/>
        <v>No Cumplió</v>
      </c>
      <c r="W164" s="250">
        <f t="shared" si="23"/>
        <v>38.859722222223354</v>
      </c>
      <c r="X164" s="246" t="s">
        <v>56</v>
      </c>
      <c r="Y164" s="251">
        <f>'Bug''s'!$D$3</f>
        <v>1</v>
      </c>
      <c r="Z164" s="251" t="str">
        <f>LOOKUP(J164,Personas!$A$2:$A$45,Personas!$B$2:$B$45)</f>
        <v>BX+</v>
      </c>
      <c r="AA164" s="233">
        <v>42038</v>
      </c>
      <c r="AB164" s="252"/>
      <c r="AC164" s="252"/>
      <c r="AD164" s="252"/>
      <c r="AE164" s="239"/>
      <c r="AF164" s="239"/>
      <c r="AG164" s="239"/>
    </row>
    <row r="165" spans="1:33" s="245" customFormat="1" ht="47.25" customHeight="1" x14ac:dyDescent="0.25">
      <c r="B165" s="254" t="s">
        <v>708</v>
      </c>
      <c r="C165" s="241" t="s">
        <v>81</v>
      </c>
      <c r="D165" s="246" t="s">
        <v>204</v>
      </c>
      <c r="E165" s="246" t="s">
        <v>51</v>
      </c>
      <c r="F165" s="246" t="s">
        <v>12</v>
      </c>
      <c r="G165" s="246" t="s">
        <v>82</v>
      </c>
      <c r="H165" s="246" t="s">
        <v>83</v>
      </c>
      <c r="I165" s="246" t="s">
        <v>49</v>
      </c>
      <c r="J165" s="246" t="s">
        <v>96</v>
      </c>
      <c r="K165" s="253">
        <f>'Bug''s'!$D$2</f>
        <v>42058.75</v>
      </c>
      <c r="L165" s="248">
        <v>42019.890277777777</v>
      </c>
      <c r="M165" s="259">
        <f>+T166</f>
        <v>42055.777777777781</v>
      </c>
      <c r="N165" s="230">
        <f t="shared" si="38"/>
        <v>2.9722222222189885</v>
      </c>
      <c r="O165" s="248">
        <f t="shared" si="39"/>
        <v>42056.777777777781</v>
      </c>
      <c r="P165" s="248">
        <v>42048</v>
      </c>
      <c r="Q165" s="249">
        <f t="shared" si="18"/>
        <v>1</v>
      </c>
      <c r="R165" s="249">
        <f t="shared" si="19"/>
        <v>10</v>
      </c>
      <c r="S165" s="250">
        <f t="shared" si="20"/>
        <v>38.859722222223354</v>
      </c>
      <c r="T165" s="247">
        <v>42058.550694444442</v>
      </c>
      <c r="U165" s="247" t="str">
        <f t="shared" si="21"/>
        <v>No Cumplió</v>
      </c>
      <c r="V165" s="247" t="str">
        <f t="shared" si="22"/>
        <v>No Cumplió</v>
      </c>
      <c r="W165" s="250">
        <f t="shared" si="23"/>
        <v>38.660416666665697</v>
      </c>
      <c r="X165" s="246" t="s">
        <v>56</v>
      </c>
      <c r="Y165" s="251">
        <f>'Bug''s'!$D$3</f>
        <v>1</v>
      </c>
      <c r="Z165" s="251" t="str">
        <f>LOOKUP(J165,Personas!$A$2:$A$45,Personas!$B$2:$B$45)</f>
        <v>TAS</v>
      </c>
      <c r="AA165" s="233">
        <v>42038</v>
      </c>
      <c r="AB165" s="252"/>
      <c r="AC165" s="252"/>
      <c r="AD165" s="252"/>
      <c r="AE165" s="239"/>
      <c r="AF165" s="239"/>
      <c r="AG165" s="239"/>
    </row>
    <row r="166" spans="1:33" s="245" customFormat="1" ht="47.25" customHeight="1" x14ac:dyDescent="0.25">
      <c r="B166" s="254" t="s">
        <v>708</v>
      </c>
      <c r="C166" s="241" t="s">
        <v>81</v>
      </c>
      <c r="D166" s="246" t="s">
        <v>204</v>
      </c>
      <c r="E166" s="246" t="s">
        <v>51</v>
      </c>
      <c r="F166" s="246" t="s">
        <v>12</v>
      </c>
      <c r="G166" s="246" t="s">
        <v>82</v>
      </c>
      <c r="H166" s="246" t="s">
        <v>83</v>
      </c>
      <c r="I166" s="246" t="s">
        <v>49</v>
      </c>
      <c r="J166" s="246" t="s">
        <v>55</v>
      </c>
      <c r="K166" s="253">
        <f>'Bug''s'!$D$2</f>
        <v>42058.75</v>
      </c>
      <c r="L166" s="248">
        <v>42019.890277777777</v>
      </c>
      <c r="M166" s="259">
        <f>+T167</f>
        <v>42052</v>
      </c>
      <c r="N166" s="230">
        <f>K166-M166</f>
        <v>6.75</v>
      </c>
      <c r="O166" s="248">
        <f>+Y166+M166</f>
        <v>42053</v>
      </c>
      <c r="P166" s="248">
        <v>42048</v>
      </c>
      <c r="Q166" s="249">
        <f t="shared" si="18"/>
        <v>2</v>
      </c>
      <c r="R166" s="249">
        <f t="shared" si="19"/>
        <v>7</v>
      </c>
      <c r="S166" s="250">
        <f t="shared" si="20"/>
        <v>38.859722222223354</v>
      </c>
      <c r="T166" s="247">
        <v>42055.777777777781</v>
      </c>
      <c r="U166" s="247" t="str">
        <f t="shared" si="21"/>
        <v>No Cumplió</v>
      </c>
      <c r="V166" s="247" t="str">
        <f t="shared" si="22"/>
        <v>No Cumplió</v>
      </c>
      <c r="W166" s="250">
        <f t="shared" si="23"/>
        <v>35.887500000004366</v>
      </c>
      <c r="X166" s="246" t="s">
        <v>56</v>
      </c>
      <c r="Y166" s="251">
        <f>'Bug''s'!$D$3</f>
        <v>1</v>
      </c>
      <c r="Z166" s="251" t="str">
        <f>LOOKUP(J166,Personas!$A$2:$A$45,Personas!$B$2:$B$45)</f>
        <v>BX+</v>
      </c>
      <c r="AA166" s="233">
        <v>42038</v>
      </c>
      <c r="AB166" s="252"/>
      <c r="AC166" s="252"/>
      <c r="AD166" s="252"/>
      <c r="AE166" s="239"/>
      <c r="AF166" s="239"/>
      <c r="AG166" s="239"/>
    </row>
    <row r="167" spans="1:33" s="245" customFormat="1" ht="47.25" customHeight="1" x14ac:dyDescent="0.25">
      <c r="B167" s="254" t="s">
        <v>708</v>
      </c>
      <c r="C167" s="241" t="s">
        <v>81</v>
      </c>
      <c r="D167" s="246" t="s">
        <v>204</v>
      </c>
      <c r="E167" s="246" t="s">
        <v>51</v>
      </c>
      <c r="F167" s="246" t="s">
        <v>12</v>
      </c>
      <c r="G167" s="246" t="s">
        <v>82</v>
      </c>
      <c r="H167" s="246" t="s">
        <v>83</v>
      </c>
      <c r="I167" s="246" t="s">
        <v>49</v>
      </c>
      <c r="J167" s="246" t="s">
        <v>359</v>
      </c>
      <c r="K167" s="253">
        <f>'Bug''s'!$D$2</f>
        <v>42058.75</v>
      </c>
      <c r="L167" s="248">
        <v>42019.890277777777</v>
      </c>
      <c r="M167" s="259">
        <v>42038</v>
      </c>
      <c r="N167" s="230">
        <f>K167-M167</f>
        <v>20.75</v>
      </c>
      <c r="O167" s="248">
        <f>+Y167+M167</f>
        <v>42039</v>
      </c>
      <c r="P167" s="248">
        <v>42048</v>
      </c>
      <c r="Q167" s="249">
        <f t="shared" si="18"/>
        <v>13</v>
      </c>
      <c r="R167" s="249">
        <f t="shared" si="19"/>
        <v>4</v>
      </c>
      <c r="S167" s="250">
        <f t="shared" si="20"/>
        <v>38.859722222223354</v>
      </c>
      <c r="T167" s="247">
        <v>42052</v>
      </c>
      <c r="U167" s="247" t="str">
        <f t="shared" si="21"/>
        <v>No Cumplió</v>
      </c>
      <c r="V167" s="247" t="str">
        <f t="shared" si="22"/>
        <v>No Cumplió</v>
      </c>
      <c r="W167" s="250">
        <f t="shared" si="23"/>
        <v>32.109722222223354</v>
      </c>
      <c r="X167" s="246" t="s">
        <v>56</v>
      </c>
      <c r="Y167" s="251">
        <f>'Bug''s'!$D$3</f>
        <v>1</v>
      </c>
      <c r="Z167" s="251" t="str">
        <f>LOOKUP(J167,Personas!$A$2:$A$45,Personas!$B$2:$B$45)</f>
        <v>TAS</v>
      </c>
      <c r="AA167" s="233">
        <v>42038</v>
      </c>
      <c r="AB167" s="252"/>
      <c r="AC167" s="252"/>
      <c r="AD167" s="252"/>
      <c r="AE167" s="242"/>
      <c r="AF167" s="242"/>
    </row>
    <row r="168" spans="1:33" s="245" customFormat="1" ht="47.25" customHeight="1" x14ac:dyDescent="0.25">
      <c r="B168" s="254" t="s">
        <v>710</v>
      </c>
      <c r="C168" s="241" t="s">
        <v>235</v>
      </c>
      <c r="D168" s="246" t="s">
        <v>204</v>
      </c>
      <c r="E168" s="246" t="s">
        <v>158</v>
      </c>
      <c r="F168" s="246" t="s">
        <v>12</v>
      </c>
      <c r="G168" s="246" t="s">
        <v>236</v>
      </c>
      <c r="H168" s="246" t="s">
        <v>237</v>
      </c>
      <c r="I168" s="246" t="s">
        <v>49</v>
      </c>
      <c r="J168" s="246" t="s">
        <v>65</v>
      </c>
      <c r="K168" s="253">
        <f>'Bug''s'!$D$2</f>
        <v>42058.75</v>
      </c>
      <c r="L168" s="248">
        <v>42019.885416666664</v>
      </c>
      <c r="M168" s="259">
        <v>42037</v>
      </c>
      <c r="N168" s="230">
        <f>K168-M168</f>
        <v>21.75</v>
      </c>
      <c r="O168" s="248">
        <f>+Y168+M168</f>
        <v>42038</v>
      </c>
      <c r="P168" s="248">
        <v>42039</v>
      </c>
      <c r="Q168" s="249">
        <f t="shared" si="18"/>
        <v>3</v>
      </c>
      <c r="R168" s="249">
        <f t="shared" si="19"/>
        <v>2</v>
      </c>
      <c r="S168" s="250">
        <f t="shared" si="20"/>
        <v>38.864583333335759</v>
      </c>
      <c r="T168" s="247">
        <v>42041.487500000003</v>
      </c>
      <c r="U168" s="247" t="str">
        <f t="shared" si="21"/>
        <v>No Cumplió</v>
      </c>
      <c r="V168" s="247" t="str">
        <f t="shared" si="22"/>
        <v>No Cumplió</v>
      </c>
      <c r="W168" s="250">
        <f t="shared" si="23"/>
        <v>21.602083333338669</v>
      </c>
      <c r="X168" s="246" t="s">
        <v>56</v>
      </c>
      <c r="Y168" s="251">
        <f>'Bug''s'!$D$3</f>
        <v>1</v>
      </c>
      <c r="Z168" s="251" t="str">
        <f>LOOKUP(J168,Personas!$A$2:$A$45,Personas!$B$2:$B$45)</f>
        <v>TAS</v>
      </c>
      <c r="AA168" s="233">
        <v>42038</v>
      </c>
      <c r="AB168" s="252"/>
      <c r="AC168" s="252"/>
      <c r="AD168" s="252"/>
      <c r="AE168" s="242"/>
      <c r="AF168" s="242"/>
    </row>
    <row r="169" spans="1:33" s="245" customFormat="1" ht="47.25" customHeight="1" x14ac:dyDescent="0.25">
      <c r="B169" s="254" t="s">
        <v>710</v>
      </c>
      <c r="C169" s="241" t="s">
        <v>235</v>
      </c>
      <c r="D169" s="246" t="s">
        <v>204</v>
      </c>
      <c r="E169" s="246" t="s">
        <v>158</v>
      </c>
      <c r="F169" s="246" t="s">
        <v>12</v>
      </c>
      <c r="G169" s="246" t="s">
        <v>236</v>
      </c>
      <c r="H169" s="246" t="s">
        <v>237</v>
      </c>
      <c r="I169" s="246" t="s">
        <v>49</v>
      </c>
      <c r="J169" s="246" t="s">
        <v>49</v>
      </c>
      <c r="K169" s="253">
        <f>'Bug''s'!$D$2</f>
        <v>42058.75</v>
      </c>
      <c r="L169" s="248">
        <v>42019.885416666664</v>
      </c>
      <c r="M169" s="259">
        <f>+T168</f>
        <v>42041.487500000003</v>
      </c>
      <c r="N169" s="230">
        <f>K169-M169</f>
        <v>17.26249999999709</v>
      </c>
      <c r="O169" s="248">
        <f>+Y169+M169</f>
        <v>42042.487500000003</v>
      </c>
      <c r="P169" s="248">
        <v>42046</v>
      </c>
      <c r="Q169" s="249">
        <f t="shared" si="18"/>
        <v>3</v>
      </c>
      <c r="R169" s="249">
        <f t="shared" si="19"/>
        <v>0</v>
      </c>
      <c r="S169" s="250">
        <f t="shared" si="20"/>
        <v>38.864583333335759</v>
      </c>
      <c r="T169" s="247">
        <v>42045.54583333333</v>
      </c>
      <c r="U169" s="247" t="str">
        <f t="shared" si="21"/>
        <v>No Cumplió</v>
      </c>
      <c r="V169" s="247" t="str">
        <f t="shared" si="22"/>
        <v>Cumplió</v>
      </c>
      <c r="W169" s="250">
        <f t="shared" si="23"/>
        <v>25.660416666665697</v>
      </c>
      <c r="X169" s="246" t="s">
        <v>56</v>
      </c>
      <c r="Y169" s="251">
        <f>'Bug''s'!$D$3</f>
        <v>1</v>
      </c>
      <c r="Z169" s="251" t="str">
        <f>LOOKUP(J169,Personas!$A$2:$A$45,Personas!$B$2:$B$45)</f>
        <v>BX+</v>
      </c>
      <c r="AA169" s="233">
        <v>42038</v>
      </c>
      <c r="AB169" s="252"/>
      <c r="AC169" s="252"/>
      <c r="AD169" s="252"/>
      <c r="AE169" s="242"/>
      <c r="AF169" s="242"/>
    </row>
    <row r="170" spans="1:33" s="245" customFormat="1" ht="47.25" customHeight="1" x14ac:dyDescent="0.25">
      <c r="A170" s="245">
        <v>1</v>
      </c>
      <c r="B170" s="254" t="s">
        <v>710</v>
      </c>
      <c r="C170" s="241" t="s">
        <v>235</v>
      </c>
      <c r="D170" s="246" t="s">
        <v>204</v>
      </c>
      <c r="E170" s="246" t="s">
        <v>137</v>
      </c>
      <c r="F170" s="246" t="s">
        <v>12</v>
      </c>
      <c r="G170" s="246" t="s">
        <v>236</v>
      </c>
      <c r="H170" s="246" t="s">
        <v>237</v>
      </c>
      <c r="I170" s="246" t="s">
        <v>49</v>
      </c>
      <c r="J170" s="246" t="s">
        <v>96</v>
      </c>
      <c r="K170" s="253">
        <f>'Bug''s'!$D$2</f>
        <v>42058.75</v>
      </c>
      <c r="L170" s="248">
        <v>42019.885416666664</v>
      </c>
      <c r="M170" s="259">
        <f>+T169</f>
        <v>42045.54583333333</v>
      </c>
      <c r="N170" s="230">
        <f t="shared" ref="N170" si="40">K170-M170</f>
        <v>13.204166666670062</v>
      </c>
      <c r="O170" s="248">
        <f t="shared" ref="O170" si="41">+Y170+M170</f>
        <v>42046.54583333333</v>
      </c>
      <c r="P170" s="248">
        <v>42046</v>
      </c>
      <c r="Q170" s="249">
        <f t="shared" si="18"/>
        <v>12</v>
      </c>
      <c r="R170" s="249">
        <f t="shared" si="19"/>
        <v>12</v>
      </c>
      <c r="S170" s="250">
        <f t="shared" si="20"/>
        <v>38.864583333335759</v>
      </c>
      <c r="T170" s="247"/>
      <c r="U170" s="247" t="str">
        <f t="shared" si="21"/>
        <v>No Cumplió</v>
      </c>
      <c r="V170" s="247" t="str">
        <f t="shared" si="22"/>
        <v>No Cumplió</v>
      </c>
      <c r="W170" s="250">
        <f t="shared" si="23"/>
        <v>38.864583333335759</v>
      </c>
      <c r="X170" s="246" t="s">
        <v>56</v>
      </c>
      <c r="Y170" s="251">
        <f>'Bug''s'!$D$3</f>
        <v>1</v>
      </c>
      <c r="Z170" s="251" t="str">
        <f>LOOKUP(J170,Personas!$A$2:$A$45,Personas!$B$2:$B$45)</f>
        <v>TAS</v>
      </c>
      <c r="AA170" s="233">
        <v>42038</v>
      </c>
      <c r="AB170" s="252"/>
      <c r="AC170" s="252"/>
      <c r="AD170" s="252"/>
      <c r="AE170" s="242"/>
      <c r="AF170" s="242"/>
    </row>
    <row r="171" spans="1:33" s="245" customFormat="1" ht="63.75" customHeight="1" x14ac:dyDescent="0.25">
      <c r="A171" s="245">
        <v>1</v>
      </c>
      <c r="B171" s="254" t="s">
        <v>699</v>
      </c>
      <c r="C171" s="241" t="s">
        <v>128</v>
      </c>
      <c r="D171" s="246" t="s">
        <v>204</v>
      </c>
      <c r="E171" s="246" t="s">
        <v>59</v>
      </c>
      <c r="F171" s="246" t="s">
        <v>12</v>
      </c>
      <c r="G171" s="246" t="s">
        <v>129</v>
      </c>
      <c r="H171" s="246" t="s">
        <v>130</v>
      </c>
      <c r="I171" s="246" t="s">
        <v>131</v>
      </c>
      <c r="J171" s="246" t="s">
        <v>131</v>
      </c>
      <c r="K171" s="253">
        <f>'Bug''s'!$D$2</f>
        <v>42058.75</v>
      </c>
      <c r="L171" s="248">
        <v>42014.945138888892</v>
      </c>
      <c r="M171" s="253">
        <f>+T172</f>
        <v>42055.832638888889</v>
      </c>
      <c r="N171" s="230">
        <f t="shared" ref="N171:N184" si="42">K171-M171</f>
        <v>2.9173611111109494</v>
      </c>
      <c r="O171" s="248">
        <f t="shared" ref="O171:O183" si="43">+Y171+M171</f>
        <v>42056.832638888889</v>
      </c>
      <c r="P171" s="248">
        <v>42044</v>
      </c>
      <c r="Q171" s="249">
        <f t="shared" si="18"/>
        <v>1</v>
      </c>
      <c r="R171" s="249">
        <f t="shared" si="19"/>
        <v>14</v>
      </c>
      <c r="S171" s="250">
        <f t="shared" si="20"/>
        <v>43.804861111108039</v>
      </c>
      <c r="T171" s="247"/>
      <c r="U171" s="247" t="str">
        <f t="shared" si="21"/>
        <v>No Cumplió</v>
      </c>
      <c r="V171" s="247" t="str">
        <f t="shared" si="22"/>
        <v>No Cumplió</v>
      </c>
      <c r="W171" s="250">
        <f t="shared" si="23"/>
        <v>43.804861111108039</v>
      </c>
      <c r="X171" s="246" t="s">
        <v>133</v>
      </c>
      <c r="Y171" s="251">
        <f>'Bug''s'!$D$3</f>
        <v>1</v>
      </c>
      <c r="Z171" s="251" t="str">
        <f>LOOKUP(J171,Personas!$A$2:$A$45,Personas!$B$2:$B$45)</f>
        <v>BX+</v>
      </c>
      <c r="AA171" s="233">
        <v>42051.578472222223</v>
      </c>
      <c r="AB171" s="252"/>
      <c r="AC171" s="252"/>
      <c r="AD171" s="252"/>
      <c r="AE171" s="242"/>
      <c r="AF171" s="242"/>
    </row>
    <row r="172" spans="1:33" s="245" customFormat="1" ht="63.75" customHeight="1" x14ac:dyDescent="0.25">
      <c r="B172" s="254" t="s">
        <v>699</v>
      </c>
      <c r="C172" s="241" t="s">
        <v>128</v>
      </c>
      <c r="D172" s="246" t="s">
        <v>204</v>
      </c>
      <c r="E172" s="246" t="s">
        <v>158</v>
      </c>
      <c r="F172" s="246" t="s">
        <v>12</v>
      </c>
      <c r="G172" s="246" t="s">
        <v>129</v>
      </c>
      <c r="H172" s="246" t="s">
        <v>130</v>
      </c>
      <c r="I172" s="246" t="s">
        <v>131</v>
      </c>
      <c r="J172" s="246" t="s">
        <v>132</v>
      </c>
      <c r="K172" s="253">
        <f>'Bug''s'!$D$2</f>
        <v>42058.75</v>
      </c>
      <c r="L172" s="248">
        <v>42014.945138888892</v>
      </c>
      <c r="M172" s="253">
        <v>42051.578472222223</v>
      </c>
      <c r="N172" s="230">
        <f t="shared" si="42"/>
        <v>7.171527777776646</v>
      </c>
      <c r="O172" s="248">
        <f t="shared" si="43"/>
        <v>42052.578472222223</v>
      </c>
      <c r="P172" s="248">
        <v>42044</v>
      </c>
      <c r="Q172" s="249">
        <f t="shared" si="18"/>
        <v>3</v>
      </c>
      <c r="R172" s="249">
        <f t="shared" si="19"/>
        <v>11</v>
      </c>
      <c r="S172" s="250">
        <f t="shared" si="20"/>
        <v>43.804861111108039</v>
      </c>
      <c r="T172" s="247">
        <v>42055.832638888889</v>
      </c>
      <c r="U172" s="247" t="str">
        <f t="shared" si="21"/>
        <v>No Cumplió</v>
      </c>
      <c r="V172" s="247" t="str">
        <f t="shared" si="22"/>
        <v>No Cumplió</v>
      </c>
      <c r="W172" s="250">
        <f t="shared" si="23"/>
        <v>40.88749999999709</v>
      </c>
      <c r="X172" s="246" t="s">
        <v>133</v>
      </c>
      <c r="Y172" s="251">
        <f>'Bug''s'!$D$3</f>
        <v>1</v>
      </c>
      <c r="Z172" s="251" t="str">
        <f>LOOKUP(J172,Personas!$A$2:$A$45,Personas!$B$2:$B$45)</f>
        <v>TAS</v>
      </c>
      <c r="AA172" s="233">
        <v>42051.578472222223</v>
      </c>
      <c r="AB172" s="252"/>
      <c r="AC172" s="252"/>
      <c r="AD172" s="252"/>
      <c r="AE172" s="242"/>
      <c r="AF172" s="242"/>
    </row>
    <row r="173" spans="1:33" s="245" customFormat="1" ht="47.25" customHeight="1" x14ac:dyDescent="0.25">
      <c r="B173" s="254" t="s">
        <v>708</v>
      </c>
      <c r="C173" s="241" t="s">
        <v>238</v>
      </c>
      <c r="D173" s="246" t="s">
        <v>204</v>
      </c>
      <c r="E173" s="246" t="s">
        <v>51</v>
      </c>
      <c r="F173" s="246" t="s">
        <v>12</v>
      </c>
      <c r="G173" s="246" t="s">
        <v>239</v>
      </c>
      <c r="H173" s="246" t="s">
        <v>240</v>
      </c>
      <c r="I173" s="246" t="s">
        <v>15</v>
      </c>
      <c r="J173" s="246" t="s">
        <v>363</v>
      </c>
      <c r="K173" s="253">
        <f>'Bug''s'!$D$2</f>
        <v>42058.75</v>
      </c>
      <c r="L173" s="248">
        <v>42013.68472222222</v>
      </c>
      <c r="M173" s="259">
        <v>42038</v>
      </c>
      <c r="N173" s="230">
        <f t="shared" si="42"/>
        <v>20.75</v>
      </c>
      <c r="O173" s="248">
        <f t="shared" si="43"/>
        <v>42039</v>
      </c>
      <c r="P173" s="248">
        <v>42040</v>
      </c>
      <c r="Q173" s="249">
        <f t="shared" si="18"/>
        <v>-4</v>
      </c>
      <c r="R173" s="249">
        <f t="shared" si="19"/>
        <v>-5</v>
      </c>
      <c r="S173" s="250">
        <f t="shared" si="20"/>
        <v>45.065277777779556</v>
      </c>
      <c r="T173" s="247">
        <v>42035</v>
      </c>
      <c r="U173" s="247" t="str">
        <f t="shared" si="21"/>
        <v>Cumplió</v>
      </c>
      <c r="V173" s="247" t="str">
        <f t="shared" si="22"/>
        <v>Cumplió</v>
      </c>
      <c r="W173" s="250">
        <f t="shared" si="23"/>
        <v>21.315277777779556</v>
      </c>
      <c r="X173" s="246" t="s">
        <v>92</v>
      </c>
      <c r="Y173" s="251">
        <f>'Bug''s'!$D$3</f>
        <v>1</v>
      </c>
      <c r="Z173" s="251" t="str">
        <f>LOOKUP(J173,Personas!$A$2:$A$45,Personas!$B$2:$B$45)</f>
        <v>TAS</v>
      </c>
      <c r="AA173" s="252"/>
      <c r="AB173" s="252"/>
      <c r="AC173" s="252"/>
      <c r="AD173" s="252"/>
      <c r="AE173" s="242"/>
      <c r="AF173" s="242"/>
    </row>
    <row r="174" spans="1:33" s="245" customFormat="1" ht="47.25" customHeight="1" x14ac:dyDescent="0.25">
      <c r="A174" s="245" t="s">
        <v>945</v>
      </c>
      <c r="B174" s="254" t="s">
        <v>708</v>
      </c>
      <c r="C174" s="241" t="s">
        <v>238</v>
      </c>
      <c r="D174" s="246" t="s">
        <v>204</v>
      </c>
      <c r="E174" s="246" t="s">
        <v>817</v>
      </c>
      <c r="F174" s="246" t="s">
        <v>12</v>
      </c>
      <c r="G174" s="246" t="s">
        <v>239</v>
      </c>
      <c r="H174" s="246" t="s">
        <v>240</v>
      </c>
      <c r="I174" s="246" t="s">
        <v>15</v>
      </c>
      <c r="J174" s="246" t="s">
        <v>15</v>
      </c>
      <c r="K174" s="253">
        <f>'Bug''s'!$D$2</f>
        <v>42058.75</v>
      </c>
      <c r="L174" s="248">
        <v>42013.68472222222</v>
      </c>
      <c r="M174" s="259">
        <v>42038</v>
      </c>
      <c r="N174" s="230">
        <f t="shared" si="42"/>
        <v>20.75</v>
      </c>
      <c r="O174" s="248">
        <f t="shared" si="43"/>
        <v>42039</v>
      </c>
      <c r="P174" s="248">
        <v>42040</v>
      </c>
      <c r="Q174" s="249">
        <f t="shared" si="18"/>
        <v>2</v>
      </c>
      <c r="R174" s="249">
        <f t="shared" si="19"/>
        <v>1</v>
      </c>
      <c r="S174" s="250">
        <f t="shared" si="20"/>
        <v>45.065277777779556</v>
      </c>
      <c r="T174" s="247">
        <v>42041</v>
      </c>
      <c r="U174" s="247" t="str">
        <f t="shared" si="21"/>
        <v>No Cumplió</v>
      </c>
      <c r="V174" s="247" t="str">
        <f t="shared" si="22"/>
        <v>No Cumplió</v>
      </c>
      <c r="W174" s="250">
        <f t="shared" si="23"/>
        <v>27.315277777779556</v>
      </c>
      <c r="X174" s="246" t="s">
        <v>92</v>
      </c>
      <c r="Y174" s="251">
        <f>'Bug''s'!$D$3</f>
        <v>1</v>
      </c>
      <c r="Z174" s="251" t="str">
        <f>LOOKUP(J174,Personas!$A$2:$A$45,Personas!$B$2:$B$45)</f>
        <v>BX+</v>
      </c>
      <c r="AA174" s="252"/>
      <c r="AB174" s="252"/>
      <c r="AC174" s="252"/>
      <c r="AD174" s="252"/>
      <c r="AE174" s="242"/>
      <c r="AF174" s="242"/>
    </row>
    <row r="175" spans="1:33" s="245" customFormat="1" ht="63.75" customHeight="1" x14ac:dyDescent="0.25">
      <c r="A175" s="245">
        <v>1</v>
      </c>
      <c r="B175" s="254" t="s">
        <v>708</v>
      </c>
      <c r="C175" s="241" t="s">
        <v>136</v>
      </c>
      <c r="D175" s="246" t="s">
        <v>204</v>
      </c>
      <c r="E175" s="246" t="s">
        <v>51</v>
      </c>
      <c r="F175" s="246" t="s">
        <v>25</v>
      </c>
      <c r="G175" s="246" t="s">
        <v>138</v>
      </c>
      <c r="H175" s="246" t="s">
        <v>139</v>
      </c>
      <c r="I175" s="246" t="s">
        <v>28</v>
      </c>
      <c r="J175" s="246" t="s">
        <v>22</v>
      </c>
      <c r="K175" s="253">
        <f>'Bug''s'!$D$2</f>
        <v>42058.75</v>
      </c>
      <c r="L175" s="248">
        <v>41982.740277777775</v>
      </c>
      <c r="M175" s="253">
        <v>42048.810416666667</v>
      </c>
      <c r="N175" s="230">
        <f t="shared" si="42"/>
        <v>9.9395833333328483</v>
      </c>
      <c r="O175" s="248">
        <f t="shared" si="43"/>
        <v>42049.810416666667</v>
      </c>
      <c r="P175" s="248">
        <v>42040</v>
      </c>
      <c r="Q175" s="249">
        <f t="shared" si="18"/>
        <v>-1</v>
      </c>
      <c r="R175" s="249">
        <f t="shared" si="19"/>
        <v>8</v>
      </c>
      <c r="S175" s="250">
        <f t="shared" si="20"/>
        <v>76.009722222224809</v>
      </c>
      <c r="T175" s="247">
        <v>42048.810416666667</v>
      </c>
      <c r="U175" s="247" t="str">
        <f t="shared" si="21"/>
        <v>Cumplió</v>
      </c>
      <c r="V175" s="247" t="str">
        <f t="shared" si="22"/>
        <v>No Cumplió</v>
      </c>
      <c r="W175" s="250">
        <f t="shared" si="23"/>
        <v>66.070138888891961</v>
      </c>
      <c r="X175" s="246" t="s">
        <v>140</v>
      </c>
      <c r="Y175" s="251">
        <f>'Bug''s'!$D$3</f>
        <v>1</v>
      </c>
      <c r="Z175" s="251" t="str">
        <f>LOOKUP(J175,Personas!$A$2:$A$45,Personas!$B$2:$B$45)</f>
        <v>TAS</v>
      </c>
      <c r="AA175" s="252"/>
      <c r="AB175" s="252"/>
      <c r="AC175" s="252"/>
      <c r="AD175" s="252"/>
      <c r="AE175" s="242"/>
      <c r="AF175" s="242"/>
    </row>
    <row r="176" spans="1:33" s="245" customFormat="1" ht="63.75" customHeight="1" x14ac:dyDescent="0.25">
      <c r="A176" s="245">
        <v>1</v>
      </c>
      <c r="B176" s="254" t="s">
        <v>710</v>
      </c>
      <c r="C176" s="241" t="s">
        <v>157</v>
      </c>
      <c r="D176" s="246" t="s">
        <v>204</v>
      </c>
      <c r="E176" s="246" t="s">
        <v>59</v>
      </c>
      <c r="F176" s="246" t="s">
        <v>12</v>
      </c>
      <c r="G176" s="246" t="s">
        <v>159</v>
      </c>
      <c r="H176" s="246" t="s">
        <v>160</v>
      </c>
      <c r="I176" s="246" t="s">
        <v>134</v>
      </c>
      <c r="J176" s="246" t="s">
        <v>87</v>
      </c>
      <c r="K176" s="253">
        <f>'Bug''s'!$D$2</f>
        <v>42058.75</v>
      </c>
      <c r="L176" s="248">
        <v>41949.607638888891</v>
      </c>
      <c r="M176" s="253">
        <v>42052.575694444444</v>
      </c>
      <c r="N176" s="230">
        <f t="shared" si="42"/>
        <v>6.1743055555562023</v>
      </c>
      <c r="O176" s="248">
        <f t="shared" si="43"/>
        <v>42053.575694444444</v>
      </c>
      <c r="P176" s="248"/>
      <c r="Q176" s="249">
        <f t="shared" si="18"/>
        <v>5</v>
      </c>
      <c r="R176" s="249" t="str">
        <f t="shared" si="19"/>
        <v>Sin Fecha</v>
      </c>
      <c r="S176" s="250">
        <f t="shared" si="20"/>
        <v>109.14236111110949</v>
      </c>
      <c r="T176" s="247"/>
      <c r="U176" s="247" t="str">
        <f t="shared" si="21"/>
        <v>No Cumplió</v>
      </c>
      <c r="V176" s="247" t="str">
        <f t="shared" si="22"/>
        <v>Sin Fecha</v>
      </c>
      <c r="W176" s="250">
        <f t="shared" si="23"/>
        <v>109.14236111110949</v>
      </c>
      <c r="X176" s="246" t="s">
        <v>17</v>
      </c>
      <c r="Y176" s="251">
        <f>'Bug''s'!$D$3</f>
        <v>1</v>
      </c>
      <c r="Z176" s="251" t="str">
        <f>LOOKUP(J176,Personas!$A$2:$A$45,Personas!$B$2:$B$45)</f>
        <v>BX+</v>
      </c>
      <c r="AB176" s="252"/>
      <c r="AC176" s="252"/>
      <c r="AD176" s="252"/>
      <c r="AE176" s="252"/>
      <c r="AF176" s="239"/>
      <c r="AG176" s="242"/>
    </row>
    <row r="177" spans="1:33" s="245" customFormat="1" ht="63.75" customHeight="1" x14ac:dyDescent="0.25">
      <c r="B177" s="254" t="s">
        <v>710</v>
      </c>
      <c r="C177" s="241" t="s">
        <v>157</v>
      </c>
      <c r="D177" s="246" t="s">
        <v>204</v>
      </c>
      <c r="E177" s="246" t="s">
        <v>158</v>
      </c>
      <c r="F177" s="246" t="s">
        <v>12</v>
      </c>
      <c r="G177" s="246" t="s">
        <v>159</v>
      </c>
      <c r="H177" s="246" t="s">
        <v>160</v>
      </c>
      <c r="I177" s="246" t="s">
        <v>134</v>
      </c>
      <c r="J177" s="246" t="s">
        <v>132</v>
      </c>
      <c r="K177" s="253">
        <f>'Bug''s'!$D$2</f>
        <v>42058.75</v>
      </c>
      <c r="L177" s="248">
        <v>41949.607638888891</v>
      </c>
      <c r="M177" s="253">
        <v>42051.760416666664</v>
      </c>
      <c r="N177" s="230">
        <f t="shared" si="42"/>
        <v>6.9895833333357587</v>
      </c>
      <c r="O177" s="248">
        <f t="shared" si="43"/>
        <v>42052.760416666664</v>
      </c>
      <c r="P177" s="248">
        <v>42047</v>
      </c>
      <c r="Q177" s="249">
        <f t="shared" si="18"/>
        <v>0</v>
      </c>
      <c r="R177" s="249">
        <f t="shared" si="19"/>
        <v>5</v>
      </c>
      <c r="S177" s="250">
        <f t="shared" si="20"/>
        <v>109.14236111110949</v>
      </c>
      <c r="T177" s="247">
        <v>42052.575694444444</v>
      </c>
      <c r="U177" s="247" t="str">
        <f t="shared" si="21"/>
        <v>Cumplió</v>
      </c>
      <c r="V177" s="247" t="str">
        <f t="shared" si="22"/>
        <v>No Cumplió</v>
      </c>
      <c r="W177" s="250">
        <f t="shared" si="23"/>
        <v>102.96805555555329</v>
      </c>
      <c r="X177" s="246" t="s">
        <v>17</v>
      </c>
      <c r="Y177" s="251">
        <f>'Bug''s'!$D$3</f>
        <v>1</v>
      </c>
      <c r="Z177" s="251" t="str">
        <f>LOOKUP(J177,Personas!$A$2:$A$45,Personas!$B$2:$B$45)</f>
        <v>TAS</v>
      </c>
      <c r="AB177" s="252"/>
      <c r="AC177" s="252"/>
      <c r="AD177" s="252"/>
      <c r="AE177" s="252"/>
      <c r="AF177" s="242"/>
      <c r="AG177" s="242"/>
    </row>
    <row r="178" spans="1:33" s="245" customFormat="1" ht="63.75" customHeight="1" x14ac:dyDescent="0.25">
      <c r="A178" s="245">
        <v>1</v>
      </c>
      <c r="B178" s="254" t="s">
        <v>703</v>
      </c>
      <c r="C178" s="241" t="s">
        <v>161</v>
      </c>
      <c r="D178" s="246" t="s">
        <v>204</v>
      </c>
      <c r="E178" s="246" t="s">
        <v>59</v>
      </c>
      <c r="F178" s="246" t="s">
        <v>12</v>
      </c>
      <c r="G178" s="246" t="s">
        <v>162</v>
      </c>
      <c r="H178" s="246" t="s">
        <v>163</v>
      </c>
      <c r="I178" s="246" t="s">
        <v>134</v>
      </c>
      <c r="J178" s="246" t="s">
        <v>87</v>
      </c>
      <c r="K178" s="253">
        <f>'Bug''s'!$D$2</f>
        <v>42058.75</v>
      </c>
      <c r="L178" s="248">
        <v>41949.597916666666</v>
      </c>
      <c r="M178" s="247">
        <v>42052.576388888891</v>
      </c>
      <c r="N178" s="230">
        <f t="shared" si="42"/>
        <v>6.1736111111094942</v>
      </c>
      <c r="O178" s="248">
        <f t="shared" si="43"/>
        <v>42053.576388888891</v>
      </c>
      <c r="P178" s="248"/>
      <c r="Q178" s="249">
        <f t="shared" ref="Q178:Q212" si="44">IF(T178="",(ROUNDDOWN(K178-O178,0)),ROUNDDOWN(T178-O178,0))</f>
        <v>5</v>
      </c>
      <c r="R178" s="249" t="str">
        <f t="shared" ref="R178:R212" si="45">IF(P178="","Sin Fecha",IF(T178="",(ROUNDDOWN(K178-P178,0)),ROUNDDOWN(T178-P178,0)))</f>
        <v>Sin Fecha</v>
      </c>
      <c r="S178" s="250">
        <f t="shared" ref="S178:S212" si="46">K178-L178</f>
        <v>109.1520833333343</v>
      </c>
      <c r="T178" s="247"/>
      <c r="U178" s="247" t="str">
        <f t="shared" ref="U178:U241" si="47">IF(AND(T178&lt;&gt;"",Q178&lt;=0),"Cumplió","No Cumplió")</f>
        <v>No Cumplió</v>
      </c>
      <c r="V178" s="247" t="str">
        <f t="shared" ref="V178:V241" si="48">IF(AND(T178&lt;&gt;"",R178&lt;=0),"Cumplió",IF(P178="","Sin Fecha","No Cumplió"))</f>
        <v>Sin Fecha</v>
      </c>
      <c r="W178" s="250">
        <f t="shared" ref="W178:W212" si="49">IF(T178="",K178-L178,T178-L178)</f>
        <v>109.1520833333343</v>
      </c>
      <c r="X178" s="246" t="s">
        <v>17</v>
      </c>
      <c r="Y178" s="251">
        <f>'Bug''s'!$D$3</f>
        <v>1</v>
      </c>
      <c r="Z178" s="251" t="str">
        <f>LOOKUP(J178,Personas!$A$2:$A$45,Personas!$B$2:$B$45)</f>
        <v>BX+</v>
      </c>
      <c r="AA178" s="247">
        <v>42051.760416666664</v>
      </c>
      <c r="AB178" s="252"/>
      <c r="AC178" s="252"/>
      <c r="AD178" s="252"/>
      <c r="AE178" s="239"/>
      <c r="AF178" s="239"/>
      <c r="AG178" s="239"/>
    </row>
    <row r="179" spans="1:33" s="245" customFormat="1" ht="63.75" customHeight="1" x14ac:dyDescent="0.25">
      <c r="B179" s="254" t="s">
        <v>703</v>
      </c>
      <c r="C179" s="241" t="s">
        <v>161</v>
      </c>
      <c r="D179" s="246" t="s">
        <v>204</v>
      </c>
      <c r="E179" s="246" t="s">
        <v>158</v>
      </c>
      <c r="F179" s="246" t="s">
        <v>12</v>
      </c>
      <c r="G179" s="246" t="s">
        <v>162</v>
      </c>
      <c r="H179" s="246" t="s">
        <v>163</v>
      </c>
      <c r="I179" s="246" t="s">
        <v>134</v>
      </c>
      <c r="J179" s="246" t="s">
        <v>132</v>
      </c>
      <c r="K179" s="253">
        <f>'Bug''s'!$D$2</f>
        <v>42058.75</v>
      </c>
      <c r="L179" s="248">
        <v>41949.597916666666</v>
      </c>
      <c r="M179" s="247">
        <v>42051.760416666664</v>
      </c>
      <c r="N179" s="230">
        <f t="shared" si="42"/>
        <v>6.9895833333357587</v>
      </c>
      <c r="O179" s="248">
        <f t="shared" si="43"/>
        <v>42052.760416666664</v>
      </c>
      <c r="P179" s="248"/>
      <c r="Q179" s="249">
        <f t="shared" si="44"/>
        <v>0</v>
      </c>
      <c r="R179" s="249" t="str">
        <f t="shared" si="45"/>
        <v>Sin Fecha</v>
      </c>
      <c r="S179" s="250">
        <f t="shared" si="46"/>
        <v>109.1520833333343</v>
      </c>
      <c r="T179" s="247">
        <v>42052.576388888891</v>
      </c>
      <c r="U179" s="247" t="str">
        <f t="shared" si="47"/>
        <v>Cumplió</v>
      </c>
      <c r="V179" s="247" t="str">
        <f t="shared" si="48"/>
        <v>Sin Fecha</v>
      </c>
      <c r="W179" s="250">
        <f t="shared" si="49"/>
        <v>102.97847222222481</v>
      </c>
      <c r="X179" s="246" t="s">
        <v>17</v>
      </c>
      <c r="Y179" s="251">
        <f>'Bug''s'!$D$3</f>
        <v>1</v>
      </c>
      <c r="Z179" s="251" t="str">
        <f>LOOKUP(J179,Personas!$A$2:$A$45,Personas!$B$2:$B$45)</f>
        <v>TAS</v>
      </c>
      <c r="AA179" s="247">
        <v>42051.760416666664</v>
      </c>
      <c r="AB179" s="252"/>
      <c r="AC179" s="252"/>
      <c r="AD179" s="252"/>
      <c r="AE179" s="242"/>
      <c r="AF179" s="242"/>
    </row>
    <row r="180" spans="1:33" s="245" customFormat="1" ht="47.25" customHeight="1" x14ac:dyDescent="0.25">
      <c r="A180" s="245" t="s">
        <v>945</v>
      </c>
      <c r="B180" s="254" t="s">
        <v>709</v>
      </c>
      <c r="C180" s="241" t="s">
        <v>241</v>
      </c>
      <c r="D180" s="246" t="s">
        <v>204</v>
      </c>
      <c r="E180" s="246" t="s">
        <v>817</v>
      </c>
      <c r="F180" s="246" t="s">
        <v>25</v>
      </c>
      <c r="G180" s="246" t="s">
        <v>242</v>
      </c>
      <c r="H180" s="246" t="s">
        <v>243</v>
      </c>
      <c r="I180" s="246" t="s">
        <v>75</v>
      </c>
      <c r="J180" s="246" t="s">
        <v>75</v>
      </c>
      <c r="K180" s="253">
        <f>'Bug''s'!$D$2</f>
        <v>42058.75</v>
      </c>
      <c r="L180" s="248">
        <v>41948.488888888889</v>
      </c>
      <c r="M180" s="259">
        <v>42037</v>
      </c>
      <c r="N180" s="230">
        <f t="shared" si="42"/>
        <v>21.75</v>
      </c>
      <c r="O180" s="248">
        <f t="shared" si="43"/>
        <v>42038</v>
      </c>
      <c r="P180" s="248">
        <v>42040</v>
      </c>
      <c r="Q180" s="249">
        <f t="shared" si="44"/>
        <v>2</v>
      </c>
      <c r="R180" s="249">
        <f t="shared" si="45"/>
        <v>0</v>
      </c>
      <c r="S180" s="250">
        <f t="shared" si="46"/>
        <v>110.26111111111095</v>
      </c>
      <c r="T180" s="247">
        <v>42040</v>
      </c>
      <c r="U180" s="247" t="str">
        <f t="shared" si="47"/>
        <v>No Cumplió</v>
      </c>
      <c r="V180" s="247" t="str">
        <f t="shared" si="48"/>
        <v>Cumplió</v>
      </c>
      <c r="W180" s="250">
        <f t="shared" si="49"/>
        <v>91.511111111110949</v>
      </c>
      <c r="X180" s="246" t="s">
        <v>244</v>
      </c>
      <c r="Y180" s="251">
        <f>'Bug''s'!$D$3</f>
        <v>1</v>
      </c>
      <c r="Z180" s="251" t="str">
        <f>LOOKUP(J180,Personas!$A$2:$A$45,Personas!$B$2:$B$45)</f>
        <v>BX+</v>
      </c>
      <c r="AA180" s="252"/>
      <c r="AB180" s="252"/>
      <c r="AC180" s="252"/>
      <c r="AD180" s="252"/>
      <c r="AE180" s="242"/>
      <c r="AF180" s="242"/>
    </row>
    <row r="181" spans="1:33" s="245" customFormat="1" ht="47.25" customHeight="1" x14ac:dyDescent="0.25">
      <c r="A181" s="245" t="s">
        <v>945</v>
      </c>
      <c r="B181" s="254" t="s">
        <v>708</v>
      </c>
      <c r="C181" s="241" t="s">
        <v>245</v>
      </c>
      <c r="D181" s="246" t="s">
        <v>204</v>
      </c>
      <c r="E181" s="246" t="s">
        <v>817</v>
      </c>
      <c r="F181" s="246" t="s">
        <v>12</v>
      </c>
      <c r="G181" s="246" t="s">
        <v>246</v>
      </c>
      <c r="H181" s="246" t="s">
        <v>247</v>
      </c>
      <c r="I181" s="246" t="s">
        <v>49</v>
      </c>
      <c r="J181" s="246" t="s">
        <v>33</v>
      </c>
      <c r="K181" s="253">
        <f>'Bug''s'!$D$2</f>
        <v>42058.75</v>
      </c>
      <c r="L181" s="248">
        <v>41929.705555555556</v>
      </c>
      <c r="M181" s="259">
        <v>42037</v>
      </c>
      <c r="N181" s="230">
        <f t="shared" si="42"/>
        <v>21.75</v>
      </c>
      <c r="O181" s="248">
        <f t="shared" si="43"/>
        <v>42038</v>
      </c>
      <c r="P181" s="248"/>
      <c r="Q181" s="249">
        <f t="shared" si="44"/>
        <v>6</v>
      </c>
      <c r="R181" s="249" t="str">
        <f t="shared" si="45"/>
        <v>Sin Fecha</v>
      </c>
      <c r="S181" s="250">
        <f t="shared" si="46"/>
        <v>129.0444444444438</v>
      </c>
      <c r="T181" s="247">
        <v>42044</v>
      </c>
      <c r="U181" s="247" t="str">
        <f t="shared" si="47"/>
        <v>No Cumplió</v>
      </c>
      <c r="V181" s="247" t="str">
        <f t="shared" si="48"/>
        <v>Sin Fecha</v>
      </c>
      <c r="W181" s="250">
        <f t="shared" si="49"/>
        <v>114.2944444444438</v>
      </c>
      <c r="X181" s="246" t="s">
        <v>71</v>
      </c>
      <c r="Y181" s="251">
        <f>'Bug''s'!$D$3</f>
        <v>1</v>
      </c>
      <c r="Z181" s="251" t="str">
        <f>LOOKUP(J181,Personas!$A$2:$A$45,Personas!$B$2:$B$45)</f>
        <v>BX+</v>
      </c>
      <c r="AA181" s="252"/>
      <c r="AB181" s="252"/>
      <c r="AC181" s="252"/>
      <c r="AD181" s="252"/>
      <c r="AE181" s="242"/>
      <c r="AF181" s="242"/>
    </row>
    <row r="182" spans="1:33" s="245" customFormat="1" ht="47.25" customHeight="1" x14ac:dyDescent="0.25">
      <c r="A182" s="245">
        <v>1</v>
      </c>
      <c r="B182" s="254" t="s">
        <v>709</v>
      </c>
      <c r="C182" s="241" t="s">
        <v>248</v>
      </c>
      <c r="D182" s="246" t="s">
        <v>204</v>
      </c>
      <c r="E182" s="246" t="s">
        <v>51</v>
      </c>
      <c r="F182" s="246" t="s">
        <v>12</v>
      </c>
      <c r="G182" s="246" t="s">
        <v>249</v>
      </c>
      <c r="H182" s="246" t="s">
        <v>250</v>
      </c>
      <c r="I182" s="246" t="s">
        <v>251</v>
      </c>
      <c r="J182" s="246" t="s">
        <v>22</v>
      </c>
      <c r="K182" s="253">
        <f>'Bug''s'!$D$2</f>
        <v>42058.75</v>
      </c>
      <c r="L182" s="248">
        <v>41920.442361111112</v>
      </c>
      <c r="M182" s="259">
        <f>+T186</f>
        <v>42041</v>
      </c>
      <c r="N182" s="230">
        <f t="shared" si="42"/>
        <v>17.75</v>
      </c>
      <c r="O182" s="248">
        <f t="shared" si="43"/>
        <v>42042</v>
      </c>
      <c r="P182" s="248">
        <v>42055</v>
      </c>
      <c r="Q182" s="249">
        <f t="shared" si="44"/>
        <v>16</v>
      </c>
      <c r="R182" s="249">
        <f t="shared" si="45"/>
        <v>3</v>
      </c>
      <c r="S182" s="250">
        <f t="shared" si="46"/>
        <v>138.3076388888876</v>
      </c>
      <c r="T182" s="247"/>
      <c r="U182" s="247" t="str">
        <f t="shared" si="47"/>
        <v>No Cumplió</v>
      </c>
      <c r="V182" s="247" t="str">
        <f t="shared" si="48"/>
        <v>No Cumplió</v>
      </c>
      <c r="W182" s="250">
        <f t="shared" si="49"/>
        <v>138.3076388888876</v>
      </c>
      <c r="X182" s="246"/>
      <c r="Y182" s="251">
        <f>'Bug''s'!$D$3</f>
        <v>1</v>
      </c>
      <c r="Z182" s="251" t="str">
        <f>LOOKUP(J182,Personas!$A$2:$A$45,Personas!$B$2:$B$45)</f>
        <v>TAS</v>
      </c>
      <c r="AA182" s="252"/>
      <c r="AB182" s="252"/>
      <c r="AC182" s="252"/>
      <c r="AD182" s="252"/>
      <c r="AE182" s="242"/>
      <c r="AF182" s="242"/>
    </row>
    <row r="183" spans="1:33" s="245" customFormat="1" ht="47.25" customHeight="1" x14ac:dyDescent="0.25">
      <c r="B183" s="254" t="s">
        <v>709</v>
      </c>
      <c r="C183" s="241" t="s">
        <v>248</v>
      </c>
      <c r="D183" s="246" t="s">
        <v>204</v>
      </c>
      <c r="E183" s="246" t="s">
        <v>59</v>
      </c>
      <c r="F183" s="246" t="s">
        <v>12</v>
      </c>
      <c r="G183" s="246" t="s">
        <v>249</v>
      </c>
      <c r="H183" s="246" t="s">
        <v>250</v>
      </c>
      <c r="I183" s="246" t="s">
        <v>251</v>
      </c>
      <c r="J183" s="246" t="s">
        <v>80</v>
      </c>
      <c r="K183" s="253">
        <f>'Bug''s'!$D$2</f>
        <v>42058.75</v>
      </c>
      <c r="L183" s="248">
        <v>41920.442361111112</v>
      </c>
      <c r="M183" s="259">
        <v>42037</v>
      </c>
      <c r="N183" s="230">
        <f t="shared" si="42"/>
        <v>21.75</v>
      </c>
      <c r="O183" s="248">
        <f t="shared" si="43"/>
        <v>42038</v>
      </c>
      <c r="P183" s="248"/>
      <c r="Q183" s="249">
        <f t="shared" si="44"/>
        <v>3</v>
      </c>
      <c r="R183" s="249" t="str">
        <f t="shared" si="45"/>
        <v>Sin Fecha</v>
      </c>
      <c r="S183" s="250">
        <f t="shared" si="46"/>
        <v>138.3076388888876</v>
      </c>
      <c r="T183" s="247">
        <v>42041.522222222222</v>
      </c>
      <c r="U183" s="247" t="str">
        <f t="shared" si="47"/>
        <v>No Cumplió</v>
      </c>
      <c r="V183" s="247" t="str">
        <f t="shared" si="48"/>
        <v>Sin Fecha</v>
      </c>
      <c r="W183" s="250">
        <f t="shared" si="49"/>
        <v>121.07986111110949</v>
      </c>
      <c r="X183" s="246"/>
      <c r="Y183" s="251">
        <f>'Bug''s'!$D$3</f>
        <v>1</v>
      </c>
      <c r="Z183" s="251" t="str">
        <f>LOOKUP(J183,Personas!$A$2:$A$45,Personas!$B$2:$B$45)</f>
        <v>BX+</v>
      </c>
      <c r="AA183" s="252"/>
      <c r="AB183" s="252"/>
      <c r="AC183" s="252"/>
      <c r="AD183" s="252"/>
      <c r="AE183" s="242"/>
      <c r="AF183" s="242"/>
    </row>
    <row r="184" spans="1:33" s="245" customFormat="1" ht="47.25" customHeight="1" x14ac:dyDescent="0.25">
      <c r="B184" s="254" t="s">
        <v>709</v>
      </c>
      <c r="C184" s="241" t="s">
        <v>252</v>
      </c>
      <c r="D184" s="246" t="s">
        <v>204</v>
      </c>
      <c r="E184" s="246" t="s">
        <v>59</v>
      </c>
      <c r="F184" s="246" t="s">
        <v>12</v>
      </c>
      <c r="G184" s="246" t="s">
        <v>179</v>
      </c>
      <c r="H184" s="246" t="s">
        <v>180</v>
      </c>
      <c r="I184" s="246" t="s">
        <v>141</v>
      </c>
      <c r="J184" s="246" t="s">
        <v>16</v>
      </c>
      <c r="K184" s="253">
        <f>'Bug''s'!$D$2</f>
        <v>42058.75</v>
      </c>
      <c r="L184" s="248">
        <v>41911.706944444442</v>
      </c>
      <c r="M184" s="259">
        <v>42038</v>
      </c>
      <c r="N184" s="230">
        <f t="shared" si="42"/>
        <v>20.75</v>
      </c>
      <c r="O184" s="248">
        <f t="shared" ref="O184:O212" si="50">+Y184+M184</f>
        <v>42039</v>
      </c>
      <c r="P184" s="248">
        <v>42040</v>
      </c>
      <c r="Q184" s="249">
        <f t="shared" si="44"/>
        <v>1</v>
      </c>
      <c r="R184" s="249">
        <f t="shared" si="45"/>
        <v>0</v>
      </c>
      <c r="S184" s="250">
        <f t="shared" si="46"/>
        <v>147.04305555555766</v>
      </c>
      <c r="T184" s="247">
        <v>42040.588194444441</v>
      </c>
      <c r="U184" s="247" t="str">
        <f t="shared" si="47"/>
        <v>No Cumplió</v>
      </c>
      <c r="V184" s="247" t="str">
        <f t="shared" si="48"/>
        <v>Cumplió</v>
      </c>
      <c r="W184" s="250">
        <f t="shared" si="49"/>
        <v>128.88124999999854</v>
      </c>
      <c r="X184" s="246" t="s">
        <v>253</v>
      </c>
      <c r="Y184" s="251">
        <f>'Bug''s'!$D$3</f>
        <v>1</v>
      </c>
      <c r="Z184" s="251" t="str">
        <f>LOOKUP(J184,Personas!$A$2:$A$45,Personas!$B$2:$B$45)</f>
        <v>TAS</v>
      </c>
      <c r="AA184" s="252"/>
      <c r="AB184" s="252"/>
      <c r="AC184" s="252"/>
      <c r="AD184" s="252"/>
      <c r="AE184" s="242"/>
      <c r="AF184" s="242"/>
    </row>
    <row r="185" spans="1:33" s="245" customFormat="1" ht="47.25" customHeight="1" x14ac:dyDescent="0.25">
      <c r="B185" s="254" t="s">
        <v>709</v>
      </c>
      <c r="C185" s="241" t="s">
        <v>252</v>
      </c>
      <c r="D185" s="246" t="s">
        <v>204</v>
      </c>
      <c r="E185" s="246" t="s">
        <v>59</v>
      </c>
      <c r="F185" s="246" t="s">
        <v>12</v>
      </c>
      <c r="G185" s="246" t="s">
        <v>179</v>
      </c>
      <c r="H185" s="246" t="s">
        <v>180</v>
      </c>
      <c r="I185" s="246" t="s">
        <v>141</v>
      </c>
      <c r="J185" s="246" t="s">
        <v>300</v>
      </c>
      <c r="K185" s="253">
        <f>'Bug''s'!$D$2</f>
        <v>42058.75</v>
      </c>
      <c r="L185" s="248">
        <v>41911.706944444442</v>
      </c>
      <c r="M185" s="259">
        <f>+T184</f>
        <v>42040.588194444441</v>
      </c>
      <c r="N185" s="230">
        <f t="shared" ref="N185:N245" si="51">K185-M185</f>
        <v>18.161805555559113</v>
      </c>
      <c r="O185" s="248">
        <f t="shared" si="50"/>
        <v>42041.588194444441</v>
      </c>
      <c r="P185" s="248">
        <v>42040</v>
      </c>
      <c r="Q185" s="249">
        <f t="shared" si="44"/>
        <v>-1</v>
      </c>
      <c r="R185" s="249">
        <f t="shared" si="45"/>
        <v>0</v>
      </c>
      <c r="S185" s="250">
        <f t="shared" si="46"/>
        <v>147.04305555555766</v>
      </c>
      <c r="T185" s="247">
        <v>42040.588194444441</v>
      </c>
      <c r="U185" s="247" t="str">
        <f t="shared" si="47"/>
        <v>Cumplió</v>
      </c>
      <c r="V185" s="247" t="str">
        <f t="shared" si="48"/>
        <v>Cumplió</v>
      </c>
      <c r="W185" s="250">
        <f t="shared" si="49"/>
        <v>128.88124999999854</v>
      </c>
      <c r="X185" s="246" t="s">
        <v>253</v>
      </c>
      <c r="Y185" s="251">
        <f>'Bug''s'!$D$3</f>
        <v>1</v>
      </c>
      <c r="Z185" s="251" t="str">
        <f>LOOKUP(J185,Personas!$A$2:$A$45,Personas!$B$2:$B$45)</f>
        <v>BX+</v>
      </c>
      <c r="AA185" s="252"/>
      <c r="AB185" s="252"/>
      <c r="AC185" s="252"/>
      <c r="AD185" s="252"/>
      <c r="AE185" s="242"/>
      <c r="AF185" s="242"/>
    </row>
    <row r="186" spans="1:33" s="245" customFormat="1" ht="47.25" customHeight="1" x14ac:dyDescent="0.25">
      <c r="A186" s="245" t="s">
        <v>945</v>
      </c>
      <c r="B186" s="254" t="s">
        <v>709</v>
      </c>
      <c r="C186" s="241" t="s">
        <v>252</v>
      </c>
      <c r="D186" s="246" t="s">
        <v>204</v>
      </c>
      <c r="E186" s="246" t="s">
        <v>817</v>
      </c>
      <c r="F186" s="246" t="s">
        <v>12</v>
      </c>
      <c r="G186" s="246" t="s">
        <v>179</v>
      </c>
      <c r="H186" s="246" t="s">
        <v>180</v>
      </c>
      <c r="I186" s="246" t="s">
        <v>141</v>
      </c>
      <c r="J186" s="246" t="s">
        <v>147</v>
      </c>
      <c r="K186" s="253">
        <f>'Bug''s'!$D$2</f>
        <v>42058.75</v>
      </c>
      <c r="L186" s="248">
        <v>41911.706944444442</v>
      </c>
      <c r="M186" s="259">
        <f>+T185</f>
        <v>42040.588194444441</v>
      </c>
      <c r="N186" s="230">
        <f t="shared" si="51"/>
        <v>18.161805555559113</v>
      </c>
      <c r="O186" s="248">
        <f t="shared" si="50"/>
        <v>42041.588194444441</v>
      </c>
      <c r="P186" s="248">
        <v>42040</v>
      </c>
      <c r="Q186" s="249">
        <f t="shared" si="44"/>
        <v>0</v>
      </c>
      <c r="R186" s="249">
        <f t="shared" si="45"/>
        <v>1</v>
      </c>
      <c r="S186" s="250">
        <f t="shared" si="46"/>
        <v>147.04305555555766</v>
      </c>
      <c r="T186" s="247">
        <v>42041</v>
      </c>
      <c r="U186" s="247" t="str">
        <f t="shared" si="47"/>
        <v>Cumplió</v>
      </c>
      <c r="V186" s="247" t="str">
        <f t="shared" si="48"/>
        <v>No Cumplió</v>
      </c>
      <c r="W186" s="250">
        <f t="shared" si="49"/>
        <v>129.29305555555766</v>
      </c>
      <c r="X186" s="246" t="s">
        <v>253</v>
      </c>
      <c r="Y186" s="251">
        <f>'Bug''s'!$D$3</f>
        <v>1</v>
      </c>
      <c r="Z186" s="251" t="str">
        <f>LOOKUP(J186,Personas!$A$2:$A$45,Personas!$B$2:$B$45)</f>
        <v>BX+</v>
      </c>
      <c r="AA186" s="252"/>
      <c r="AB186" s="252"/>
      <c r="AC186" s="252"/>
      <c r="AD186" s="252"/>
      <c r="AE186" s="242"/>
      <c r="AF186" s="242"/>
    </row>
    <row r="187" spans="1:33" s="245" customFormat="1" ht="47.25" customHeight="1" x14ac:dyDescent="0.25">
      <c r="A187" s="245">
        <v>1</v>
      </c>
      <c r="B187" s="254" t="s">
        <v>710</v>
      </c>
      <c r="C187" s="241" t="s">
        <v>254</v>
      </c>
      <c r="D187" s="246" t="s">
        <v>204</v>
      </c>
      <c r="E187" s="246" t="s">
        <v>59</v>
      </c>
      <c r="F187" s="246" t="s">
        <v>12</v>
      </c>
      <c r="G187" s="246" t="s">
        <v>255</v>
      </c>
      <c r="H187" s="246" t="s">
        <v>256</v>
      </c>
      <c r="I187" s="246" t="s">
        <v>834</v>
      </c>
      <c r="J187" s="246" t="s">
        <v>32</v>
      </c>
      <c r="K187" s="253">
        <f>'Bug''s'!$D$2</f>
        <v>42058.75</v>
      </c>
      <c r="L187" s="248">
        <v>41900.492361111108</v>
      </c>
      <c r="M187" s="259">
        <f>+T188</f>
        <v>42052</v>
      </c>
      <c r="N187" s="230">
        <f t="shared" si="51"/>
        <v>6.75</v>
      </c>
      <c r="O187" s="248">
        <f t="shared" si="50"/>
        <v>42053</v>
      </c>
      <c r="P187" s="248">
        <v>42053</v>
      </c>
      <c r="Q187" s="249">
        <f t="shared" si="44"/>
        <v>5</v>
      </c>
      <c r="R187" s="249">
        <f t="shared" si="45"/>
        <v>5</v>
      </c>
      <c r="S187" s="250">
        <f t="shared" si="46"/>
        <v>158.25763888889196</v>
      </c>
      <c r="T187" s="247"/>
      <c r="U187" s="247" t="str">
        <f t="shared" si="47"/>
        <v>No Cumplió</v>
      </c>
      <c r="V187" s="247" t="str">
        <f t="shared" si="48"/>
        <v>No Cumplió</v>
      </c>
      <c r="W187" s="250">
        <f t="shared" si="49"/>
        <v>158.25763888889196</v>
      </c>
      <c r="X187" s="246" t="s">
        <v>995</v>
      </c>
      <c r="Y187" s="251">
        <f>'Bug''s'!$D$3</f>
        <v>1</v>
      </c>
      <c r="Z187" s="251" t="str">
        <f>LOOKUP(J187,Personas!$A$2:$A$45,Personas!$B$2:$B$45)</f>
        <v>BX+</v>
      </c>
      <c r="AA187" s="233">
        <v>42038</v>
      </c>
      <c r="AB187" s="233">
        <v>42052</v>
      </c>
      <c r="AC187" s="252"/>
      <c r="AD187" s="252"/>
      <c r="AE187" s="242"/>
      <c r="AF187" s="242"/>
    </row>
    <row r="188" spans="1:33" s="245" customFormat="1" ht="47.25" customHeight="1" x14ac:dyDescent="0.25">
      <c r="B188" s="254" t="s">
        <v>710</v>
      </c>
      <c r="C188" s="241" t="s">
        <v>254</v>
      </c>
      <c r="D188" s="246" t="s">
        <v>204</v>
      </c>
      <c r="E188" s="246" t="s">
        <v>158</v>
      </c>
      <c r="F188" s="246" t="s">
        <v>12</v>
      </c>
      <c r="G188" s="246" t="s">
        <v>255</v>
      </c>
      <c r="H188" s="246" t="s">
        <v>256</v>
      </c>
      <c r="I188" s="246" t="s">
        <v>834</v>
      </c>
      <c r="J188" s="246" t="s">
        <v>54</v>
      </c>
      <c r="K188" s="253">
        <f>'Bug''s'!$D$2</f>
        <v>42058.75</v>
      </c>
      <c r="L188" s="248">
        <v>41900.492361111108</v>
      </c>
      <c r="M188" s="259">
        <f>+T189</f>
        <v>42051.692361111112</v>
      </c>
      <c r="N188" s="230">
        <f t="shared" si="51"/>
        <v>7.0576388888875954</v>
      </c>
      <c r="O188" s="248">
        <f t="shared" si="50"/>
        <v>42052.692361111112</v>
      </c>
      <c r="P188" s="248">
        <v>42044</v>
      </c>
      <c r="Q188" s="249">
        <f t="shared" si="44"/>
        <v>0</v>
      </c>
      <c r="R188" s="249">
        <f t="shared" si="45"/>
        <v>8</v>
      </c>
      <c r="S188" s="250">
        <f t="shared" si="46"/>
        <v>158.25763888889196</v>
      </c>
      <c r="T188" s="247">
        <v>42052</v>
      </c>
      <c r="U188" s="247" t="str">
        <f t="shared" si="47"/>
        <v>Cumplió</v>
      </c>
      <c r="V188" s="247" t="str">
        <f t="shared" si="48"/>
        <v>No Cumplió</v>
      </c>
      <c r="W188" s="250">
        <f t="shared" si="49"/>
        <v>151.50763888889196</v>
      </c>
      <c r="X188" s="246" t="s">
        <v>181</v>
      </c>
      <c r="Y188" s="251">
        <f>'Bug''s'!$D$3</f>
        <v>1</v>
      </c>
      <c r="Z188" s="251" t="str">
        <f>LOOKUP(J188,Personas!$A$2:$A$45,Personas!$B$2:$B$45)</f>
        <v>TAS</v>
      </c>
      <c r="AA188" s="233">
        <v>42038</v>
      </c>
      <c r="AB188" s="252"/>
      <c r="AC188" s="252"/>
      <c r="AD188" s="252"/>
      <c r="AE188" s="242"/>
      <c r="AF188" s="242"/>
    </row>
    <row r="189" spans="1:33" s="245" customFormat="1" ht="47.25" customHeight="1" x14ac:dyDescent="0.25">
      <c r="B189" s="254" t="s">
        <v>710</v>
      </c>
      <c r="C189" s="241" t="s">
        <v>254</v>
      </c>
      <c r="D189" s="246" t="s">
        <v>204</v>
      </c>
      <c r="E189" s="246" t="s">
        <v>158</v>
      </c>
      <c r="F189" s="246" t="s">
        <v>12</v>
      </c>
      <c r="G189" s="246" t="s">
        <v>255</v>
      </c>
      <c r="H189" s="246" t="s">
        <v>256</v>
      </c>
      <c r="I189" s="246" t="s">
        <v>834</v>
      </c>
      <c r="J189" s="246" t="s">
        <v>32</v>
      </c>
      <c r="K189" s="253">
        <f>'Bug''s'!$D$2</f>
        <v>42058.75</v>
      </c>
      <c r="L189" s="248">
        <v>41900.492361111108</v>
      </c>
      <c r="M189" s="259">
        <v>42038</v>
      </c>
      <c r="N189" s="230">
        <f t="shared" si="51"/>
        <v>20.75</v>
      </c>
      <c r="O189" s="248">
        <f t="shared" si="50"/>
        <v>42039</v>
      </c>
      <c r="P189" s="248">
        <v>42044</v>
      </c>
      <c r="Q189" s="249">
        <f t="shared" si="44"/>
        <v>12</v>
      </c>
      <c r="R189" s="249">
        <f t="shared" si="45"/>
        <v>7</v>
      </c>
      <c r="S189" s="250">
        <f t="shared" si="46"/>
        <v>158.25763888889196</v>
      </c>
      <c r="T189" s="247">
        <v>42051.692361111112</v>
      </c>
      <c r="U189" s="247" t="str">
        <f t="shared" si="47"/>
        <v>No Cumplió</v>
      </c>
      <c r="V189" s="247" t="str">
        <f t="shared" si="48"/>
        <v>No Cumplió</v>
      </c>
      <c r="W189" s="250">
        <f t="shared" si="49"/>
        <v>151.20000000000437</v>
      </c>
      <c r="X189" s="246" t="s">
        <v>181</v>
      </c>
      <c r="Y189" s="251">
        <f>'Bug''s'!$D$3</f>
        <v>1</v>
      </c>
      <c r="Z189" s="251" t="str">
        <f>LOOKUP(J189,Personas!$A$2:$A$45,Personas!$B$2:$B$45)</f>
        <v>BX+</v>
      </c>
      <c r="AA189" s="233">
        <v>42038</v>
      </c>
      <c r="AB189" s="252"/>
      <c r="AC189" s="252"/>
      <c r="AD189" s="252"/>
      <c r="AE189" s="242"/>
      <c r="AF189" s="242"/>
    </row>
    <row r="190" spans="1:33" s="245" customFormat="1" ht="47.25" customHeight="1" x14ac:dyDescent="0.25">
      <c r="B190" s="254" t="s">
        <v>710</v>
      </c>
      <c r="C190" s="241" t="s">
        <v>254</v>
      </c>
      <c r="D190" s="246" t="s">
        <v>204</v>
      </c>
      <c r="E190" s="246" t="s">
        <v>158</v>
      </c>
      <c r="F190" s="246" t="s">
        <v>12</v>
      </c>
      <c r="G190" s="246" t="s">
        <v>255</v>
      </c>
      <c r="H190" s="246" t="s">
        <v>256</v>
      </c>
      <c r="I190" s="246" t="s">
        <v>834</v>
      </c>
      <c r="J190" s="246" t="s">
        <v>16</v>
      </c>
      <c r="K190" s="253">
        <f>'Bug''s'!$D$2</f>
        <v>42058.75</v>
      </c>
      <c r="L190" s="248">
        <v>41900.492361111108</v>
      </c>
      <c r="M190" s="259">
        <f>+T193</f>
        <v>42045.806944444441</v>
      </c>
      <c r="N190" s="230">
        <f t="shared" si="51"/>
        <v>12.943055555559113</v>
      </c>
      <c r="O190" s="248">
        <f t="shared" si="50"/>
        <v>42046.806944444441</v>
      </c>
      <c r="P190" s="248">
        <v>42044</v>
      </c>
      <c r="Q190" s="249">
        <f t="shared" si="44"/>
        <v>11</v>
      </c>
      <c r="R190" s="249">
        <f t="shared" si="45"/>
        <v>14</v>
      </c>
      <c r="S190" s="250">
        <f t="shared" si="46"/>
        <v>158.25763888889196</v>
      </c>
      <c r="T190" s="247"/>
      <c r="U190" s="247" t="str">
        <f t="shared" si="47"/>
        <v>No Cumplió</v>
      </c>
      <c r="V190" s="247" t="str">
        <f t="shared" si="48"/>
        <v>No Cumplió</v>
      </c>
      <c r="W190" s="250">
        <f t="shared" si="49"/>
        <v>158.25763888889196</v>
      </c>
      <c r="X190" s="246" t="s">
        <v>181</v>
      </c>
      <c r="Y190" s="251">
        <f>'Bug''s'!$D$3</f>
        <v>1</v>
      </c>
      <c r="Z190" s="251" t="str">
        <f>LOOKUP(J190,Personas!$A$2:$A$45,Personas!$B$2:$B$45)</f>
        <v>TAS</v>
      </c>
      <c r="AA190" s="233">
        <v>42038</v>
      </c>
      <c r="AB190" s="252"/>
      <c r="AC190" s="252"/>
      <c r="AD190" s="252"/>
      <c r="AE190" s="242"/>
      <c r="AF190" s="242"/>
    </row>
    <row r="191" spans="1:33" s="245" customFormat="1" ht="47.25" customHeight="1" x14ac:dyDescent="0.25">
      <c r="B191" s="254" t="s">
        <v>710</v>
      </c>
      <c r="C191" s="241" t="s">
        <v>254</v>
      </c>
      <c r="D191" s="246" t="s">
        <v>204</v>
      </c>
      <c r="E191" s="246" t="s">
        <v>158</v>
      </c>
      <c r="F191" s="246" t="s">
        <v>12</v>
      </c>
      <c r="G191" s="246" t="s">
        <v>255</v>
      </c>
      <c r="H191" s="246" t="s">
        <v>256</v>
      </c>
      <c r="I191" s="246" t="s">
        <v>32</v>
      </c>
      <c r="J191" s="246" t="s">
        <v>42</v>
      </c>
      <c r="K191" s="253">
        <f>'Bug''s'!$D$2</f>
        <v>42058.75</v>
      </c>
      <c r="L191" s="248">
        <v>41900.492361111108</v>
      </c>
      <c r="M191" s="259">
        <f>+T193</f>
        <v>42045.806944444441</v>
      </c>
      <c r="N191" s="230">
        <f t="shared" si="51"/>
        <v>12.943055555559113</v>
      </c>
      <c r="O191" s="248">
        <f t="shared" si="50"/>
        <v>42046.806944444441</v>
      </c>
      <c r="P191" s="248">
        <v>42039</v>
      </c>
      <c r="Q191" s="249">
        <f t="shared" si="44"/>
        <v>-8</v>
      </c>
      <c r="R191" s="249">
        <f t="shared" si="45"/>
        <v>0</v>
      </c>
      <c r="S191" s="250">
        <f t="shared" si="46"/>
        <v>158.25763888889196</v>
      </c>
      <c r="T191" s="247">
        <v>42038.481944444444</v>
      </c>
      <c r="U191" s="247" t="str">
        <f t="shared" si="47"/>
        <v>Cumplió</v>
      </c>
      <c r="V191" s="247" t="str">
        <f t="shared" si="48"/>
        <v>Cumplió</v>
      </c>
      <c r="W191" s="250">
        <f t="shared" si="49"/>
        <v>137.98958333333576</v>
      </c>
      <c r="X191" s="246" t="s">
        <v>181</v>
      </c>
      <c r="Y191" s="251">
        <f>'Bug''s'!$D$3</f>
        <v>1</v>
      </c>
      <c r="Z191" s="251" t="str">
        <f>LOOKUP(J191,Personas!$A$2:$A$45,Personas!$B$2:$B$45)</f>
        <v>TAS</v>
      </c>
      <c r="AA191" s="233"/>
      <c r="AB191" s="252"/>
      <c r="AC191" s="252"/>
      <c r="AD191" s="252"/>
      <c r="AE191" s="242"/>
      <c r="AF191" s="242"/>
    </row>
    <row r="192" spans="1:33" s="245" customFormat="1" ht="47.25" customHeight="1" x14ac:dyDescent="0.25">
      <c r="B192" s="254" t="s">
        <v>710</v>
      </c>
      <c r="C192" s="241" t="s">
        <v>254</v>
      </c>
      <c r="D192" s="246" t="s">
        <v>204</v>
      </c>
      <c r="E192" s="246" t="s">
        <v>59</v>
      </c>
      <c r="F192" s="246" t="s">
        <v>12</v>
      </c>
      <c r="G192" s="246" t="s">
        <v>255</v>
      </c>
      <c r="H192" s="246" t="s">
        <v>256</v>
      </c>
      <c r="I192" s="246" t="s">
        <v>32</v>
      </c>
      <c r="J192" s="246" t="s">
        <v>32</v>
      </c>
      <c r="K192" s="253">
        <f>'Bug''s'!$D$2</f>
        <v>42058.75</v>
      </c>
      <c r="L192" s="248">
        <v>41900.492361111108</v>
      </c>
      <c r="M192" s="259">
        <f>+T193</f>
        <v>42045.806944444441</v>
      </c>
      <c r="N192" s="230">
        <f t="shared" si="51"/>
        <v>12.943055555559113</v>
      </c>
      <c r="O192" s="248">
        <f t="shared" si="50"/>
        <v>42046.806944444441</v>
      </c>
      <c r="P192" s="248">
        <v>42039</v>
      </c>
      <c r="Q192" s="249">
        <f t="shared" si="44"/>
        <v>11</v>
      </c>
      <c r="R192" s="249">
        <f t="shared" si="45"/>
        <v>19</v>
      </c>
      <c r="S192" s="250">
        <f t="shared" si="46"/>
        <v>158.25763888889196</v>
      </c>
      <c r="T192" s="247"/>
      <c r="U192" s="247" t="str">
        <f t="shared" si="47"/>
        <v>No Cumplió</v>
      </c>
      <c r="V192" s="247" t="str">
        <f t="shared" si="48"/>
        <v>No Cumplió</v>
      </c>
      <c r="W192" s="250">
        <f t="shared" si="49"/>
        <v>158.25763888889196</v>
      </c>
      <c r="X192" s="246" t="s">
        <v>181</v>
      </c>
      <c r="Y192" s="251">
        <f>'Bug''s'!$D$3</f>
        <v>1</v>
      </c>
      <c r="Z192" s="251" t="str">
        <f>LOOKUP(J192,Personas!$A$2:$A$45,Personas!$B$2:$B$45)</f>
        <v>BX+</v>
      </c>
      <c r="AA192" s="233">
        <v>42038</v>
      </c>
      <c r="AB192" s="252"/>
      <c r="AC192" s="252"/>
      <c r="AD192" s="252"/>
      <c r="AE192" s="242"/>
      <c r="AF192" s="242"/>
    </row>
    <row r="193" spans="1:32" s="245" customFormat="1" ht="47.25" customHeight="1" x14ac:dyDescent="0.25">
      <c r="B193" s="254" t="s">
        <v>710</v>
      </c>
      <c r="C193" s="241" t="s">
        <v>254</v>
      </c>
      <c r="D193" s="246" t="s">
        <v>204</v>
      </c>
      <c r="E193" s="246" t="s">
        <v>158</v>
      </c>
      <c r="F193" s="246" t="s">
        <v>12</v>
      </c>
      <c r="G193" s="246" t="s">
        <v>255</v>
      </c>
      <c r="H193" s="246" t="s">
        <v>256</v>
      </c>
      <c r="I193" s="246" t="s">
        <v>32</v>
      </c>
      <c r="J193" s="246" t="s">
        <v>16</v>
      </c>
      <c r="K193" s="253">
        <f>'Bug''s'!$D$2</f>
        <v>42058.75</v>
      </c>
      <c r="L193" s="248">
        <v>41900.492361111108</v>
      </c>
      <c r="M193" s="259">
        <v>42038</v>
      </c>
      <c r="N193" s="230">
        <f t="shared" si="51"/>
        <v>20.75</v>
      </c>
      <c r="O193" s="248">
        <f t="shared" si="50"/>
        <v>42039</v>
      </c>
      <c r="P193" s="248">
        <v>42039</v>
      </c>
      <c r="Q193" s="249">
        <f t="shared" si="44"/>
        <v>6</v>
      </c>
      <c r="R193" s="249">
        <f t="shared" si="45"/>
        <v>6</v>
      </c>
      <c r="S193" s="250">
        <f t="shared" si="46"/>
        <v>158.25763888889196</v>
      </c>
      <c r="T193" s="247">
        <v>42045.806944444441</v>
      </c>
      <c r="U193" s="247" t="str">
        <f t="shared" si="47"/>
        <v>No Cumplió</v>
      </c>
      <c r="V193" s="247" t="str">
        <f t="shared" si="48"/>
        <v>No Cumplió</v>
      </c>
      <c r="W193" s="250">
        <f t="shared" si="49"/>
        <v>145.31458333333285</v>
      </c>
      <c r="X193" s="246" t="s">
        <v>181</v>
      </c>
      <c r="Y193" s="251">
        <f>'Bug''s'!$D$3</f>
        <v>1</v>
      </c>
      <c r="Z193" s="251" t="str">
        <f>LOOKUP(J193,Personas!$A$2:$A$45,Personas!$B$2:$B$45)</f>
        <v>TAS</v>
      </c>
      <c r="AA193" s="233">
        <v>42038</v>
      </c>
      <c r="AB193" s="252"/>
      <c r="AC193" s="252"/>
      <c r="AD193" s="252"/>
      <c r="AE193" s="242"/>
      <c r="AF193" s="242"/>
    </row>
    <row r="194" spans="1:32" s="245" customFormat="1" ht="47.25" customHeight="1" x14ac:dyDescent="0.25">
      <c r="A194" s="245">
        <v>1</v>
      </c>
      <c r="B194" s="254" t="s">
        <v>709</v>
      </c>
      <c r="C194" s="241" t="s">
        <v>257</v>
      </c>
      <c r="D194" s="246" t="s">
        <v>204</v>
      </c>
      <c r="E194" s="246" t="s">
        <v>51</v>
      </c>
      <c r="F194" s="246" t="s">
        <v>12</v>
      </c>
      <c r="G194" s="246" t="s">
        <v>258</v>
      </c>
      <c r="H194" s="246" t="s">
        <v>259</v>
      </c>
      <c r="I194" s="246" t="s">
        <v>165</v>
      </c>
      <c r="J194" s="246" t="s">
        <v>131</v>
      </c>
      <c r="K194" s="253">
        <f>'Bug''s'!$D$2</f>
        <v>42058.75</v>
      </c>
      <c r="L194" s="248">
        <v>41893.428472222222</v>
      </c>
      <c r="M194" s="259">
        <f>+T195</f>
        <v>42058.758333333331</v>
      </c>
      <c r="N194" s="230">
        <f t="shared" si="51"/>
        <v>-8.333333331393078E-3</v>
      </c>
      <c r="O194" s="248">
        <f t="shared" si="50"/>
        <v>42059.758333333331</v>
      </c>
      <c r="P194" s="248">
        <v>42062</v>
      </c>
      <c r="Q194" s="249">
        <f t="shared" si="44"/>
        <v>-1</v>
      </c>
      <c r="R194" s="249">
        <f t="shared" si="45"/>
        <v>-3</v>
      </c>
      <c r="S194" s="250">
        <f t="shared" si="46"/>
        <v>165.3215277777781</v>
      </c>
      <c r="T194" s="247"/>
      <c r="U194" s="247" t="str">
        <f t="shared" si="47"/>
        <v>No Cumplió</v>
      </c>
      <c r="V194" s="247" t="str">
        <f t="shared" si="48"/>
        <v>No Cumplió</v>
      </c>
      <c r="W194" s="250">
        <f t="shared" si="49"/>
        <v>165.3215277777781</v>
      </c>
      <c r="X194" s="246"/>
      <c r="Y194" s="251">
        <f>'Bug''s'!$D$3</f>
        <v>1</v>
      </c>
      <c r="Z194" s="251" t="str">
        <f>LOOKUP(J194,Personas!$A$2:$A$45,Personas!$B$2:$B$45)</f>
        <v>BX+</v>
      </c>
      <c r="AA194" s="252"/>
      <c r="AB194" s="252"/>
      <c r="AC194" s="252"/>
      <c r="AD194" s="252"/>
      <c r="AE194" s="242"/>
      <c r="AF194" s="242"/>
    </row>
    <row r="195" spans="1:32" s="245" customFormat="1" ht="47.25" customHeight="1" x14ac:dyDescent="0.25">
      <c r="B195" s="254" t="s">
        <v>709</v>
      </c>
      <c r="C195" s="241" t="s">
        <v>257</v>
      </c>
      <c r="D195" s="246" t="s">
        <v>204</v>
      </c>
      <c r="E195" s="246" t="s">
        <v>51</v>
      </c>
      <c r="F195" s="246" t="s">
        <v>12</v>
      </c>
      <c r="G195" s="246" t="s">
        <v>258</v>
      </c>
      <c r="H195" s="246" t="s">
        <v>259</v>
      </c>
      <c r="I195" s="246" t="s">
        <v>165</v>
      </c>
      <c r="J195" s="246" t="s">
        <v>127</v>
      </c>
      <c r="K195" s="253">
        <f>'Bug''s'!$D$2</f>
        <v>42058.75</v>
      </c>
      <c r="L195" s="248">
        <v>41893.428472222222</v>
      </c>
      <c r="M195" s="259">
        <f>+T196</f>
        <v>42048.42291666667</v>
      </c>
      <c r="N195" s="230">
        <f t="shared" si="51"/>
        <v>10.327083333329938</v>
      </c>
      <c r="O195" s="248">
        <f t="shared" si="50"/>
        <v>42049.42291666667</v>
      </c>
      <c r="P195" s="248"/>
      <c r="Q195" s="249">
        <f t="shared" si="44"/>
        <v>9</v>
      </c>
      <c r="R195" s="249" t="str">
        <f t="shared" si="45"/>
        <v>Sin Fecha</v>
      </c>
      <c r="S195" s="250">
        <f t="shared" si="46"/>
        <v>165.3215277777781</v>
      </c>
      <c r="T195" s="247">
        <v>42058.758333333331</v>
      </c>
      <c r="U195" s="247" t="str">
        <f t="shared" si="47"/>
        <v>No Cumplió</v>
      </c>
      <c r="V195" s="247" t="str">
        <f t="shared" si="48"/>
        <v>Sin Fecha</v>
      </c>
      <c r="W195" s="250">
        <f t="shared" si="49"/>
        <v>165.32986111110949</v>
      </c>
      <c r="X195" s="246"/>
      <c r="Y195" s="251">
        <f>'Bug''s'!$D$3</f>
        <v>1</v>
      </c>
      <c r="Z195" s="251" t="str">
        <f>LOOKUP(J195,Personas!$A$2:$A$45,Personas!$B$2:$B$45)</f>
        <v>TAS</v>
      </c>
      <c r="AA195" s="252"/>
      <c r="AB195" s="252"/>
      <c r="AC195" s="252"/>
      <c r="AD195" s="252"/>
      <c r="AE195" s="242"/>
      <c r="AF195" s="242"/>
    </row>
    <row r="196" spans="1:32" s="245" customFormat="1" ht="47.25" customHeight="1" x14ac:dyDescent="0.25">
      <c r="B196" s="254" t="s">
        <v>709</v>
      </c>
      <c r="C196" s="241" t="s">
        <v>257</v>
      </c>
      <c r="D196" s="246" t="s">
        <v>204</v>
      </c>
      <c r="E196" s="246" t="s">
        <v>59</v>
      </c>
      <c r="F196" s="246" t="s">
        <v>12</v>
      </c>
      <c r="G196" s="246" t="s">
        <v>258</v>
      </c>
      <c r="H196" s="246" t="s">
        <v>259</v>
      </c>
      <c r="I196" s="246" t="s">
        <v>165</v>
      </c>
      <c r="J196" s="246" t="s">
        <v>149</v>
      </c>
      <c r="K196" s="253">
        <f>'Bug''s'!$D$2</f>
        <v>42058.75</v>
      </c>
      <c r="L196" s="248">
        <v>41893.428472222222</v>
      </c>
      <c r="M196" s="259">
        <v>42037</v>
      </c>
      <c r="N196" s="230">
        <f t="shared" si="51"/>
        <v>21.75</v>
      </c>
      <c r="O196" s="248">
        <f t="shared" si="50"/>
        <v>42038</v>
      </c>
      <c r="P196" s="248"/>
      <c r="Q196" s="249">
        <f t="shared" si="44"/>
        <v>10</v>
      </c>
      <c r="R196" s="249" t="str">
        <f t="shared" si="45"/>
        <v>Sin Fecha</v>
      </c>
      <c r="S196" s="250">
        <f t="shared" si="46"/>
        <v>165.3215277777781</v>
      </c>
      <c r="T196" s="247">
        <v>42048.42291666667</v>
      </c>
      <c r="U196" s="247" t="str">
        <f t="shared" si="47"/>
        <v>No Cumplió</v>
      </c>
      <c r="V196" s="247" t="str">
        <f t="shared" si="48"/>
        <v>Sin Fecha</v>
      </c>
      <c r="W196" s="250">
        <f t="shared" si="49"/>
        <v>154.99444444444816</v>
      </c>
      <c r="X196" s="246"/>
      <c r="Y196" s="251">
        <f>'Bug''s'!$D$3</f>
        <v>1</v>
      </c>
      <c r="Z196" s="251" t="str">
        <f>LOOKUP(J196,Personas!$A$2:$A$45,Personas!$B$2:$B$45)</f>
        <v>BX+</v>
      </c>
      <c r="AA196" s="252"/>
      <c r="AB196" s="252"/>
      <c r="AC196" s="252"/>
      <c r="AD196" s="252"/>
      <c r="AE196" s="242"/>
      <c r="AF196" s="242"/>
    </row>
    <row r="197" spans="1:32" s="245" customFormat="1" ht="47.25" customHeight="1" x14ac:dyDescent="0.25">
      <c r="A197" s="245">
        <v>1</v>
      </c>
      <c r="B197" s="254" t="s">
        <v>707</v>
      </c>
      <c r="C197" s="241" t="s">
        <v>260</v>
      </c>
      <c r="D197" s="246" t="s">
        <v>204</v>
      </c>
      <c r="E197" s="246" t="s">
        <v>51</v>
      </c>
      <c r="F197" s="246" t="s">
        <v>25</v>
      </c>
      <c r="G197" s="246" t="s">
        <v>261</v>
      </c>
      <c r="H197" s="246" t="s">
        <v>262</v>
      </c>
      <c r="I197" s="246" t="s">
        <v>263</v>
      </c>
      <c r="J197" s="246" t="s">
        <v>65</v>
      </c>
      <c r="K197" s="253">
        <f>'Bug''s'!$D$2</f>
        <v>42058.75</v>
      </c>
      <c r="L197" s="248">
        <v>41871.418055555558</v>
      </c>
      <c r="M197" s="259">
        <v>42036</v>
      </c>
      <c r="N197" s="230">
        <f t="shared" si="51"/>
        <v>22.75</v>
      </c>
      <c r="O197" s="248">
        <f t="shared" si="50"/>
        <v>42037</v>
      </c>
      <c r="P197" s="248"/>
      <c r="Q197" s="249">
        <f t="shared" si="44"/>
        <v>21</v>
      </c>
      <c r="R197" s="249" t="str">
        <f t="shared" si="45"/>
        <v>Sin Fecha</v>
      </c>
      <c r="S197" s="250">
        <f t="shared" si="46"/>
        <v>187.33194444444234</v>
      </c>
      <c r="T197" s="247"/>
      <c r="U197" s="247" t="str">
        <f t="shared" si="47"/>
        <v>No Cumplió</v>
      </c>
      <c r="V197" s="247" t="str">
        <f t="shared" si="48"/>
        <v>Sin Fecha</v>
      </c>
      <c r="W197" s="250">
        <f t="shared" si="49"/>
        <v>187.33194444444234</v>
      </c>
      <c r="X197" s="246"/>
      <c r="Y197" s="251">
        <f>'Bug''s'!$D$3</f>
        <v>1</v>
      </c>
      <c r="Z197" s="251" t="str">
        <f>LOOKUP(J197,Personas!$A$2:$A$45,Personas!$B$2:$B$45)</f>
        <v>TAS</v>
      </c>
      <c r="AA197" s="252"/>
      <c r="AB197" s="252"/>
      <c r="AC197" s="252"/>
      <c r="AD197" s="252"/>
      <c r="AE197" s="242"/>
      <c r="AF197" s="242"/>
    </row>
    <row r="198" spans="1:32" s="245" customFormat="1" ht="47.25" customHeight="1" x14ac:dyDescent="0.25">
      <c r="A198" s="245">
        <v>1</v>
      </c>
      <c r="B198" s="254" t="s">
        <v>709</v>
      </c>
      <c r="C198" s="241" t="s">
        <v>265</v>
      </c>
      <c r="D198" s="246" t="s">
        <v>204</v>
      </c>
      <c r="E198" s="246" t="s">
        <v>59</v>
      </c>
      <c r="F198" s="246" t="s">
        <v>25</v>
      </c>
      <c r="G198" s="246" t="s">
        <v>266</v>
      </c>
      <c r="H198" s="246" t="s">
        <v>267</v>
      </c>
      <c r="I198" s="246" t="s">
        <v>96</v>
      </c>
      <c r="J198" s="246" t="s">
        <v>55</v>
      </c>
      <c r="K198" s="253">
        <f>'Bug''s'!$D$2</f>
        <v>42058.75</v>
      </c>
      <c r="L198" s="248">
        <v>41863.481944444444</v>
      </c>
      <c r="M198" s="259">
        <f>+T199</f>
        <v>42058.518055555556</v>
      </c>
      <c r="N198" s="230">
        <f t="shared" si="51"/>
        <v>0.23194444444379769</v>
      </c>
      <c r="O198" s="248">
        <f t="shared" si="50"/>
        <v>42059.518055555556</v>
      </c>
      <c r="P198" s="248"/>
      <c r="Q198" s="249">
        <f t="shared" si="44"/>
        <v>0</v>
      </c>
      <c r="R198" s="249" t="str">
        <f t="shared" si="45"/>
        <v>Sin Fecha</v>
      </c>
      <c r="S198" s="250">
        <f t="shared" si="46"/>
        <v>195.2680555555562</v>
      </c>
      <c r="T198" s="247"/>
      <c r="U198" s="247" t="str">
        <f t="shared" si="47"/>
        <v>No Cumplió</v>
      </c>
      <c r="V198" s="247" t="str">
        <f t="shared" si="48"/>
        <v>Sin Fecha</v>
      </c>
      <c r="W198" s="250">
        <f t="shared" si="49"/>
        <v>195.2680555555562</v>
      </c>
      <c r="X198" s="246" t="s">
        <v>880</v>
      </c>
      <c r="Y198" s="251">
        <f>'Bug''s'!$D$3</f>
        <v>1</v>
      </c>
      <c r="Z198" s="251" t="str">
        <f>LOOKUP(J198,Personas!$A$2:$A$45,Personas!$B$2:$B$45)</f>
        <v>BX+</v>
      </c>
      <c r="AA198" s="243">
        <v>42051.643055555556</v>
      </c>
      <c r="AB198" s="252"/>
      <c r="AC198" s="252"/>
      <c r="AD198" s="252"/>
      <c r="AE198" s="242"/>
      <c r="AF198" s="242"/>
    </row>
    <row r="199" spans="1:32" s="245" customFormat="1" ht="47.25" customHeight="1" x14ac:dyDescent="0.25">
      <c r="B199" s="254" t="s">
        <v>709</v>
      </c>
      <c r="C199" s="241" t="s">
        <v>265</v>
      </c>
      <c r="D199" s="246" t="s">
        <v>204</v>
      </c>
      <c r="E199" s="246" t="s">
        <v>158</v>
      </c>
      <c r="F199" s="246" t="s">
        <v>25</v>
      </c>
      <c r="G199" s="246" t="s">
        <v>266</v>
      </c>
      <c r="H199" s="246" t="s">
        <v>267</v>
      </c>
      <c r="I199" s="246" t="s">
        <v>96</v>
      </c>
      <c r="J199" s="246" t="s">
        <v>96</v>
      </c>
      <c r="K199" s="253">
        <f>'Bug''s'!$D$2</f>
        <v>42058.75</v>
      </c>
      <c r="L199" s="248">
        <v>41863.481944444444</v>
      </c>
      <c r="M199" s="259">
        <f>+T200</f>
        <v>42054.40347222222</v>
      </c>
      <c r="N199" s="230">
        <f t="shared" si="51"/>
        <v>4.3465277777795563</v>
      </c>
      <c r="O199" s="248">
        <f t="shared" si="50"/>
        <v>42055.40347222222</v>
      </c>
      <c r="P199" s="248"/>
      <c r="Q199" s="249">
        <f t="shared" si="44"/>
        <v>3</v>
      </c>
      <c r="R199" s="249" t="str">
        <f t="shared" si="45"/>
        <v>Sin Fecha</v>
      </c>
      <c r="S199" s="250">
        <f t="shared" si="46"/>
        <v>195.2680555555562</v>
      </c>
      <c r="T199" s="247">
        <v>42058.518055555556</v>
      </c>
      <c r="U199" s="247" t="str">
        <f t="shared" si="47"/>
        <v>No Cumplió</v>
      </c>
      <c r="V199" s="247" t="str">
        <f t="shared" si="48"/>
        <v>Sin Fecha</v>
      </c>
      <c r="W199" s="250">
        <f t="shared" si="49"/>
        <v>195.0361111111124</v>
      </c>
      <c r="X199" s="246" t="s">
        <v>880</v>
      </c>
      <c r="Y199" s="251">
        <f>'Bug''s'!$D$3</f>
        <v>1</v>
      </c>
      <c r="Z199" s="251" t="str">
        <f>LOOKUP(J199,Personas!$A$2:$A$45,Personas!$B$2:$B$45)</f>
        <v>TAS</v>
      </c>
      <c r="AA199" s="243">
        <v>42051.643055555556</v>
      </c>
      <c r="AB199" s="252"/>
      <c r="AC199" s="252"/>
      <c r="AD199" s="252"/>
      <c r="AE199" s="242"/>
      <c r="AF199" s="242"/>
    </row>
    <row r="200" spans="1:32" s="245" customFormat="1" ht="47.25" customHeight="1" x14ac:dyDescent="0.25">
      <c r="B200" s="254" t="s">
        <v>709</v>
      </c>
      <c r="C200" s="241" t="s">
        <v>265</v>
      </c>
      <c r="D200" s="246" t="s">
        <v>204</v>
      </c>
      <c r="E200" s="246" t="s">
        <v>158</v>
      </c>
      <c r="F200" s="246" t="s">
        <v>25</v>
      </c>
      <c r="G200" s="246" t="s">
        <v>266</v>
      </c>
      <c r="H200" s="246" t="s">
        <v>267</v>
      </c>
      <c r="I200" s="246" t="s">
        <v>96</v>
      </c>
      <c r="J200" s="246" t="s">
        <v>55</v>
      </c>
      <c r="K200" s="253">
        <f>'Bug''s'!$D$2</f>
        <v>42058.75</v>
      </c>
      <c r="L200" s="248">
        <v>41863.481944444444</v>
      </c>
      <c r="M200" s="259">
        <f>+T201</f>
        <v>42051.832638888889</v>
      </c>
      <c r="N200" s="230">
        <f t="shared" si="51"/>
        <v>6.9173611111109494</v>
      </c>
      <c r="O200" s="248">
        <f t="shared" si="50"/>
        <v>42052.832638888889</v>
      </c>
      <c r="P200" s="248"/>
      <c r="Q200" s="249">
        <f t="shared" si="44"/>
        <v>1</v>
      </c>
      <c r="R200" s="249" t="str">
        <f t="shared" si="45"/>
        <v>Sin Fecha</v>
      </c>
      <c r="S200" s="250">
        <f t="shared" si="46"/>
        <v>195.2680555555562</v>
      </c>
      <c r="T200" s="247">
        <v>42054.40347222222</v>
      </c>
      <c r="U200" s="247" t="str">
        <f t="shared" si="47"/>
        <v>No Cumplió</v>
      </c>
      <c r="V200" s="247" t="str">
        <f t="shared" si="48"/>
        <v>Sin Fecha</v>
      </c>
      <c r="W200" s="250">
        <f t="shared" si="49"/>
        <v>190.92152777777665</v>
      </c>
      <c r="X200" s="246" t="s">
        <v>880</v>
      </c>
      <c r="Y200" s="251">
        <f>'Bug''s'!$D$3</f>
        <v>1</v>
      </c>
      <c r="Z200" s="251" t="str">
        <f>LOOKUP(J200,Personas!$A$2:$A$45,Personas!$B$2:$B$45)</f>
        <v>BX+</v>
      </c>
      <c r="AA200" s="243">
        <v>42051.643055555556</v>
      </c>
      <c r="AB200" s="252"/>
      <c r="AC200" s="252"/>
      <c r="AD200" s="252"/>
      <c r="AE200" s="242"/>
      <c r="AF200" s="242"/>
    </row>
    <row r="201" spans="1:32" s="245" customFormat="1" ht="47.25" customHeight="1" x14ac:dyDescent="0.25">
      <c r="B201" s="254" t="s">
        <v>709</v>
      </c>
      <c r="C201" s="241" t="s">
        <v>265</v>
      </c>
      <c r="D201" s="246" t="s">
        <v>204</v>
      </c>
      <c r="E201" s="246" t="s">
        <v>158</v>
      </c>
      <c r="F201" s="246" t="s">
        <v>25</v>
      </c>
      <c r="G201" s="246" t="s">
        <v>266</v>
      </c>
      <c r="H201" s="246" t="s">
        <v>267</v>
      </c>
      <c r="I201" s="246" t="s">
        <v>55</v>
      </c>
      <c r="J201" s="246" t="s">
        <v>96</v>
      </c>
      <c r="K201" s="253">
        <f>'Bug''s'!$D$2</f>
        <v>42058.75</v>
      </c>
      <c r="L201" s="248">
        <v>41863.481944444444</v>
      </c>
      <c r="M201" s="259">
        <f>+T202</f>
        <v>42051.643055555556</v>
      </c>
      <c r="N201" s="230">
        <f t="shared" si="51"/>
        <v>7.1069444444437977</v>
      </c>
      <c r="O201" s="248">
        <f t="shared" si="50"/>
        <v>42052.643055555556</v>
      </c>
      <c r="P201" s="248"/>
      <c r="Q201" s="249">
        <f t="shared" si="44"/>
        <v>0</v>
      </c>
      <c r="R201" s="249" t="str">
        <f t="shared" si="45"/>
        <v>Sin Fecha</v>
      </c>
      <c r="S201" s="250">
        <f t="shared" si="46"/>
        <v>195.2680555555562</v>
      </c>
      <c r="T201" s="247">
        <v>42051.832638888889</v>
      </c>
      <c r="U201" s="247" t="str">
        <f t="shared" si="47"/>
        <v>Cumplió</v>
      </c>
      <c r="V201" s="247" t="str">
        <f t="shared" si="48"/>
        <v>Sin Fecha</v>
      </c>
      <c r="W201" s="250">
        <f t="shared" si="49"/>
        <v>188.35069444444525</v>
      </c>
      <c r="X201" s="246" t="s">
        <v>880</v>
      </c>
      <c r="Y201" s="251">
        <f>'Bug''s'!$D$3</f>
        <v>1</v>
      </c>
      <c r="Z201" s="251" t="str">
        <f>LOOKUP(J201,Personas!$A$2:$A$45,Personas!$B$2:$B$45)</f>
        <v>TAS</v>
      </c>
      <c r="AA201" s="243">
        <v>42051.643055555556</v>
      </c>
      <c r="AB201" s="252"/>
      <c r="AC201" s="252"/>
      <c r="AD201" s="252"/>
      <c r="AE201" s="242"/>
      <c r="AF201" s="242"/>
    </row>
    <row r="202" spans="1:32" s="245" customFormat="1" ht="47.25" customHeight="1" x14ac:dyDescent="0.25">
      <c r="B202" s="254" t="s">
        <v>709</v>
      </c>
      <c r="C202" s="241" t="s">
        <v>265</v>
      </c>
      <c r="D202" s="246" t="s">
        <v>204</v>
      </c>
      <c r="E202" s="246" t="s">
        <v>59</v>
      </c>
      <c r="F202" s="246" t="s">
        <v>25</v>
      </c>
      <c r="G202" s="246" t="s">
        <v>266</v>
      </c>
      <c r="H202" s="246" t="s">
        <v>267</v>
      </c>
      <c r="I202" s="246" t="s">
        <v>96</v>
      </c>
      <c r="J202" s="246" t="s">
        <v>55</v>
      </c>
      <c r="K202" s="253">
        <f>'Bug''s'!$D$2</f>
        <v>42058.75</v>
      </c>
      <c r="L202" s="248">
        <v>41863.481944444444</v>
      </c>
      <c r="M202" s="259">
        <v>42037</v>
      </c>
      <c r="N202" s="230">
        <f t="shared" si="51"/>
        <v>21.75</v>
      </c>
      <c r="O202" s="248">
        <f t="shared" si="50"/>
        <v>42038</v>
      </c>
      <c r="P202" s="248"/>
      <c r="Q202" s="249">
        <f t="shared" si="44"/>
        <v>13</v>
      </c>
      <c r="R202" s="249" t="str">
        <f t="shared" si="45"/>
        <v>Sin Fecha</v>
      </c>
      <c r="S202" s="250">
        <f t="shared" si="46"/>
        <v>195.2680555555562</v>
      </c>
      <c r="T202" s="247">
        <v>42051.643055555556</v>
      </c>
      <c r="U202" s="247" t="str">
        <f t="shared" si="47"/>
        <v>No Cumplió</v>
      </c>
      <c r="V202" s="247" t="str">
        <f t="shared" si="48"/>
        <v>Sin Fecha</v>
      </c>
      <c r="W202" s="250">
        <f t="shared" si="49"/>
        <v>188.1611111111124</v>
      </c>
      <c r="X202" s="246" t="s">
        <v>880</v>
      </c>
      <c r="Y202" s="251">
        <f>'Bug''s'!$D$3</f>
        <v>1</v>
      </c>
      <c r="Z202" s="251" t="str">
        <f>LOOKUP(J202,Personas!$A$2:$A$45,Personas!$B$2:$B$45)</f>
        <v>BX+</v>
      </c>
      <c r="AA202" s="243">
        <v>42051.643055555556</v>
      </c>
      <c r="AB202" s="252"/>
      <c r="AC202" s="252"/>
      <c r="AD202" s="252"/>
      <c r="AE202" s="242"/>
      <c r="AF202" s="242"/>
    </row>
    <row r="203" spans="1:32" s="245" customFormat="1" ht="47.25" customHeight="1" x14ac:dyDescent="0.25">
      <c r="A203" s="245">
        <v>1</v>
      </c>
      <c r="B203" s="254" t="s">
        <v>709</v>
      </c>
      <c r="C203" s="241" t="s">
        <v>269</v>
      </c>
      <c r="D203" s="246" t="s">
        <v>204</v>
      </c>
      <c r="E203" s="246" t="s">
        <v>158</v>
      </c>
      <c r="F203" s="246" t="s">
        <v>12</v>
      </c>
      <c r="G203" s="246" t="s">
        <v>270</v>
      </c>
      <c r="H203" s="246" t="s">
        <v>271</v>
      </c>
      <c r="I203" s="246" t="s">
        <v>96</v>
      </c>
      <c r="J203" s="246" t="s">
        <v>96</v>
      </c>
      <c r="K203" s="253">
        <f>'Bug''s'!$D$2</f>
        <v>42058.75</v>
      </c>
      <c r="L203" s="248">
        <v>41849.53125</v>
      </c>
      <c r="M203" s="259">
        <f>+T204</f>
        <v>42051.741666666669</v>
      </c>
      <c r="N203" s="230">
        <f t="shared" si="51"/>
        <v>7.0083333333313931</v>
      </c>
      <c r="O203" s="248">
        <f t="shared" si="50"/>
        <v>42052.741666666669</v>
      </c>
      <c r="P203" s="248"/>
      <c r="Q203" s="249">
        <f t="shared" si="44"/>
        <v>6</v>
      </c>
      <c r="R203" s="249" t="str">
        <f t="shared" si="45"/>
        <v>Sin Fecha</v>
      </c>
      <c r="S203" s="250">
        <f t="shared" si="46"/>
        <v>209.21875</v>
      </c>
      <c r="T203" s="247"/>
      <c r="U203" s="247" t="str">
        <f t="shared" si="47"/>
        <v>No Cumplió</v>
      </c>
      <c r="V203" s="247" t="str">
        <f t="shared" si="48"/>
        <v>Sin Fecha</v>
      </c>
      <c r="W203" s="250">
        <f t="shared" si="49"/>
        <v>209.21875</v>
      </c>
      <c r="X203" s="246"/>
      <c r="Y203" s="251">
        <f>'Bug''s'!$D$3</f>
        <v>1</v>
      </c>
      <c r="Z203" s="251" t="str">
        <f>LOOKUP(J203,Personas!$A$2:$A$45,Personas!$B$2:$B$45)</f>
        <v>TAS</v>
      </c>
      <c r="AA203" s="243">
        <v>42051.741666666669</v>
      </c>
      <c r="AB203" s="252"/>
      <c r="AC203" s="252"/>
      <c r="AD203" s="252"/>
      <c r="AE203" s="242"/>
      <c r="AF203" s="242"/>
    </row>
    <row r="204" spans="1:32" s="245" customFormat="1" ht="47.25" customHeight="1" x14ac:dyDescent="0.25">
      <c r="B204" s="254" t="s">
        <v>709</v>
      </c>
      <c r="C204" s="241" t="s">
        <v>269</v>
      </c>
      <c r="D204" s="246" t="s">
        <v>204</v>
      </c>
      <c r="E204" s="246" t="s">
        <v>59</v>
      </c>
      <c r="F204" s="246" t="s">
        <v>12</v>
      </c>
      <c r="G204" s="246" t="s">
        <v>270</v>
      </c>
      <c r="H204" s="246" t="s">
        <v>271</v>
      </c>
      <c r="I204" s="246" t="s">
        <v>96</v>
      </c>
      <c r="J204" s="246" t="s">
        <v>272</v>
      </c>
      <c r="K204" s="253">
        <f>'Bug''s'!$D$2</f>
        <v>42058.75</v>
      </c>
      <c r="L204" s="248">
        <v>41849.53125</v>
      </c>
      <c r="M204" s="259">
        <v>42037</v>
      </c>
      <c r="N204" s="230">
        <f t="shared" si="51"/>
        <v>21.75</v>
      </c>
      <c r="O204" s="248">
        <f t="shared" si="50"/>
        <v>42038</v>
      </c>
      <c r="P204" s="248"/>
      <c r="Q204" s="249">
        <f t="shared" si="44"/>
        <v>13</v>
      </c>
      <c r="R204" s="249" t="str">
        <f t="shared" si="45"/>
        <v>Sin Fecha</v>
      </c>
      <c r="S204" s="250">
        <f t="shared" si="46"/>
        <v>209.21875</v>
      </c>
      <c r="T204" s="247">
        <v>42051.741666666669</v>
      </c>
      <c r="U204" s="247" t="str">
        <f t="shared" si="47"/>
        <v>No Cumplió</v>
      </c>
      <c r="V204" s="247" t="str">
        <f t="shared" si="48"/>
        <v>Sin Fecha</v>
      </c>
      <c r="W204" s="250">
        <f t="shared" si="49"/>
        <v>202.21041666666861</v>
      </c>
      <c r="X204" s="246"/>
      <c r="Y204" s="251">
        <f>'Bug''s'!$D$3</f>
        <v>1</v>
      </c>
      <c r="Z204" s="251" t="str">
        <f>LOOKUP(J204,Personas!$A$2:$A$45,Personas!$B$2:$B$45)</f>
        <v>BX+</v>
      </c>
      <c r="AA204" s="243">
        <v>42051.741666666669</v>
      </c>
      <c r="AB204" s="252"/>
      <c r="AC204" s="252"/>
      <c r="AD204" s="252"/>
      <c r="AE204" s="242"/>
      <c r="AF204" s="242"/>
    </row>
    <row r="205" spans="1:32" s="245" customFormat="1" ht="47.25" customHeight="1" x14ac:dyDescent="0.25">
      <c r="A205" s="245">
        <v>1</v>
      </c>
      <c r="B205" s="254" t="s">
        <v>709</v>
      </c>
      <c r="C205" s="241" t="s">
        <v>273</v>
      </c>
      <c r="D205" s="246" t="s">
        <v>204</v>
      </c>
      <c r="E205" s="246" t="s">
        <v>158</v>
      </c>
      <c r="F205" s="246" t="s">
        <v>25</v>
      </c>
      <c r="G205" s="246" t="s">
        <v>274</v>
      </c>
      <c r="H205" s="246" t="s">
        <v>275</v>
      </c>
      <c r="I205" s="246" t="s">
        <v>55</v>
      </c>
      <c r="J205" s="246" t="s">
        <v>96</v>
      </c>
      <c r="K205" s="253">
        <f>'Bug''s'!$D$2</f>
        <v>42058.75</v>
      </c>
      <c r="L205" s="248">
        <v>41848.56527777778</v>
      </c>
      <c r="M205" s="259">
        <v>42054.513194444444</v>
      </c>
      <c r="N205" s="230">
        <f t="shared" si="51"/>
        <v>4.2368055555562023</v>
      </c>
      <c r="O205" s="248">
        <f t="shared" si="50"/>
        <v>42055.513194444444</v>
      </c>
      <c r="P205" s="248"/>
      <c r="Q205" s="249">
        <f t="shared" si="44"/>
        <v>3</v>
      </c>
      <c r="R205" s="249" t="str">
        <f t="shared" si="45"/>
        <v>Sin Fecha</v>
      </c>
      <c r="S205" s="250">
        <f t="shared" si="46"/>
        <v>210.18472222222044</v>
      </c>
      <c r="T205" s="247"/>
      <c r="U205" s="247" t="str">
        <f t="shared" si="47"/>
        <v>No Cumplió</v>
      </c>
      <c r="V205" s="247" t="str">
        <f t="shared" si="48"/>
        <v>Sin Fecha</v>
      </c>
      <c r="W205" s="250">
        <f t="shared" si="49"/>
        <v>210.18472222222044</v>
      </c>
      <c r="X205" s="246" t="s">
        <v>880</v>
      </c>
      <c r="Y205" s="251">
        <f>'Bug''s'!$D$3</f>
        <v>1</v>
      </c>
      <c r="Z205" s="251" t="str">
        <f>LOOKUP(J205,Personas!$A$2:$A$45,Personas!$B$2:$B$45)</f>
        <v>TAS</v>
      </c>
      <c r="AA205" s="252"/>
      <c r="AB205" s="252"/>
      <c r="AC205" s="252"/>
      <c r="AD205" s="252"/>
      <c r="AE205" s="242"/>
      <c r="AF205" s="242"/>
    </row>
    <row r="206" spans="1:32" s="245" customFormat="1" ht="47.25" customHeight="1" x14ac:dyDescent="0.25">
      <c r="B206" s="254" t="s">
        <v>709</v>
      </c>
      <c r="C206" s="241" t="s">
        <v>273</v>
      </c>
      <c r="D206" s="246" t="s">
        <v>204</v>
      </c>
      <c r="E206" s="246" t="s">
        <v>158</v>
      </c>
      <c r="F206" s="246" t="s">
        <v>25</v>
      </c>
      <c r="G206" s="246" t="s">
        <v>274</v>
      </c>
      <c r="H206" s="246" t="s">
        <v>275</v>
      </c>
      <c r="I206" s="246" t="s">
        <v>55</v>
      </c>
      <c r="J206" s="246" t="s">
        <v>55</v>
      </c>
      <c r="K206" s="253">
        <f>'Bug''s'!$D$2</f>
        <v>42058.75</v>
      </c>
      <c r="L206" s="248">
        <v>41848.56527777778</v>
      </c>
      <c r="M206" s="259">
        <v>42052.629166666666</v>
      </c>
      <c r="N206" s="230">
        <f t="shared" si="51"/>
        <v>6.1208333333343035</v>
      </c>
      <c r="O206" s="248">
        <f t="shared" si="50"/>
        <v>42053.629166666666</v>
      </c>
      <c r="P206" s="248"/>
      <c r="Q206" s="249">
        <f t="shared" si="44"/>
        <v>0</v>
      </c>
      <c r="R206" s="249" t="str">
        <f t="shared" si="45"/>
        <v>Sin Fecha</v>
      </c>
      <c r="S206" s="250">
        <f t="shared" si="46"/>
        <v>210.18472222222044</v>
      </c>
      <c r="T206" s="247">
        <v>42054</v>
      </c>
      <c r="U206" s="247" t="str">
        <f t="shared" si="47"/>
        <v>Cumplió</v>
      </c>
      <c r="V206" s="247" t="str">
        <f t="shared" si="48"/>
        <v>Sin Fecha</v>
      </c>
      <c r="W206" s="250">
        <f t="shared" si="49"/>
        <v>205.43472222222044</v>
      </c>
      <c r="X206" s="246" t="s">
        <v>880</v>
      </c>
      <c r="Y206" s="251">
        <f>'Bug''s'!$D$3</f>
        <v>1</v>
      </c>
      <c r="Z206" s="251" t="str">
        <f>LOOKUP(J206,Personas!$A$2:$A$45,Personas!$B$2:$B$45)</f>
        <v>BX+</v>
      </c>
      <c r="AA206" s="252"/>
      <c r="AB206" s="252"/>
      <c r="AC206" s="252"/>
      <c r="AD206" s="252"/>
      <c r="AE206" s="242"/>
      <c r="AF206" s="242"/>
    </row>
    <row r="207" spans="1:32" s="245" customFormat="1" ht="47.25" customHeight="1" x14ac:dyDescent="0.25">
      <c r="B207" s="254" t="s">
        <v>709</v>
      </c>
      <c r="C207" s="241" t="s">
        <v>273</v>
      </c>
      <c r="D207" s="246" t="s">
        <v>204</v>
      </c>
      <c r="E207" s="246" t="s">
        <v>158</v>
      </c>
      <c r="F207" s="246" t="s">
        <v>25</v>
      </c>
      <c r="G207" s="246" t="s">
        <v>274</v>
      </c>
      <c r="H207" s="246" t="s">
        <v>275</v>
      </c>
      <c r="I207" s="246" t="s">
        <v>96</v>
      </c>
      <c r="J207" s="246" t="s">
        <v>96</v>
      </c>
      <c r="K207" s="253">
        <f>'Bug''s'!$D$2</f>
        <v>42058.75</v>
      </c>
      <c r="L207" s="248">
        <v>41848.56527777778</v>
      </c>
      <c r="M207" s="259">
        <v>42051.737500000003</v>
      </c>
      <c r="N207" s="230">
        <f t="shared" si="51"/>
        <v>7.0124999999970896</v>
      </c>
      <c r="O207" s="248">
        <f t="shared" si="50"/>
        <v>42052.737500000003</v>
      </c>
      <c r="P207" s="248">
        <v>42040</v>
      </c>
      <c r="Q207" s="249">
        <f t="shared" si="44"/>
        <v>0</v>
      </c>
      <c r="R207" s="249">
        <f t="shared" si="45"/>
        <v>12</v>
      </c>
      <c r="S207" s="250">
        <f t="shared" si="46"/>
        <v>210.18472222222044</v>
      </c>
      <c r="T207" s="247">
        <v>42052.629166666666</v>
      </c>
      <c r="U207" s="247" t="str">
        <f t="shared" si="47"/>
        <v>Cumplió</v>
      </c>
      <c r="V207" s="247" t="str">
        <f t="shared" si="48"/>
        <v>No Cumplió</v>
      </c>
      <c r="W207" s="250">
        <f t="shared" si="49"/>
        <v>204.06388888888614</v>
      </c>
      <c r="X207" s="246" t="s">
        <v>880</v>
      </c>
      <c r="Y207" s="251">
        <f>'Bug''s'!$D$3</f>
        <v>1</v>
      </c>
      <c r="Z207" s="251" t="str">
        <f>LOOKUP(J207,Personas!$A$2:$A$45,Personas!$B$2:$B$45)</f>
        <v>TAS</v>
      </c>
      <c r="AA207" s="252"/>
      <c r="AB207" s="252"/>
      <c r="AC207" s="252"/>
      <c r="AD207" s="252"/>
      <c r="AE207" s="242"/>
      <c r="AF207" s="242"/>
    </row>
    <row r="208" spans="1:32" s="245" customFormat="1" ht="47.25" customHeight="1" x14ac:dyDescent="0.25">
      <c r="B208" s="254" t="s">
        <v>709</v>
      </c>
      <c r="C208" s="241" t="s">
        <v>273</v>
      </c>
      <c r="D208" s="246" t="s">
        <v>204</v>
      </c>
      <c r="E208" s="246" t="s">
        <v>59</v>
      </c>
      <c r="F208" s="246" t="s">
        <v>25</v>
      </c>
      <c r="G208" s="246" t="s">
        <v>274</v>
      </c>
      <c r="H208" s="246" t="s">
        <v>275</v>
      </c>
      <c r="I208" s="246" t="s">
        <v>96</v>
      </c>
      <c r="J208" s="246" t="s">
        <v>55</v>
      </c>
      <c r="K208" s="253">
        <f>'Bug''s'!$D$2</f>
        <v>42058.75</v>
      </c>
      <c r="L208" s="248">
        <v>41848.56527777778</v>
      </c>
      <c r="M208" s="259">
        <v>42037</v>
      </c>
      <c r="N208" s="230">
        <f t="shared" si="51"/>
        <v>21.75</v>
      </c>
      <c r="O208" s="248">
        <f t="shared" si="50"/>
        <v>42038</v>
      </c>
      <c r="P208" s="248">
        <v>42040</v>
      </c>
      <c r="Q208" s="249">
        <f t="shared" si="44"/>
        <v>13</v>
      </c>
      <c r="R208" s="249">
        <f t="shared" si="45"/>
        <v>11</v>
      </c>
      <c r="S208" s="250">
        <f t="shared" si="46"/>
        <v>210.18472222222044</v>
      </c>
      <c r="T208" s="247">
        <v>42051.737500000003</v>
      </c>
      <c r="U208" s="247" t="str">
        <f t="shared" si="47"/>
        <v>No Cumplió</v>
      </c>
      <c r="V208" s="247" t="str">
        <f t="shared" si="48"/>
        <v>No Cumplió</v>
      </c>
      <c r="W208" s="250">
        <f t="shared" si="49"/>
        <v>203.17222222222335</v>
      </c>
      <c r="X208" s="246" t="s">
        <v>880</v>
      </c>
      <c r="Y208" s="251">
        <f>'Bug''s'!$D$3</f>
        <v>1</v>
      </c>
      <c r="Z208" s="251" t="str">
        <f>LOOKUP(J208,Personas!$A$2:$A$45,Personas!$B$2:$B$45)</f>
        <v>BX+</v>
      </c>
      <c r="AA208" s="243">
        <v>42051.737500000003</v>
      </c>
      <c r="AB208" s="252"/>
      <c r="AC208" s="252"/>
      <c r="AD208" s="252"/>
      <c r="AE208" s="242"/>
      <c r="AF208" s="242"/>
    </row>
    <row r="209" spans="1:32" s="245" customFormat="1" ht="47.25" customHeight="1" x14ac:dyDescent="0.25">
      <c r="A209" s="245">
        <v>1</v>
      </c>
      <c r="B209" s="254" t="s">
        <v>710</v>
      </c>
      <c r="C209" s="241" t="s">
        <v>276</v>
      </c>
      <c r="D209" s="246" t="s">
        <v>204</v>
      </c>
      <c r="E209" s="246" t="s">
        <v>51</v>
      </c>
      <c r="F209" s="246" t="s">
        <v>12</v>
      </c>
      <c r="G209" s="246" t="s">
        <v>277</v>
      </c>
      <c r="H209" s="246" t="s">
        <v>278</v>
      </c>
      <c r="I209" s="246" t="s">
        <v>251</v>
      </c>
      <c r="J209" s="246" t="s">
        <v>132</v>
      </c>
      <c r="K209" s="253">
        <f>'Bug''s'!$D$2</f>
        <v>42058.75</v>
      </c>
      <c r="L209" s="248">
        <v>41830.688194444447</v>
      </c>
      <c r="M209" s="259">
        <v>42037</v>
      </c>
      <c r="N209" s="230">
        <f t="shared" si="51"/>
        <v>21.75</v>
      </c>
      <c r="O209" s="248">
        <f t="shared" si="50"/>
        <v>42038</v>
      </c>
      <c r="P209" s="248">
        <v>42060</v>
      </c>
      <c r="Q209" s="249">
        <f t="shared" si="44"/>
        <v>20</v>
      </c>
      <c r="R209" s="249">
        <f t="shared" si="45"/>
        <v>-1</v>
      </c>
      <c r="S209" s="250">
        <f t="shared" si="46"/>
        <v>228.06180555555329</v>
      </c>
      <c r="T209" s="247"/>
      <c r="U209" s="247" t="str">
        <f t="shared" si="47"/>
        <v>No Cumplió</v>
      </c>
      <c r="V209" s="247" t="str">
        <f t="shared" si="48"/>
        <v>No Cumplió</v>
      </c>
      <c r="W209" s="250">
        <f t="shared" si="49"/>
        <v>228.06180555555329</v>
      </c>
      <c r="X209" s="246"/>
      <c r="Y209" s="251">
        <f>'Bug''s'!$D$3</f>
        <v>1</v>
      </c>
      <c r="Z209" s="251" t="str">
        <f>LOOKUP(J209,Personas!$A$2:$A$45,Personas!$B$2:$B$45)</f>
        <v>TAS</v>
      </c>
      <c r="AA209" s="252"/>
      <c r="AB209" s="252"/>
      <c r="AC209" s="252"/>
      <c r="AD209" s="252"/>
      <c r="AE209" s="242"/>
      <c r="AF209" s="242"/>
    </row>
    <row r="210" spans="1:32" s="245" customFormat="1" ht="47.25" customHeight="1" x14ac:dyDescent="0.25">
      <c r="A210" s="245">
        <v>1</v>
      </c>
      <c r="B210" s="254" t="s">
        <v>709</v>
      </c>
      <c r="C210" s="241" t="s">
        <v>279</v>
      </c>
      <c r="D210" s="246" t="s">
        <v>204</v>
      </c>
      <c r="E210" s="246" t="s">
        <v>158</v>
      </c>
      <c r="F210" s="246" t="s">
        <v>12</v>
      </c>
      <c r="G210" s="246" t="s">
        <v>280</v>
      </c>
      <c r="H210" s="246" t="s">
        <v>281</v>
      </c>
      <c r="I210" s="246" t="s">
        <v>282</v>
      </c>
      <c r="J210" s="246" t="s">
        <v>21</v>
      </c>
      <c r="K210" s="253">
        <f>'Bug''s'!$D$2</f>
        <v>42058.75</v>
      </c>
      <c r="L210" s="248">
        <v>41688.541666666664</v>
      </c>
      <c r="M210" s="259">
        <f>+T211</f>
        <v>42048.509722222225</v>
      </c>
      <c r="N210" s="230">
        <f t="shared" si="51"/>
        <v>10.240277777775191</v>
      </c>
      <c r="O210" s="248">
        <f t="shared" si="50"/>
        <v>42049.509722222225</v>
      </c>
      <c r="P210" s="248"/>
      <c r="Q210" s="249">
        <f t="shared" si="44"/>
        <v>9</v>
      </c>
      <c r="R210" s="249" t="str">
        <f t="shared" si="45"/>
        <v>Sin Fecha</v>
      </c>
      <c r="S210" s="250">
        <f t="shared" si="46"/>
        <v>370.20833333333576</v>
      </c>
      <c r="T210" s="247"/>
      <c r="U210" s="247" t="str">
        <f t="shared" si="47"/>
        <v>No Cumplió</v>
      </c>
      <c r="V210" s="247" t="str">
        <f t="shared" si="48"/>
        <v>Sin Fecha</v>
      </c>
      <c r="W210" s="250">
        <f t="shared" si="49"/>
        <v>370.20833333333576</v>
      </c>
      <c r="X210" s="246"/>
      <c r="Y210" s="251">
        <f>'Bug''s'!$D$3</f>
        <v>1</v>
      </c>
      <c r="Z210" s="251" t="str">
        <f>LOOKUP(J210,Personas!$A$2:$A$45,Personas!$B$2:$B$45)</f>
        <v>BX+</v>
      </c>
      <c r="AA210" s="247">
        <v>42039.767361111109</v>
      </c>
      <c r="AB210" s="252"/>
      <c r="AC210" s="252"/>
      <c r="AD210" s="252"/>
      <c r="AE210" s="242"/>
      <c r="AF210" s="242"/>
    </row>
    <row r="211" spans="1:32" s="245" customFormat="1" ht="47.25" customHeight="1" x14ac:dyDescent="0.25">
      <c r="B211" s="254" t="s">
        <v>709</v>
      </c>
      <c r="C211" s="241" t="s">
        <v>279</v>
      </c>
      <c r="D211" s="246" t="s">
        <v>204</v>
      </c>
      <c r="E211" s="246" t="s">
        <v>158</v>
      </c>
      <c r="F211" s="246" t="s">
        <v>12</v>
      </c>
      <c r="G211" s="246" t="s">
        <v>280</v>
      </c>
      <c r="H211" s="246" t="s">
        <v>281</v>
      </c>
      <c r="I211" s="246" t="s">
        <v>282</v>
      </c>
      <c r="J211" s="246" t="s">
        <v>42</v>
      </c>
      <c r="K211" s="253">
        <f>'Bug''s'!$D$2</f>
        <v>42058.75</v>
      </c>
      <c r="L211" s="248">
        <v>41688.541666666664</v>
      </c>
      <c r="M211" s="259">
        <f>+T212</f>
        <v>42039.767361111109</v>
      </c>
      <c r="N211" s="230">
        <f t="shared" si="51"/>
        <v>18.982638888890506</v>
      </c>
      <c r="O211" s="248">
        <f t="shared" si="50"/>
        <v>42040.767361111109</v>
      </c>
      <c r="P211" s="248"/>
      <c r="Q211" s="249">
        <f t="shared" si="44"/>
        <v>7</v>
      </c>
      <c r="R211" s="249" t="str">
        <f t="shared" si="45"/>
        <v>Sin Fecha</v>
      </c>
      <c r="S211" s="250">
        <f t="shared" si="46"/>
        <v>370.20833333333576</v>
      </c>
      <c r="T211" s="247">
        <v>42048.509722222225</v>
      </c>
      <c r="U211" s="247" t="str">
        <f t="shared" si="47"/>
        <v>No Cumplió</v>
      </c>
      <c r="V211" s="247" t="str">
        <f t="shared" si="48"/>
        <v>Sin Fecha</v>
      </c>
      <c r="W211" s="250">
        <f t="shared" si="49"/>
        <v>359.96805555556057</v>
      </c>
      <c r="X211" s="246"/>
      <c r="Y211" s="251">
        <f>'Bug''s'!$D$3</f>
        <v>1</v>
      </c>
      <c r="Z211" s="251" t="str">
        <f>LOOKUP(J211,Personas!$A$2:$A$45,Personas!$B$2:$B$45)</f>
        <v>TAS</v>
      </c>
      <c r="AA211" s="247">
        <v>42039.767361111109</v>
      </c>
      <c r="AB211" s="252"/>
      <c r="AC211" s="252"/>
      <c r="AD211" s="252"/>
      <c r="AE211" s="242"/>
      <c r="AF211" s="242"/>
    </row>
    <row r="212" spans="1:32" s="245" customFormat="1" ht="47.25" customHeight="1" x14ac:dyDescent="0.25">
      <c r="B212" s="254" t="s">
        <v>709</v>
      </c>
      <c r="C212" s="241" t="s">
        <v>279</v>
      </c>
      <c r="D212" s="246" t="s">
        <v>204</v>
      </c>
      <c r="E212" s="246" t="s">
        <v>59</v>
      </c>
      <c r="F212" s="246" t="s">
        <v>12</v>
      </c>
      <c r="G212" s="246" t="s">
        <v>280</v>
      </c>
      <c r="H212" s="246" t="s">
        <v>281</v>
      </c>
      <c r="I212" s="246" t="s">
        <v>282</v>
      </c>
      <c r="J212" s="246" t="s">
        <v>263</v>
      </c>
      <c r="K212" s="253">
        <f>'Bug''s'!$D$2</f>
        <v>42058.75</v>
      </c>
      <c r="L212" s="248">
        <v>41688.541666666664</v>
      </c>
      <c r="M212" s="259">
        <v>42038</v>
      </c>
      <c r="N212" s="230">
        <f t="shared" si="51"/>
        <v>20.75</v>
      </c>
      <c r="O212" s="248">
        <f t="shared" si="50"/>
        <v>42039</v>
      </c>
      <c r="P212" s="248"/>
      <c r="Q212" s="249">
        <f t="shared" si="44"/>
        <v>0</v>
      </c>
      <c r="R212" s="249" t="str">
        <f t="shared" si="45"/>
        <v>Sin Fecha</v>
      </c>
      <c r="S212" s="250">
        <f t="shared" si="46"/>
        <v>370.20833333333576</v>
      </c>
      <c r="T212" s="247">
        <v>42039.767361111109</v>
      </c>
      <c r="U212" s="247" t="str">
        <f t="shared" si="47"/>
        <v>Cumplió</v>
      </c>
      <c r="V212" s="247" t="str">
        <f t="shared" si="48"/>
        <v>Sin Fecha</v>
      </c>
      <c r="W212" s="250">
        <f t="shared" si="49"/>
        <v>351.22569444444525</v>
      </c>
      <c r="X212" s="246"/>
      <c r="Y212" s="251">
        <f>'Bug''s'!$D$3</f>
        <v>1</v>
      </c>
      <c r="Z212" s="251" t="str">
        <f>LOOKUP(J212,Personas!$A$2:$A$45,Personas!$B$2:$B$45)</f>
        <v>BX+</v>
      </c>
      <c r="AA212" s="252"/>
      <c r="AB212" s="252"/>
      <c r="AC212" s="252"/>
      <c r="AD212" s="252"/>
      <c r="AE212" s="242"/>
      <c r="AF212" s="242"/>
    </row>
    <row r="213" spans="1:32" s="245" customFormat="1" ht="72.75" customHeight="1" x14ac:dyDescent="0.25">
      <c r="A213" s="245">
        <v>1</v>
      </c>
      <c r="B213" s="254"/>
      <c r="C213" s="241" t="s">
        <v>999</v>
      </c>
      <c r="D213" s="246" t="s">
        <v>285</v>
      </c>
      <c r="E213" s="246" t="s">
        <v>59</v>
      </c>
      <c r="F213" s="246" t="s">
        <v>25</v>
      </c>
      <c r="G213" s="246" t="s">
        <v>1000</v>
      </c>
      <c r="H213" s="246" t="s">
        <v>1001</v>
      </c>
      <c r="I213" s="246" t="s">
        <v>65</v>
      </c>
      <c r="J213" s="246" t="s">
        <v>1002</v>
      </c>
      <c r="K213" s="253">
        <f>Migración!$D$2</f>
        <v>42058.75</v>
      </c>
      <c r="L213" s="248">
        <v>42053.828472222223</v>
      </c>
      <c r="M213" s="253">
        <v>42053.828472222223</v>
      </c>
      <c r="N213" s="230">
        <f t="shared" si="51"/>
        <v>4.921527777776646</v>
      </c>
      <c r="O213" s="248">
        <f>+Y213+M213</f>
        <v>42054.828472222223</v>
      </c>
      <c r="P213" s="248">
        <v>42055</v>
      </c>
      <c r="Q213" s="249">
        <f>IF(T213="",(ROUNDDOWN(K213-O213,0)),ROUNDDOWN(T213-O213,0))</f>
        <v>3</v>
      </c>
      <c r="R213" s="249">
        <f>IF(P213="","Sin Fecha",IF(T213="",(ROUNDDOWN(K213-P213,0)),ROUNDDOWN(T213-P213,0)))</f>
        <v>3</v>
      </c>
      <c r="S213" s="250">
        <f>K213-L213</f>
        <v>4.921527777776646</v>
      </c>
      <c r="T213" s="247"/>
      <c r="U213" s="247" t="str">
        <f t="shared" si="47"/>
        <v>No Cumplió</v>
      </c>
      <c r="V213" s="247" t="str">
        <f t="shared" si="48"/>
        <v>No Cumplió</v>
      </c>
      <c r="W213" s="250">
        <f>IF(T213="",K213-L213,T213-L213)</f>
        <v>4.921527777776646</v>
      </c>
      <c r="X213" s="246"/>
      <c r="Y213" s="251">
        <f>Migración!$D$3</f>
        <v>1</v>
      </c>
      <c r="Z213" s="251" t="str">
        <f>LOOKUP(J213,Personas!$A$2:$A$45,Personas!$B$2:$B$45)</f>
        <v>BX+</v>
      </c>
      <c r="AA213" s="252"/>
      <c r="AB213" s="252"/>
      <c r="AC213" s="252"/>
      <c r="AD213" s="252"/>
      <c r="AE213" s="192"/>
      <c r="AF213" s="239"/>
    </row>
    <row r="214" spans="1:32" s="245" customFormat="1" ht="72.75" customHeight="1" x14ac:dyDescent="0.25">
      <c r="A214" s="245">
        <v>1</v>
      </c>
      <c r="B214" s="254"/>
      <c r="C214" s="241" t="s">
        <v>983</v>
      </c>
      <c r="D214" s="246" t="s">
        <v>285</v>
      </c>
      <c r="E214" s="246" t="s">
        <v>11</v>
      </c>
      <c r="F214" s="246" t="s">
        <v>12</v>
      </c>
      <c r="G214" s="246" t="s">
        <v>984</v>
      </c>
      <c r="H214" s="246" t="s">
        <v>985</v>
      </c>
      <c r="I214" s="246" t="s">
        <v>65</v>
      </c>
      <c r="J214" s="246" t="s">
        <v>132</v>
      </c>
      <c r="K214" s="253">
        <f>Migración!$D$2</f>
        <v>42058.75</v>
      </c>
      <c r="L214" s="248">
        <v>42053.811805555553</v>
      </c>
      <c r="M214" s="253">
        <v>42054.495138888888</v>
      </c>
      <c r="N214" s="230">
        <f t="shared" si="51"/>
        <v>4.2548611111124046</v>
      </c>
      <c r="O214" s="248">
        <f>+Y214+M214</f>
        <v>42055.495138888888</v>
      </c>
      <c r="P214" s="248"/>
      <c r="Q214" s="249">
        <f t="shared" ref="Q214:Q245" si="52">IF(T214="",(ROUNDDOWN(K214-O214,0)),ROUNDDOWN(T214-O214,0))</f>
        <v>3</v>
      </c>
      <c r="R214" s="249" t="str">
        <f t="shared" ref="R214:R245" si="53">IF(P214="","Sin Fecha",IF(T214="",(ROUNDDOWN(K214-P214,0)),ROUNDDOWN(T214-P214,0)))</f>
        <v>Sin Fecha</v>
      </c>
      <c r="S214" s="250">
        <f t="shared" ref="S214:S245" si="54">K214-L214</f>
        <v>4.9381944444467081</v>
      </c>
      <c r="T214" s="247"/>
      <c r="U214" s="247" t="str">
        <f t="shared" si="47"/>
        <v>No Cumplió</v>
      </c>
      <c r="V214" s="247" t="str">
        <f t="shared" si="48"/>
        <v>Sin Fecha</v>
      </c>
      <c r="W214" s="250">
        <f t="shared" ref="W214:W269" si="55">IF(T214="",K214-L214,T214-L214)</f>
        <v>4.9381944444467081</v>
      </c>
      <c r="X214" s="246"/>
      <c r="Y214" s="251">
        <f>Migración!$D$3</f>
        <v>1</v>
      </c>
      <c r="Z214" s="251" t="str">
        <f>LOOKUP(J214,Personas!$A$2:$A$45,Personas!$B$2:$B$45)</f>
        <v>TAS</v>
      </c>
      <c r="AA214" s="252"/>
      <c r="AB214" s="252"/>
      <c r="AC214" s="252"/>
      <c r="AD214" s="252"/>
      <c r="AE214" s="192"/>
      <c r="AF214" s="239"/>
    </row>
    <row r="215" spans="1:32" s="245" customFormat="1" ht="51.75" customHeight="1" x14ac:dyDescent="0.25">
      <c r="A215" s="245">
        <v>1</v>
      </c>
      <c r="B215" s="254"/>
      <c r="C215" s="241" t="s">
        <v>973</v>
      </c>
      <c r="D215" s="246" t="s">
        <v>285</v>
      </c>
      <c r="E215" s="246" t="s">
        <v>59</v>
      </c>
      <c r="F215" s="246" t="s">
        <v>12</v>
      </c>
      <c r="G215" s="246" t="s">
        <v>974</v>
      </c>
      <c r="H215" s="246" t="s">
        <v>975</v>
      </c>
      <c r="I215" s="246" t="s">
        <v>932</v>
      </c>
      <c r="J215" s="246" t="s">
        <v>932</v>
      </c>
      <c r="K215" s="253">
        <f>Migración!$D$2</f>
        <v>42058.75</v>
      </c>
      <c r="L215" s="248">
        <v>42047.510416666664</v>
      </c>
      <c r="M215" s="253">
        <v>42053.730555555558</v>
      </c>
      <c r="N215" s="230">
        <f t="shared" si="51"/>
        <v>5.0194444444423425</v>
      </c>
      <c r="O215" s="248">
        <f t="shared" ref="O215:O251" si="56">+Y215+M215</f>
        <v>42054.730555555558</v>
      </c>
      <c r="P215" s="248"/>
      <c r="Q215" s="249">
        <f t="shared" si="52"/>
        <v>4</v>
      </c>
      <c r="R215" s="249" t="str">
        <f t="shared" si="53"/>
        <v>Sin Fecha</v>
      </c>
      <c r="S215" s="250">
        <f t="shared" si="54"/>
        <v>11.239583333335759</v>
      </c>
      <c r="T215" s="247"/>
      <c r="U215" s="247" t="str">
        <f t="shared" si="47"/>
        <v>No Cumplió</v>
      </c>
      <c r="V215" s="247" t="str">
        <f t="shared" si="48"/>
        <v>Sin Fecha</v>
      </c>
      <c r="W215" s="250">
        <f t="shared" si="55"/>
        <v>11.239583333335759</v>
      </c>
      <c r="X215" s="246"/>
      <c r="Y215" s="251">
        <f>Migración!$D$3</f>
        <v>1</v>
      </c>
      <c r="Z215" s="251" t="str">
        <f>LOOKUP(J215,Personas!$A$2:$A$45,Personas!$B$2:$B$45)</f>
        <v>BX+</v>
      </c>
      <c r="AA215" s="252"/>
      <c r="AB215" s="252"/>
      <c r="AC215" s="252"/>
      <c r="AD215" s="252"/>
      <c r="AE215" s="192"/>
      <c r="AF215" s="239"/>
    </row>
    <row r="216" spans="1:32" s="245" customFormat="1" ht="51.75" customHeight="1" x14ac:dyDescent="0.25">
      <c r="A216" s="245">
        <v>1</v>
      </c>
      <c r="B216" s="254"/>
      <c r="C216" s="241" t="s">
        <v>902</v>
      </c>
      <c r="D216" s="246" t="s">
        <v>285</v>
      </c>
      <c r="E216" s="246" t="s">
        <v>59</v>
      </c>
      <c r="F216" s="246" t="s">
        <v>25</v>
      </c>
      <c r="G216" s="246" t="s">
        <v>903</v>
      </c>
      <c r="H216" s="246" t="s">
        <v>904</v>
      </c>
      <c r="I216" s="246" t="s">
        <v>905</v>
      </c>
      <c r="J216" s="246" t="s">
        <v>131</v>
      </c>
      <c r="K216" s="253">
        <f>Migración!$D$2</f>
        <v>42058.75</v>
      </c>
      <c r="L216" s="248">
        <v>42045.738888888889</v>
      </c>
      <c r="M216" s="253">
        <v>42045.738888888889</v>
      </c>
      <c r="N216" s="230">
        <f t="shared" si="51"/>
        <v>13.011111111110949</v>
      </c>
      <c r="O216" s="248">
        <f t="shared" si="56"/>
        <v>42046.738888888889</v>
      </c>
      <c r="P216" s="248"/>
      <c r="Q216" s="249">
        <f t="shared" si="52"/>
        <v>12</v>
      </c>
      <c r="R216" s="249" t="str">
        <f t="shared" si="53"/>
        <v>Sin Fecha</v>
      </c>
      <c r="S216" s="250">
        <f t="shared" si="54"/>
        <v>13.011111111110949</v>
      </c>
      <c r="T216" s="247"/>
      <c r="U216" s="247" t="str">
        <f t="shared" si="47"/>
        <v>No Cumplió</v>
      </c>
      <c r="V216" s="247" t="str">
        <f t="shared" si="48"/>
        <v>Sin Fecha</v>
      </c>
      <c r="W216" s="250">
        <f t="shared" si="55"/>
        <v>13.011111111110949</v>
      </c>
      <c r="X216" s="246"/>
      <c r="Y216" s="251">
        <f>Migración!$D$3</f>
        <v>1</v>
      </c>
      <c r="Z216" s="251" t="str">
        <f>LOOKUP(J216,Personas!$A$2:$A$45,Personas!$B$2:$B$45)</f>
        <v>BX+</v>
      </c>
      <c r="AA216" s="252"/>
      <c r="AB216" s="252"/>
      <c r="AC216" s="252"/>
      <c r="AD216" s="252"/>
      <c r="AE216" s="192"/>
      <c r="AF216" s="239"/>
    </row>
    <row r="217" spans="1:32" s="245" customFormat="1" ht="72.75" customHeight="1" x14ac:dyDescent="0.25">
      <c r="A217" s="245">
        <v>1</v>
      </c>
      <c r="B217" s="254"/>
      <c r="C217" s="241" t="s">
        <v>969</v>
      </c>
      <c r="D217" s="246" t="s">
        <v>285</v>
      </c>
      <c r="E217" s="246" t="s">
        <v>51</v>
      </c>
      <c r="F217" s="246" t="s">
        <v>25</v>
      </c>
      <c r="G217" s="246" t="s">
        <v>970</v>
      </c>
      <c r="H217" s="246" t="s">
        <v>971</v>
      </c>
      <c r="I217" s="246" t="s">
        <v>55</v>
      </c>
      <c r="J217" s="246" t="s">
        <v>88</v>
      </c>
      <c r="K217" s="253">
        <f>Migración!$D$2</f>
        <v>42058.75</v>
      </c>
      <c r="L217" s="248">
        <v>42045.559027777781</v>
      </c>
      <c r="M217" s="253">
        <v>42053.445138888892</v>
      </c>
      <c r="N217" s="230">
        <f t="shared" si="51"/>
        <v>5.304861111108039</v>
      </c>
      <c r="O217" s="248">
        <f t="shared" si="56"/>
        <v>42054.445138888892</v>
      </c>
      <c r="P217" s="248"/>
      <c r="Q217" s="249">
        <f t="shared" si="52"/>
        <v>4</v>
      </c>
      <c r="R217" s="249" t="str">
        <f t="shared" si="53"/>
        <v>Sin Fecha</v>
      </c>
      <c r="S217" s="250">
        <f t="shared" si="54"/>
        <v>13.190972222218988</v>
      </c>
      <c r="T217" s="247"/>
      <c r="U217" s="247" t="str">
        <f t="shared" si="47"/>
        <v>No Cumplió</v>
      </c>
      <c r="V217" s="247" t="str">
        <f t="shared" si="48"/>
        <v>Sin Fecha</v>
      </c>
      <c r="W217" s="250">
        <f t="shared" si="55"/>
        <v>13.190972222218988</v>
      </c>
      <c r="X217" s="246" t="s">
        <v>972</v>
      </c>
      <c r="Y217" s="251">
        <f>Migración!$D$3</f>
        <v>1</v>
      </c>
      <c r="Z217" s="251" t="str">
        <f>LOOKUP(J217,Personas!$A$2:$A$45,Personas!$B$2:$B$45)</f>
        <v>TAS</v>
      </c>
      <c r="AA217" s="252"/>
      <c r="AB217" s="252"/>
      <c r="AC217" s="252"/>
      <c r="AD217" s="252"/>
      <c r="AE217" s="192"/>
      <c r="AF217" s="239"/>
    </row>
    <row r="218" spans="1:32" s="245" customFormat="1" ht="72.75" customHeight="1" x14ac:dyDescent="0.25">
      <c r="A218" s="245">
        <v>1</v>
      </c>
      <c r="B218" s="254" t="s">
        <v>699</v>
      </c>
      <c r="C218" s="241" t="s">
        <v>855</v>
      </c>
      <c r="D218" s="246" t="s">
        <v>285</v>
      </c>
      <c r="E218" s="246" t="s">
        <v>11</v>
      </c>
      <c r="F218" s="246" t="s">
        <v>12</v>
      </c>
      <c r="G218" s="246" t="s">
        <v>856</v>
      </c>
      <c r="H218" s="246" t="s">
        <v>857</v>
      </c>
      <c r="I218" s="246" t="s">
        <v>55</v>
      </c>
      <c r="J218" s="246" t="s">
        <v>42</v>
      </c>
      <c r="K218" s="253">
        <f>Migración!$D$2</f>
        <v>42058.75</v>
      </c>
      <c r="L218" s="248">
        <v>42044.407638888886</v>
      </c>
      <c r="M218" s="253">
        <f>+T219</f>
        <v>42054.661111111112</v>
      </c>
      <c r="N218" s="230">
        <f t="shared" si="51"/>
        <v>4.0888888888875954</v>
      </c>
      <c r="O218" s="248">
        <f t="shared" si="56"/>
        <v>42055.661111111112</v>
      </c>
      <c r="P218" s="248"/>
      <c r="Q218" s="249">
        <f t="shared" si="52"/>
        <v>3</v>
      </c>
      <c r="R218" s="249" t="str">
        <f t="shared" si="53"/>
        <v>Sin Fecha</v>
      </c>
      <c r="S218" s="250">
        <f t="shared" si="54"/>
        <v>14.34236111111386</v>
      </c>
      <c r="T218" s="247"/>
      <c r="U218" s="247" t="str">
        <f t="shared" si="47"/>
        <v>No Cumplió</v>
      </c>
      <c r="V218" s="247" t="str">
        <f t="shared" si="48"/>
        <v>Sin Fecha</v>
      </c>
      <c r="W218" s="250">
        <f t="shared" si="55"/>
        <v>14.34236111111386</v>
      </c>
      <c r="X218" s="246" t="s">
        <v>57</v>
      </c>
      <c r="Y218" s="251">
        <f>Migración!$D$3</f>
        <v>1</v>
      </c>
      <c r="Z218" s="251" t="str">
        <f>LOOKUP(J218,Personas!$A$2:$A$45,Personas!$B$2:$B$45)</f>
        <v>TAS</v>
      </c>
      <c r="AA218" s="252"/>
      <c r="AB218" s="252"/>
      <c r="AC218" s="252"/>
      <c r="AD218" s="252"/>
      <c r="AE218" s="192"/>
      <c r="AF218" s="239"/>
    </row>
    <row r="219" spans="1:32" s="245" customFormat="1" ht="85.5" x14ac:dyDescent="0.25">
      <c r="B219" s="254" t="s">
        <v>699</v>
      </c>
      <c r="C219" s="241" t="s">
        <v>855</v>
      </c>
      <c r="D219" s="246" t="s">
        <v>285</v>
      </c>
      <c r="E219" s="246" t="s">
        <v>11</v>
      </c>
      <c r="F219" s="246" t="s">
        <v>12</v>
      </c>
      <c r="G219" s="246" t="s">
        <v>856</v>
      </c>
      <c r="H219" s="246" t="s">
        <v>857</v>
      </c>
      <c r="I219" s="246" t="s">
        <v>55</v>
      </c>
      <c r="J219" s="246" t="s">
        <v>55</v>
      </c>
      <c r="K219" s="253">
        <f>Migración!$D$2</f>
        <v>42058.75</v>
      </c>
      <c r="L219" s="248">
        <v>42044.407638888886</v>
      </c>
      <c r="M219" s="253">
        <v>42052.465277777781</v>
      </c>
      <c r="N219" s="230">
        <f t="shared" si="51"/>
        <v>6.2847222222189885</v>
      </c>
      <c r="O219" s="248">
        <f t="shared" si="56"/>
        <v>42053.465277777781</v>
      </c>
      <c r="P219" s="248"/>
      <c r="Q219" s="249">
        <f t="shared" si="52"/>
        <v>1</v>
      </c>
      <c r="R219" s="249" t="str">
        <f t="shared" si="53"/>
        <v>Sin Fecha</v>
      </c>
      <c r="S219" s="250">
        <f t="shared" si="54"/>
        <v>14.34236111111386</v>
      </c>
      <c r="T219" s="247">
        <v>42054.661111111112</v>
      </c>
      <c r="U219" s="247" t="str">
        <f t="shared" si="47"/>
        <v>No Cumplió</v>
      </c>
      <c r="V219" s="247" t="str">
        <f t="shared" si="48"/>
        <v>Sin Fecha</v>
      </c>
      <c r="W219" s="250">
        <f t="shared" si="55"/>
        <v>10.253472222226264</v>
      </c>
      <c r="X219" s="246" t="s">
        <v>57</v>
      </c>
      <c r="Y219" s="251">
        <f>Migración!$D$3</f>
        <v>1</v>
      </c>
      <c r="Z219" s="251" t="str">
        <f>LOOKUP(J219,Personas!$A$2:$A$45,Personas!$B$2:$B$45)</f>
        <v>BX+</v>
      </c>
      <c r="AA219" s="252"/>
      <c r="AB219" s="252"/>
      <c r="AC219" s="252"/>
      <c r="AD219" s="252"/>
      <c r="AE219" s="192"/>
      <c r="AF219" s="239"/>
    </row>
    <row r="220" spans="1:32" s="245" customFormat="1" ht="71.25" x14ac:dyDescent="0.25">
      <c r="A220" s="245">
        <v>1</v>
      </c>
      <c r="B220" s="254" t="s">
        <v>727</v>
      </c>
      <c r="C220" s="241" t="s">
        <v>840</v>
      </c>
      <c r="D220" s="246" t="s">
        <v>285</v>
      </c>
      <c r="E220" s="246" t="s">
        <v>59</v>
      </c>
      <c r="F220" s="246" t="s">
        <v>12</v>
      </c>
      <c r="G220" s="246" t="s">
        <v>841</v>
      </c>
      <c r="H220" s="246" t="s">
        <v>842</v>
      </c>
      <c r="I220" s="246" t="s">
        <v>80</v>
      </c>
      <c r="J220" s="246" t="s">
        <v>33</v>
      </c>
      <c r="K220" s="253">
        <f>Migración!$D$2</f>
        <v>42058.75</v>
      </c>
      <c r="L220" s="248">
        <v>42041.802777777775</v>
      </c>
      <c r="M220" s="259">
        <v>42054.712500000001</v>
      </c>
      <c r="N220" s="230">
        <f t="shared" si="51"/>
        <v>4.0374999999985448</v>
      </c>
      <c r="O220" s="248">
        <f t="shared" si="56"/>
        <v>42055.712500000001</v>
      </c>
      <c r="P220" s="248"/>
      <c r="Q220" s="249">
        <f t="shared" si="52"/>
        <v>3</v>
      </c>
      <c r="R220" s="249" t="str">
        <f t="shared" si="53"/>
        <v>Sin Fecha</v>
      </c>
      <c r="S220" s="250">
        <f t="shared" si="54"/>
        <v>16.947222222224809</v>
      </c>
      <c r="T220" s="247"/>
      <c r="U220" s="247" t="str">
        <f t="shared" si="47"/>
        <v>No Cumplió</v>
      </c>
      <c r="V220" s="247" t="str">
        <f t="shared" si="48"/>
        <v>Sin Fecha</v>
      </c>
      <c r="W220" s="250">
        <f t="shared" si="55"/>
        <v>16.947222222224809</v>
      </c>
      <c r="X220" s="246"/>
      <c r="Y220" s="251">
        <f>Migración!$D$3</f>
        <v>1</v>
      </c>
      <c r="Z220" s="251" t="str">
        <f>LOOKUP(J220,Personas!$A$2:$A$45,Personas!$B$2:$B$45)</f>
        <v>BX+</v>
      </c>
      <c r="AA220" s="252"/>
      <c r="AB220" s="252"/>
      <c r="AC220" s="252"/>
      <c r="AD220" s="252"/>
      <c r="AE220" s="192"/>
      <c r="AF220" s="239"/>
    </row>
    <row r="221" spans="1:32" s="245" customFormat="1" ht="114" x14ac:dyDescent="0.25">
      <c r="B221" s="254" t="s">
        <v>713</v>
      </c>
      <c r="C221" s="241" t="s">
        <v>689</v>
      </c>
      <c r="D221" s="246" t="s">
        <v>285</v>
      </c>
      <c r="E221" s="246" t="s">
        <v>11</v>
      </c>
      <c r="F221" s="246" t="s">
        <v>25</v>
      </c>
      <c r="G221" s="246" t="s">
        <v>690</v>
      </c>
      <c r="H221" s="246" t="s">
        <v>691</v>
      </c>
      <c r="I221" s="246" t="s">
        <v>456</v>
      </c>
      <c r="J221" s="246" t="s">
        <v>22</v>
      </c>
      <c r="K221" s="253">
        <f>Migración!$D$2</f>
        <v>42058.75</v>
      </c>
      <c r="L221" s="248">
        <v>42038.731944444444</v>
      </c>
      <c r="M221" s="259">
        <v>42038.731944444444</v>
      </c>
      <c r="N221" s="230">
        <f t="shared" si="51"/>
        <v>20.018055555556202</v>
      </c>
      <c r="O221" s="248">
        <f t="shared" si="56"/>
        <v>42039.731944444444</v>
      </c>
      <c r="P221" s="248"/>
      <c r="Q221" s="249">
        <f t="shared" si="52"/>
        <v>0</v>
      </c>
      <c r="R221" s="249" t="str">
        <f t="shared" si="53"/>
        <v>Sin Fecha</v>
      </c>
      <c r="S221" s="250">
        <f t="shared" si="54"/>
        <v>20.018055555556202</v>
      </c>
      <c r="T221" s="247">
        <v>42039</v>
      </c>
      <c r="U221" s="247" t="str">
        <f t="shared" si="47"/>
        <v>Cumplió</v>
      </c>
      <c r="V221" s="247" t="str">
        <f t="shared" si="48"/>
        <v>Sin Fecha</v>
      </c>
      <c r="W221" s="250">
        <f t="shared" si="55"/>
        <v>0.26805555555620231</v>
      </c>
      <c r="X221" s="246"/>
      <c r="Y221" s="251">
        <f>Migración!$D$3</f>
        <v>1</v>
      </c>
      <c r="Z221" s="251" t="str">
        <f>LOOKUP(J221,Personas!$A$2:$A$45,Personas!$B$2:$B$45)</f>
        <v>TAS</v>
      </c>
      <c r="AA221" s="252"/>
      <c r="AB221" s="252"/>
      <c r="AC221" s="252"/>
      <c r="AD221" s="252"/>
      <c r="AE221" s="254"/>
      <c r="AF221" s="242"/>
    </row>
    <row r="222" spans="1:32" s="245" customFormat="1" ht="199.5" x14ac:dyDescent="0.25">
      <c r="B222" s="254" t="s">
        <v>713</v>
      </c>
      <c r="C222" s="241" t="s">
        <v>692</v>
      </c>
      <c r="D222" s="246" t="s">
        <v>285</v>
      </c>
      <c r="E222" s="246" t="s">
        <v>11</v>
      </c>
      <c r="F222" s="246" t="s">
        <v>25</v>
      </c>
      <c r="G222" s="246" t="s">
        <v>693</v>
      </c>
      <c r="H222" s="246" t="s">
        <v>694</v>
      </c>
      <c r="I222" s="246" t="s">
        <v>456</v>
      </c>
      <c r="J222" s="246" t="s">
        <v>22</v>
      </c>
      <c r="K222" s="253">
        <f>Migración!$D$2</f>
        <v>42058.75</v>
      </c>
      <c r="L222" s="248">
        <v>42038.728472222225</v>
      </c>
      <c r="M222" s="259">
        <v>42038.731944444444</v>
      </c>
      <c r="N222" s="230">
        <f t="shared" si="51"/>
        <v>20.018055555556202</v>
      </c>
      <c r="O222" s="248">
        <f t="shared" si="56"/>
        <v>42039.731944444444</v>
      </c>
      <c r="P222" s="248"/>
      <c r="Q222" s="249">
        <f t="shared" si="52"/>
        <v>0</v>
      </c>
      <c r="R222" s="249" t="str">
        <f t="shared" si="53"/>
        <v>Sin Fecha</v>
      </c>
      <c r="S222" s="250">
        <f t="shared" si="54"/>
        <v>20.021527777775191</v>
      </c>
      <c r="T222" s="247">
        <v>42039.38958333333</v>
      </c>
      <c r="U222" s="247" t="str">
        <f t="shared" si="47"/>
        <v>Cumplió</v>
      </c>
      <c r="V222" s="247" t="str">
        <f t="shared" si="48"/>
        <v>Sin Fecha</v>
      </c>
      <c r="W222" s="250">
        <f t="shared" si="55"/>
        <v>0.66111111110512866</v>
      </c>
      <c r="X222" s="246"/>
      <c r="Y222" s="251">
        <f>Migración!$D$3</f>
        <v>1</v>
      </c>
      <c r="Z222" s="251" t="str">
        <f>LOOKUP(J222,Personas!$A$2:$A$45,Personas!$B$2:$B$45)</f>
        <v>TAS</v>
      </c>
      <c r="AA222" s="252"/>
      <c r="AB222" s="252"/>
      <c r="AC222" s="252"/>
      <c r="AD222" s="252"/>
      <c r="AE222" s="254"/>
      <c r="AF222" s="242"/>
    </row>
    <row r="223" spans="1:32" s="245" customFormat="1" ht="199.5" x14ac:dyDescent="0.25">
      <c r="B223" s="254" t="s">
        <v>713</v>
      </c>
      <c r="C223" s="241" t="s">
        <v>692</v>
      </c>
      <c r="D223" s="246" t="s">
        <v>285</v>
      </c>
      <c r="E223" s="246" t="s">
        <v>11</v>
      </c>
      <c r="F223" s="246" t="s">
        <v>25</v>
      </c>
      <c r="G223" s="246" t="s">
        <v>693</v>
      </c>
      <c r="H223" s="246" t="s">
        <v>694</v>
      </c>
      <c r="I223" s="246" t="s">
        <v>456</v>
      </c>
      <c r="J223" s="246" t="s">
        <v>96</v>
      </c>
      <c r="K223" s="253">
        <f>Migración!$D$2</f>
        <v>42058.75</v>
      </c>
      <c r="L223" s="248">
        <v>42038.728472222225</v>
      </c>
      <c r="M223" s="259">
        <f>+T222</f>
        <v>42039.38958333333</v>
      </c>
      <c r="N223" s="230">
        <f t="shared" si="51"/>
        <v>19.360416666670062</v>
      </c>
      <c r="O223" s="248">
        <f t="shared" si="56"/>
        <v>42040.38958333333</v>
      </c>
      <c r="P223" s="248"/>
      <c r="Q223" s="249">
        <f t="shared" si="52"/>
        <v>-1</v>
      </c>
      <c r="R223" s="249" t="str">
        <f t="shared" si="53"/>
        <v>Sin Fecha</v>
      </c>
      <c r="S223" s="250">
        <f t="shared" si="54"/>
        <v>20.021527777775191</v>
      </c>
      <c r="T223" s="247">
        <v>42039</v>
      </c>
      <c r="U223" s="247" t="str">
        <f t="shared" si="47"/>
        <v>Cumplió</v>
      </c>
      <c r="V223" s="247" t="str">
        <f t="shared" si="48"/>
        <v>Sin Fecha</v>
      </c>
      <c r="W223" s="250">
        <f t="shared" si="55"/>
        <v>0.27152777777519077</v>
      </c>
      <c r="X223" s="246"/>
      <c r="Y223" s="251">
        <f>Migración!$D$3</f>
        <v>1</v>
      </c>
      <c r="Z223" s="251" t="str">
        <f>LOOKUP(J223,Personas!$A$2:$A$45,Personas!$B$2:$B$45)</f>
        <v>TAS</v>
      </c>
      <c r="AA223" s="252"/>
      <c r="AB223" s="252"/>
      <c r="AC223" s="252"/>
      <c r="AD223" s="252"/>
      <c r="AE223" s="254"/>
      <c r="AF223" s="242"/>
    </row>
    <row r="224" spans="1:32" s="245" customFormat="1" ht="409.5" x14ac:dyDescent="0.25">
      <c r="A224" s="245">
        <v>1</v>
      </c>
      <c r="B224" s="254" t="s">
        <v>699</v>
      </c>
      <c r="C224" s="241" t="s">
        <v>35</v>
      </c>
      <c r="D224" s="246" t="s">
        <v>285</v>
      </c>
      <c r="E224" s="246" t="s">
        <v>59</v>
      </c>
      <c r="F224" s="246" t="s">
        <v>25</v>
      </c>
      <c r="G224" s="246" t="s">
        <v>36</v>
      </c>
      <c r="H224" s="246" t="s">
        <v>37</v>
      </c>
      <c r="I224" s="246" t="s">
        <v>38</v>
      </c>
      <c r="J224" s="246" t="s">
        <v>33</v>
      </c>
      <c r="K224" s="253">
        <f>Migración!$D$2</f>
        <v>42058.75</v>
      </c>
      <c r="L224" s="248">
        <v>42034.694444444445</v>
      </c>
      <c r="M224" s="253">
        <v>42054.436111111114</v>
      </c>
      <c r="N224" s="230">
        <f t="shared" si="51"/>
        <v>4.3138888888861402</v>
      </c>
      <c r="O224" s="248">
        <f t="shared" si="56"/>
        <v>42055.436111111114</v>
      </c>
      <c r="P224" s="248"/>
      <c r="Q224" s="249">
        <f t="shared" si="52"/>
        <v>3</v>
      </c>
      <c r="R224" s="249" t="str">
        <f t="shared" si="53"/>
        <v>Sin Fecha</v>
      </c>
      <c r="S224" s="250">
        <f t="shared" si="54"/>
        <v>24.055555555554747</v>
      </c>
      <c r="T224" s="247"/>
      <c r="U224" s="247" t="str">
        <f t="shared" si="47"/>
        <v>No Cumplió</v>
      </c>
      <c r="V224" s="247" t="str">
        <f t="shared" si="48"/>
        <v>Sin Fecha</v>
      </c>
      <c r="W224" s="250">
        <f t="shared" si="55"/>
        <v>24.055555555554747</v>
      </c>
      <c r="X224" s="246"/>
      <c r="Y224" s="251">
        <f>Migración!$D$3</f>
        <v>1</v>
      </c>
      <c r="Z224" s="251" t="str">
        <f>LOOKUP(J224,Personas!$A$2:$A$45,Personas!$B$2:$B$45)</f>
        <v>BX+</v>
      </c>
      <c r="AA224" s="252"/>
      <c r="AB224" s="252"/>
      <c r="AC224" s="252"/>
      <c r="AD224" s="252"/>
      <c r="AE224" s="192"/>
      <c r="AF224" s="239"/>
    </row>
    <row r="225" spans="1:32" s="245" customFormat="1" ht="114" x14ac:dyDescent="0.25">
      <c r="A225" s="245">
        <v>1</v>
      </c>
      <c r="B225" s="254" t="s">
        <v>699</v>
      </c>
      <c r="C225" s="241" t="s">
        <v>43</v>
      </c>
      <c r="D225" s="246" t="s">
        <v>285</v>
      </c>
      <c r="E225" s="246" t="s">
        <v>59</v>
      </c>
      <c r="F225" s="246" t="s">
        <v>25</v>
      </c>
      <c r="G225" s="246" t="s">
        <v>44</v>
      </c>
      <c r="H225" s="246" t="s">
        <v>45</v>
      </c>
      <c r="I225" s="246" t="s">
        <v>38</v>
      </c>
      <c r="J225" s="246" t="s">
        <v>38</v>
      </c>
      <c r="K225" s="253">
        <f>Migración!$D$2</f>
        <v>42058.75</v>
      </c>
      <c r="L225" s="248">
        <v>42034.682638888888</v>
      </c>
      <c r="M225" s="253">
        <v>42052.730555555558</v>
      </c>
      <c r="N225" s="230">
        <f t="shared" si="51"/>
        <v>6.0194444444423425</v>
      </c>
      <c r="O225" s="248">
        <f t="shared" si="56"/>
        <v>42053.730555555558</v>
      </c>
      <c r="P225" s="248"/>
      <c r="Q225" s="249">
        <f t="shared" si="52"/>
        <v>5</v>
      </c>
      <c r="R225" s="249" t="str">
        <f t="shared" si="53"/>
        <v>Sin Fecha</v>
      </c>
      <c r="S225" s="250">
        <f t="shared" si="54"/>
        <v>24.067361111112405</v>
      </c>
      <c r="T225" s="247"/>
      <c r="U225" s="247" t="str">
        <f t="shared" si="47"/>
        <v>No Cumplió</v>
      </c>
      <c r="V225" s="247" t="str">
        <f t="shared" si="48"/>
        <v>Sin Fecha</v>
      </c>
      <c r="W225" s="250">
        <f t="shared" si="55"/>
        <v>24.067361111112405</v>
      </c>
      <c r="X225" s="246"/>
      <c r="Y225" s="251">
        <f>Migración!$D$3</f>
        <v>1</v>
      </c>
      <c r="Z225" s="251" t="str">
        <f>LOOKUP(J225,Personas!$A$2:$A$45,Personas!$B$2:$B$45)</f>
        <v>BX+</v>
      </c>
      <c r="AA225" s="252"/>
      <c r="AB225" s="252"/>
      <c r="AC225" s="252"/>
      <c r="AD225" s="252"/>
      <c r="AE225" s="192"/>
      <c r="AF225" s="239"/>
    </row>
    <row r="226" spans="1:32" s="245" customFormat="1" ht="99.75" x14ac:dyDescent="0.25">
      <c r="A226" s="245">
        <v>1</v>
      </c>
      <c r="B226" s="254" t="s">
        <v>708</v>
      </c>
      <c r="C226" s="241" t="s">
        <v>214</v>
      </c>
      <c r="D226" s="246" t="s">
        <v>285</v>
      </c>
      <c r="E226" s="246" t="s">
        <v>59</v>
      </c>
      <c r="F226" s="246" t="s">
        <v>25</v>
      </c>
      <c r="G226" s="246" t="s">
        <v>215</v>
      </c>
      <c r="H226" s="246" t="s">
        <v>216</v>
      </c>
      <c r="I226" s="246" t="s">
        <v>38</v>
      </c>
      <c r="J226" s="246" t="s">
        <v>38</v>
      </c>
      <c r="K226" s="253">
        <f>Migración!$D$2</f>
        <v>42058.75</v>
      </c>
      <c r="L226" s="248">
        <v>42025.50277777778</v>
      </c>
      <c r="M226" s="259">
        <v>42052.729861111111</v>
      </c>
      <c r="N226" s="230">
        <f t="shared" si="51"/>
        <v>6.0201388888890506</v>
      </c>
      <c r="O226" s="248">
        <f t="shared" si="56"/>
        <v>42053.729861111111</v>
      </c>
      <c r="P226" s="248"/>
      <c r="Q226" s="249">
        <f t="shared" si="52"/>
        <v>5</v>
      </c>
      <c r="R226" s="249" t="str">
        <f t="shared" si="53"/>
        <v>Sin Fecha</v>
      </c>
      <c r="S226" s="250">
        <f t="shared" si="54"/>
        <v>33.247222222220444</v>
      </c>
      <c r="T226" s="247"/>
      <c r="U226" s="247" t="str">
        <f t="shared" si="47"/>
        <v>No Cumplió</v>
      </c>
      <c r="V226" s="247" t="str">
        <f t="shared" si="48"/>
        <v>Sin Fecha</v>
      </c>
      <c r="W226" s="250">
        <f t="shared" si="55"/>
        <v>33.247222222220444</v>
      </c>
      <c r="X226" s="246" t="s">
        <v>217</v>
      </c>
      <c r="Y226" s="251">
        <f>Migración!$D$3</f>
        <v>1</v>
      </c>
      <c r="Z226" s="251" t="str">
        <f>LOOKUP(J226,Personas!$A$2:$A$45,Personas!$B$2:$B$45)</f>
        <v>BX+</v>
      </c>
      <c r="AA226" s="252"/>
      <c r="AB226" s="252"/>
      <c r="AC226" s="252"/>
      <c r="AD226" s="252"/>
      <c r="AE226" s="192"/>
      <c r="AF226" s="239"/>
    </row>
    <row r="227" spans="1:32" s="245" customFormat="1" ht="185.25" x14ac:dyDescent="0.25">
      <c r="B227" s="254" t="s">
        <v>714</v>
      </c>
      <c r="C227" s="241" t="s">
        <v>385</v>
      </c>
      <c r="D227" s="246" t="s">
        <v>285</v>
      </c>
      <c r="E227" s="246" t="s">
        <v>24</v>
      </c>
      <c r="F227" s="246" t="s">
        <v>12</v>
      </c>
      <c r="G227" s="246" t="s">
        <v>386</v>
      </c>
      <c r="H227" s="246" t="s">
        <v>387</v>
      </c>
      <c r="I227" s="246" t="s">
        <v>28</v>
      </c>
      <c r="J227" s="246" t="s">
        <v>22</v>
      </c>
      <c r="K227" s="253">
        <f>Migración!$D$2</f>
        <v>42058.75</v>
      </c>
      <c r="L227" s="248">
        <v>42016.791666666664</v>
      </c>
      <c r="M227" s="259">
        <v>42037</v>
      </c>
      <c r="N227" s="230">
        <f t="shared" si="51"/>
        <v>21.75</v>
      </c>
      <c r="O227" s="248">
        <f t="shared" si="56"/>
        <v>42038</v>
      </c>
      <c r="P227" s="248"/>
      <c r="Q227" s="249">
        <f t="shared" si="52"/>
        <v>3</v>
      </c>
      <c r="R227" s="249" t="str">
        <f t="shared" si="53"/>
        <v>Sin Fecha</v>
      </c>
      <c r="S227" s="250">
        <f t="shared" si="54"/>
        <v>41.958333333335759</v>
      </c>
      <c r="T227" s="247">
        <v>42041</v>
      </c>
      <c r="U227" s="247" t="str">
        <f t="shared" si="47"/>
        <v>No Cumplió</v>
      </c>
      <c r="V227" s="247" t="str">
        <f t="shared" si="48"/>
        <v>Sin Fecha</v>
      </c>
      <c r="W227" s="250">
        <f t="shared" si="55"/>
        <v>24.208333333335759</v>
      </c>
      <c r="X227" s="246"/>
      <c r="Y227" s="251">
        <f>Migración!$D$3</f>
        <v>1</v>
      </c>
      <c r="Z227" s="251" t="str">
        <f>LOOKUP(J227,Personas!$A$2:$A$45,Personas!$B$2:$B$45)</f>
        <v>TAS</v>
      </c>
      <c r="AA227" s="252"/>
      <c r="AB227" s="252"/>
      <c r="AC227" s="252"/>
      <c r="AD227" s="252"/>
      <c r="AE227" s="254"/>
      <c r="AF227" s="242"/>
    </row>
    <row r="228" spans="1:32" s="245" customFormat="1" ht="171" x14ac:dyDescent="0.25">
      <c r="A228" s="245" t="s">
        <v>945</v>
      </c>
      <c r="B228" s="254" t="s">
        <v>715</v>
      </c>
      <c r="C228" s="241" t="s">
        <v>284</v>
      </c>
      <c r="D228" s="246" t="s">
        <v>285</v>
      </c>
      <c r="E228" s="246" t="s">
        <v>59</v>
      </c>
      <c r="F228" s="246" t="s">
        <v>12</v>
      </c>
      <c r="G228" s="246" t="s">
        <v>286</v>
      </c>
      <c r="H228" s="246" t="s">
        <v>287</v>
      </c>
      <c r="I228" s="246" t="s">
        <v>55</v>
      </c>
      <c r="J228" s="246" t="s">
        <v>55</v>
      </c>
      <c r="K228" s="253">
        <f>Migración!$D$2</f>
        <v>42058.75</v>
      </c>
      <c r="L228" s="248">
        <v>42013.720138888886</v>
      </c>
      <c r="M228" s="259">
        <f>+T229</f>
        <v>42048.747916666667</v>
      </c>
      <c r="N228" s="230">
        <f t="shared" si="51"/>
        <v>10.002083333332848</v>
      </c>
      <c r="O228" s="248">
        <f t="shared" si="56"/>
        <v>42049.747916666667</v>
      </c>
      <c r="P228" s="248"/>
      <c r="Q228" s="249">
        <f t="shared" si="52"/>
        <v>6</v>
      </c>
      <c r="R228" s="249" t="str">
        <f t="shared" si="53"/>
        <v>Sin Fecha</v>
      </c>
      <c r="S228" s="250">
        <f t="shared" si="54"/>
        <v>45.02986111111386</v>
      </c>
      <c r="T228" s="247">
        <v>42055.772916666669</v>
      </c>
      <c r="U228" s="247" t="str">
        <f t="shared" si="47"/>
        <v>No Cumplió</v>
      </c>
      <c r="V228" s="247" t="str">
        <f t="shared" si="48"/>
        <v>Sin Fecha</v>
      </c>
      <c r="W228" s="250">
        <f t="shared" si="55"/>
        <v>42.052777777782467</v>
      </c>
      <c r="X228" s="246" t="s">
        <v>316</v>
      </c>
      <c r="Y228" s="251">
        <f>Migración!$D$3</f>
        <v>1</v>
      </c>
      <c r="Z228" s="251" t="str">
        <f>LOOKUP(J228,Personas!$A$2:$A$45,Personas!$B$2:$B$45)</f>
        <v>BX+</v>
      </c>
      <c r="AA228" s="252"/>
      <c r="AB228" s="252"/>
      <c r="AC228" s="252"/>
      <c r="AD228" s="252"/>
      <c r="AE228" s="254"/>
      <c r="AF228" s="242"/>
    </row>
    <row r="229" spans="1:32" s="245" customFormat="1" ht="171" x14ac:dyDescent="0.25">
      <c r="B229" s="254" t="s">
        <v>715</v>
      </c>
      <c r="C229" s="241" t="s">
        <v>284</v>
      </c>
      <c r="D229" s="246" t="s">
        <v>285</v>
      </c>
      <c r="E229" s="246" t="s">
        <v>51</v>
      </c>
      <c r="F229" s="246" t="s">
        <v>12</v>
      </c>
      <c r="G229" s="246" t="s">
        <v>286</v>
      </c>
      <c r="H229" s="246" t="s">
        <v>287</v>
      </c>
      <c r="I229" s="246" t="s">
        <v>55</v>
      </c>
      <c r="J229" s="246" t="s">
        <v>55</v>
      </c>
      <c r="K229" s="253">
        <f>Migración!$D$2</f>
        <v>42058.75</v>
      </c>
      <c r="L229" s="248">
        <v>42013.720138888886</v>
      </c>
      <c r="M229" s="259">
        <v>42037</v>
      </c>
      <c r="N229" s="230">
        <f t="shared" si="51"/>
        <v>21.75</v>
      </c>
      <c r="O229" s="248">
        <f t="shared" si="56"/>
        <v>42038</v>
      </c>
      <c r="P229" s="248"/>
      <c r="Q229" s="249">
        <f t="shared" si="52"/>
        <v>10</v>
      </c>
      <c r="R229" s="249" t="str">
        <f t="shared" si="53"/>
        <v>Sin Fecha</v>
      </c>
      <c r="S229" s="250">
        <f t="shared" si="54"/>
        <v>45.02986111111386</v>
      </c>
      <c r="T229" s="247">
        <v>42048.747916666667</v>
      </c>
      <c r="U229" s="247" t="str">
        <f t="shared" si="47"/>
        <v>No Cumplió</v>
      </c>
      <c r="V229" s="247" t="str">
        <f t="shared" si="48"/>
        <v>Sin Fecha</v>
      </c>
      <c r="W229" s="250">
        <f t="shared" si="55"/>
        <v>35.027777777781012</v>
      </c>
      <c r="X229" s="246" t="s">
        <v>316</v>
      </c>
      <c r="Y229" s="251">
        <f>Migración!$D$3</f>
        <v>1</v>
      </c>
      <c r="Z229" s="251" t="str">
        <f>LOOKUP(J229,Personas!$A$2:$A$45,Personas!$B$2:$B$45)</f>
        <v>BX+</v>
      </c>
      <c r="AA229" s="252"/>
      <c r="AB229" s="252"/>
      <c r="AC229" s="252"/>
      <c r="AD229" s="252"/>
      <c r="AE229" s="254"/>
      <c r="AF229" s="242"/>
    </row>
    <row r="230" spans="1:32" s="245" customFormat="1" ht="42.75" x14ac:dyDescent="0.25">
      <c r="B230" s="254" t="s">
        <v>714</v>
      </c>
      <c r="C230" s="241" t="s">
        <v>288</v>
      </c>
      <c r="D230" s="246" t="s">
        <v>285</v>
      </c>
      <c r="E230" s="246" t="s">
        <v>51</v>
      </c>
      <c r="F230" s="246" t="s">
        <v>12</v>
      </c>
      <c r="G230" s="246" t="s">
        <v>289</v>
      </c>
      <c r="H230" s="246" t="s">
        <v>290</v>
      </c>
      <c r="I230" s="246" t="s">
        <v>32</v>
      </c>
      <c r="J230" s="246" t="s">
        <v>16</v>
      </c>
      <c r="K230" s="253">
        <f>Migración!$D$2</f>
        <v>42058.75</v>
      </c>
      <c r="L230" s="248">
        <v>41962.595833333333</v>
      </c>
      <c r="M230" s="259">
        <v>42034.886111111111</v>
      </c>
      <c r="N230" s="230">
        <f t="shared" si="51"/>
        <v>23.863888888889051</v>
      </c>
      <c r="O230" s="248">
        <f t="shared" si="56"/>
        <v>42035.886111111111</v>
      </c>
      <c r="P230" s="248"/>
      <c r="Q230" s="249">
        <f t="shared" si="52"/>
        <v>2</v>
      </c>
      <c r="R230" s="249" t="str">
        <f t="shared" si="53"/>
        <v>Sin Fecha</v>
      </c>
      <c r="S230" s="250">
        <f t="shared" si="54"/>
        <v>96.154166666667152</v>
      </c>
      <c r="T230" s="247">
        <v>42038.492361111108</v>
      </c>
      <c r="U230" s="247" t="str">
        <f t="shared" si="47"/>
        <v>No Cumplió</v>
      </c>
      <c r="V230" s="247" t="str">
        <f t="shared" si="48"/>
        <v>Sin Fecha</v>
      </c>
      <c r="W230" s="250">
        <f t="shared" si="55"/>
        <v>75.896527777775191</v>
      </c>
      <c r="X230" s="246" t="s">
        <v>57</v>
      </c>
      <c r="Y230" s="251">
        <f>Migración!$D$3</f>
        <v>1</v>
      </c>
      <c r="Z230" s="251" t="str">
        <f>LOOKUP(J230,Personas!$A$2:$A$45,Personas!$B$2:$B$45)</f>
        <v>TAS</v>
      </c>
      <c r="AA230" s="252"/>
      <c r="AB230" s="252"/>
      <c r="AC230" s="252"/>
      <c r="AD230" s="252"/>
      <c r="AE230" s="254"/>
      <c r="AF230" s="242"/>
    </row>
    <row r="231" spans="1:32" s="245" customFormat="1" ht="42.75" x14ac:dyDescent="0.25">
      <c r="B231" s="254" t="s">
        <v>714</v>
      </c>
      <c r="C231" s="241" t="s">
        <v>288</v>
      </c>
      <c r="D231" s="246" t="s">
        <v>285</v>
      </c>
      <c r="E231" s="246" t="s">
        <v>51</v>
      </c>
      <c r="F231" s="246" t="s">
        <v>12</v>
      </c>
      <c r="G231" s="246" t="s">
        <v>289</v>
      </c>
      <c r="H231" s="246" t="s">
        <v>290</v>
      </c>
      <c r="I231" s="246" t="s">
        <v>32</v>
      </c>
      <c r="J231" s="246" t="s">
        <v>735</v>
      </c>
      <c r="K231" s="253">
        <f>Migración!$D$2</f>
        <v>42058.75</v>
      </c>
      <c r="L231" s="248">
        <v>41962.595833333333</v>
      </c>
      <c r="M231" s="259">
        <f>+T230</f>
        <v>42038.492361111108</v>
      </c>
      <c r="N231" s="230">
        <f t="shared" si="51"/>
        <v>20.257638888891961</v>
      </c>
      <c r="O231" s="248">
        <f t="shared" si="56"/>
        <v>42039.492361111108</v>
      </c>
      <c r="P231" s="248"/>
      <c r="Q231" s="249">
        <f t="shared" si="52"/>
        <v>0</v>
      </c>
      <c r="R231" s="249" t="str">
        <f t="shared" si="53"/>
        <v>Sin Fecha</v>
      </c>
      <c r="S231" s="250">
        <f t="shared" si="54"/>
        <v>96.154166666667152</v>
      </c>
      <c r="T231" s="247">
        <v>42039.454861111109</v>
      </c>
      <c r="U231" s="247" t="str">
        <f t="shared" si="47"/>
        <v>Cumplió</v>
      </c>
      <c r="V231" s="247" t="str">
        <f t="shared" si="48"/>
        <v>Sin Fecha</v>
      </c>
      <c r="W231" s="250">
        <f t="shared" si="55"/>
        <v>76.859027777776646</v>
      </c>
      <c r="X231" s="246" t="s">
        <v>57</v>
      </c>
      <c r="Y231" s="251">
        <f>Migración!$D$3</f>
        <v>1</v>
      </c>
      <c r="Z231" s="251" t="str">
        <f>LOOKUP(J231,Personas!$A$2:$A$45,Personas!$B$2:$B$45)</f>
        <v>TAS</v>
      </c>
      <c r="AA231" s="252"/>
      <c r="AB231" s="252"/>
      <c r="AC231" s="252"/>
      <c r="AD231" s="252"/>
      <c r="AE231" s="254"/>
      <c r="AF231" s="242"/>
    </row>
    <row r="232" spans="1:32" s="245" customFormat="1" ht="42.75" x14ac:dyDescent="0.25">
      <c r="A232" s="245" t="s">
        <v>945</v>
      </c>
      <c r="B232" s="254" t="s">
        <v>714</v>
      </c>
      <c r="C232" s="241" t="s">
        <v>288</v>
      </c>
      <c r="D232" s="246" t="s">
        <v>285</v>
      </c>
      <c r="E232" s="246" t="s">
        <v>817</v>
      </c>
      <c r="F232" s="246" t="s">
        <v>12</v>
      </c>
      <c r="G232" s="246" t="s">
        <v>289</v>
      </c>
      <c r="H232" s="246" t="s">
        <v>290</v>
      </c>
      <c r="I232" s="246" t="s">
        <v>32</v>
      </c>
      <c r="J232" s="246" t="s">
        <v>760</v>
      </c>
      <c r="K232" s="253">
        <f>Migración!$D$2</f>
        <v>42058.75</v>
      </c>
      <c r="L232" s="248">
        <v>41962.595833333333</v>
      </c>
      <c r="M232" s="259">
        <f>+T231</f>
        <v>42039.454861111109</v>
      </c>
      <c r="N232" s="230">
        <f t="shared" si="51"/>
        <v>19.295138888890506</v>
      </c>
      <c r="O232" s="248">
        <f t="shared" si="56"/>
        <v>42040.454861111109</v>
      </c>
      <c r="P232" s="248"/>
      <c r="Q232" s="249">
        <f t="shared" si="52"/>
        <v>5</v>
      </c>
      <c r="R232" s="249" t="str">
        <f t="shared" si="53"/>
        <v>Sin Fecha</v>
      </c>
      <c r="S232" s="250">
        <f t="shared" si="54"/>
        <v>96.154166666667152</v>
      </c>
      <c r="T232" s="247">
        <v>42045.786111111112</v>
      </c>
      <c r="U232" s="247" t="str">
        <f t="shared" si="47"/>
        <v>No Cumplió</v>
      </c>
      <c r="V232" s="247" t="str">
        <f t="shared" si="48"/>
        <v>Sin Fecha</v>
      </c>
      <c r="W232" s="250">
        <f t="shared" si="55"/>
        <v>83.190277777779556</v>
      </c>
      <c r="X232" s="246" t="s">
        <v>57</v>
      </c>
      <c r="Y232" s="251">
        <f>Migración!$D$3</f>
        <v>1</v>
      </c>
      <c r="Z232" s="251" t="str">
        <f>LOOKUP(J232,Personas!$A$2:$A$45,Personas!$B$2:$B$45)</f>
        <v>BX+</v>
      </c>
      <c r="AA232" s="252"/>
      <c r="AB232" s="252"/>
      <c r="AC232" s="252"/>
      <c r="AD232" s="252"/>
      <c r="AE232" s="254"/>
      <c r="AF232" s="242"/>
    </row>
    <row r="233" spans="1:32" s="245" customFormat="1" ht="42.75" x14ac:dyDescent="0.25">
      <c r="A233" s="245" t="s">
        <v>945</v>
      </c>
      <c r="B233" s="254" t="s">
        <v>714</v>
      </c>
      <c r="C233" s="241" t="s">
        <v>835</v>
      </c>
      <c r="D233" s="246" t="s">
        <v>285</v>
      </c>
      <c r="E233" s="246" t="s">
        <v>817</v>
      </c>
      <c r="F233" s="246" t="s">
        <v>12</v>
      </c>
      <c r="G233" s="246" t="s">
        <v>836</v>
      </c>
      <c r="H233" s="246" t="s">
        <v>837</v>
      </c>
      <c r="I233" s="246" t="s">
        <v>838</v>
      </c>
      <c r="J233" s="246" t="s">
        <v>22</v>
      </c>
      <c r="K233" s="253">
        <f>Migración!$D$2</f>
        <v>42058.75</v>
      </c>
      <c r="L233" s="248">
        <v>41949.706250000003</v>
      </c>
      <c r="M233" s="259">
        <v>42038</v>
      </c>
      <c r="N233" s="230">
        <f t="shared" si="51"/>
        <v>20.75</v>
      </c>
      <c r="O233" s="248">
        <f t="shared" si="56"/>
        <v>42039</v>
      </c>
      <c r="P233" s="248">
        <v>42003</v>
      </c>
      <c r="Q233" s="249">
        <f t="shared" si="52"/>
        <v>6</v>
      </c>
      <c r="R233" s="249">
        <f t="shared" si="53"/>
        <v>42</v>
      </c>
      <c r="S233" s="250">
        <f t="shared" si="54"/>
        <v>109.04374999999709</v>
      </c>
      <c r="T233" s="247">
        <v>42045.558333333334</v>
      </c>
      <c r="U233" s="247" t="str">
        <f t="shared" si="47"/>
        <v>No Cumplió</v>
      </c>
      <c r="V233" s="247" t="str">
        <f t="shared" si="48"/>
        <v>No Cumplió</v>
      </c>
      <c r="W233" s="250">
        <f t="shared" si="55"/>
        <v>95.852083333331393</v>
      </c>
      <c r="X233" s="246" t="s">
        <v>839</v>
      </c>
      <c r="Y233" s="251">
        <f>Migración!$D$3</f>
        <v>1</v>
      </c>
      <c r="Z233" s="251" t="str">
        <f>LOOKUP(J233,Personas!$A$2:$A$45,Personas!$B$2:$B$45)</f>
        <v>TAS</v>
      </c>
      <c r="AA233" s="252"/>
      <c r="AB233" s="252"/>
      <c r="AC233" s="252"/>
      <c r="AD233" s="252"/>
      <c r="AE233" s="254"/>
      <c r="AF233" s="242"/>
    </row>
    <row r="234" spans="1:32" s="245" customFormat="1" ht="85.5" x14ac:dyDescent="0.25">
      <c r="A234" s="245" t="s">
        <v>945</v>
      </c>
      <c r="B234" s="254" t="s">
        <v>716</v>
      </c>
      <c r="C234" s="241" t="s">
        <v>291</v>
      </c>
      <c r="D234" s="246" t="s">
        <v>285</v>
      </c>
      <c r="E234" s="246" t="s">
        <v>817</v>
      </c>
      <c r="F234" s="246" t="s">
        <v>25</v>
      </c>
      <c r="G234" s="246" t="s">
        <v>292</v>
      </c>
      <c r="H234" s="246" t="s">
        <v>293</v>
      </c>
      <c r="I234" s="246" t="s">
        <v>127</v>
      </c>
      <c r="J234" s="246" t="s">
        <v>55</v>
      </c>
      <c r="K234" s="253">
        <f>Migración!$D$2</f>
        <v>42058.75</v>
      </c>
      <c r="L234" s="248">
        <v>41948.796527777777</v>
      </c>
      <c r="M234" s="259">
        <v>42037</v>
      </c>
      <c r="N234" s="230">
        <f t="shared" si="51"/>
        <v>21.75</v>
      </c>
      <c r="O234" s="248">
        <f t="shared" si="56"/>
        <v>42038</v>
      </c>
      <c r="P234" s="248"/>
      <c r="Q234" s="249">
        <f t="shared" si="52"/>
        <v>6</v>
      </c>
      <c r="R234" s="249" t="str">
        <f t="shared" si="53"/>
        <v>Sin Fecha</v>
      </c>
      <c r="S234" s="250">
        <f t="shared" si="54"/>
        <v>109.95347222222335</v>
      </c>
      <c r="T234" s="247">
        <v>42044</v>
      </c>
      <c r="U234" s="247" t="str">
        <f t="shared" si="47"/>
        <v>No Cumplió</v>
      </c>
      <c r="V234" s="247" t="str">
        <f t="shared" si="48"/>
        <v>Sin Fecha</v>
      </c>
      <c r="W234" s="250">
        <f t="shared" si="55"/>
        <v>95.203472222223354</v>
      </c>
      <c r="X234" s="246" t="s">
        <v>268</v>
      </c>
      <c r="Y234" s="251">
        <f>Migración!$D$3</f>
        <v>1</v>
      </c>
      <c r="Z234" s="251" t="str">
        <f>LOOKUP(J234,Personas!$A$2:$A$45,Personas!$B$2:$B$45)</f>
        <v>BX+</v>
      </c>
      <c r="AA234" s="252"/>
      <c r="AB234" s="252"/>
      <c r="AC234" s="252"/>
      <c r="AD234" s="252"/>
      <c r="AE234" s="254"/>
      <c r="AF234" s="242"/>
    </row>
    <row r="235" spans="1:32" s="245" customFormat="1" ht="28.5" x14ac:dyDescent="0.25">
      <c r="A235" s="245">
        <v>1</v>
      </c>
      <c r="B235" s="254" t="s">
        <v>716</v>
      </c>
      <c r="C235" s="241" t="s">
        <v>294</v>
      </c>
      <c r="D235" s="246" t="s">
        <v>285</v>
      </c>
      <c r="E235" s="246" t="s">
        <v>59</v>
      </c>
      <c r="F235" s="246" t="s">
        <v>12</v>
      </c>
      <c r="G235" s="246" t="s">
        <v>295</v>
      </c>
      <c r="H235" s="246" t="s">
        <v>296</v>
      </c>
      <c r="I235" s="246" t="s">
        <v>131</v>
      </c>
      <c r="J235" s="246" t="s">
        <v>33</v>
      </c>
      <c r="K235" s="253">
        <f>Migración!$D$2</f>
        <v>42058.75</v>
      </c>
      <c r="L235" s="248">
        <v>41929.495138888888</v>
      </c>
      <c r="M235" s="259">
        <f>+T236</f>
        <v>42051.504166666666</v>
      </c>
      <c r="N235" s="230">
        <f>K235-M235</f>
        <v>7.2458333333343035</v>
      </c>
      <c r="O235" s="248">
        <f>+Y235+M235</f>
        <v>42052.504166666666</v>
      </c>
      <c r="P235" s="248">
        <v>42058</v>
      </c>
      <c r="Q235" s="249">
        <f t="shared" si="52"/>
        <v>6</v>
      </c>
      <c r="R235" s="249">
        <f t="shared" si="53"/>
        <v>0</v>
      </c>
      <c r="S235" s="250">
        <f t="shared" si="54"/>
        <v>129.2548611111124</v>
      </c>
      <c r="T235" s="247"/>
      <c r="U235" s="247" t="str">
        <f t="shared" si="47"/>
        <v>No Cumplió</v>
      </c>
      <c r="V235" s="247" t="str">
        <f t="shared" si="48"/>
        <v>No Cumplió</v>
      </c>
      <c r="W235" s="250">
        <f t="shared" si="55"/>
        <v>129.2548611111124</v>
      </c>
      <c r="X235" s="246" t="s">
        <v>317</v>
      </c>
      <c r="Y235" s="251">
        <f>Migración!$D$3</f>
        <v>1</v>
      </c>
      <c r="Z235" s="251" t="str">
        <f>LOOKUP(J235,Personas!$A$2:$A$45,Personas!$B$2:$B$45)</f>
        <v>BX+</v>
      </c>
      <c r="AA235" s="252"/>
      <c r="AB235" s="252"/>
      <c r="AC235" s="252"/>
      <c r="AD235" s="252"/>
      <c r="AE235" s="254"/>
      <c r="AF235" s="242"/>
    </row>
    <row r="236" spans="1:32" s="245" customFormat="1" ht="28.5" x14ac:dyDescent="0.25">
      <c r="B236" s="254" t="s">
        <v>716</v>
      </c>
      <c r="C236" s="241" t="s">
        <v>294</v>
      </c>
      <c r="D236" s="246" t="s">
        <v>285</v>
      </c>
      <c r="E236" s="246" t="s">
        <v>59</v>
      </c>
      <c r="F236" s="246" t="s">
        <v>12</v>
      </c>
      <c r="G236" s="246" t="s">
        <v>295</v>
      </c>
      <c r="H236" s="246" t="s">
        <v>296</v>
      </c>
      <c r="I236" s="246" t="s">
        <v>131</v>
      </c>
      <c r="J236" s="246" t="s">
        <v>736</v>
      </c>
      <c r="K236" s="253">
        <f>Migración!$D$2</f>
        <v>42058.75</v>
      </c>
      <c r="L236" s="248">
        <v>41929.495138888888</v>
      </c>
      <c r="M236" s="259">
        <v>42038</v>
      </c>
      <c r="N236" s="230">
        <f t="shared" si="51"/>
        <v>20.75</v>
      </c>
      <c r="O236" s="248">
        <f t="shared" si="56"/>
        <v>42039</v>
      </c>
      <c r="P236" s="248"/>
      <c r="Q236" s="249">
        <f t="shared" si="52"/>
        <v>12</v>
      </c>
      <c r="R236" s="249" t="str">
        <f t="shared" si="53"/>
        <v>Sin Fecha</v>
      </c>
      <c r="S236" s="250">
        <f t="shared" si="54"/>
        <v>129.2548611111124</v>
      </c>
      <c r="T236" s="247">
        <v>42051.504166666666</v>
      </c>
      <c r="U236" s="247" t="str">
        <f t="shared" si="47"/>
        <v>No Cumplió</v>
      </c>
      <c r="V236" s="247" t="str">
        <f t="shared" si="48"/>
        <v>Sin Fecha</v>
      </c>
      <c r="W236" s="250">
        <f t="shared" si="55"/>
        <v>122.0090277777781</v>
      </c>
      <c r="X236" s="246" t="s">
        <v>317</v>
      </c>
      <c r="Y236" s="251">
        <f>Migración!$D$3</f>
        <v>1</v>
      </c>
      <c r="Z236" s="251" t="str">
        <f>LOOKUP(J236,Personas!$A$2:$A$45,Personas!$B$2:$B$45)</f>
        <v>TAS</v>
      </c>
      <c r="AA236" s="252"/>
      <c r="AB236" s="252"/>
      <c r="AC236" s="252"/>
      <c r="AD236" s="252"/>
      <c r="AE236" s="254"/>
      <c r="AF236" s="242"/>
    </row>
    <row r="237" spans="1:32" s="245" customFormat="1" ht="114" x14ac:dyDescent="0.25">
      <c r="A237" s="245">
        <v>1</v>
      </c>
      <c r="B237" s="254" t="s">
        <v>715</v>
      </c>
      <c r="C237" s="241" t="s">
        <v>297</v>
      </c>
      <c r="D237" s="246" t="s">
        <v>285</v>
      </c>
      <c r="E237" s="246" t="s">
        <v>51</v>
      </c>
      <c r="F237" s="246" t="s">
        <v>12</v>
      </c>
      <c r="G237" s="246" t="s">
        <v>298</v>
      </c>
      <c r="H237" s="246" t="s">
        <v>299</v>
      </c>
      <c r="I237" s="246" t="s">
        <v>177</v>
      </c>
      <c r="J237" s="246" t="s">
        <v>338</v>
      </c>
      <c r="K237" s="253">
        <f>Migración!$D$2</f>
        <v>42058.75</v>
      </c>
      <c r="L237" s="248">
        <v>41887.557638888888</v>
      </c>
      <c r="M237" s="259">
        <f>+T238</f>
        <v>42048.529166666667</v>
      </c>
      <c r="N237" s="230">
        <f t="shared" si="51"/>
        <v>10.220833333332848</v>
      </c>
      <c r="O237" s="248">
        <f t="shared" si="56"/>
        <v>42049.529166666667</v>
      </c>
      <c r="P237" s="248"/>
      <c r="Q237" s="249">
        <f t="shared" si="52"/>
        <v>9</v>
      </c>
      <c r="R237" s="249" t="str">
        <f t="shared" si="53"/>
        <v>Sin Fecha</v>
      </c>
      <c r="S237" s="250">
        <f t="shared" si="54"/>
        <v>171.1923611111124</v>
      </c>
      <c r="T237" s="247"/>
      <c r="U237" s="247" t="str">
        <f t="shared" si="47"/>
        <v>No Cumplió</v>
      </c>
      <c r="V237" s="247" t="str">
        <f t="shared" si="48"/>
        <v>Sin Fecha</v>
      </c>
      <c r="W237" s="250">
        <f t="shared" si="55"/>
        <v>171.1923611111124</v>
      </c>
      <c r="X237" s="246"/>
      <c r="Y237" s="251">
        <f>Migración!$D$3</f>
        <v>1</v>
      </c>
      <c r="Z237" s="251" t="str">
        <f>LOOKUP(J237,Personas!$A$2:$A$45,Personas!$B$2:$B$45)</f>
        <v>BX+</v>
      </c>
      <c r="AA237" s="252"/>
      <c r="AB237" s="252"/>
      <c r="AC237" s="252"/>
      <c r="AD237" s="252"/>
      <c r="AE237" s="254"/>
      <c r="AF237" s="242"/>
    </row>
    <row r="238" spans="1:32" s="245" customFormat="1" ht="114" x14ac:dyDescent="0.25">
      <c r="B238" s="254" t="s">
        <v>715</v>
      </c>
      <c r="C238" s="241" t="s">
        <v>297</v>
      </c>
      <c r="D238" s="246" t="s">
        <v>285</v>
      </c>
      <c r="E238" s="246" t="s">
        <v>51</v>
      </c>
      <c r="F238" s="246" t="s">
        <v>12</v>
      </c>
      <c r="G238" s="246" t="s">
        <v>298</v>
      </c>
      <c r="H238" s="246" t="s">
        <v>299</v>
      </c>
      <c r="I238" s="246" t="s">
        <v>177</v>
      </c>
      <c r="J238" s="246" t="s">
        <v>300</v>
      </c>
      <c r="K238" s="253">
        <f>Migración!$D$2</f>
        <v>42058.75</v>
      </c>
      <c r="L238" s="248">
        <v>41887.557638888888</v>
      </c>
      <c r="M238" s="259">
        <v>42037</v>
      </c>
      <c r="N238" s="230">
        <f t="shared" si="51"/>
        <v>21.75</v>
      </c>
      <c r="O238" s="248">
        <f t="shared" si="56"/>
        <v>42038</v>
      </c>
      <c r="P238" s="248"/>
      <c r="Q238" s="249">
        <f t="shared" si="52"/>
        <v>10</v>
      </c>
      <c r="R238" s="249" t="str">
        <f t="shared" si="53"/>
        <v>Sin Fecha</v>
      </c>
      <c r="S238" s="250">
        <f t="shared" si="54"/>
        <v>171.1923611111124</v>
      </c>
      <c r="T238" s="247">
        <v>42048.529166666667</v>
      </c>
      <c r="U238" s="247" t="str">
        <f t="shared" si="47"/>
        <v>No Cumplió</v>
      </c>
      <c r="V238" s="247" t="str">
        <f t="shared" si="48"/>
        <v>Sin Fecha</v>
      </c>
      <c r="W238" s="250">
        <f t="shared" si="55"/>
        <v>160.97152777777956</v>
      </c>
      <c r="X238" s="246"/>
      <c r="Y238" s="251">
        <f>Migración!$D$3</f>
        <v>1</v>
      </c>
      <c r="Z238" s="251" t="str">
        <f>LOOKUP(J238,Personas!$A$2:$A$45,Personas!$B$2:$B$45)</f>
        <v>BX+</v>
      </c>
      <c r="AA238" s="252"/>
      <c r="AB238" s="252"/>
      <c r="AC238" s="252"/>
      <c r="AD238" s="252"/>
      <c r="AE238" s="254"/>
      <c r="AF238" s="242"/>
    </row>
    <row r="239" spans="1:32" s="245" customFormat="1" ht="409.5" x14ac:dyDescent="0.25">
      <c r="A239" s="245" t="s">
        <v>945</v>
      </c>
      <c r="B239" s="254" t="s">
        <v>716</v>
      </c>
      <c r="C239" s="241" t="s">
        <v>301</v>
      </c>
      <c r="D239" s="246" t="s">
        <v>285</v>
      </c>
      <c r="E239" s="246" t="s">
        <v>817</v>
      </c>
      <c r="F239" s="246" t="s">
        <v>12</v>
      </c>
      <c r="G239" s="246" t="s">
        <v>302</v>
      </c>
      <c r="H239" s="246" t="s">
        <v>303</v>
      </c>
      <c r="I239" s="246" t="s">
        <v>16</v>
      </c>
      <c r="J239" s="246" t="s">
        <v>149</v>
      </c>
      <c r="K239" s="253">
        <f>Migración!$D$2</f>
        <v>42058.75</v>
      </c>
      <c r="L239" s="248">
        <v>41871.852083333331</v>
      </c>
      <c r="M239" s="259">
        <v>42037</v>
      </c>
      <c r="N239" s="230">
        <f t="shared" si="51"/>
        <v>21.75</v>
      </c>
      <c r="O239" s="248">
        <f t="shared" si="56"/>
        <v>42038</v>
      </c>
      <c r="P239" s="248">
        <v>42039</v>
      </c>
      <c r="Q239" s="249">
        <f t="shared" si="52"/>
        <v>10</v>
      </c>
      <c r="R239" s="249">
        <f t="shared" si="53"/>
        <v>9</v>
      </c>
      <c r="S239" s="250">
        <f t="shared" si="54"/>
        <v>186.89791666666861</v>
      </c>
      <c r="T239" s="247">
        <v>42048.722222222219</v>
      </c>
      <c r="U239" s="247" t="str">
        <f t="shared" si="47"/>
        <v>No Cumplió</v>
      </c>
      <c r="V239" s="247" t="str">
        <f t="shared" si="48"/>
        <v>No Cumplió</v>
      </c>
      <c r="W239" s="250">
        <f t="shared" si="55"/>
        <v>176.8701388888876</v>
      </c>
      <c r="X239" s="246" t="s">
        <v>181</v>
      </c>
      <c r="Y239" s="251">
        <f>Migración!$D$3</f>
        <v>1</v>
      </c>
      <c r="Z239" s="251" t="str">
        <f>LOOKUP(J239,Personas!$A$2:$A$45,Personas!$B$2:$B$45)</f>
        <v>BX+</v>
      </c>
      <c r="AA239" s="252"/>
      <c r="AB239" s="252"/>
      <c r="AC239" s="252"/>
      <c r="AD239" s="252"/>
      <c r="AE239" s="254"/>
      <c r="AF239" s="242"/>
    </row>
    <row r="240" spans="1:32" s="245" customFormat="1" ht="99.75" x14ac:dyDescent="0.25">
      <c r="A240" s="245">
        <v>1</v>
      </c>
      <c r="B240" s="254" t="s">
        <v>716</v>
      </c>
      <c r="C240" s="241" t="s">
        <v>304</v>
      </c>
      <c r="D240" s="246" t="s">
        <v>285</v>
      </c>
      <c r="E240" s="246" t="s">
        <v>59</v>
      </c>
      <c r="F240" s="246" t="s">
        <v>12</v>
      </c>
      <c r="G240" s="246" t="s">
        <v>305</v>
      </c>
      <c r="H240" s="246" t="s">
        <v>306</v>
      </c>
      <c r="I240" s="246" t="s">
        <v>16</v>
      </c>
      <c r="J240" s="246" t="s">
        <v>87</v>
      </c>
      <c r="K240" s="253">
        <f>Migración!$D$2</f>
        <v>42058.75</v>
      </c>
      <c r="L240" s="248">
        <v>41870.880555555559</v>
      </c>
      <c r="M240" s="259">
        <v>42037</v>
      </c>
      <c r="N240" s="230">
        <f t="shared" si="51"/>
        <v>21.75</v>
      </c>
      <c r="O240" s="248">
        <f t="shared" si="56"/>
        <v>42038</v>
      </c>
      <c r="P240" s="248">
        <v>42039</v>
      </c>
      <c r="Q240" s="249">
        <f t="shared" si="52"/>
        <v>20</v>
      </c>
      <c r="R240" s="249">
        <f t="shared" si="53"/>
        <v>19</v>
      </c>
      <c r="S240" s="250">
        <f t="shared" si="54"/>
        <v>187.86944444444089</v>
      </c>
      <c r="T240" s="247"/>
      <c r="U240" s="247" t="str">
        <f t="shared" si="47"/>
        <v>No Cumplió</v>
      </c>
      <c r="V240" s="247" t="str">
        <f t="shared" si="48"/>
        <v>No Cumplió</v>
      </c>
      <c r="W240" s="250">
        <f t="shared" si="55"/>
        <v>187.86944444444089</v>
      </c>
      <c r="X240" s="246" t="s">
        <v>181</v>
      </c>
      <c r="Y240" s="251">
        <f>Migración!$D$3</f>
        <v>1</v>
      </c>
      <c r="Z240" s="251" t="str">
        <f>LOOKUP(J240,Personas!$A$2:$A$45,Personas!$B$2:$B$45)</f>
        <v>BX+</v>
      </c>
      <c r="AA240" s="252"/>
      <c r="AB240" s="252"/>
      <c r="AC240" s="252"/>
      <c r="AD240" s="252"/>
      <c r="AE240" s="254"/>
      <c r="AF240" s="242"/>
    </row>
    <row r="241" spans="1:32" s="245" customFormat="1" ht="114" x14ac:dyDescent="0.25">
      <c r="A241" s="245">
        <v>1</v>
      </c>
      <c r="B241" s="255"/>
      <c r="C241" s="241" t="s">
        <v>307</v>
      </c>
      <c r="D241" s="246" t="s">
        <v>285</v>
      </c>
      <c r="E241" s="246" t="s">
        <v>59</v>
      </c>
      <c r="F241" s="246" t="s">
        <v>25</v>
      </c>
      <c r="G241" s="246" t="s">
        <v>308</v>
      </c>
      <c r="H241" s="246" t="s">
        <v>309</v>
      </c>
      <c r="I241" s="246" t="s">
        <v>182</v>
      </c>
      <c r="J241" s="246" t="s">
        <v>69</v>
      </c>
      <c r="K241" s="253">
        <f>Migración!$D$2</f>
        <v>42058.75</v>
      </c>
      <c r="L241" s="248">
        <v>41870.53402777778</v>
      </c>
      <c r="M241" s="259">
        <f>+T242</f>
        <v>42058.416666666664</v>
      </c>
      <c r="N241" s="230">
        <f t="shared" si="51"/>
        <v>0.33333333333575865</v>
      </c>
      <c r="O241" s="248">
        <f t="shared" si="56"/>
        <v>42059.416666666664</v>
      </c>
      <c r="P241" s="248"/>
      <c r="Q241" s="249">
        <f t="shared" si="52"/>
        <v>0</v>
      </c>
      <c r="R241" s="249" t="str">
        <f t="shared" si="53"/>
        <v>Sin Fecha</v>
      </c>
      <c r="S241" s="250">
        <f t="shared" si="54"/>
        <v>188.21597222222044</v>
      </c>
      <c r="T241" s="247"/>
      <c r="U241" s="247" t="str">
        <f t="shared" si="47"/>
        <v>No Cumplió</v>
      </c>
      <c r="V241" s="247" t="str">
        <f t="shared" si="48"/>
        <v>Sin Fecha</v>
      </c>
      <c r="W241" s="250">
        <f t="shared" si="55"/>
        <v>188.21597222222044</v>
      </c>
      <c r="X241" s="246"/>
      <c r="Y241" s="251">
        <f>Migración!$D$3</f>
        <v>1</v>
      </c>
      <c r="Z241" s="251" t="str">
        <f>LOOKUP(J241,Personas!$A$2:$A$45,Personas!$B$2:$B$45)</f>
        <v>BX+</v>
      </c>
      <c r="AA241" s="252"/>
      <c r="AB241" s="252"/>
      <c r="AC241" s="252"/>
      <c r="AD241" s="252"/>
      <c r="AE241" s="254"/>
      <c r="AF241" s="242"/>
    </row>
    <row r="242" spans="1:32" s="245" customFormat="1" ht="114" x14ac:dyDescent="0.25">
      <c r="B242" s="255"/>
      <c r="C242" s="241" t="s">
        <v>307</v>
      </c>
      <c r="D242" s="246" t="s">
        <v>285</v>
      </c>
      <c r="E242" s="246" t="s">
        <v>59</v>
      </c>
      <c r="F242" s="246" t="s">
        <v>25</v>
      </c>
      <c r="G242" s="246" t="s">
        <v>308</v>
      </c>
      <c r="H242" s="246" t="s">
        <v>309</v>
      </c>
      <c r="I242" s="246" t="s">
        <v>182</v>
      </c>
      <c r="J242" s="246" t="s">
        <v>21</v>
      </c>
      <c r="K242" s="253">
        <f>Migración!$D$2</f>
        <v>42058.75</v>
      </c>
      <c r="L242" s="248">
        <v>41870.53402777778</v>
      </c>
      <c r="M242" s="259">
        <v>42038</v>
      </c>
      <c r="N242" s="230">
        <f t="shared" si="51"/>
        <v>20.75</v>
      </c>
      <c r="O242" s="248">
        <f t="shared" si="56"/>
        <v>42039</v>
      </c>
      <c r="P242" s="248"/>
      <c r="Q242" s="249">
        <f t="shared" si="52"/>
        <v>19</v>
      </c>
      <c r="R242" s="249" t="str">
        <f t="shared" si="53"/>
        <v>Sin Fecha</v>
      </c>
      <c r="S242" s="250">
        <f t="shared" si="54"/>
        <v>188.21597222222044</v>
      </c>
      <c r="T242" s="247">
        <v>42058.416666666664</v>
      </c>
      <c r="U242" s="247" t="str">
        <f t="shared" ref="U242:U245" si="57">IF(AND(T242&lt;&gt;"",Q242&lt;=0),"Cumplió","No Cumplió")</f>
        <v>No Cumplió</v>
      </c>
      <c r="V242" s="247" t="str">
        <f t="shared" ref="V242:V245" si="58">IF(AND(T242&lt;&gt;"",R242&lt;=0),"Cumplió",IF(P242="","Sin Fecha","No Cumplió"))</f>
        <v>Sin Fecha</v>
      </c>
      <c r="W242" s="250">
        <f t="shared" si="55"/>
        <v>187.88263888888469</v>
      </c>
      <c r="X242" s="246"/>
      <c r="Y242" s="251">
        <f>Migración!$D$3</f>
        <v>1</v>
      </c>
      <c r="Z242" s="251" t="str">
        <f>LOOKUP(J242,Personas!$A$2:$A$45,Personas!$B$2:$B$45)</f>
        <v>BX+</v>
      </c>
      <c r="AA242" s="252"/>
      <c r="AB242" s="252"/>
      <c r="AC242" s="252"/>
      <c r="AD242" s="252"/>
      <c r="AE242" s="254"/>
      <c r="AF242" s="242"/>
    </row>
    <row r="243" spans="1:32" s="245" customFormat="1" ht="199.5" x14ac:dyDescent="0.25">
      <c r="A243" s="245" t="s">
        <v>945</v>
      </c>
      <c r="B243" s="254" t="s">
        <v>714</v>
      </c>
      <c r="C243" s="241" t="s">
        <v>310</v>
      </c>
      <c r="D243" s="246" t="s">
        <v>285</v>
      </c>
      <c r="E243" s="246" t="s">
        <v>817</v>
      </c>
      <c r="F243" s="246" t="s">
        <v>25</v>
      </c>
      <c r="G243" s="246" t="s">
        <v>311</v>
      </c>
      <c r="H243" s="246" t="s">
        <v>312</v>
      </c>
      <c r="I243" s="246" t="s">
        <v>16</v>
      </c>
      <c r="J243" s="246" t="s">
        <v>150</v>
      </c>
      <c r="K243" s="253">
        <f>Migración!$D$2</f>
        <v>42058.75</v>
      </c>
      <c r="L243" s="248">
        <v>41869.579861111109</v>
      </c>
      <c r="M243" s="259">
        <v>42037</v>
      </c>
      <c r="N243" s="230">
        <f t="shared" si="51"/>
        <v>21.75</v>
      </c>
      <c r="O243" s="248">
        <f t="shared" si="56"/>
        <v>42038</v>
      </c>
      <c r="P243" s="248"/>
      <c r="Q243" s="249">
        <f t="shared" si="52"/>
        <v>7</v>
      </c>
      <c r="R243" s="249" t="str">
        <f t="shared" si="53"/>
        <v>Sin Fecha</v>
      </c>
      <c r="S243" s="250">
        <f t="shared" si="54"/>
        <v>189.17013888889051</v>
      </c>
      <c r="T243" s="247">
        <v>42045.8125</v>
      </c>
      <c r="U243" s="247" t="str">
        <f t="shared" si="57"/>
        <v>No Cumplió</v>
      </c>
      <c r="V243" s="247" t="str">
        <f t="shared" si="58"/>
        <v>Sin Fecha</v>
      </c>
      <c r="W243" s="250">
        <f t="shared" si="55"/>
        <v>176.23263888889051</v>
      </c>
      <c r="X243" s="246"/>
      <c r="Y243" s="251">
        <f>Migración!$D$3</f>
        <v>1</v>
      </c>
      <c r="Z243" s="251" t="str">
        <f>LOOKUP(J243,Personas!$A$2:$A$45,Personas!$B$2:$B$45)</f>
        <v>CONSETI</v>
      </c>
      <c r="AA243" s="252"/>
      <c r="AB243" s="252"/>
      <c r="AC243" s="252"/>
      <c r="AD243" s="252"/>
      <c r="AE243" s="254"/>
      <c r="AF243" s="242"/>
    </row>
    <row r="244" spans="1:32" s="245" customFormat="1" ht="57" x14ac:dyDescent="0.25">
      <c r="A244" s="245">
        <v>1</v>
      </c>
      <c r="B244" s="254" t="s">
        <v>715</v>
      </c>
      <c r="C244" s="241" t="s">
        <v>313</v>
      </c>
      <c r="D244" s="246" t="s">
        <v>285</v>
      </c>
      <c r="E244" s="246" t="s">
        <v>51</v>
      </c>
      <c r="F244" s="246" t="s">
        <v>25</v>
      </c>
      <c r="G244" s="246" t="s">
        <v>314</v>
      </c>
      <c r="H244" s="246" t="s">
        <v>315</v>
      </c>
      <c r="I244" s="246" t="s">
        <v>264</v>
      </c>
      <c r="J244" s="246" t="s">
        <v>22</v>
      </c>
      <c r="K244" s="253">
        <f>Migración!$D$2</f>
        <v>42058.75</v>
      </c>
      <c r="L244" s="248">
        <v>41842.504861111112</v>
      </c>
      <c r="M244" s="259">
        <f>+T245</f>
        <v>42052.775694444441</v>
      </c>
      <c r="N244" s="230">
        <f t="shared" si="51"/>
        <v>5.9743055555591127</v>
      </c>
      <c r="O244" s="248">
        <f t="shared" si="56"/>
        <v>42053.775694444441</v>
      </c>
      <c r="P244" s="248"/>
      <c r="Q244" s="249">
        <f t="shared" si="52"/>
        <v>4</v>
      </c>
      <c r="R244" s="249" t="str">
        <f t="shared" si="53"/>
        <v>Sin Fecha</v>
      </c>
      <c r="S244" s="250">
        <f t="shared" si="54"/>
        <v>216.2451388888876</v>
      </c>
      <c r="T244" s="247"/>
      <c r="U244" s="247" t="str">
        <f t="shared" si="57"/>
        <v>No Cumplió</v>
      </c>
      <c r="V244" s="247" t="str">
        <f t="shared" si="58"/>
        <v>Sin Fecha</v>
      </c>
      <c r="W244" s="250">
        <f t="shared" si="55"/>
        <v>216.2451388888876</v>
      </c>
      <c r="X244" s="246"/>
      <c r="Y244" s="251">
        <f>Migración!$D$3</f>
        <v>1</v>
      </c>
      <c r="Z244" s="251" t="str">
        <f>LOOKUP(J244,Personas!$A$2:$A$45,Personas!$B$2:$B$45)</f>
        <v>TAS</v>
      </c>
      <c r="AA244" s="252"/>
      <c r="AB244" s="252"/>
      <c r="AC244" s="252"/>
      <c r="AD244" s="252"/>
      <c r="AE244" s="254"/>
      <c r="AF244" s="242"/>
    </row>
    <row r="245" spans="1:32" s="245" customFormat="1" ht="57" x14ac:dyDescent="0.25">
      <c r="B245" s="255"/>
      <c r="C245" s="241" t="s">
        <v>313</v>
      </c>
      <c r="D245" s="246" t="s">
        <v>285</v>
      </c>
      <c r="E245" s="246" t="s">
        <v>51</v>
      </c>
      <c r="F245" s="246" t="s">
        <v>25</v>
      </c>
      <c r="G245" s="246" t="s">
        <v>314</v>
      </c>
      <c r="H245" s="246" t="s">
        <v>315</v>
      </c>
      <c r="I245" s="246" t="s">
        <v>22</v>
      </c>
      <c r="J245" s="246" t="s">
        <v>80</v>
      </c>
      <c r="K245" s="253">
        <f>Migración!$D$2</f>
        <v>42058.75</v>
      </c>
      <c r="L245" s="248">
        <v>41842.504861111112</v>
      </c>
      <c r="M245" s="259">
        <v>42037</v>
      </c>
      <c r="N245" s="230">
        <f t="shared" si="51"/>
        <v>21.75</v>
      </c>
      <c r="O245" s="248">
        <f t="shared" si="56"/>
        <v>42038</v>
      </c>
      <c r="P245" s="248"/>
      <c r="Q245" s="249">
        <f t="shared" si="52"/>
        <v>14</v>
      </c>
      <c r="R245" s="249" t="str">
        <f t="shared" si="53"/>
        <v>Sin Fecha</v>
      </c>
      <c r="S245" s="250">
        <f t="shared" si="54"/>
        <v>216.2451388888876</v>
      </c>
      <c r="T245" s="247">
        <v>42052.775694444441</v>
      </c>
      <c r="U245" s="247" t="str">
        <f t="shared" si="57"/>
        <v>No Cumplió</v>
      </c>
      <c r="V245" s="247" t="str">
        <f t="shared" si="58"/>
        <v>Sin Fecha</v>
      </c>
      <c r="W245" s="250">
        <f t="shared" si="55"/>
        <v>210.27083333332848</v>
      </c>
      <c r="X245" s="246"/>
      <c r="Y245" s="251">
        <f>Migración!$D$3</f>
        <v>1</v>
      </c>
      <c r="Z245" s="251" t="str">
        <f>LOOKUP(J245,Personas!$A$2:$A$45,Personas!$B$2:$B$45)</f>
        <v>BX+</v>
      </c>
      <c r="AA245" s="252"/>
      <c r="AB245" s="252"/>
      <c r="AC245" s="252"/>
      <c r="AD245" s="252"/>
      <c r="AE245" s="254"/>
      <c r="AF245" s="242"/>
    </row>
    <row r="246" spans="1:32" s="245" customFormat="1" ht="39.75" customHeight="1" x14ac:dyDescent="0.25">
      <c r="A246" s="245">
        <v>1</v>
      </c>
      <c r="B246" s="254" t="s">
        <v>716</v>
      </c>
      <c r="C246" s="241" t="s">
        <v>319</v>
      </c>
      <c r="D246" s="246" t="s">
        <v>320</v>
      </c>
      <c r="E246" s="246" t="s">
        <v>158</v>
      </c>
      <c r="F246" s="246" t="s">
        <v>25</v>
      </c>
      <c r="G246" s="246" t="s">
        <v>321</v>
      </c>
      <c r="H246" s="246" t="s">
        <v>322</v>
      </c>
      <c r="I246" s="246" t="s">
        <v>32</v>
      </c>
      <c r="J246" s="246" t="s">
        <v>16</v>
      </c>
      <c r="K246" s="253">
        <f>Parametrización!$D$2</f>
        <v>42058.75</v>
      </c>
      <c r="L246" s="248">
        <v>42034.70416666667</v>
      </c>
      <c r="M246" s="259">
        <f>+T247</f>
        <v>42048.824999999997</v>
      </c>
      <c r="N246" s="230">
        <f>K246-M246</f>
        <v>9.9250000000029104</v>
      </c>
      <c r="O246" s="248">
        <f t="shared" si="56"/>
        <v>42049.824999999997</v>
      </c>
      <c r="P246" s="248"/>
      <c r="Q246" s="249">
        <f>IF(T246="",(ROUNDDOWN(K246-O246,0)),ROUNDDOWN(T246-O246,0))</f>
        <v>2</v>
      </c>
      <c r="R246" s="249" t="str">
        <f>IF(P246="","Sin Fecha",IF(T246="",(ROUNDDOWN(K246-P246,0)),ROUNDDOWN(T246-P246,0)))</f>
        <v>Sin Fecha</v>
      </c>
      <c r="S246" s="250">
        <f>K246-L246</f>
        <v>24.045833333329938</v>
      </c>
      <c r="T246" s="247">
        <v>42052.572222222225</v>
      </c>
      <c r="U246" s="247" t="str">
        <f>IF(AND(T246&lt;&gt;"",Q246&lt;=0),"Cumplió","No Cumplió")</f>
        <v>No Cumplió</v>
      </c>
      <c r="V246" s="247" t="str">
        <f>IF(AND(T246&lt;&gt;"",R246&lt;=0),"Cumplió",IF(P246="","Sin Fecha","No Cumplió"))</f>
        <v>Sin Fecha</v>
      </c>
      <c r="W246" s="250">
        <f t="shared" si="55"/>
        <v>17.868055555554747</v>
      </c>
      <c r="X246" s="246" t="s">
        <v>56</v>
      </c>
      <c r="Y246" s="251">
        <f>Parametrización!$D$3</f>
        <v>1</v>
      </c>
      <c r="Z246" s="251" t="str">
        <f>LOOKUP(J246,Personas!$A$2:$A$45,Personas!$B$2:$B$45)</f>
        <v>TAS</v>
      </c>
      <c r="AA246" s="233">
        <v>42048</v>
      </c>
      <c r="AB246" s="252"/>
      <c r="AC246" s="252"/>
      <c r="AD246" s="252"/>
      <c r="AE246" s="242"/>
      <c r="AF246" s="242"/>
    </row>
    <row r="247" spans="1:32" s="245" customFormat="1" ht="39.75" customHeight="1" x14ac:dyDescent="0.25">
      <c r="B247" s="254" t="s">
        <v>716</v>
      </c>
      <c r="C247" s="241" t="s">
        <v>319</v>
      </c>
      <c r="D247" s="246" t="s">
        <v>320</v>
      </c>
      <c r="E247" s="246" t="s">
        <v>158</v>
      </c>
      <c r="F247" s="246" t="s">
        <v>25</v>
      </c>
      <c r="G247" s="246" t="s">
        <v>321</v>
      </c>
      <c r="H247" s="246" t="s">
        <v>322</v>
      </c>
      <c r="I247" s="246" t="s">
        <v>32</v>
      </c>
      <c r="J247" s="246" t="s">
        <v>32</v>
      </c>
      <c r="K247" s="253">
        <f>Parametrización!$D$2</f>
        <v>42058.75</v>
      </c>
      <c r="L247" s="248">
        <v>42034.70416666667</v>
      </c>
      <c r="M247" s="259">
        <f>+T248</f>
        <v>42048.436111111114</v>
      </c>
      <c r="N247" s="230">
        <f>K247-M247</f>
        <v>10.31388888888614</v>
      </c>
      <c r="O247" s="248">
        <f t="shared" si="56"/>
        <v>42049.436111111114</v>
      </c>
      <c r="P247" s="248"/>
      <c r="Q247" s="249">
        <f t="shared" ref="Q247:Q269" si="59">IF(T247="",(ROUNDDOWN(K247-O247,0)),ROUNDDOWN(T247-O247,0))</f>
        <v>0</v>
      </c>
      <c r="R247" s="249" t="str">
        <f t="shared" ref="R247:R269" si="60">IF(P247="","Sin Fecha",IF(T247="",(ROUNDDOWN(K247-P247,0)),ROUNDDOWN(T247-P247,0)))</f>
        <v>Sin Fecha</v>
      </c>
      <c r="S247" s="250">
        <f t="shared" ref="S247:S269" si="61">K247-L247</f>
        <v>24.045833333329938</v>
      </c>
      <c r="T247" s="247">
        <v>42048.824999999997</v>
      </c>
      <c r="U247" s="247" t="str">
        <f t="shared" ref="U247:U269" si="62">IF(AND(T247&lt;&gt;"",Q247&lt;=0),"Cumplió","No Cumplió")</f>
        <v>Cumplió</v>
      </c>
      <c r="V247" s="247" t="str">
        <f t="shared" ref="V247:V269" si="63">IF(AND(T247&lt;&gt;"",R247&lt;=0),"Cumplió",IF(P247="","Sin Fecha","No Cumplió"))</f>
        <v>Sin Fecha</v>
      </c>
      <c r="W247" s="250">
        <f t="shared" si="55"/>
        <v>14.120833333327028</v>
      </c>
      <c r="X247" s="246" t="s">
        <v>56</v>
      </c>
      <c r="Y247" s="251">
        <f>Parametrización!$D$3</f>
        <v>1</v>
      </c>
      <c r="Z247" s="251" t="str">
        <f>LOOKUP(J247,Personas!$A$2:$A$45,Personas!$B$2:$B$45)</f>
        <v>BX+</v>
      </c>
      <c r="AA247" s="233">
        <v>42048</v>
      </c>
      <c r="AB247" s="252"/>
      <c r="AC247" s="252"/>
      <c r="AD247" s="252"/>
      <c r="AE247" s="242"/>
      <c r="AF247" s="242"/>
    </row>
    <row r="248" spans="1:32" s="245" customFormat="1" ht="39.75" customHeight="1" x14ac:dyDescent="0.25">
      <c r="B248" s="254" t="s">
        <v>716</v>
      </c>
      <c r="C248" s="241" t="s">
        <v>319</v>
      </c>
      <c r="D248" s="246" t="s">
        <v>320</v>
      </c>
      <c r="E248" s="246" t="s">
        <v>59</v>
      </c>
      <c r="F248" s="246" t="s">
        <v>25</v>
      </c>
      <c r="G248" s="246" t="s">
        <v>321</v>
      </c>
      <c r="H248" s="246" t="s">
        <v>322</v>
      </c>
      <c r="I248" s="246" t="s">
        <v>32</v>
      </c>
      <c r="J248" s="246" t="s">
        <v>127</v>
      </c>
      <c r="K248" s="253">
        <f>Parametrización!$D$2</f>
        <v>42058.75</v>
      </c>
      <c r="L248" s="248">
        <v>42034.70416666667</v>
      </c>
      <c r="M248" s="259">
        <f>+T249</f>
        <v>42047.819444444445</v>
      </c>
      <c r="N248" s="230">
        <f>K248-M248</f>
        <v>10.930555555554747</v>
      </c>
      <c r="O248" s="248">
        <f t="shared" si="56"/>
        <v>42048.819444444445</v>
      </c>
      <c r="P248" s="248"/>
      <c r="Q248" s="249">
        <f t="shared" si="59"/>
        <v>0</v>
      </c>
      <c r="R248" s="249" t="str">
        <f t="shared" si="60"/>
        <v>Sin Fecha</v>
      </c>
      <c r="S248" s="250">
        <f t="shared" si="61"/>
        <v>24.045833333329938</v>
      </c>
      <c r="T248" s="247">
        <v>42048.436111111114</v>
      </c>
      <c r="U248" s="247" t="str">
        <f t="shared" si="62"/>
        <v>Cumplió</v>
      </c>
      <c r="V248" s="247" t="str">
        <f t="shared" si="63"/>
        <v>Sin Fecha</v>
      </c>
      <c r="W248" s="250">
        <f t="shared" si="55"/>
        <v>13.731944444443798</v>
      </c>
      <c r="X248" s="246" t="s">
        <v>56</v>
      </c>
      <c r="Y248" s="251">
        <f>Parametrización!$D$3</f>
        <v>1</v>
      </c>
      <c r="Z248" s="251" t="str">
        <f>LOOKUP(J248,Personas!$A$2:$A$45,Personas!$B$2:$B$45)</f>
        <v>TAS</v>
      </c>
      <c r="AA248" s="252"/>
      <c r="AB248" s="252"/>
      <c r="AC248" s="252"/>
      <c r="AD248" s="252"/>
      <c r="AE248" s="242"/>
      <c r="AF248" s="242"/>
    </row>
    <row r="249" spans="1:32" s="245" customFormat="1" ht="39.75" customHeight="1" x14ac:dyDescent="0.25">
      <c r="B249" s="254" t="s">
        <v>716</v>
      </c>
      <c r="C249" s="241" t="s">
        <v>319</v>
      </c>
      <c r="D249" s="246" t="s">
        <v>320</v>
      </c>
      <c r="E249" s="246" t="s">
        <v>59</v>
      </c>
      <c r="F249" s="246" t="s">
        <v>25</v>
      </c>
      <c r="G249" s="246" t="s">
        <v>321</v>
      </c>
      <c r="H249" s="246" t="s">
        <v>322</v>
      </c>
      <c r="I249" s="246" t="s">
        <v>32</v>
      </c>
      <c r="J249" s="246" t="s">
        <v>149</v>
      </c>
      <c r="K249" s="253">
        <f>Parametrización!$D$2</f>
        <v>42058.75</v>
      </c>
      <c r="L249" s="248">
        <v>42034.70416666667</v>
      </c>
      <c r="M249" s="259">
        <f>+T250</f>
        <v>42045.809027777781</v>
      </c>
      <c r="N249" s="230">
        <f>K249-M249</f>
        <v>12.940972222218988</v>
      </c>
      <c r="O249" s="248">
        <f t="shared" si="56"/>
        <v>42046.809027777781</v>
      </c>
      <c r="P249" s="248"/>
      <c r="Q249" s="249">
        <f t="shared" si="59"/>
        <v>1</v>
      </c>
      <c r="R249" s="249" t="str">
        <f t="shared" si="60"/>
        <v>Sin Fecha</v>
      </c>
      <c r="S249" s="250">
        <f t="shared" si="61"/>
        <v>24.045833333329938</v>
      </c>
      <c r="T249" s="247">
        <v>42047.819444444445</v>
      </c>
      <c r="U249" s="247" t="str">
        <f t="shared" si="62"/>
        <v>No Cumplió</v>
      </c>
      <c r="V249" s="247" t="str">
        <f t="shared" si="63"/>
        <v>Sin Fecha</v>
      </c>
      <c r="W249" s="250">
        <f t="shared" si="55"/>
        <v>13.115277777775191</v>
      </c>
      <c r="X249" s="246" t="s">
        <v>56</v>
      </c>
      <c r="Y249" s="251">
        <f>Parametrización!$D$3</f>
        <v>1</v>
      </c>
      <c r="Z249" s="251" t="str">
        <f>LOOKUP(J249,Personas!$A$2:$A$45,Personas!$B$2:$B$45)</f>
        <v>BX+</v>
      </c>
      <c r="AA249" s="252"/>
      <c r="AB249" s="252"/>
      <c r="AC249" s="252"/>
      <c r="AD249" s="252"/>
      <c r="AE249" s="242"/>
      <c r="AF249" s="242"/>
    </row>
    <row r="250" spans="1:32" s="245" customFormat="1" ht="39.75" customHeight="1" x14ac:dyDescent="0.25">
      <c r="B250" s="254" t="s">
        <v>716</v>
      </c>
      <c r="C250" s="241" t="s">
        <v>319</v>
      </c>
      <c r="D250" s="246" t="s">
        <v>320</v>
      </c>
      <c r="E250" s="246" t="s">
        <v>59</v>
      </c>
      <c r="F250" s="246" t="s">
        <v>25</v>
      </c>
      <c r="G250" s="246" t="s">
        <v>321</v>
      </c>
      <c r="H250" s="246" t="s">
        <v>322</v>
      </c>
      <c r="I250" s="246" t="s">
        <v>32</v>
      </c>
      <c r="J250" s="246" t="s">
        <v>49</v>
      </c>
      <c r="K250" s="253">
        <f>Parametrización!$D$2</f>
        <v>42058.75</v>
      </c>
      <c r="L250" s="248">
        <v>42034.70416666667</v>
      </c>
      <c r="M250" s="259">
        <f>+T251</f>
        <v>42038.96875</v>
      </c>
      <c r="N250" s="230">
        <f t="shared" ref="N250:N269" si="64">K250-M250</f>
        <v>19.78125</v>
      </c>
      <c r="O250" s="248">
        <f t="shared" si="56"/>
        <v>42039.96875</v>
      </c>
      <c r="P250" s="248"/>
      <c r="Q250" s="249">
        <f t="shared" si="59"/>
        <v>5</v>
      </c>
      <c r="R250" s="249" t="str">
        <f t="shared" si="60"/>
        <v>Sin Fecha</v>
      </c>
      <c r="S250" s="250">
        <f t="shared" si="61"/>
        <v>24.045833333329938</v>
      </c>
      <c r="T250" s="247">
        <v>42045.809027777781</v>
      </c>
      <c r="U250" s="247" t="str">
        <f t="shared" si="62"/>
        <v>No Cumplió</v>
      </c>
      <c r="V250" s="247" t="str">
        <f t="shared" si="63"/>
        <v>Sin Fecha</v>
      </c>
      <c r="W250" s="250">
        <f t="shared" si="55"/>
        <v>11.104861111110949</v>
      </c>
      <c r="X250" s="246" t="s">
        <v>56</v>
      </c>
      <c r="Y250" s="251">
        <f>Parametrización!$D$3</f>
        <v>1</v>
      </c>
      <c r="Z250" s="251" t="str">
        <f>LOOKUP(J250,Personas!$A$2:$A$45,Personas!$B$2:$B$45)</f>
        <v>BX+</v>
      </c>
      <c r="AA250" s="252"/>
      <c r="AB250" s="252"/>
      <c r="AC250" s="252"/>
      <c r="AD250" s="252"/>
      <c r="AE250" s="242"/>
      <c r="AF250" s="242"/>
    </row>
    <row r="251" spans="1:32" s="245" customFormat="1" ht="39.75" customHeight="1" x14ac:dyDescent="0.25">
      <c r="B251" s="254" t="s">
        <v>716</v>
      </c>
      <c r="C251" s="241" t="s">
        <v>319</v>
      </c>
      <c r="D251" s="246" t="s">
        <v>320</v>
      </c>
      <c r="E251" s="246" t="s">
        <v>59</v>
      </c>
      <c r="F251" s="246" t="s">
        <v>25</v>
      </c>
      <c r="G251" s="246" t="s">
        <v>321</v>
      </c>
      <c r="H251" s="246" t="s">
        <v>322</v>
      </c>
      <c r="I251" s="246" t="s">
        <v>32</v>
      </c>
      <c r="J251" s="246" t="s">
        <v>32</v>
      </c>
      <c r="K251" s="253">
        <f>Parametrización!$D$2</f>
        <v>42058.75</v>
      </c>
      <c r="L251" s="248">
        <v>42034.70416666667</v>
      </c>
      <c r="M251" s="259">
        <v>42037</v>
      </c>
      <c r="N251" s="230">
        <f t="shared" si="64"/>
        <v>21.75</v>
      </c>
      <c r="O251" s="248">
        <f t="shared" si="56"/>
        <v>42038</v>
      </c>
      <c r="P251" s="248"/>
      <c r="Q251" s="249">
        <f t="shared" si="59"/>
        <v>0</v>
      </c>
      <c r="R251" s="249" t="str">
        <f t="shared" si="60"/>
        <v>Sin Fecha</v>
      </c>
      <c r="S251" s="250">
        <f t="shared" si="61"/>
        <v>24.045833333329938</v>
      </c>
      <c r="T251" s="247">
        <v>42038.96875</v>
      </c>
      <c r="U251" s="247" t="str">
        <f t="shared" si="62"/>
        <v>Cumplió</v>
      </c>
      <c r="V251" s="247" t="str">
        <f t="shared" si="63"/>
        <v>Sin Fecha</v>
      </c>
      <c r="W251" s="250">
        <f t="shared" si="55"/>
        <v>4.2645833333299379</v>
      </c>
      <c r="X251" s="246" t="s">
        <v>56</v>
      </c>
      <c r="Y251" s="251">
        <f>Parametrización!$D$3</f>
        <v>1</v>
      </c>
      <c r="Z251" s="251" t="str">
        <f>LOOKUP(J251,Personas!$A$2:$A$45,Personas!$B$2:$B$45)</f>
        <v>BX+</v>
      </c>
      <c r="AA251" s="252"/>
      <c r="AB251" s="252"/>
      <c r="AC251" s="252"/>
      <c r="AD251" s="252"/>
      <c r="AE251" s="242"/>
      <c r="AF251" s="242"/>
    </row>
    <row r="252" spans="1:32" s="245" customFormat="1" ht="63.75" customHeight="1" x14ac:dyDescent="0.25">
      <c r="A252" s="255">
        <v>1</v>
      </c>
      <c r="B252" s="254" t="s">
        <v>716</v>
      </c>
      <c r="C252" s="241" t="s">
        <v>84</v>
      </c>
      <c r="D252" s="246" t="s">
        <v>320</v>
      </c>
      <c r="E252" s="246" t="s">
        <v>51</v>
      </c>
      <c r="F252" s="246" t="s">
        <v>12</v>
      </c>
      <c r="G252" s="246" t="s">
        <v>85</v>
      </c>
      <c r="H252" s="246" t="s">
        <v>86</v>
      </c>
      <c r="I252" s="246" t="s">
        <v>87</v>
      </c>
      <c r="J252" s="246" t="s">
        <v>42</v>
      </c>
      <c r="K252" s="253">
        <f>Parametrización!$D$2</f>
        <v>42058.75</v>
      </c>
      <c r="L252" s="248">
        <v>42019.756249999999</v>
      </c>
      <c r="M252" s="253">
        <v>42046.761805555558</v>
      </c>
      <c r="N252" s="230">
        <f t="shared" si="64"/>
        <v>11.988194444442343</v>
      </c>
      <c r="O252" s="248">
        <f t="shared" ref="O252" si="65">+M252+Y252</f>
        <v>42047.761805555558</v>
      </c>
      <c r="P252" s="248">
        <v>42060</v>
      </c>
      <c r="Q252" s="249">
        <f t="shared" si="59"/>
        <v>10</v>
      </c>
      <c r="R252" s="249">
        <f t="shared" si="60"/>
        <v>-1</v>
      </c>
      <c r="S252" s="250">
        <f t="shared" si="61"/>
        <v>38.993750000001455</v>
      </c>
      <c r="T252" s="247"/>
      <c r="U252" s="247" t="str">
        <f t="shared" si="62"/>
        <v>No Cumplió</v>
      </c>
      <c r="V252" s="247" t="str">
        <f t="shared" si="63"/>
        <v>No Cumplió</v>
      </c>
      <c r="W252" s="250">
        <f t="shared" si="55"/>
        <v>38.993750000001455</v>
      </c>
      <c r="X252" s="246" t="s">
        <v>17</v>
      </c>
      <c r="Y252" s="251">
        <f>Parametrización!$D$3</f>
        <v>1</v>
      </c>
      <c r="Z252" s="251" t="str">
        <f>LOOKUP(J252,Personas!$A$2:$A$45,Personas!$B$2:$B$45)</f>
        <v>TAS</v>
      </c>
      <c r="AA252" s="252"/>
      <c r="AB252" s="252"/>
      <c r="AC252" s="252"/>
      <c r="AD252" s="252"/>
      <c r="AE252" s="254"/>
      <c r="AF252" s="254"/>
    </row>
    <row r="253" spans="1:32" s="245" customFormat="1" ht="39.75" customHeight="1" x14ac:dyDescent="0.25">
      <c r="A253" s="245">
        <v>1</v>
      </c>
      <c r="B253" s="254" t="s">
        <v>717</v>
      </c>
      <c r="C253" s="241" t="s">
        <v>323</v>
      </c>
      <c r="D253" s="246" t="s">
        <v>320</v>
      </c>
      <c r="E253" s="246" t="s">
        <v>59</v>
      </c>
      <c r="F253" s="246" t="s">
        <v>12</v>
      </c>
      <c r="G253" s="246" t="s">
        <v>324</v>
      </c>
      <c r="H253" s="246" t="s">
        <v>325</v>
      </c>
      <c r="I253" s="246" t="s">
        <v>49</v>
      </c>
      <c r="J253" s="246" t="s">
        <v>149</v>
      </c>
      <c r="K253" s="253">
        <f>Parametrización!$D$2</f>
        <v>42058.75</v>
      </c>
      <c r="L253" s="248">
        <v>42018.754861111112</v>
      </c>
      <c r="M253" s="259">
        <v>42054.678472222222</v>
      </c>
      <c r="N253" s="230">
        <v>-2.9284722222218988</v>
      </c>
      <c r="O253" s="248">
        <v>42055.678472222222</v>
      </c>
      <c r="P253" s="248"/>
      <c r="Q253" s="249">
        <f t="shared" si="59"/>
        <v>3</v>
      </c>
      <c r="R253" s="249" t="str">
        <f t="shared" si="60"/>
        <v>Sin Fecha</v>
      </c>
      <c r="S253" s="250">
        <f t="shared" si="61"/>
        <v>39.995138888887595</v>
      </c>
      <c r="T253" s="247"/>
      <c r="U253" s="247" t="str">
        <f t="shared" si="62"/>
        <v>No Cumplió</v>
      </c>
      <c r="V253" s="247" t="str">
        <f t="shared" si="63"/>
        <v>Sin Fecha</v>
      </c>
      <c r="W253" s="250">
        <f t="shared" si="55"/>
        <v>39.995138888887595</v>
      </c>
      <c r="X253" s="246" t="s">
        <v>56</v>
      </c>
      <c r="Y253" s="251">
        <f>Parametrización!$D$3</f>
        <v>1</v>
      </c>
      <c r="Z253" s="251" t="str">
        <f>LOOKUP(J253,Personas!$A$2:$A$45,Personas!$B$2:$B$45)</f>
        <v>BX+</v>
      </c>
      <c r="AA253" s="233"/>
      <c r="AB253" s="252"/>
      <c r="AC253" s="252"/>
      <c r="AD253" s="252"/>
      <c r="AE253" s="239"/>
      <c r="AF253" s="239"/>
    </row>
    <row r="254" spans="1:32" s="245" customFormat="1" ht="185.25" x14ac:dyDescent="0.25">
      <c r="B254" s="254" t="s">
        <v>716</v>
      </c>
      <c r="C254" s="241" t="s">
        <v>323</v>
      </c>
      <c r="D254" s="246" t="s">
        <v>320</v>
      </c>
      <c r="E254" s="246" t="s">
        <v>59</v>
      </c>
      <c r="F254" s="246" t="s">
        <v>12</v>
      </c>
      <c r="G254" s="246" t="s">
        <v>324</v>
      </c>
      <c r="H254" s="246" t="s">
        <v>325</v>
      </c>
      <c r="I254" s="246" t="s">
        <v>49</v>
      </c>
      <c r="J254" s="246" t="s">
        <v>49</v>
      </c>
      <c r="K254" s="253">
        <f>Parametrización!$D$2</f>
        <v>42058.75</v>
      </c>
      <c r="L254" s="248">
        <v>42018.754861111112</v>
      </c>
      <c r="M254" s="259">
        <v>42038</v>
      </c>
      <c r="N254" s="230">
        <f t="shared" si="64"/>
        <v>20.75</v>
      </c>
      <c r="O254" s="248">
        <f t="shared" ref="O254:O269" si="66">+Y254+M254</f>
        <v>42039</v>
      </c>
      <c r="P254" s="248"/>
      <c r="Q254" s="249">
        <f t="shared" si="59"/>
        <v>15</v>
      </c>
      <c r="R254" s="249" t="str">
        <f t="shared" si="60"/>
        <v>Sin Fecha</v>
      </c>
      <c r="S254" s="250">
        <f t="shared" si="61"/>
        <v>39.995138888887595</v>
      </c>
      <c r="T254" s="247">
        <v>42054.678472222222</v>
      </c>
      <c r="U254" s="247" t="str">
        <f t="shared" si="62"/>
        <v>No Cumplió</v>
      </c>
      <c r="V254" s="247" t="str">
        <f t="shared" si="63"/>
        <v>Sin Fecha</v>
      </c>
      <c r="W254" s="250">
        <f t="shared" si="55"/>
        <v>35.923611111109494</v>
      </c>
      <c r="X254" s="246" t="s">
        <v>56</v>
      </c>
      <c r="Y254" s="251">
        <f>Parametrización!$D$3</f>
        <v>1</v>
      </c>
      <c r="Z254" s="251" t="str">
        <f>LOOKUP(J254,Personas!$A$2:$A$45,Personas!$B$2:$B$45)</f>
        <v>BX+</v>
      </c>
      <c r="AA254" s="233">
        <v>42038</v>
      </c>
      <c r="AB254" s="252"/>
      <c r="AC254" s="252"/>
      <c r="AD254" s="252"/>
      <c r="AE254" s="242"/>
      <c r="AF254" s="242"/>
    </row>
    <row r="255" spans="1:32" s="245" customFormat="1" ht="185.25" x14ac:dyDescent="0.25">
      <c r="B255" s="254" t="s">
        <v>717</v>
      </c>
      <c r="C255" s="241" t="s">
        <v>323</v>
      </c>
      <c r="D255" s="246" t="s">
        <v>320</v>
      </c>
      <c r="E255" s="246" t="s">
        <v>158</v>
      </c>
      <c r="F255" s="246" t="s">
        <v>12</v>
      </c>
      <c r="G255" s="246" t="s">
        <v>324</v>
      </c>
      <c r="H255" s="246" t="s">
        <v>325</v>
      </c>
      <c r="I255" s="246" t="s">
        <v>49</v>
      </c>
      <c r="J255" s="246" t="s">
        <v>16</v>
      </c>
      <c r="K255" s="253">
        <f>Parametrización!$D$2</f>
        <v>42058.75</v>
      </c>
      <c r="L255" s="248">
        <v>42018.754861111112</v>
      </c>
      <c r="M255" s="259">
        <v>42037</v>
      </c>
      <c r="N255" s="230">
        <f t="shared" si="64"/>
        <v>21.75</v>
      </c>
      <c r="O255" s="248">
        <f>+Y255+M255</f>
        <v>42038</v>
      </c>
      <c r="P255" s="248"/>
      <c r="Q255" s="249">
        <f t="shared" si="59"/>
        <v>0</v>
      </c>
      <c r="R255" s="249" t="str">
        <f t="shared" si="60"/>
        <v>Sin Fecha</v>
      </c>
      <c r="S255" s="250">
        <f t="shared" si="61"/>
        <v>39.995138888887595</v>
      </c>
      <c r="T255" s="247">
        <v>42038</v>
      </c>
      <c r="U255" s="247" t="str">
        <f t="shared" si="62"/>
        <v>Cumplió</v>
      </c>
      <c r="V255" s="247" t="str">
        <f t="shared" si="63"/>
        <v>Sin Fecha</v>
      </c>
      <c r="W255" s="250">
        <f t="shared" si="55"/>
        <v>19.245138888887595</v>
      </c>
      <c r="X255" s="246" t="s">
        <v>56</v>
      </c>
      <c r="Y255" s="251">
        <f>Parametrización!$D$3</f>
        <v>1</v>
      </c>
      <c r="Z255" s="251" t="str">
        <f>LOOKUP(J255,Personas!$A$2:$A$45,Personas!$B$2:$B$45)</f>
        <v>TAS</v>
      </c>
      <c r="AA255" s="233"/>
      <c r="AB255" s="252"/>
      <c r="AC255" s="252"/>
      <c r="AD255" s="252"/>
      <c r="AE255" s="242"/>
      <c r="AF255" s="242"/>
    </row>
    <row r="256" spans="1:32" s="245" customFormat="1" ht="39.75" customHeight="1" x14ac:dyDescent="0.25">
      <c r="B256" s="254" t="s">
        <v>717</v>
      </c>
      <c r="C256" s="241" t="s">
        <v>323</v>
      </c>
      <c r="D256" s="246" t="s">
        <v>320</v>
      </c>
      <c r="E256" s="246" t="s">
        <v>158</v>
      </c>
      <c r="F256" s="246" t="s">
        <v>12</v>
      </c>
      <c r="G256" s="246" t="s">
        <v>324</v>
      </c>
      <c r="H256" s="246" t="s">
        <v>325</v>
      </c>
      <c r="I256" s="246" t="s">
        <v>49</v>
      </c>
      <c r="J256" s="246" t="s">
        <v>127</v>
      </c>
      <c r="K256" s="253">
        <f>Parametrización!$D$2</f>
        <v>42058.75</v>
      </c>
      <c r="L256" s="248">
        <v>42018.754861111112</v>
      </c>
      <c r="M256" s="259">
        <v>42038</v>
      </c>
      <c r="N256" s="230">
        <f t="shared" si="64"/>
        <v>20.75</v>
      </c>
      <c r="O256" s="248">
        <f>+Y256+M256</f>
        <v>42039</v>
      </c>
      <c r="P256" s="248"/>
      <c r="Q256" s="249">
        <f t="shared" si="59"/>
        <v>-1</v>
      </c>
      <c r="R256" s="249" t="str">
        <f t="shared" si="60"/>
        <v>Sin Fecha</v>
      </c>
      <c r="S256" s="250">
        <f t="shared" si="61"/>
        <v>39.995138888887595</v>
      </c>
      <c r="T256" s="247">
        <v>42038</v>
      </c>
      <c r="U256" s="247" t="str">
        <f t="shared" si="62"/>
        <v>Cumplió</v>
      </c>
      <c r="V256" s="247" t="str">
        <f t="shared" si="63"/>
        <v>Sin Fecha</v>
      </c>
      <c r="W256" s="250">
        <f t="shared" si="55"/>
        <v>19.245138888887595</v>
      </c>
      <c r="X256" s="246" t="s">
        <v>56</v>
      </c>
      <c r="Y256" s="251">
        <f>Parametrización!$D$3</f>
        <v>1</v>
      </c>
      <c r="Z256" s="251" t="str">
        <f>LOOKUP(J256,Personas!$A$2:$A$45,Personas!$B$2:$B$45)</f>
        <v>TAS</v>
      </c>
      <c r="AA256" s="233"/>
      <c r="AB256" s="252"/>
      <c r="AC256" s="252"/>
      <c r="AD256" s="252"/>
      <c r="AE256" s="242"/>
      <c r="AF256" s="242"/>
    </row>
    <row r="257" spans="1:33" s="245" customFormat="1" ht="39.75" customHeight="1" x14ac:dyDescent="0.25">
      <c r="B257" s="254" t="s">
        <v>717</v>
      </c>
      <c r="C257" s="241" t="s">
        <v>323</v>
      </c>
      <c r="D257" s="246" t="s">
        <v>320</v>
      </c>
      <c r="E257" s="246" t="s">
        <v>59</v>
      </c>
      <c r="F257" s="246" t="s">
        <v>12</v>
      </c>
      <c r="G257" s="246" t="s">
        <v>324</v>
      </c>
      <c r="H257" s="246" t="s">
        <v>325</v>
      </c>
      <c r="I257" s="246" t="s">
        <v>49</v>
      </c>
      <c r="J257" s="246" t="s">
        <v>49</v>
      </c>
      <c r="K257" s="253">
        <f>Parametrización!$D$2</f>
        <v>42058.75</v>
      </c>
      <c r="L257" s="248">
        <v>42018.754861111112</v>
      </c>
      <c r="M257" s="259">
        <v>42038</v>
      </c>
      <c r="N257" s="230">
        <f t="shared" si="64"/>
        <v>20.75</v>
      </c>
      <c r="O257" s="248">
        <f>+Y257+M257</f>
        <v>42039</v>
      </c>
      <c r="P257" s="248"/>
      <c r="Q257" s="249">
        <f t="shared" si="59"/>
        <v>2</v>
      </c>
      <c r="R257" s="249" t="str">
        <f t="shared" si="60"/>
        <v>Sin Fecha</v>
      </c>
      <c r="S257" s="250">
        <f t="shared" si="61"/>
        <v>39.995138888887595</v>
      </c>
      <c r="T257" s="247">
        <v>42041.468055555553</v>
      </c>
      <c r="U257" s="247" t="str">
        <f t="shared" si="62"/>
        <v>No Cumplió</v>
      </c>
      <c r="V257" s="247" t="str">
        <f t="shared" si="63"/>
        <v>Sin Fecha</v>
      </c>
      <c r="W257" s="250">
        <f t="shared" si="55"/>
        <v>22.713194444440887</v>
      </c>
      <c r="X257" s="246" t="s">
        <v>56</v>
      </c>
      <c r="Y257" s="251">
        <f>Parametrización!$D$3</f>
        <v>1</v>
      </c>
      <c r="Z257" s="251" t="str">
        <f>LOOKUP(J257,Personas!$A$2:$A$45,Personas!$B$2:$B$45)</f>
        <v>BX+</v>
      </c>
      <c r="AA257" s="233"/>
      <c r="AB257" s="252"/>
      <c r="AC257" s="252"/>
      <c r="AD257" s="252"/>
      <c r="AE257" s="242"/>
      <c r="AF257" s="242"/>
    </row>
    <row r="258" spans="1:33" s="245" customFormat="1" ht="39.75" customHeight="1" x14ac:dyDescent="0.25">
      <c r="A258" s="245">
        <v>1</v>
      </c>
      <c r="B258" s="254" t="s">
        <v>716</v>
      </c>
      <c r="C258" s="241" t="s">
        <v>326</v>
      </c>
      <c r="D258" s="246" t="s">
        <v>320</v>
      </c>
      <c r="E258" s="246" t="s">
        <v>59</v>
      </c>
      <c r="F258" s="246" t="s">
        <v>25</v>
      </c>
      <c r="G258" s="246" t="s">
        <v>327</v>
      </c>
      <c r="H258" s="246" t="s">
        <v>328</v>
      </c>
      <c r="I258" s="246" t="s">
        <v>272</v>
      </c>
      <c r="J258" s="246" t="s">
        <v>272</v>
      </c>
      <c r="K258" s="253">
        <f>Parametrización!$D$2</f>
        <v>42058.75</v>
      </c>
      <c r="L258" s="248">
        <v>42013.554166666669</v>
      </c>
      <c r="M258" s="259">
        <f>+T259</f>
        <v>42051.802083333336</v>
      </c>
      <c r="N258" s="230">
        <v>-5.2083333335758653E-2</v>
      </c>
      <c r="O258" s="248">
        <v>42052.802083333336</v>
      </c>
      <c r="P258" s="248"/>
      <c r="Q258" s="249">
        <f t="shared" si="59"/>
        <v>5</v>
      </c>
      <c r="R258" s="249" t="str">
        <f t="shared" si="60"/>
        <v>Sin Fecha</v>
      </c>
      <c r="S258" s="250">
        <f t="shared" si="61"/>
        <v>45.195833333331393</v>
      </c>
      <c r="T258" s="247"/>
      <c r="U258" s="247" t="str">
        <f t="shared" si="62"/>
        <v>No Cumplió</v>
      </c>
      <c r="V258" s="247" t="str">
        <f t="shared" si="63"/>
        <v>Sin Fecha</v>
      </c>
      <c r="W258" s="250">
        <f t="shared" si="55"/>
        <v>45.195833333331393</v>
      </c>
      <c r="X258" s="246"/>
      <c r="Y258" s="251">
        <f>Parametrización!$D$3</f>
        <v>1</v>
      </c>
      <c r="Z258" s="251" t="str">
        <f>LOOKUP(J258,Personas!$A$2:$A$45,Personas!$B$2:$B$45)</f>
        <v>BX+</v>
      </c>
      <c r="AA258" s="252"/>
      <c r="AB258" s="252"/>
      <c r="AC258" s="252"/>
      <c r="AD258" s="252"/>
      <c r="AE258" s="239"/>
      <c r="AF258" s="239"/>
    </row>
    <row r="259" spans="1:33" s="245" customFormat="1" ht="39.75" customHeight="1" x14ac:dyDescent="0.25">
      <c r="B259" s="254" t="s">
        <v>716</v>
      </c>
      <c r="C259" s="241" t="s">
        <v>326</v>
      </c>
      <c r="D259" s="246" t="s">
        <v>320</v>
      </c>
      <c r="E259" s="246" t="s">
        <v>59</v>
      </c>
      <c r="F259" s="246" t="s">
        <v>25</v>
      </c>
      <c r="G259" s="246" t="s">
        <v>327</v>
      </c>
      <c r="H259" s="246" t="s">
        <v>328</v>
      </c>
      <c r="I259" s="246" t="s">
        <v>272</v>
      </c>
      <c r="J259" s="246" t="s">
        <v>16</v>
      </c>
      <c r="K259" s="253">
        <f>Parametrización!$D$2</f>
        <v>42058.75</v>
      </c>
      <c r="L259" s="248">
        <v>42013.554166666669</v>
      </c>
      <c r="M259" s="259">
        <f>+T260</f>
        <v>42051.73333333333</v>
      </c>
      <c r="N259" s="230">
        <f t="shared" si="64"/>
        <v>7.0166666666700621</v>
      </c>
      <c r="O259" s="248">
        <f t="shared" si="66"/>
        <v>42052.73333333333</v>
      </c>
      <c r="P259" s="248"/>
      <c r="Q259" s="249">
        <f t="shared" si="59"/>
        <v>0</v>
      </c>
      <c r="R259" s="249" t="str">
        <f t="shared" si="60"/>
        <v>Sin Fecha</v>
      </c>
      <c r="S259" s="250">
        <f t="shared" si="61"/>
        <v>45.195833333331393</v>
      </c>
      <c r="T259" s="247">
        <v>42051.802083333336</v>
      </c>
      <c r="U259" s="247" t="str">
        <f t="shared" si="62"/>
        <v>Cumplió</v>
      </c>
      <c r="V259" s="247" t="str">
        <f t="shared" si="63"/>
        <v>Sin Fecha</v>
      </c>
      <c r="W259" s="250">
        <f t="shared" si="55"/>
        <v>38.247916666667152</v>
      </c>
      <c r="X259" s="246"/>
      <c r="Y259" s="251">
        <f>Parametrización!$D$3</f>
        <v>1</v>
      </c>
      <c r="Z259" s="251" t="str">
        <f>LOOKUP(J259,Personas!$A$2:$A$45,Personas!$B$2:$B$45)</f>
        <v>TAS</v>
      </c>
      <c r="AA259" s="252"/>
      <c r="AB259" s="252"/>
      <c r="AC259" s="252"/>
      <c r="AD259" s="252"/>
      <c r="AE259" s="242"/>
      <c r="AF259" s="242"/>
    </row>
    <row r="260" spans="1:33" s="245" customFormat="1" ht="39.75" customHeight="1" x14ac:dyDescent="0.25">
      <c r="B260" s="254" t="s">
        <v>716</v>
      </c>
      <c r="C260" s="241" t="s">
        <v>326</v>
      </c>
      <c r="D260" s="246" t="s">
        <v>320</v>
      </c>
      <c r="E260" s="246" t="s">
        <v>59</v>
      </c>
      <c r="F260" s="246" t="s">
        <v>25</v>
      </c>
      <c r="G260" s="246" t="s">
        <v>327</v>
      </c>
      <c r="H260" s="246" t="s">
        <v>328</v>
      </c>
      <c r="I260" s="246" t="s">
        <v>272</v>
      </c>
      <c r="J260" s="246" t="s">
        <v>272</v>
      </c>
      <c r="K260" s="253">
        <f>Parametrización!$D$2</f>
        <v>42058.75</v>
      </c>
      <c r="L260" s="248">
        <v>42013.554166666669</v>
      </c>
      <c r="M260" s="259">
        <v>42037</v>
      </c>
      <c r="N260" s="230">
        <f t="shared" si="64"/>
        <v>21.75</v>
      </c>
      <c r="O260" s="248">
        <f>+Y260+M260</f>
        <v>42038</v>
      </c>
      <c r="P260" s="248"/>
      <c r="Q260" s="249">
        <f t="shared" si="59"/>
        <v>13</v>
      </c>
      <c r="R260" s="249" t="str">
        <f t="shared" si="60"/>
        <v>Sin Fecha</v>
      </c>
      <c r="S260" s="250">
        <f t="shared" si="61"/>
        <v>45.195833333331393</v>
      </c>
      <c r="T260" s="247">
        <v>42051.73333333333</v>
      </c>
      <c r="U260" s="247" t="str">
        <f t="shared" si="62"/>
        <v>No Cumplió</v>
      </c>
      <c r="V260" s="247" t="str">
        <f t="shared" si="63"/>
        <v>Sin Fecha</v>
      </c>
      <c r="W260" s="250">
        <f t="shared" si="55"/>
        <v>38.179166666661331</v>
      </c>
      <c r="X260" s="246"/>
      <c r="Y260" s="251">
        <f>Parametrización!$D$3</f>
        <v>1</v>
      </c>
      <c r="Z260" s="251" t="str">
        <f>LOOKUP(J260,Personas!$A$2:$A$45,Personas!$B$2:$B$45)</f>
        <v>BX+</v>
      </c>
      <c r="AA260" s="252"/>
      <c r="AB260" s="252"/>
      <c r="AC260" s="252"/>
      <c r="AD260" s="252"/>
      <c r="AE260" s="242"/>
      <c r="AF260" s="242"/>
    </row>
    <row r="261" spans="1:33" s="245" customFormat="1" ht="39.75" customHeight="1" x14ac:dyDescent="0.25">
      <c r="A261" s="245">
        <v>1</v>
      </c>
      <c r="B261" s="254" t="s">
        <v>716</v>
      </c>
      <c r="C261" s="241" t="s">
        <v>329</v>
      </c>
      <c r="D261" s="246" t="s">
        <v>320</v>
      </c>
      <c r="E261" s="246" t="s">
        <v>59</v>
      </c>
      <c r="F261" s="246" t="s">
        <v>12</v>
      </c>
      <c r="G261" s="246" t="s">
        <v>330</v>
      </c>
      <c r="H261" s="246" t="s">
        <v>331</v>
      </c>
      <c r="I261" s="246" t="s">
        <v>131</v>
      </c>
      <c r="J261" s="246" t="s">
        <v>695</v>
      </c>
      <c r="K261" s="253">
        <f>Parametrización!$D$2</f>
        <v>42058.75</v>
      </c>
      <c r="L261" s="248">
        <v>42011.613194444442</v>
      </c>
      <c r="M261" s="259">
        <v>42037</v>
      </c>
      <c r="N261" s="230">
        <f t="shared" si="64"/>
        <v>21.75</v>
      </c>
      <c r="O261" s="248">
        <f t="shared" si="66"/>
        <v>42038</v>
      </c>
      <c r="P261" s="248"/>
      <c r="Q261" s="249">
        <f t="shared" si="59"/>
        <v>20</v>
      </c>
      <c r="R261" s="249" t="str">
        <f t="shared" si="60"/>
        <v>Sin Fecha</v>
      </c>
      <c r="S261" s="250">
        <f t="shared" si="61"/>
        <v>47.136805555557657</v>
      </c>
      <c r="T261" s="247"/>
      <c r="U261" s="247" t="str">
        <f t="shared" si="62"/>
        <v>No Cumplió</v>
      </c>
      <c r="V261" s="247" t="str">
        <f t="shared" si="63"/>
        <v>Sin Fecha</v>
      </c>
      <c r="W261" s="250">
        <f t="shared" si="55"/>
        <v>47.136805555557657</v>
      </c>
      <c r="X261" s="246" t="s">
        <v>317</v>
      </c>
      <c r="Y261" s="251">
        <f>Parametrización!$D$3</f>
        <v>1</v>
      </c>
      <c r="Z261" s="251" t="str">
        <f>LOOKUP(J261,Personas!$A$2:$A$45,Personas!$B$2:$B$45)</f>
        <v>BX+</v>
      </c>
      <c r="AA261" s="252"/>
      <c r="AB261" s="252"/>
      <c r="AC261" s="252"/>
      <c r="AD261" s="252"/>
      <c r="AE261" s="242"/>
      <c r="AF261" s="242"/>
    </row>
    <row r="262" spans="1:33" s="245" customFormat="1" ht="39.75" customHeight="1" x14ac:dyDescent="0.25">
      <c r="B262" s="254" t="s">
        <v>716</v>
      </c>
      <c r="C262" s="241" t="s">
        <v>329</v>
      </c>
      <c r="D262" s="246" t="s">
        <v>320</v>
      </c>
      <c r="E262" s="246" t="s">
        <v>59</v>
      </c>
      <c r="F262" s="246" t="s">
        <v>12</v>
      </c>
      <c r="G262" s="246" t="s">
        <v>330</v>
      </c>
      <c r="H262" s="246" t="s">
        <v>331</v>
      </c>
      <c r="I262" s="246" t="s">
        <v>131</v>
      </c>
      <c r="J262" s="246" t="s">
        <v>131</v>
      </c>
      <c r="K262" s="253">
        <f>Parametrización!$D$2</f>
        <v>42058.75</v>
      </c>
      <c r="L262" s="248">
        <v>42011.613194444442</v>
      </c>
      <c r="M262" s="259">
        <v>42037</v>
      </c>
      <c r="N262" s="230">
        <f t="shared" si="64"/>
        <v>21.75</v>
      </c>
      <c r="O262" s="248">
        <f>+Y262+M262</f>
        <v>42038</v>
      </c>
      <c r="P262" s="248"/>
      <c r="Q262" s="249">
        <f t="shared" si="59"/>
        <v>6</v>
      </c>
      <c r="R262" s="249" t="str">
        <f t="shared" si="60"/>
        <v>Sin Fecha</v>
      </c>
      <c r="S262" s="250">
        <f t="shared" si="61"/>
        <v>47.136805555557657</v>
      </c>
      <c r="T262" s="247">
        <v>42044.570138888892</v>
      </c>
      <c r="U262" s="247" t="str">
        <f t="shared" si="62"/>
        <v>No Cumplió</v>
      </c>
      <c r="V262" s="247" t="str">
        <f t="shared" si="63"/>
        <v>Sin Fecha</v>
      </c>
      <c r="W262" s="250">
        <f t="shared" si="55"/>
        <v>32.956944444449618</v>
      </c>
      <c r="X262" s="246" t="s">
        <v>317</v>
      </c>
      <c r="Y262" s="251">
        <f>Parametrización!$D$3</f>
        <v>1</v>
      </c>
      <c r="Z262" s="251" t="str">
        <f>LOOKUP(J262,Personas!$A$2:$A$45,Personas!$B$2:$B$45)</f>
        <v>BX+</v>
      </c>
      <c r="AA262" s="252"/>
      <c r="AB262" s="252"/>
      <c r="AC262" s="252"/>
      <c r="AD262" s="252"/>
      <c r="AE262" s="242"/>
      <c r="AF262" s="242"/>
    </row>
    <row r="263" spans="1:33" s="245" customFormat="1" ht="171" x14ac:dyDescent="0.25">
      <c r="B263" s="254" t="s">
        <v>716</v>
      </c>
      <c r="C263" s="241" t="s">
        <v>329</v>
      </c>
      <c r="D263" s="246" t="s">
        <v>320</v>
      </c>
      <c r="E263" s="246" t="s">
        <v>59</v>
      </c>
      <c r="F263" s="246" t="s">
        <v>12</v>
      </c>
      <c r="G263" s="246" t="s">
        <v>330</v>
      </c>
      <c r="H263" s="246" t="s">
        <v>331</v>
      </c>
      <c r="I263" s="246" t="s">
        <v>131</v>
      </c>
      <c r="J263" s="246" t="s">
        <v>695</v>
      </c>
      <c r="K263" s="253">
        <f>Parametrización!$D$2</f>
        <v>42058.75</v>
      </c>
      <c r="L263" s="248">
        <v>42011.613194444442</v>
      </c>
      <c r="M263" s="259">
        <f>+T262</f>
        <v>42044.570138888892</v>
      </c>
      <c r="N263" s="230">
        <f t="shared" si="64"/>
        <v>14.179861111108039</v>
      </c>
      <c r="O263" s="248">
        <f t="shared" si="66"/>
        <v>42045.570138888892</v>
      </c>
      <c r="P263" s="248"/>
      <c r="Q263" s="249">
        <f t="shared" si="59"/>
        <v>-7</v>
      </c>
      <c r="R263" s="249" t="str">
        <f t="shared" si="60"/>
        <v>Sin Fecha</v>
      </c>
      <c r="S263" s="250">
        <f t="shared" si="61"/>
        <v>47.136805555557657</v>
      </c>
      <c r="T263" s="247">
        <v>42038.486805555556</v>
      </c>
      <c r="U263" s="247" t="str">
        <f t="shared" si="62"/>
        <v>Cumplió</v>
      </c>
      <c r="V263" s="247" t="str">
        <f t="shared" si="63"/>
        <v>Sin Fecha</v>
      </c>
      <c r="W263" s="250">
        <f t="shared" si="55"/>
        <v>26.87361111111386</v>
      </c>
      <c r="X263" s="246" t="s">
        <v>317</v>
      </c>
      <c r="Y263" s="251">
        <f>Parametrización!$D$3</f>
        <v>1</v>
      </c>
      <c r="Z263" s="251" t="str">
        <f>LOOKUP(J263,Personas!$A$2:$A$45,Personas!$B$2:$B$45)</f>
        <v>BX+</v>
      </c>
      <c r="AA263" s="252"/>
      <c r="AB263" s="252"/>
      <c r="AC263" s="252"/>
      <c r="AD263" s="252"/>
      <c r="AE263" s="242"/>
      <c r="AF263" s="242"/>
    </row>
    <row r="264" spans="1:33" s="245" customFormat="1" ht="39.75" customHeight="1" x14ac:dyDescent="0.25">
      <c r="A264" s="245" t="s">
        <v>945</v>
      </c>
      <c r="B264" s="254" t="s">
        <v>715</v>
      </c>
      <c r="C264" s="241" t="s">
        <v>332</v>
      </c>
      <c r="D264" s="246" t="s">
        <v>320</v>
      </c>
      <c r="E264" s="246" t="s">
        <v>817</v>
      </c>
      <c r="F264" s="246" t="s">
        <v>12</v>
      </c>
      <c r="G264" s="246" t="s">
        <v>333</v>
      </c>
      <c r="H264" s="246" t="s">
        <v>334</v>
      </c>
      <c r="I264" s="246" t="s">
        <v>148</v>
      </c>
      <c r="J264" s="246" t="s">
        <v>148</v>
      </c>
      <c r="K264" s="253">
        <f>Parametrización!$D$2</f>
        <v>42058.75</v>
      </c>
      <c r="L264" s="248">
        <v>41970.587500000001</v>
      </c>
      <c r="M264" s="259">
        <v>42037</v>
      </c>
      <c r="N264" s="230">
        <f t="shared" si="64"/>
        <v>21.75</v>
      </c>
      <c r="O264" s="248">
        <f t="shared" si="66"/>
        <v>42038</v>
      </c>
      <c r="P264" s="248"/>
      <c r="Q264" s="249">
        <f t="shared" si="59"/>
        <v>3</v>
      </c>
      <c r="R264" s="249" t="str">
        <f t="shared" si="60"/>
        <v>Sin Fecha</v>
      </c>
      <c r="S264" s="250">
        <f t="shared" si="61"/>
        <v>88.162499999998545</v>
      </c>
      <c r="T264" s="247">
        <v>42041.418055555558</v>
      </c>
      <c r="U264" s="247" t="str">
        <f t="shared" si="62"/>
        <v>No Cumplió</v>
      </c>
      <c r="V264" s="247" t="str">
        <f t="shared" si="63"/>
        <v>Sin Fecha</v>
      </c>
      <c r="W264" s="250">
        <f t="shared" si="55"/>
        <v>70.830555555556202</v>
      </c>
      <c r="X264" s="246" t="s">
        <v>135</v>
      </c>
      <c r="Y264" s="251">
        <f>Parametrización!$D$3</f>
        <v>1</v>
      </c>
      <c r="Z264" s="251" t="str">
        <f>LOOKUP(J264,Personas!$A$2:$A$45,Personas!$B$2:$B$45)</f>
        <v>BX+</v>
      </c>
      <c r="AA264" s="252"/>
      <c r="AB264" s="252"/>
      <c r="AC264" s="252"/>
      <c r="AD264" s="252"/>
      <c r="AE264" s="242"/>
      <c r="AF264" s="242"/>
    </row>
    <row r="265" spans="1:33" s="245" customFormat="1" ht="39.75" customHeight="1" x14ac:dyDescent="0.25">
      <c r="A265" s="245" t="s">
        <v>945</v>
      </c>
      <c r="B265" s="254" t="s">
        <v>716</v>
      </c>
      <c r="C265" s="241" t="s">
        <v>335</v>
      </c>
      <c r="D265" s="246" t="s">
        <v>320</v>
      </c>
      <c r="E265" s="246" t="s">
        <v>51</v>
      </c>
      <c r="F265" s="246" t="s">
        <v>12</v>
      </c>
      <c r="G265" s="246" t="s">
        <v>336</v>
      </c>
      <c r="H265" s="246" t="s">
        <v>337</v>
      </c>
      <c r="I265" s="246" t="s">
        <v>15</v>
      </c>
      <c r="J265" s="246" t="s">
        <v>15</v>
      </c>
      <c r="K265" s="253">
        <f>Parametrización!$D$2</f>
        <v>42058.75</v>
      </c>
      <c r="L265" s="248">
        <v>41948.631249999999</v>
      </c>
      <c r="M265" s="259">
        <f>+T266</f>
        <v>42038.488194444442</v>
      </c>
      <c r="N265" s="230">
        <f t="shared" si="64"/>
        <v>20.261805555557657</v>
      </c>
      <c r="O265" s="248">
        <f t="shared" si="66"/>
        <v>42039.488194444442</v>
      </c>
      <c r="P265" s="248"/>
      <c r="Q265" s="249">
        <f t="shared" si="59"/>
        <v>8</v>
      </c>
      <c r="R265" s="249" t="str">
        <f t="shared" si="60"/>
        <v>Sin Fecha</v>
      </c>
      <c r="S265" s="250">
        <f t="shared" si="61"/>
        <v>110.11875000000146</v>
      </c>
      <c r="T265" s="247">
        <v>42047.746527777781</v>
      </c>
      <c r="U265" s="247" t="str">
        <f t="shared" si="62"/>
        <v>No Cumplió</v>
      </c>
      <c r="V265" s="247" t="str">
        <f t="shared" si="63"/>
        <v>Sin Fecha</v>
      </c>
      <c r="W265" s="250">
        <f t="shared" si="55"/>
        <v>99.115277777782467</v>
      </c>
      <c r="X265" s="246" t="s">
        <v>317</v>
      </c>
      <c r="Y265" s="251">
        <f>Parametrización!$D$3</f>
        <v>1</v>
      </c>
      <c r="Z265" s="251" t="str">
        <f>LOOKUP(J265,Personas!$A$2:$A$45,Personas!$B$2:$B$45)</f>
        <v>BX+</v>
      </c>
      <c r="AA265" s="252"/>
      <c r="AB265" s="252"/>
      <c r="AC265" s="252"/>
      <c r="AD265" s="252"/>
      <c r="AE265" s="242"/>
      <c r="AF265" s="242"/>
    </row>
    <row r="266" spans="1:33" s="245" customFormat="1" ht="57" x14ac:dyDescent="0.25">
      <c r="B266" s="254" t="s">
        <v>716</v>
      </c>
      <c r="C266" s="241" t="s">
        <v>335</v>
      </c>
      <c r="D266" s="246" t="s">
        <v>320</v>
      </c>
      <c r="E266" s="246" t="s">
        <v>59</v>
      </c>
      <c r="F266" s="246" t="s">
        <v>12</v>
      </c>
      <c r="G266" s="246" t="s">
        <v>336</v>
      </c>
      <c r="H266" s="246" t="s">
        <v>337</v>
      </c>
      <c r="I266" s="246" t="s">
        <v>15</v>
      </c>
      <c r="J266" s="246" t="s">
        <v>80</v>
      </c>
      <c r="K266" s="253">
        <f>Parametrización!$D$2</f>
        <v>42058.75</v>
      </c>
      <c r="L266" s="248">
        <v>41948.631249999999</v>
      </c>
      <c r="M266" s="259">
        <v>42038</v>
      </c>
      <c r="N266" s="230">
        <f t="shared" si="64"/>
        <v>20.75</v>
      </c>
      <c r="O266" s="248">
        <f>+Y266+M266</f>
        <v>42039</v>
      </c>
      <c r="P266" s="248"/>
      <c r="Q266" s="249">
        <f t="shared" si="59"/>
        <v>0</v>
      </c>
      <c r="R266" s="249" t="str">
        <f t="shared" si="60"/>
        <v>Sin Fecha</v>
      </c>
      <c r="S266" s="250">
        <f t="shared" si="61"/>
        <v>110.11875000000146</v>
      </c>
      <c r="T266" s="247">
        <v>42038.488194444442</v>
      </c>
      <c r="U266" s="247" t="str">
        <f t="shared" si="62"/>
        <v>Cumplió</v>
      </c>
      <c r="V266" s="247" t="str">
        <f t="shared" si="63"/>
        <v>Sin Fecha</v>
      </c>
      <c r="W266" s="250">
        <f t="shared" si="55"/>
        <v>89.856944444443798</v>
      </c>
      <c r="X266" s="246" t="s">
        <v>317</v>
      </c>
      <c r="Y266" s="251">
        <f>Parametrización!$D$3</f>
        <v>1</v>
      </c>
      <c r="Z266" s="251" t="str">
        <f>LOOKUP(J266,Personas!$A$2:$A$45,Personas!$B$2:$B$45)</f>
        <v>BX+</v>
      </c>
      <c r="AA266" s="252"/>
      <c r="AB266" s="252"/>
      <c r="AC266" s="252"/>
      <c r="AD266" s="252"/>
      <c r="AE266" s="242"/>
      <c r="AF266" s="242"/>
    </row>
    <row r="267" spans="1:33" s="245" customFormat="1" ht="39.75" customHeight="1" x14ac:dyDescent="0.25">
      <c r="A267" s="245" t="s">
        <v>945</v>
      </c>
      <c r="B267" s="254" t="s">
        <v>716</v>
      </c>
      <c r="C267" s="241" t="s">
        <v>339</v>
      </c>
      <c r="D267" s="246" t="s">
        <v>320</v>
      </c>
      <c r="E267" s="246" t="s">
        <v>817</v>
      </c>
      <c r="F267" s="246" t="s">
        <v>12</v>
      </c>
      <c r="G267" s="246" t="s">
        <v>340</v>
      </c>
      <c r="H267" s="246" t="s">
        <v>341</v>
      </c>
      <c r="I267" s="246" t="s">
        <v>148</v>
      </c>
      <c r="J267" s="246" t="s">
        <v>148</v>
      </c>
      <c r="K267" s="253">
        <f>Parametrización!$D$2</f>
        <v>42058.75</v>
      </c>
      <c r="L267" s="248">
        <v>41948.541666666664</v>
      </c>
      <c r="M267" s="259">
        <v>42037</v>
      </c>
      <c r="N267" s="230">
        <f t="shared" si="64"/>
        <v>21.75</v>
      </c>
      <c r="O267" s="248">
        <f t="shared" si="66"/>
        <v>42038</v>
      </c>
      <c r="P267" s="248"/>
      <c r="Q267" s="249">
        <f t="shared" si="59"/>
        <v>3</v>
      </c>
      <c r="R267" s="249" t="str">
        <f t="shared" si="60"/>
        <v>Sin Fecha</v>
      </c>
      <c r="S267" s="250">
        <f t="shared" si="61"/>
        <v>110.20833333333576</v>
      </c>
      <c r="T267" s="247">
        <v>42041.418055555558</v>
      </c>
      <c r="U267" s="247" t="str">
        <f t="shared" si="62"/>
        <v>No Cumplió</v>
      </c>
      <c r="V267" s="247" t="str">
        <f t="shared" si="63"/>
        <v>Sin Fecha</v>
      </c>
      <c r="W267" s="250">
        <f t="shared" si="55"/>
        <v>92.876388888893416</v>
      </c>
      <c r="X267" s="246" t="s">
        <v>92</v>
      </c>
      <c r="Y267" s="251">
        <f>Parametrización!$D$3</f>
        <v>1</v>
      </c>
      <c r="Z267" s="251" t="str">
        <f>LOOKUP(J267,Personas!$A$2:$A$45,Personas!$B$2:$B$45)</f>
        <v>BX+</v>
      </c>
      <c r="AA267" s="252"/>
      <c r="AB267" s="252"/>
      <c r="AC267" s="252"/>
      <c r="AD267" s="252"/>
      <c r="AE267" s="242"/>
      <c r="AF267" s="242"/>
    </row>
    <row r="268" spans="1:33" s="245" customFormat="1" ht="39.75" customHeight="1" x14ac:dyDescent="0.25">
      <c r="A268" s="245" t="s">
        <v>945</v>
      </c>
      <c r="B268" s="254" t="s">
        <v>716</v>
      </c>
      <c r="C268" s="241" t="s">
        <v>342</v>
      </c>
      <c r="D268" s="246" t="s">
        <v>320</v>
      </c>
      <c r="E268" s="246" t="s">
        <v>817</v>
      </c>
      <c r="F268" s="246" t="s">
        <v>12</v>
      </c>
      <c r="G268" s="246" t="s">
        <v>343</v>
      </c>
      <c r="H268" s="246" t="s">
        <v>344</v>
      </c>
      <c r="I268" s="246" t="s">
        <v>55</v>
      </c>
      <c r="J268" s="246" t="s">
        <v>28</v>
      </c>
      <c r="K268" s="253">
        <f>Parametrización!$D$2</f>
        <v>42058.75</v>
      </c>
      <c r="L268" s="248">
        <v>41936.804861111108</v>
      </c>
      <c r="M268" s="259">
        <v>42037</v>
      </c>
      <c r="N268" s="230">
        <f t="shared" si="64"/>
        <v>21.75</v>
      </c>
      <c r="O268" s="248">
        <f t="shared" si="66"/>
        <v>42038</v>
      </c>
      <c r="P268" s="248"/>
      <c r="Q268" s="249">
        <f t="shared" si="59"/>
        <v>6</v>
      </c>
      <c r="R268" s="249" t="str">
        <f t="shared" si="60"/>
        <v>Sin Fecha</v>
      </c>
      <c r="S268" s="250">
        <f t="shared" si="61"/>
        <v>121.94513888889196</v>
      </c>
      <c r="T268" s="247">
        <v>42044.617361111108</v>
      </c>
      <c r="U268" s="247" t="str">
        <f t="shared" si="62"/>
        <v>No Cumplió</v>
      </c>
      <c r="V268" s="247" t="str">
        <f t="shared" si="63"/>
        <v>Sin Fecha</v>
      </c>
      <c r="W268" s="250">
        <f t="shared" si="55"/>
        <v>107.8125</v>
      </c>
      <c r="X268" s="246" t="s">
        <v>135</v>
      </c>
      <c r="Y268" s="251">
        <f>Parametrización!$D$3</f>
        <v>1</v>
      </c>
      <c r="Z268" s="251" t="str">
        <f>LOOKUP(J268,Personas!$A$2:$A$45,Personas!$B$2:$B$45)</f>
        <v>BX+</v>
      </c>
      <c r="AA268" s="252"/>
      <c r="AB268" s="252"/>
      <c r="AC268" s="252"/>
      <c r="AD268" s="252"/>
      <c r="AE268" s="242"/>
      <c r="AF268" s="242"/>
    </row>
    <row r="269" spans="1:33" s="245" customFormat="1" ht="39.75" customHeight="1" x14ac:dyDescent="0.25">
      <c r="A269" s="245">
        <v>1</v>
      </c>
      <c r="B269" s="254" t="s">
        <v>716</v>
      </c>
      <c r="C269" s="241" t="s">
        <v>345</v>
      </c>
      <c r="D269" s="246" t="s">
        <v>320</v>
      </c>
      <c r="E269" s="246" t="s">
        <v>59</v>
      </c>
      <c r="F269" s="246" t="s">
        <v>12</v>
      </c>
      <c r="G269" s="246" t="s">
        <v>346</v>
      </c>
      <c r="H269" s="246" t="s">
        <v>347</v>
      </c>
      <c r="I269" s="246" t="s">
        <v>16</v>
      </c>
      <c r="J269" s="246" t="s">
        <v>49</v>
      </c>
      <c r="K269" s="253">
        <f>Parametrización!$D$2</f>
        <v>42058.75</v>
      </c>
      <c r="L269" s="248">
        <v>41841.834027777775</v>
      </c>
      <c r="M269" s="259">
        <v>42037</v>
      </c>
      <c r="N269" s="230">
        <f t="shared" si="64"/>
        <v>21.75</v>
      </c>
      <c r="O269" s="248">
        <f t="shared" si="66"/>
        <v>42038</v>
      </c>
      <c r="P269" s="248"/>
      <c r="Q269" s="249">
        <f t="shared" si="59"/>
        <v>20</v>
      </c>
      <c r="R269" s="249" t="str">
        <f t="shared" si="60"/>
        <v>Sin Fecha</v>
      </c>
      <c r="S269" s="250">
        <f t="shared" si="61"/>
        <v>216.91597222222481</v>
      </c>
      <c r="T269" s="247"/>
      <c r="U269" s="247" t="str">
        <f t="shared" si="62"/>
        <v>No Cumplió</v>
      </c>
      <c r="V269" s="247" t="str">
        <f t="shared" si="63"/>
        <v>Sin Fecha</v>
      </c>
      <c r="W269" s="250">
        <f t="shared" si="55"/>
        <v>216.91597222222481</v>
      </c>
      <c r="X269" s="246" t="s">
        <v>349</v>
      </c>
      <c r="Y269" s="251">
        <f>Parametrización!$D$3</f>
        <v>1</v>
      </c>
      <c r="Z269" s="251" t="str">
        <f>LOOKUP(J269,Personas!$A$2:$A$45,Personas!$B$2:$B$45)</f>
        <v>BX+</v>
      </c>
      <c r="AA269" s="252"/>
      <c r="AB269" s="252"/>
      <c r="AC269" s="252"/>
      <c r="AD269" s="252"/>
      <c r="AE269" s="242"/>
      <c r="AF269" s="242"/>
    </row>
    <row r="270" spans="1:33" s="245" customFormat="1" ht="51.75" customHeight="1" x14ac:dyDescent="0.25">
      <c r="A270" s="245">
        <v>1</v>
      </c>
      <c r="B270" s="254"/>
      <c r="C270" s="241" t="s">
        <v>1003</v>
      </c>
      <c r="D270" s="246" t="s">
        <v>352</v>
      </c>
      <c r="E270" s="246" t="s">
        <v>24</v>
      </c>
      <c r="F270" s="246" t="s">
        <v>12</v>
      </c>
      <c r="G270" s="246" t="s">
        <v>1004</v>
      </c>
      <c r="H270" s="246" t="s">
        <v>1005</v>
      </c>
      <c r="I270" s="246" t="s">
        <v>22</v>
      </c>
      <c r="J270" s="246" t="s">
        <v>42</v>
      </c>
      <c r="K270" s="253">
        <f>Brecha!$D$2</f>
        <v>42058.75</v>
      </c>
      <c r="L270" s="248">
        <v>42055.643055555556</v>
      </c>
      <c r="M270" s="259">
        <v>42055.643055555556</v>
      </c>
      <c r="N270" s="249">
        <f t="shared" ref="N270:N342" si="67">M270-L270</f>
        <v>0</v>
      </c>
      <c r="O270" s="248">
        <f t="shared" ref="O270:O342" si="68">+M270+Y270</f>
        <v>42060.643055555556</v>
      </c>
      <c r="P270" s="248"/>
      <c r="Q270" s="249">
        <f>IF(T270="",(ROUNDDOWN(K270-O270,0)),ROUNDDOWN(T270-O270,0))</f>
        <v>-1</v>
      </c>
      <c r="R270" s="249" t="str">
        <f>IF(P270="","Sin Fecha",IF(T270="",(ROUNDDOWN(K270-P270,0)),ROUNDDOWN(T270-P270,0)))</f>
        <v>Sin Fecha</v>
      </c>
      <c r="S270" s="250">
        <f>K270-L270</f>
        <v>3.1069444444437977</v>
      </c>
      <c r="T270" s="247"/>
      <c r="U270" s="247" t="str">
        <f>IF(AND(T270&lt;&gt;"",Q270&lt;=0),"Cumplió","No Cumplió")</f>
        <v>No Cumplió</v>
      </c>
      <c r="V270" s="247" t="str">
        <f>IF(AND(T270&lt;&gt;"",R270&lt;=0),"Cumplió",IF(P270="","Sin Fecha","No Cumplió"))</f>
        <v>Sin Fecha</v>
      </c>
      <c r="W270" s="250">
        <f>IF(T270="",K270-L270,T270-L270)</f>
        <v>3.1069444444437977</v>
      </c>
      <c r="X270" s="246"/>
      <c r="Y270" s="251">
        <f>Brecha!$D$3</f>
        <v>5</v>
      </c>
      <c r="Z270" s="251" t="str">
        <f>LOOKUP(J270,Personas!$A$2:$A$45,Personas!$B$2:$B$45)</f>
        <v>TAS</v>
      </c>
      <c r="AA270" s="233"/>
      <c r="AB270" s="252"/>
      <c r="AC270" s="252"/>
      <c r="AD270" s="252"/>
      <c r="AE270" s="192"/>
      <c r="AF270" s="254"/>
      <c r="AG270" s="192"/>
    </row>
    <row r="271" spans="1:33" s="245" customFormat="1" ht="51.75" customHeight="1" x14ac:dyDescent="0.25">
      <c r="A271" s="245">
        <v>1</v>
      </c>
      <c r="B271" s="254" t="s">
        <v>728</v>
      </c>
      <c r="C271" s="241" t="s">
        <v>986</v>
      </c>
      <c r="D271" s="246" t="s">
        <v>352</v>
      </c>
      <c r="E271" s="246" t="s">
        <v>11</v>
      </c>
      <c r="F271" s="246" t="s">
        <v>12</v>
      </c>
      <c r="G271" s="246" t="s">
        <v>987</v>
      </c>
      <c r="H271" s="246" t="s">
        <v>988</v>
      </c>
      <c r="I271" s="246" t="s">
        <v>22</v>
      </c>
      <c r="J271" s="246" t="s">
        <v>932</v>
      </c>
      <c r="K271" s="253">
        <f>Brecha!$D$2</f>
        <v>42058.75</v>
      </c>
      <c r="L271" s="248">
        <v>42054.679166666669</v>
      </c>
      <c r="M271" s="259">
        <v>42054.679861111108</v>
      </c>
      <c r="N271" s="249">
        <f t="shared" si="67"/>
        <v>6.9444443943211809E-4</v>
      </c>
      <c r="O271" s="248">
        <f t="shared" si="68"/>
        <v>42059.679861111108</v>
      </c>
      <c r="P271" s="248"/>
      <c r="Q271" s="249">
        <f t="shared" ref="Q271:Q334" si="69">IF(T271="",(ROUNDDOWN(K271-O271,0)),ROUNDDOWN(T271-O271,0))</f>
        <v>0</v>
      </c>
      <c r="R271" s="249" t="str">
        <f t="shared" ref="R271:R334" si="70">IF(P271="","Sin Fecha",IF(T271="",(ROUNDDOWN(K271-P271,0)),ROUNDDOWN(T271-P271,0)))</f>
        <v>Sin Fecha</v>
      </c>
      <c r="S271" s="250">
        <f t="shared" ref="S271:S334" si="71">K271-L271</f>
        <v>4.0708333333313931</v>
      </c>
      <c r="T271" s="247"/>
      <c r="U271" s="247" t="str">
        <f t="shared" ref="U271:U334" si="72">IF(AND(T271&lt;&gt;"",Q271&lt;=0),"Cumplió","No Cumplió")</f>
        <v>No Cumplió</v>
      </c>
      <c r="V271" s="247" t="str">
        <f t="shared" ref="V271:V334" si="73">IF(AND(T271&lt;&gt;"",R271&lt;=0),"Cumplió",IF(P271="","Sin Fecha","No Cumplió"))</f>
        <v>Sin Fecha</v>
      </c>
      <c r="W271" s="250">
        <f t="shared" ref="W271:W334" si="74">IF(T271="",K271-L271,T271-L271)</f>
        <v>4.0708333333313931</v>
      </c>
      <c r="X271" s="246"/>
      <c r="Y271" s="251">
        <f>Brecha!$D$3</f>
        <v>5</v>
      </c>
      <c r="Z271" s="251" t="str">
        <f>LOOKUP(J271,Personas!$A$2:$A$45,Personas!$B$2:$B$45)</f>
        <v>BX+</v>
      </c>
      <c r="AA271" s="233"/>
      <c r="AB271" s="252"/>
      <c r="AC271" s="252"/>
      <c r="AD271" s="252"/>
      <c r="AE271" s="192"/>
      <c r="AF271" s="254"/>
      <c r="AG271" s="192"/>
    </row>
    <row r="272" spans="1:33" s="245" customFormat="1" ht="51.75" customHeight="1" x14ac:dyDescent="0.25">
      <c r="A272" s="245">
        <v>1</v>
      </c>
      <c r="B272" s="254" t="s">
        <v>953</v>
      </c>
      <c r="C272" s="241" t="s">
        <v>950</v>
      </c>
      <c r="D272" s="246" t="s">
        <v>352</v>
      </c>
      <c r="E272" s="246" t="s">
        <v>51</v>
      </c>
      <c r="F272" s="246" t="s">
        <v>25</v>
      </c>
      <c r="G272" s="246" t="s">
        <v>951</v>
      </c>
      <c r="H272" s="246" t="s">
        <v>952</v>
      </c>
      <c r="I272" s="246" t="s">
        <v>22</v>
      </c>
      <c r="J272" s="246" t="s">
        <v>42</v>
      </c>
      <c r="K272" s="253">
        <f>Brecha!$D$2</f>
        <v>42058.75</v>
      </c>
      <c r="L272" s="248">
        <v>42051.569444444445</v>
      </c>
      <c r="M272" s="259">
        <v>42051.569444444445</v>
      </c>
      <c r="N272" s="249">
        <f t="shared" si="67"/>
        <v>0</v>
      </c>
      <c r="O272" s="248">
        <f t="shared" si="68"/>
        <v>42056.569444444445</v>
      </c>
      <c r="P272" s="248"/>
      <c r="Q272" s="249">
        <f t="shared" si="69"/>
        <v>2</v>
      </c>
      <c r="R272" s="249" t="str">
        <f t="shared" si="70"/>
        <v>Sin Fecha</v>
      </c>
      <c r="S272" s="250">
        <f t="shared" si="71"/>
        <v>7.1805555555547471</v>
      </c>
      <c r="T272" s="247"/>
      <c r="U272" s="247" t="str">
        <f t="shared" si="72"/>
        <v>No Cumplió</v>
      </c>
      <c r="V272" s="247" t="str">
        <f t="shared" si="73"/>
        <v>Sin Fecha</v>
      </c>
      <c r="W272" s="250">
        <f t="shared" si="74"/>
        <v>7.1805555555547471</v>
      </c>
      <c r="X272" s="246"/>
      <c r="Y272" s="251">
        <f>Brecha!$D$3</f>
        <v>5</v>
      </c>
      <c r="Z272" s="251" t="str">
        <f>LOOKUP(J272,Personas!$A$2:$A$45,Personas!$B$2:$B$45)</f>
        <v>TAS</v>
      </c>
      <c r="AA272" s="233"/>
      <c r="AB272" s="252"/>
      <c r="AC272" s="252"/>
      <c r="AD272" s="252"/>
      <c r="AE272" s="192"/>
      <c r="AF272" s="254"/>
      <c r="AG272" s="192"/>
    </row>
    <row r="273" spans="1:33" s="245" customFormat="1" ht="51.75" customHeight="1" x14ac:dyDescent="0.25">
      <c r="B273" s="254" t="s">
        <v>953</v>
      </c>
      <c r="C273" s="241" t="s">
        <v>950</v>
      </c>
      <c r="D273" s="246" t="s">
        <v>352</v>
      </c>
      <c r="E273" s="246" t="s">
        <v>24</v>
      </c>
      <c r="F273" s="246" t="s">
        <v>25</v>
      </c>
      <c r="G273" s="246" t="s">
        <v>951</v>
      </c>
      <c r="H273" s="246" t="s">
        <v>952</v>
      </c>
      <c r="I273" s="246" t="s">
        <v>22</v>
      </c>
      <c r="J273" s="246" t="s">
        <v>80</v>
      </c>
      <c r="K273" s="253">
        <f>Brecha!$D$2</f>
        <v>42058.75</v>
      </c>
      <c r="L273" s="248">
        <v>42051.569444444445</v>
      </c>
      <c r="M273" s="259">
        <v>42051.569444444445</v>
      </c>
      <c r="N273" s="249">
        <f t="shared" si="67"/>
        <v>0</v>
      </c>
      <c r="O273" s="248">
        <f t="shared" si="68"/>
        <v>42056.569444444445</v>
      </c>
      <c r="P273" s="248"/>
      <c r="Q273" s="249">
        <f t="shared" si="69"/>
        <v>2</v>
      </c>
      <c r="R273" s="249" t="str">
        <f t="shared" si="70"/>
        <v>Sin Fecha</v>
      </c>
      <c r="S273" s="250">
        <f t="shared" si="71"/>
        <v>7.1805555555547471</v>
      </c>
      <c r="T273" s="247"/>
      <c r="U273" s="247" t="str">
        <f t="shared" si="72"/>
        <v>No Cumplió</v>
      </c>
      <c r="V273" s="247" t="str">
        <f t="shared" si="73"/>
        <v>Sin Fecha</v>
      </c>
      <c r="W273" s="250">
        <f t="shared" si="74"/>
        <v>7.1805555555547471</v>
      </c>
      <c r="X273" s="246"/>
      <c r="Y273" s="251">
        <f>Brecha!$D$3</f>
        <v>5</v>
      </c>
      <c r="Z273" s="251" t="str">
        <f>LOOKUP(J273,Personas!$A$2:$A$45,Personas!$B$2:$B$45)</f>
        <v>BX+</v>
      </c>
      <c r="AA273" s="233"/>
      <c r="AB273" s="252"/>
      <c r="AC273" s="252"/>
      <c r="AD273" s="252"/>
      <c r="AE273" s="254"/>
      <c r="AF273" s="254"/>
      <c r="AG273" s="255"/>
    </row>
    <row r="274" spans="1:33" s="245" customFormat="1" ht="51.75" customHeight="1" x14ac:dyDescent="0.25">
      <c r="A274" s="245">
        <v>1</v>
      </c>
      <c r="B274" s="254" t="s">
        <v>728</v>
      </c>
      <c r="C274" s="241" t="s">
        <v>954</v>
      </c>
      <c r="D274" s="246" t="s">
        <v>352</v>
      </c>
      <c r="E274" s="246" t="s">
        <v>11</v>
      </c>
      <c r="F274" s="246" t="s">
        <v>12</v>
      </c>
      <c r="G274" s="246" t="s">
        <v>955</v>
      </c>
      <c r="H274" s="246" t="s">
        <v>956</v>
      </c>
      <c r="I274" s="246" t="s">
        <v>932</v>
      </c>
      <c r="J274" s="246" t="s">
        <v>932</v>
      </c>
      <c r="K274" s="253">
        <f>Brecha!$D$2</f>
        <v>42058.75</v>
      </c>
      <c r="L274" s="248">
        <v>42047.838194444441</v>
      </c>
      <c r="M274" s="259">
        <v>42047.838194444441</v>
      </c>
      <c r="N274" s="249">
        <f t="shared" si="67"/>
        <v>0</v>
      </c>
      <c r="O274" s="248">
        <f t="shared" si="68"/>
        <v>42052.838194444441</v>
      </c>
      <c r="P274" s="248"/>
      <c r="Q274" s="249">
        <f t="shared" si="69"/>
        <v>5</v>
      </c>
      <c r="R274" s="249" t="str">
        <f t="shared" si="70"/>
        <v>Sin Fecha</v>
      </c>
      <c r="S274" s="250">
        <f t="shared" si="71"/>
        <v>10.911805555559113</v>
      </c>
      <c r="T274" s="247"/>
      <c r="U274" s="247" t="str">
        <f t="shared" si="72"/>
        <v>No Cumplió</v>
      </c>
      <c r="V274" s="247" t="str">
        <f t="shared" si="73"/>
        <v>Sin Fecha</v>
      </c>
      <c r="W274" s="250">
        <f t="shared" si="74"/>
        <v>10.911805555559113</v>
      </c>
      <c r="X274" s="246"/>
      <c r="Y274" s="251">
        <f>Brecha!$D$3</f>
        <v>5</v>
      </c>
      <c r="Z274" s="251" t="str">
        <f>LOOKUP(J274,Personas!$A$2:$A$45,Personas!$B$2:$B$45)</f>
        <v>BX+</v>
      </c>
      <c r="AA274" s="233"/>
      <c r="AB274" s="252"/>
      <c r="AC274" s="252"/>
      <c r="AD274" s="252"/>
      <c r="AE274" s="254"/>
      <c r="AF274" s="254"/>
      <c r="AG274" s="255"/>
    </row>
    <row r="275" spans="1:33" s="245" customFormat="1" ht="51.75" customHeight="1" x14ac:dyDescent="0.25">
      <c r="A275" s="245">
        <v>1</v>
      </c>
      <c r="B275" s="254" t="s">
        <v>728</v>
      </c>
      <c r="C275" s="241" t="s">
        <v>957</v>
      </c>
      <c r="D275" s="246" t="s">
        <v>352</v>
      </c>
      <c r="E275" s="246" t="s">
        <v>11</v>
      </c>
      <c r="F275" s="246" t="s">
        <v>12</v>
      </c>
      <c r="G275" s="246" t="s">
        <v>958</v>
      </c>
      <c r="H275" s="246" t="s">
        <v>959</v>
      </c>
      <c r="I275" s="246" t="s">
        <v>932</v>
      </c>
      <c r="J275" s="246" t="s">
        <v>264</v>
      </c>
      <c r="K275" s="253">
        <f>Brecha!$D$2</f>
        <v>42058.75</v>
      </c>
      <c r="L275" s="248">
        <v>42047.719444444447</v>
      </c>
      <c r="M275" s="259">
        <v>42047.719444444447</v>
      </c>
      <c r="N275" s="249">
        <f t="shared" si="67"/>
        <v>0</v>
      </c>
      <c r="O275" s="248">
        <f t="shared" si="68"/>
        <v>42052.719444444447</v>
      </c>
      <c r="P275" s="248"/>
      <c r="Q275" s="249">
        <f t="shared" si="69"/>
        <v>6</v>
      </c>
      <c r="R275" s="249" t="str">
        <f t="shared" si="70"/>
        <v>Sin Fecha</v>
      </c>
      <c r="S275" s="250">
        <f t="shared" si="71"/>
        <v>11.030555555553292</v>
      </c>
      <c r="T275" s="247"/>
      <c r="U275" s="247" t="str">
        <f t="shared" si="72"/>
        <v>No Cumplió</v>
      </c>
      <c r="V275" s="247" t="str">
        <f t="shared" si="73"/>
        <v>Sin Fecha</v>
      </c>
      <c r="W275" s="250">
        <f t="shared" si="74"/>
        <v>11.030555555553292</v>
      </c>
      <c r="X275" s="246"/>
      <c r="Y275" s="251">
        <f>Brecha!$D$3</f>
        <v>5</v>
      </c>
      <c r="Z275" s="251" t="str">
        <f>LOOKUP(J275,Personas!$A$2:$A$45,Personas!$B$2:$B$45)</f>
        <v>BX+</v>
      </c>
      <c r="AA275" s="233"/>
      <c r="AB275" s="252"/>
      <c r="AC275" s="252"/>
      <c r="AD275" s="252"/>
      <c r="AE275" s="254"/>
      <c r="AF275" s="254"/>
      <c r="AG275" s="255"/>
    </row>
    <row r="276" spans="1:33" s="245" customFormat="1" ht="51.75" customHeight="1" x14ac:dyDescent="0.25">
      <c r="A276" s="245" t="s">
        <v>945</v>
      </c>
      <c r="B276" s="254" t="s">
        <v>733</v>
      </c>
      <c r="C276" s="241" t="s">
        <v>947</v>
      </c>
      <c r="D276" s="246" t="s">
        <v>352</v>
      </c>
      <c r="E276" s="246" t="s">
        <v>817</v>
      </c>
      <c r="F276" s="246" t="s">
        <v>25</v>
      </c>
      <c r="G276" s="246" t="s">
        <v>948</v>
      </c>
      <c r="H276" s="246" t="s">
        <v>949</v>
      </c>
      <c r="I276" s="246" t="s">
        <v>22</v>
      </c>
      <c r="J276" s="246" t="s">
        <v>22</v>
      </c>
      <c r="K276" s="253">
        <f>Brecha!$D$2</f>
        <v>42058.75</v>
      </c>
      <c r="L276" s="248">
        <v>42047.575694444444</v>
      </c>
      <c r="M276" s="259">
        <v>42047.575694444444</v>
      </c>
      <c r="N276" s="249">
        <f t="shared" si="67"/>
        <v>0</v>
      </c>
      <c r="O276" s="248">
        <f t="shared" si="68"/>
        <v>42052.575694444444</v>
      </c>
      <c r="P276" s="248"/>
      <c r="Q276" s="249">
        <f t="shared" si="69"/>
        <v>-1</v>
      </c>
      <c r="R276" s="249" t="str">
        <f t="shared" si="70"/>
        <v>Sin Fecha</v>
      </c>
      <c r="S276" s="250">
        <f t="shared" si="71"/>
        <v>11.174305555556202</v>
      </c>
      <c r="T276" s="247">
        <v>42051.547222222223</v>
      </c>
      <c r="U276" s="247" t="str">
        <f t="shared" si="72"/>
        <v>Cumplió</v>
      </c>
      <c r="V276" s="247" t="str">
        <f t="shared" si="73"/>
        <v>Sin Fecha</v>
      </c>
      <c r="W276" s="250">
        <f t="shared" si="74"/>
        <v>3.9715277777795563</v>
      </c>
      <c r="X276" s="246" t="s">
        <v>76</v>
      </c>
      <c r="Y276" s="251">
        <f>Brecha!$D$3</f>
        <v>5</v>
      </c>
      <c r="Z276" s="251" t="str">
        <f>LOOKUP(J276,Personas!$A$2:$A$45,Personas!$B$2:$B$45)</f>
        <v>TAS</v>
      </c>
      <c r="AA276" s="233"/>
      <c r="AB276" s="252"/>
      <c r="AC276" s="252"/>
      <c r="AD276" s="252"/>
      <c r="AE276" s="254"/>
      <c r="AF276" s="254"/>
      <c r="AG276" s="255"/>
    </row>
    <row r="277" spans="1:33" s="245" customFormat="1" ht="51.75" customHeight="1" x14ac:dyDescent="0.25">
      <c r="A277" s="245">
        <v>1</v>
      </c>
      <c r="B277" s="254" t="s">
        <v>728</v>
      </c>
      <c r="C277" s="241" t="s">
        <v>960</v>
      </c>
      <c r="D277" s="246" t="s">
        <v>352</v>
      </c>
      <c r="E277" s="246" t="s">
        <v>24</v>
      </c>
      <c r="F277" s="246" t="s">
        <v>25</v>
      </c>
      <c r="G277" s="246" t="s">
        <v>961</v>
      </c>
      <c r="H277" s="246" t="s">
        <v>962</v>
      </c>
      <c r="I277" s="246" t="s">
        <v>905</v>
      </c>
      <c r="J277" s="246" t="s">
        <v>16</v>
      </c>
      <c r="K277" s="253">
        <f>Brecha!$D$2</f>
        <v>42058.75</v>
      </c>
      <c r="L277" s="248">
        <v>42051.575694444444</v>
      </c>
      <c r="M277" s="259">
        <v>42051.575694444444</v>
      </c>
      <c r="N277" s="249">
        <f t="shared" si="67"/>
        <v>0</v>
      </c>
      <c r="O277" s="248">
        <f t="shared" si="68"/>
        <v>42056.575694444444</v>
      </c>
      <c r="P277" s="248"/>
      <c r="Q277" s="249">
        <f t="shared" si="69"/>
        <v>2</v>
      </c>
      <c r="R277" s="249" t="str">
        <f t="shared" si="70"/>
        <v>Sin Fecha</v>
      </c>
      <c r="S277" s="250">
        <f t="shared" si="71"/>
        <v>7.1743055555562023</v>
      </c>
      <c r="T277" s="247"/>
      <c r="U277" s="247" t="str">
        <f t="shared" si="72"/>
        <v>No Cumplió</v>
      </c>
      <c r="V277" s="247" t="str">
        <f t="shared" si="73"/>
        <v>Sin Fecha</v>
      </c>
      <c r="W277" s="250">
        <f t="shared" si="74"/>
        <v>7.1743055555562023</v>
      </c>
      <c r="X277" s="246"/>
      <c r="Y277" s="251">
        <f>Brecha!$D$3</f>
        <v>5</v>
      </c>
      <c r="Z277" s="251" t="str">
        <f>LOOKUP(J277,Personas!$A$2:$A$45,Personas!$B$2:$B$45)</f>
        <v>TAS</v>
      </c>
      <c r="AA277" s="233"/>
      <c r="AB277" s="252"/>
      <c r="AC277" s="252"/>
      <c r="AD277" s="252"/>
      <c r="AE277" s="254"/>
      <c r="AF277" s="254"/>
      <c r="AG277" s="255"/>
    </row>
    <row r="278" spans="1:33" s="245" customFormat="1" ht="51.75" customHeight="1" x14ac:dyDescent="0.25">
      <c r="A278" s="245">
        <v>1</v>
      </c>
      <c r="B278" s="254" t="s">
        <v>728</v>
      </c>
      <c r="C278" s="241" t="s">
        <v>881</v>
      </c>
      <c r="D278" s="246" t="s">
        <v>352</v>
      </c>
      <c r="E278" s="246" t="s">
        <v>11</v>
      </c>
      <c r="F278" s="246" t="s">
        <v>25</v>
      </c>
      <c r="G278" s="246" t="s">
        <v>882</v>
      </c>
      <c r="H278" s="246" t="s">
        <v>883</v>
      </c>
      <c r="I278" s="246" t="s">
        <v>49</v>
      </c>
      <c r="J278" s="246" t="s">
        <v>359</v>
      </c>
      <c r="K278" s="253">
        <f>Brecha!$D$2</f>
        <v>42058.75</v>
      </c>
      <c r="L278" s="248">
        <v>42044.890277777777</v>
      </c>
      <c r="M278" s="259">
        <v>42044.486805555556</v>
      </c>
      <c r="N278" s="249">
        <f t="shared" si="67"/>
        <v>-0.40347222222044365</v>
      </c>
      <c r="O278" s="248">
        <f t="shared" si="68"/>
        <v>42049.486805555556</v>
      </c>
      <c r="P278" s="248">
        <v>42061</v>
      </c>
      <c r="Q278" s="249">
        <f t="shared" si="69"/>
        <v>9</v>
      </c>
      <c r="R278" s="249">
        <f t="shared" si="70"/>
        <v>-2</v>
      </c>
      <c r="S278" s="250">
        <f t="shared" si="71"/>
        <v>13.859722222223354</v>
      </c>
      <c r="T278" s="247"/>
      <c r="U278" s="247" t="str">
        <f t="shared" si="72"/>
        <v>No Cumplió</v>
      </c>
      <c r="V278" s="247" t="str">
        <f t="shared" si="73"/>
        <v>No Cumplió</v>
      </c>
      <c r="W278" s="250">
        <f t="shared" si="74"/>
        <v>13.859722222223354</v>
      </c>
      <c r="X278" s="246" t="s">
        <v>884</v>
      </c>
      <c r="Y278" s="251">
        <f>Brecha!$D$3</f>
        <v>5</v>
      </c>
      <c r="Z278" s="251" t="str">
        <f>LOOKUP(J278,Personas!$A$2:$A$45,Personas!$B$2:$B$45)</f>
        <v>TAS</v>
      </c>
      <c r="AA278" s="233"/>
      <c r="AB278" s="252"/>
      <c r="AC278" s="252"/>
      <c r="AD278" s="252"/>
      <c r="AE278" s="254"/>
      <c r="AF278" s="254"/>
      <c r="AG278" s="255"/>
    </row>
    <row r="279" spans="1:33" s="245" customFormat="1" ht="51.75" customHeight="1" x14ac:dyDescent="0.25">
      <c r="B279" s="254" t="s">
        <v>728</v>
      </c>
      <c r="C279" s="241" t="s">
        <v>881</v>
      </c>
      <c r="D279" s="246" t="s">
        <v>352</v>
      </c>
      <c r="E279" s="246" t="s">
        <v>24</v>
      </c>
      <c r="F279" s="246" t="s">
        <v>25</v>
      </c>
      <c r="G279" s="246" t="s">
        <v>882</v>
      </c>
      <c r="H279" s="246" t="s">
        <v>883</v>
      </c>
      <c r="I279" s="246" t="s">
        <v>49</v>
      </c>
      <c r="J279" s="246" t="s">
        <v>80</v>
      </c>
      <c r="K279" s="253">
        <f>Brecha!$D$2</f>
        <v>42058.75</v>
      </c>
      <c r="L279" s="248">
        <v>42044.890277777777</v>
      </c>
      <c r="M279" s="259">
        <v>42044.486805555556</v>
      </c>
      <c r="N279" s="249">
        <f t="shared" si="67"/>
        <v>-0.40347222222044365</v>
      </c>
      <c r="O279" s="248">
        <f t="shared" si="68"/>
        <v>42049.486805555556</v>
      </c>
      <c r="P279" s="248"/>
      <c r="Q279" s="249">
        <f t="shared" si="69"/>
        <v>2</v>
      </c>
      <c r="R279" s="249" t="str">
        <f t="shared" si="70"/>
        <v>Sin Fecha</v>
      </c>
      <c r="S279" s="250">
        <f t="shared" si="71"/>
        <v>13.859722222223354</v>
      </c>
      <c r="T279" s="247">
        <v>42051.656944444447</v>
      </c>
      <c r="U279" s="247" t="str">
        <f t="shared" si="72"/>
        <v>No Cumplió</v>
      </c>
      <c r="V279" s="247" t="str">
        <f t="shared" si="73"/>
        <v>Sin Fecha</v>
      </c>
      <c r="W279" s="250">
        <f t="shared" si="74"/>
        <v>6.7666666666700621</v>
      </c>
      <c r="X279" s="246" t="s">
        <v>884</v>
      </c>
      <c r="Y279" s="251">
        <f>Brecha!$D$3</f>
        <v>5</v>
      </c>
      <c r="Z279" s="251" t="str">
        <f>LOOKUP(J279,Personas!$A$2:$A$45,Personas!$B$2:$B$45)</f>
        <v>BX+</v>
      </c>
      <c r="AA279" s="233"/>
      <c r="AB279" s="252"/>
      <c r="AC279" s="252"/>
      <c r="AD279" s="252"/>
      <c r="AE279" s="254"/>
      <c r="AF279" s="254"/>
      <c r="AG279" s="255"/>
    </row>
    <row r="280" spans="1:33" s="245" customFormat="1" ht="51.75" customHeight="1" x14ac:dyDescent="0.25">
      <c r="A280" s="245">
        <v>1</v>
      </c>
      <c r="B280" s="254" t="s">
        <v>730</v>
      </c>
      <c r="C280" s="241" t="s">
        <v>849</v>
      </c>
      <c r="D280" s="246" t="s">
        <v>352</v>
      </c>
      <c r="E280" s="246" t="s">
        <v>59</v>
      </c>
      <c r="F280" s="246" t="s">
        <v>25</v>
      </c>
      <c r="G280" s="246" t="s">
        <v>850</v>
      </c>
      <c r="H280" s="246" t="s">
        <v>851</v>
      </c>
      <c r="I280" s="246" t="s">
        <v>49</v>
      </c>
      <c r="J280" s="246" t="s">
        <v>49</v>
      </c>
      <c r="K280" s="253">
        <f>Brecha!$D$2</f>
        <v>42058.75</v>
      </c>
      <c r="L280" s="248">
        <v>42044.724999999999</v>
      </c>
      <c r="M280" s="259">
        <f>+T281</f>
        <v>42058.725694444445</v>
      </c>
      <c r="N280" s="249">
        <f t="shared" si="67"/>
        <v>14.000694444446708</v>
      </c>
      <c r="O280" s="248">
        <f t="shared" si="68"/>
        <v>42063.725694444445</v>
      </c>
      <c r="P280" s="248"/>
      <c r="Q280" s="249">
        <f t="shared" si="69"/>
        <v>-4</v>
      </c>
      <c r="R280" s="249" t="str">
        <f t="shared" si="70"/>
        <v>Sin Fecha</v>
      </c>
      <c r="S280" s="250">
        <f t="shared" si="71"/>
        <v>14.025000000001455</v>
      </c>
      <c r="T280" s="247"/>
      <c r="U280" s="247" t="str">
        <f t="shared" si="72"/>
        <v>No Cumplió</v>
      </c>
      <c r="V280" s="247" t="str">
        <f t="shared" si="73"/>
        <v>Sin Fecha</v>
      </c>
      <c r="W280" s="250">
        <f t="shared" si="74"/>
        <v>14.025000000001455</v>
      </c>
      <c r="X280" s="246"/>
      <c r="Y280" s="251">
        <f>Brecha!$D$3</f>
        <v>5</v>
      </c>
      <c r="Z280" s="251" t="str">
        <f>LOOKUP(J280,Personas!$A$2:$A$45,Personas!$B$2:$B$45)</f>
        <v>BX+</v>
      </c>
      <c r="AA280" s="233"/>
      <c r="AB280" s="252"/>
      <c r="AC280" s="252"/>
      <c r="AD280" s="252"/>
      <c r="AE280" s="254"/>
      <c r="AF280" s="254"/>
      <c r="AG280" s="255"/>
    </row>
    <row r="281" spans="1:33" s="245" customFormat="1" ht="51.75" customHeight="1" x14ac:dyDescent="0.25">
      <c r="B281" s="254" t="s">
        <v>730</v>
      </c>
      <c r="C281" s="241" t="s">
        <v>849</v>
      </c>
      <c r="D281" s="246" t="s">
        <v>352</v>
      </c>
      <c r="E281" s="246" t="s">
        <v>51</v>
      </c>
      <c r="F281" s="246" t="s">
        <v>25</v>
      </c>
      <c r="G281" s="246" t="s">
        <v>850</v>
      </c>
      <c r="H281" s="246" t="s">
        <v>851</v>
      </c>
      <c r="I281" s="246" t="s">
        <v>49</v>
      </c>
      <c r="J281" s="246" t="s">
        <v>65</v>
      </c>
      <c r="K281" s="253">
        <f>Brecha!$D$2</f>
        <v>42058.75</v>
      </c>
      <c r="L281" s="248">
        <v>42044.724999999999</v>
      </c>
      <c r="M281" s="259">
        <v>42044.724999999999</v>
      </c>
      <c r="N281" s="249">
        <f t="shared" si="67"/>
        <v>0</v>
      </c>
      <c r="O281" s="248">
        <f t="shared" si="68"/>
        <v>42049.724999999999</v>
      </c>
      <c r="P281" s="248"/>
      <c r="Q281" s="249">
        <f t="shared" si="69"/>
        <v>9</v>
      </c>
      <c r="R281" s="249" t="str">
        <f t="shared" si="70"/>
        <v>Sin Fecha</v>
      </c>
      <c r="S281" s="250">
        <f t="shared" si="71"/>
        <v>14.025000000001455</v>
      </c>
      <c r="T281" s="247">
        <v>42058.725694444445</v>
      </c>
      <c r="U281" s="247" t="str">
        <f t="shared" si="72"/>
        <v>No Cumplió</v>
      </c>
      <c r="V281" s="247" t="str">
        <f t="shared" si="73"/>
        <v>Sin Fecha</v>
      </c>
      <c r="W281" s="250">
        <f t="shared" si="74"/>
        <v>14.000694444446708</v>
      </c>
      <c r="X281" s="246"/>
      <c r="Y281" s="251">
        <f>Brecha!$D$3</f>
        <v>5</v>
      </c>
      <c r="Z281" s="251" t="str">
        <f>LOOKUP(J281,Personas!$A$2:$A$45,Personas!$B$2:$B$45)</f>
        <v>TAS</v>
      </c>
      <c r="AA281" s="233"/>
      <c r="AB281" s="252"/>
      <c r="AC281" s="252"/>
      <c r="AD281" s="252"/>
      <c r="AE281" s="254"/>
      <c r="AF281" s="254"/>
      <c r="AG281" s="255"/>
    </row>
    <row r="282" spans="1:33" s="245" customFormat="1" ht="51.75" customHeight="1" x14ac:dyDescent="0.25">
      <c r="A282" s="245">
        <v>1</v>
      </c>
      <c r="B282" s="254" t="s">
        <v>727</v>
      </c>
      <c r="C282" s="241" t="s">
        <v>864</v>
      </c>
      <c r="D282" s="246" t="s">
        <v>352</v>
      </c>
      <c r="E282" s="246" t="s">
        <v>24</v>
      </c>
      <c r="F282" s="246" t="s">
        <v>12</v>
      </c>
      <c r="G282" s="246" t="s">
        <v>865</v>
      </c>
      <c r="H282" s="246" t="s">
        <v>866</v>
      </c>
      <c r="I282" s="246" t="s">
        <v>22</v>
      </c>
      <c r="J282" s="246" t="s">
        <v>80</v>
      </c>
      <c r="K282" s="253">
        <f>Brecha!$D$2</f>
        <v>42058.75</v>
      </c>
      <c r="L282" s="248">
        <v>42044.486805555556</v>
      </c>
      <c r="M282" s="259">
        <f>+T283</f>
        <v>42053.552083333336</v>
      </c>
      <c r="N282" s="249">
        <f t="shared" si="67"/>
        <v>9.0652777777795563</v>
      </c>
      <c r="O282" s="248">
        <f t="shared" si="68"/>
        <v>42058.552083333336</v>
      </c>
      <c r="P282" s="248"/>
      <c r="Q282" s="249">
        <f t="shared" si="69"/>
        <v>0</v>
      </c>
      <c r="R282" s="249" t="str">
        <f t="shared" si="70"/>
        <v>Sin Fecha</v>
      </c>
      <c r="S282" s="250">
        <f t="shared" si="71"/>
        <v>14.263194444443798</v>
      </c>
      <c r="T282" s="247"/>
      <c r="U282" s="247" t="str">
        <f t="shared" si="72"/>
        <v>No Cumplió</v>
      </c>
      <c r="V282" s="247" t="str">
        <f t="shared" si="73"/>
        <v>Sin Fecha</v>
      </c>
      <c r="W282" s="250">
        <f t="shared" si="74"/>
        <v>14.263194444443798</v>
      </c>
      <c r="X282" s="246" t="s">
        <v>885</v>
      </c>
      <c r="Y282" s="251">
        <f>Brecha!$D$3</f>
        <v>5</v>
      </c>
      <c r="Z282" s="251" t="str">
        <f>LOOKUP(J282,Personas!$A$2:$A$45,Personas!$B$2:$B$45)</f>
        <v>BX+</v>
      </c>
      <c r="AA282" s="233"/>
      <c r="AB282" s="252"/>
      <c r="AC282" s="252"/>
      <c r="AD282" s="252"/>
      <c r="AE282" s="192"/>
      <c r="AF282" s="254"/>
      <c r="AG282" s="192"/>
    </row>
    <row r="283" spans="1:33" s="245" customFormat="1" ht="51.75" customHeight="1" x14ac:dyDescent="0.25">
      <c r="B283" s="254" t="s">
        <v>727</v>
      </c>
      <c r="C283" s="241" t="s">
        <v>864</v>
      </c>
      <c r="D283" s="246" t="s">
        <v>352</v>
      </c>
      <c r="E283" s="246" t="s">
        <v>51</v>
      </c>
      <c r="F283" s="246" t="s">
        <v>12</v>
      </c>
      <c r="G283" s="246" t="s">
        <v>865</v>
      </c>
      <c r="H283" s="246" t="s">
        <v>866</v>
      </c>
      <c r="I283" s="246" t="s">
        <v>22</v>
      </c>
      <c r="J283" s="246" t="s">
        <v>22</v>
      </c>
      <c r="K283" s="253">
        <f>Brecha!$D$2</f>
        <v>42058.75</v>
      </c>
      <c r="L283" s="248">
        <v>42044.486805555556</v>
      </c>
      <c r="M283" s="259">
        <f>+T284</f>
        <v>42051.620138888888</v>
      </c>
      <c r="N283" s="249">
        <f t="shared" si="67"/>
        <v>7.1333333333313931</v>
      </c>
      <c r="O283" s="248">
        <f t="shared" si="68"/>
        <v>42056.620138888888</v>
      </c>
      <c r="P283" s="248"/>
      <c r="Q283" s="249">
        <f t="shared" si="69"/>
        <v>-3</v>
      </c>
      <c r="R283" s="249" t="str">
        <f t="shared" si="70"/>
        <v>Sin Fecha</v>
      </c>
      <c r="S283" s="250">
        <f t="shared" si="71"/>
        <v>14.263194444443798</v>
      </c>
      <c r="T283" s="247">
        <v>42053.552083333336</v>
      </c>
      <c r="U283" s="247" t="str">
        <f t="shared" si="72"/>
        <v>Cumplió</v>
      </c>
      <c r="V283" s="247" t="str">
        <f t="shared" si="73"/>
        <v>Sin Fecha</v>
      </c>
      <c r="W283" s="250">
        <f t="shared" si="74"/>
        <v>9.0652777777795563</v>
      </c>
      <c r="X283" s="246" t="s">
        <v>885</v>
      </c>
      <c r="Y283" s="251">
        <f>Brecha!$D$3</f>
        <v>5</v>
      </c>
      <c r="Z283" s="251" t="str">
        <f>LOOKUP(J283,Personas!$A$2:$A$45,Personas!$B$2:$B$45)</f>
        <v>TAS</v>
      </c>
      <c r="AA283" s="233"/>
      <c r="AB283" s="252"/>
      <c r="AC283" s="252"/>
      <c r="AD283" s="252"/>
      <c r="AE283" s="254"/>
      <c r="AF283" s="254"/>
      <c r="AG283" s="255"/>
    </row>
    <row r="284" spans="1:33" s="245" customFormat="1" ht="51.75" customHeight="1" x14ac:dyDescent="0.25">
      <c r="B284" s="254" t="s">
        <v>727</v>
      </c>
      <c r="C284" s="241" t="s">
        <v>864</v>
      </c>
      <c r="D284" s="246" t="s">
        <v>352</v>
      </c>
      <c r="E284" s="246" t="s">
        <v>11</v>
      </c>
      <c r="F284" s="246" t="s">
        <v>12</v>
      </c>
      <c r="G284" s="246" t="s">
        <v>865</v>
      </c>
      <c r="H284" s="246" t="s">
        <v>866</v>
      </c>
      <c r="I284" s="246" t="s">
        <v>22</v>
      </c>
      <c r="J284" s="246" t="s">
        <v>80</v>
      </c>
      <c r="K284" s="253">
        <f>Brecha!$D$2</f>
        <v>42058.75</v>
      </c>
      <c r="L284" s="248">
        <v>42044.486805555556</v>
      </c>
      <c r="M284" s="259">
        <v>42044.486805555556</v>
      </c>
      <c r="N284" s="249">
        <f t="shared" si="67"/>
        <v>0</v>
      </c>
      <c r="O284" s="248">
        <f t="shared" si="68"/>
        <v>42049.486805555556</v>
      </c>
      <c r="P284" s="248">
        <v>42055</v>
      </c>
      <c r="Q284" s="249">
        <f t="shared" si="69"/>
        <v>2</v>
      </c>
      <c r="R284" s="249">
        <f t="shared" si="70"/>
        <v>-3</v>
      </c>
      <c r="S284" s="250">
        <f t="shared" si="71"/>
        <v>14.263194444443798</v>
      </c>
      <c r="T284" s="247">
        <v>42051.620138888888</v>
      </c>
      <c r="U284" s="247" t="str">
        <f t="shared" si="72"/>
        <v>No Cumplió</v>
      </c>
      <c r="V284" s="247" t="str">
        <f t="shared" si="73"/>
        <v>Cumplió</v>
      </c>
      <c r="W284" s="250">
        <f t="shared" si="74"/>
        <v>7.1333333333313931</v>
      </c>
      <c r="X284" s="246" t="s">
        <v>885</v>
      </c>
      <c r="Y284" s="251">
        <f>Brecha!$D$3</f>
        <v>5</v>
      </c>
      <c r="Z284" s="251" t="str">
        <f>LOOKUP(J284,Personas!$A$2:$A$45,Personas!$B$2:$B$45)</f>
        <v>BX+</v>
      </c>
      <c r="AA284" s="233"/>
      <c r="AB284" s="252"/>
      <c r="AC284" s="252"/>
      <c r="AD284" s="252"/>
      <c r="AE284" s="254"/>
      <c r="AF284" s="254"/>
      <c r="AG284" s="255"/>
    </row>
    <row r="285" spans="1:33" s="245" customFormat="1" ht="51.75" customHeight="1" x14ac:dyDescent="0.25">
      <c r="A285" s="245">
        <v>1</v>
      </c>
      <c r="B285" s="254" t="s">
        <v>728</v>
      </c>
      <c r="C285" s="241" t="s">
        <v>867</v>
      </c>
      <c r="D285" s="246" t="s">
        <v>352</v>
      </c>
      <c r="E285" s="246" t="s">
        <v>24</v>
      </c>
      <c r="F285" s="246" t="s">
        <v>25</v>
      </c>
      <c r="G285" s="246" t="s">
        <v>868</v>
      </c>
      <c r="H285" s="246" t="s">
        <v>869</v>
      </c>
      <c r="I285" s="246" t="s">
        <v>22</v>
      </c>
      <c r="J285" s="246" t="s">
        <v>42</v>
      </c>
      <c r="K285" s="253">
        <f>Brecha!$D$2</f>
        <v>42058.75</v>
      </c>
      <c r="L285" s="248">
        <v>42044.47152777778</v>
      </c>
      <c r="M285" s="259">
        <f>+T286</f>
        <v>42052.670138888891</v>
      </c>
      <c r="N285" s="249">
        <f t="shared" si="67"/>
        <v>8.1986111111109494</v>
      </c>
      <c r="O285" s="248">
        <f t="shared" si="68"/>
        <v>42057.670138888891</v>
      </c>
      <c r="P285" s="248"/>
      <c r="Q285" s="249">
        <f t="shared" si="69"/>
        <v>1</v>
      </c>
      <c r="R285" s="249" t="str">
        <f t="shared" si="70"/>
        <v>Sin Fecha</v>
      </c>
      <c r="S285" s="250">
        <f t="shared" si="71"/>
        <v>14.278472222220444</v>
      </c>
      <c r="T285" s="247"/>
      <c r="U285" s="247" t="str">
        <f t="shared" si="72"/>
        <v>No Cumplió</v>
      </c>
      <c r="V285" s="247" t="str">
        <f t="shared" si="73"/>
        <v>Sin Fecha</v>
      </c>
      <c r="W285" s="250">
        <f t="shared" si="74"/>
        <v>14.278472222220444</v>
      </c>
      <c r="X285" s="246"/>
      <c r="Y285" s="251">
        <f>Brecha!$D$3</f>
        <v>5</v>
      </c>
      <c r="Z285" s="251" t="str">
        <f>LOOKUP(J285,Personas!$A$2:$A$45,Personas!$B$2:$B$45)</f>
        <v>TAS</v>
      </c>
      <c r="AA285" s="233"/>
      <c r="AB285" s="252"/>
      <c r="AC285" s="252"/>
      <c r="AD285" s="252"/>
      <c r="AE285" s="254"/>
      <c r="AF285" s="254"/>
      <c r="AG285" s="255"/>
    </row>
    <row r="286" spans="1:33" s="245" customFormat="1" ht="51.75" customHeight="1" x14ac:dyDescent="0.25">
      <c r="B286" s="254" t="s">
        <v>728</v>
      </c>
      <c r="C286" s="241" t="s">
        <v>867</v>
      </c>
      <c r="D286" s="246" t="s">
        <v>352</v>
      </c>
      <c r="E286" s="246" t="s">
        <v>24</v>
      </c>
      <c r="F286" s="246" t="s">
        <v>25</v>
      </c>
      <c r="G286" s="246" t="s">
        <v>868</v>
      </c>
      <c r="H286" s="246" t="s">
        <v>869</v>
      </c>
      <c r="I286" s="246" t="s">
        <v>22</v>
      </c>
      <c r="J286" s="246" t="s">
        <v>505</v>
      </c>
      <c r="K286" s="253">
        <f>Brecha!$D$2</f>
        <v>42058.75</v>
      </c>
      <c r="L286" s="248">
        <v>42044.47152777778</v>
      </c>
      <c r="M286" s="259">
        <f>+T287</f>
        <v>42045.507638888892</v>
      </c>
      <c r="N286" s="249">
        <f t="shared" si="67"/>
        <v>1.0361111111124046</v>
      </c>
      <c r="O286" s="248">
        <f t="shared" si="68"/>
        <v>42050.507638888892</v>
      </c>
      <c r="P286" s="248"/>
      <c r="Q286" s="249">
        <f t="shared" si="69"/>
        <v>2</v>
      </c>
      <c r="R286" s="249" t="str">
        <f t="shared" si="70"/>
        <v>Sin Fecha</v>
      </c>
      <c r="S286" s="250">
        <f t="shared" si="71"/>
        <v>14.278472222220444</v>
      </c>
      <c r="T286" s="247">
        <v>42052.670138888891</v>
      </c>
      <c r="U286" s="247" t="str">
        <f t="shared" si="72"/>
        <v>No Cumplió</v>
      </c>
      <c r="V286" s="247" t="str">
        <f t="shared" si="73"/>
        <v>Sin Fecha</v>
      </c>
      <c r="W286" s="250">
        <f t="shared" si="74"/>
        <v>8.1986111111109494</v>
      </c>
      <c r="X286" s="246"/>
      <c r="Y286" s="251">
        <f>Brecha!$D$3</f>
        <v>5</v>
      </c>
      <c r="Z286" s="251" t="str">
        <f>LOOKUP(J286,Personas!$A$2:$A$45,Personas!$B$2:$B$45)</f>
        <v>BX+</v>
      </c>
      <c r="AA286" s="233"/>
      <c r="AB286" s="252"/>
      <c r="AC286" s="252"/>
      <c r="AD286" s="252"/>
      <c r="AE286" s="254"/>
      <c r="AF286" s="254"/>
      <c r="AG286" s="255"/>
    </row>
    <row r="287" spans="1:33" s="245" customFormat="1" ht="51.75" customHeight="1" x14ac:dyDescent="0.25">
      <c r="B287" s="254" t="s">
        <v>728</v>
      </c>
      <c r="C287" s="241" t="s">
        <v>867</v>
      </c>
      <c r="D287" s="246" t="s">
        <v>352</v>
      </c>
      <c r="E287" s="246" t="s">
        <v>24</v>
      </c>
      <c r="F287" s="246" t="s">
        <v>25</v>
      </c>
      <c r="G287" s="246" t="s">
        <v>868</v>
      </c>
      <c r="H287" s="246" t="s">
        <v>869</v>
      </c>
      <c r="I287" s="246" t="s">
        <v>22</v>
      </c>
      <c r="J287" s="246" t="s">
        <v>42</v>
      </c>
      <c r="K287" s="253">
        <f>Brecha!$D$2</f>
        <v>42058.75</v>
      </c>
      <c r="L287" s="248">
        <v>42044.47152777778</v>
      </c>
      <c r="M287" s="259">
        <v>42044.47152777778</v>
      </c>
      <c r="N287" s="249">
        <f t="shared" si="67"/>
        <v>0</v>
      </c>
      <c r="O287" s="248">
        <f t="shared" si="68"/>
        <v>42049.47152777778</v>
      </c>
      <c r="P287" s="248"/>
      <c r="Q287" s="249">
        <f t="shared" si="69"/>
        <v>-3</v>
      </c>
      <c r="R287" s="249" t="str">
        <f t="shared" si="70"/>
        <v>Sin Fecha</v>
      </c>
      <c r="S287" s="250">
        <f t="shared" si="71"/>
        <v>14.278472222220444</v>
      </c>
      <c r="T287" s="247">
        <v>42045.507638888892</v>
      </c>
      <c r="U287" s="247" t="str">
        <f t="shared" si="72"/>
        <v>Cumplió</v>
      </c>
      <c r="V287" s="247" t="str">
        <f t="shared" si="73"/>
        <v>Sin Fecha</v>
      </c>
      <c r="W287" s="250">
        <f t="shared" si="74"/>
        <v>1.0361111111124046</v>
      </c>
      <c r="X287" s="246"/>
      <c r="Y287" s="251">
        <f>Brecha!$D$3</f>
        <v>5</v>
      </c>
      <c r="Z287" s="251" t="str">
        <f>LOOKUP(J287,Personas!$A$2:$A$45,Personas!$B$2:$B$45)</f>
        <v>TAS</v>
      </c>
      <c r="AA287" s="233"/>
      <c r="AB287" s="252"/>
      <c r="AC287" s="252"/>
      <c r="AD287" s="252"/>
      <c r="AE287" s="254"/>
      <c r="AF287" s="254"/>
      <c r="AG287" s="255"/>
    </row>
    <row r="288" spans="1:33" s="245" customFormat="1" ht="51.75" customHeight="1" x14ac:dyDescent="0.25">
      <c r="A288" s="245">
        <v>1</v>
      </c>
      <c r="B288" s="254" t="s">
        <v>976</v>
      </c>
      <c r="C288" s="241" t="s">
        <v>852</v>
      </c>
      <c r="D288" s="246" t="s">
        <v>352</v>
      </c>
      <c r="E288" s="246" t="s">
        <v>11</v>
      </c>
      <c r="F288" s="246" t="s">
        <v>12</v>
      </c>
      <c r="G288" s="246" t="s">
        <v>853</v>
      </c>
      <c r="H288" s="246" t="s">
        <v>854</v>
      </c>
      <c r="I288" s="246" t="s">
        <v>55</v>
      </c>
      <c r="J288" s="246" t="s">
        <v>359</v>
      </c>
      <c r="K288" s="253">
        <f>Brecha!$D$2</f>
        <v>42058.75</v>
      </c>
      <c r="L288" s="248">
        <v>42044.421527777777</v>
      </c>
      <c r="M288" s="259">
        <v>42053.542361111111</v>
      </c>
      <c r="N288" s="249">
        <f t="shared" si="67"/>
        <v>9.1208333333343035</v>
      </c>
      <c r="O288" s="248">
        <f t="shared" si="68"/>
        <v>42058.542361111111</v>
      </c>
      <c r="P288" s="248"/>
      <c r="Q288" s="249">
        <f t="shared" si="69"/>
        <v>2</v>
      </c>
      <c r="R288" s="249" t="str">
        <f t="shared" si="70"/>
        <v>Sin Fecha</v>
      </c>
      <c r="S288" s="250">
        <f t="shared" si="71"/>
        <v>14.328472222223354</v>
      </c>
      <c r="T288" s="247">
        <v>42061</v>
      </c>
      <c r="U288" s="247" t="str">
        <f t="shared" si="72"/>
        <v>No Cumplió</v>
      </c>
      <c r="V288" s="247" t="str">
        <f t="shared" si="73"/>
        <v>Sin Fecha</v>
      </c>
      <c r="W288" s="250">
        <f t="shared" si="74"/>
        <v>16.578472222223354</v>
      </c>
      <c r="X288" s="246"/>
      <c r="Y288" s="251">
        <f>Brecha!$D$3</f>
        <v>5</v>
      </c>
      <c r="Z288" s="251" t="str">
        <f>LOOKUP(J288,Personas!$A$2:$A$45,Personas!$B$2:$B$45)</f>
        <v>TAS</v>
      </c>
      <c r="AA288" s="233"/>
      <c r="AB288" s="252"/>
      <c r="AC288" s="252"/>
      <c r="AD288" s="252"/>
      <c r="AE288" s="192"/>
      <c r="AF288" s="254"/>
      <c r="AG288" s="255"/>
    </row>
    <row r="289" spans="1:33" s="245" customFormat="1" ht="51.75" customHeight="1" x14ac:dyDescent="0.25">
      <c r="A289" s="245">
        <v>1</v>
      </c>
      <c r="B289" s="254" t="s">
        <v>699</v>
      </c>
      <c r="C289" s="241" t="s">
        <v>855</v>
      </c>
      <c r="D289" s="246" t="s">
        <v>352</v>
      </c>
      <c r="E289" s="246" t="s">
        <v>11</v>
      </c>
      <c r="F289" s="246" t="s">
        <v>12</v>
      </c>
      <c r="G289" s="246" t="s">
        <v>856</v>
      </c>
      <c r="H289" s="246" t="s">
        <v>857</v>
      </c>
      <c r="I289" s="246" t="s">
        <v>55</v>
      </c>
      <c r="J289" s="246" t="s">
        <v>42</v>
      </c>
      <c r="K289" s="253">
        <f>Brecha!$D$2</f>
        <v>42058.75</v>
      </c>
      <c r="L289" s="248">
        <v>42044.407638888886</v>
      </c>
      <c r="M289" s="253">
        <v>42054.661111111112</v>
      </c>
      <c r="N289" s="249">
        <f t="shared" si="67"/>
        <v>10.253472222226264</v>
      </c>
      <c r="O289" s="248">
        <f t="shared" si="68"/>
        <v>42059.661111111112</v>
      </c>
      <c r="P289" s="248"/>
      <c r="Q289" s="249">
        <f t="shared" si="69"/>
        <v>0</v>
      </c>
      <c r="R289" s="249" t="str">
        <f t="shared" si="70"/>
        <v>Sin Fecha</v>
      </c>
      <c r="S289" s="250">
        <f t="shared" si="71"/>
        <v>14.34236111111386</v>
      </c>
      <c r="T289" s="247"/>
      <c r="U289" s="247" t="str">
        <f t="shared" si="72"/>
        <v>No Cumplió</v>
      </c>
      <c r="V289" s="247" t="str">
        <f t="shared" si="73"/>
        <v>Sin Fecha</v>
      </c>
      <c r="W289" s="250">
        <f t="shared" si="74"/>
        <v>14.34236111111386</v>
      </c>
      <c r="X289" s="246" t="s">
        <v>57</v>
      </c>
      <c r="Y289" s="251">
        <f>Brecha!$D$3</f>
        <v>5</v>
      </c>
      <c r="Z289" s="251" t="str">
        <f>LOOKUP(J289,Personas!$A$2:$A$45,Personas!$B$2:$B$45)</f>
        <v>TAS</v>
      </c>
      <c r="AA289" s="233"/>
      <c r="AB289" s="252"/>
      <c r="AC289" s="252"/>
      <c r="AD289" s="252"/>
      <c r="AE289" s="192"/>
      <c r="AF289" s="254"/>
      <c r="AG289" s="255"/>
    </row>
    <row r="290" spans="1:33" s="245" customFormat="1" ht="51.75" customHeight="1" x14ac:dyDescent="0.25">
      <c r="A290" s="245">
        <v>1</v>
      </c>
      <c r="B290" s="254" t="s">
        <v>728</v>
      </c>
      <c r="C290" s="241" t="s">
        <v>870</v>
      </c>
      <c r="D290" s="246" t="s">
        <v>352</v>
      </c>
      <c r="E290" s="246" t="s">
        <v>11</v>
      </c>
      <c r="F290" s="246" t="s">
        <v>12</v>
      </c>
      <c r="G290" s="246" t="s">
        <v>871</v>
      </c>
      <c r="H290" s="246" t="s">
        <v>872</v>
      </c>
      <c r="I290" s="246" t="s">
        <v>164</v>
      </c>
      <c r="J290" s="246" t="s">
        <v>42</v>
      </c>
      <c r="K290" s="253">
        <f>Brecha!$D$2</f>
        <v>42058.75</v>
      </c>
      <c r="L290" s="248">
        <v>42044.774305555555</v>
      </c>
      <c r="M290" s="259">
        <v>42044.47152777778</v>
      </c>
      <c r="N290" s="249">
        <f t="shared" si="67"/>
        <v>-0.30277777777519077</v>
      </c>
      <c r="O290" s="248">
        <f t="shared" si="68"/>
        <v>42049.47152777778</v>
      </c>
      <c r="P290" s="248"/>
      <c r="Q290" s="249">
        <f t="shared" si="69"/>
        <v>9</v>
      </c>
      <c r="R290" s="249" t="str">
        <f t="shared" si="70"/>
        <v>Sin Fecha</v>
      </c>
      <c r="S290" s="250">
        <f t="shared" si="71"/>
        <v>13.975694444445253</v>
      </c>
      <c r="T290" s="247"/>
      <c r="U290" s="247" t="str">
        <f t="shared" si="72"/>
        <v>No Cumplió</v>
      </c>
      <c r="V290" s="247" t="str">
        <f t="shared" si="73"/>
        <v>Sin Fecha</v>
      </c>
      <c r="W290" s="250">
        <f t="shared" si="74"/>
        <v>13.975694444445253</v>
      </c>
      <c r="X290" s="246"/>
      <c r="Y290" s="251">
        <f>Brecha!$D$3</f>
        <v>5</v>
      </c>
      <c r="Z290" s="251" t="str">
        <f>LOOKUP(J290,Personas!$A$2:$A$45,Personas!$B$2:$B$45)</f>
        <v>TAS</v>
      </c>
      <c r="AA290" s="233"/>
      <c r="AB290" s="252"/>
      <c r="AC290" s="252"/>
      <c r="AD290" s="252"/>
      <c r="AE290" s="254"/>
      <c r="AF290" s="254"/>
      <c r="AG290" s="255"/>
    </row>
    <row r="291" spans="1:33" s="245" customFormat="1" ht="51.75" customHeight="1" x14ac:dyDescent="0.25">
      <c r="A291" s="245">
        <v>1</v>
      </c>
      <c r="B291" s="254" t="s">
        <v>727</v>
      </c>
      <c r="C291" s="241" t="s">
        <v>840</v>
      </c>
      <c r="D291" s="246" t="s">
        <v>352</v>
      </c>
      <c r="E291" s="246" t="s">
        <v>11</v>
      </c>
      <c r="F291" s="246" t="s">
        <v>12</v>
      </c>
      <c r="G291" s="246" t="s">
        <v>841</v>
      </c>
      <c r="H291" s="246" t="s">
        <v>842</v>
      </c>
      <c r="I291" s="246" t="s">
        <v>96</v>
      </c>
      <c r="J291" s="246" t="s">
        <v>80</v>
      </c>
      <c r="K291" s="253">
        <f>Brecha!$D$2</f>
        <v>42058.75</v>
      </c>
      <c r="L291" s="248">
        <v>42041.802777777775</v>
      </c>
      <c r="M291" s="259">
        <f>+T292</f>
        <v>42052.490972222222</v>
      </c>
      <c r="N291" s="249">
        <f t="shared" si="67"/>
        <v>10.688194444446708</v>
      </c>
      <c r="O291" s="248">
        <f t="shared" si="68"/>
        <v>42057.490972222222</v>
      </c>
      <c r="P291" s="248"/>
      <c r="Q291" s="249">
        <f t="shared" si="69"/>
        <v>1</v>
      </c>
      <c r="R291" s="249" t="str">
        <f t="shared" si="70"/>
        <v>Sin Fecha</v>
      </c>
      <c r="S291" s="250">
        <f t="shared" si="71"/>
        <v>16.947222222224809</v>
      </c>
      <c r="T291" s="247"/>
      <c r="U291" s="247" t="str">
        <f t="shared" si="72"/>
        <v>No Cumplió</v>
      </c>
      <c r="V291" s="247" t="str">
        <f t="shared" si="73"/>
        <v>Sin Fecha</v>
      </c>
      <c r="W291" s="250">
        <f t="shared" si="74"/>
        <v>16.947222222224809</v>
      </c>
      <c r="X291" s="246"/>
      <c r="Y291" s="251">
        <f>Brecha!$D$3</f>
        <v>5</v>
      </c>
      <c r="Z291" s="251" t="str">
        <f>LOOKUP(J291,Personas!$A$2:$A$45,Personas!$B$2:$B$45)</f>
        <v>BX+</v>
      </c>
      <c r="AA291" s="233"/>
      <c r="AB291" s="252"/>
      <c r="AC291" s="252"/>
      <c r="AD291" s="252"/>
      <c r="AE291" s="254"/>
      <c r="AF291" s="254"/>
      <c r="AG291" s="255"/>
    </row>
    <row r="292" spans="1:33" s="245" customFormat="1" ht="51.75" customHeight="1" x14ac:dyDescent="0.25">
      <c r="B292" s="254" t="s">
        <v>727</v>
      </c>
      <c r="C292" s="241" t="s">
        <v>840</v>
      </c>
      <c r="D292" s="246" t="s">
        <v>352</v>
      </c>
      <c r="E292" s="246" t="s">
        <v>11</v>
      </c>
      <c r="F292" s="246" t="s">
        <v>12</v>
      </c>
      <c r="G292" s="246" t="s">
        <v>841</v>
      </c>
      <c r="H292" s="246" t="s">
        <v>842</v>
      </c>
      <c r="I292" s="246" t="s">
        <v>96</v>
      </c>
      <c r="J292" s="246" t="s">
        <v>22</v>
      </c>
      <c r="K292" s="253">
        <f>Brecha!$D$2</f>
        <v>42058.75</v>
      </c>
      <c r="L292" s="248">
        <v>42041.802777777775</v>
      </c>
      <c r="M292" s="259">
        <v>42041.802777777775</v>
      </c>
      <c r="N292" s="249">
        <f t="shared" si="67"/>
        <v>0</v>
      </c>
      <c r="O292" s="248">
        <f t="shared" si="68"/>
        <v>42046.802777777775</v>
      </c>
      <c r="P292" s="248"/>
      <c r="Q292" s="249">
        <f t="shared" si="69"/>
        <v>5</v>
      </c>
      <c r="R292" s="249" t="str">
        <f t="shared" si="70"/>
        <v>Sin Fecha</v>
      </c>
      <c r="S292" s="250">
        <f t="shared" si="71"/>
        <v>16.947222222224809</v>
      </c>
      <c r="T292" s="247">
        <v>42052.490972222222</v>
      </c>
      <c r="U292" s="247" t="str">
        <f t="shared" si="72"/>
        <v>No Cumplió</v>
      </c>
      <c r="V292" s="247" t="str">
        <f t="shared" si="73"/>
        <v>Sin Fecha</v>
      </c>
      <c r="W292" s="250">
        <f t="shared" si="74"/>
        <v>10.688194444446708</v>
      </c>
      <c r="X292" s="246"/>
      <c r="Y292" s="251">
        <f>Brecha!$D$3</f>
        <v>5</v>
      </c>
      <c r="Z292" s="251" t="str">
        <f>LOOKUP(J292,Personas!$A$2:$A$45,Personas!$B$2:$B$45)</f>
        <v>TAS</v>
      </c>
      <c r="AA292" s="233"/>
      <c r="AB292" s="252"/>
      <c r="AC292" s="252"/>
      <c r="AD292" s="252"/>
      <c r="AE292" s="254"/>
      <c r="AF292" s="254"/>
      <c r="AG292" s="255"/>
    </row>
    <row r="293" spans="1:33" s="245" customFormat="1" ht="51.75" customHeight="1" x14ac:dyDescent="0.25">
      <c r="A293" s="245">
        <v>1</v>
      </c>
      <c r="B293" s="254" t="s">
        <v>728</v>
      </c>
      <c r="C293" s="241" t="s">
        <v>843</v>
      </c>
      <c r="D293" s="246" t="s">
        <v>352</v>
      </c>
      <c r="E293" s="246" t="s">
        <v>51</v>
      </c>
      <c r="F293" s="246" t="s">
        <v>12</v>
      </c>
      <c r="G293" s="246" t="s">
        <v>844</v>
      </c>
      <c r="H293" s="246" t="s">
        <v>845</v>
      </c>
      <c r="I293" s="246" t="s">
        <v>15</v>
      </c>
      <c r="J293" s="246" t="s">
        <v>15</v>
      </c>
      <c r="K293" s="253">
        <f>Brecha!$D$2</f>
        <v>42058.75</v>
      </c>
      <c r="L293" s="248">
        <v>42041.530555555553</v>
      </c>
      <c r="M293" s="259">
        <f>+T294</f>
        <v>42055.621527777781</v>
      </c>
      <c r="N293" s="249">
        <f t="shared" si="67"/>
        <v>14.09097222222772</v>
      </c>
      <c r="O293" s="248">
        <f t="shared" si="68"/>
        <v>42060.621527777781</v>
      </c>
      <c r="P293" s="248"/>
      <c r="Q293" s="249">
        <f t="shared" si="69"/>
        <v>-1</v>
      </c>
      <c r="R293" s="249" t="str">
        <f t="shared" si="70"/>
        <v>Sin Fecha</v>
      </c>
      <c r="S293" s="250">
        <f t="shared" si="71"/>
        <v>17.219444444446708</v>
      </c>
      <c r="T293" s="247"/>
      <c r="U293" s="247" t="str">
        <f t="shared" si="72"/>
        <v>No Cumplió</v>
      </c>
      <c r="V293" s="247" t="str">
        <f t="shared" si="73"/>
        <v>Sin Fecha</v>
      </c>
      <c r="W293" s="250">
        <f t="shared" si="74"/>
        <v>17.219444444446708</v>
      </c>
      <c r="X293" s="246"/>
      <c r="Y293" s="251">
        <f>Brecha!$D$3</f>
        <v>5</v>
      </c>
      <c r="Z293" s="251" t="str">
        <f>LOOKUP(J293,Personas!$A$2:$A$45,Personas!$B$2:$B$45)</f>
        <v>BX+</v>
      </c>
      <c r="AA293" s="233"/>
      <c r="AB293" s="252"/>
      <c r="AC293" s="252"/>
      <c r="AD293" s="252"/>
      <c r="AE293" s="254"/>
      <c r="AF293" s="254"/>
      <c r="AG293" s="255"/>
    </row>
    <row r="294" spans="1:33" s="245" customFormat="1" ht="51.75" customHeight="1" x14ac:dyDescent="0.25">
      <c r="B294" s="254" t="s">
        <v>728</v>
      </c>
      <c r="C294" s="241" t="s">
        <v>843</v>
      </c>
      <c r="D294" s="246" t="s">
        <v>352</v>
      </c>
      <c r="E294" s="246" t="s">
        <v>51</v>
      </c>
      <c r="F294" s="246" t="s">
        <v>12</v>
      </c>
      <c r="G294" s="246" t="s">
        <v>844</v>
      </c>
      <c r="H294" s="246" t="s">
        <v>845</v>
      </c>
      <c r="I294" s="246" t="s">
        <v>15</v>
      </c>
      <c r="J294" s="246" t="s">
        <v>363</v>
      </c>
      <c r="K294" s="253">
        <f>Brecha!$D$2</f>
        <v>42058.75</v>
      </c>
      <c r="L294" s="248">
        <v>42041.530555555553</v>
      </c>
      <c r="M294" s="259">
        <v>42041.530555555553</v>
      </c>
      <c r="N294" s="249">
        <f t="shared" si="67"/>
        <v>0</v>
      </c>
      <c r="O294" s="248">
        <f t="shared" si="68"/>
        <v>42046.530555555553</v>
      </c>
      <c r="P294" s="248"/>
      <c r="Q294" s="249">
        <f t="shared" si="69"/>
        <v>9</v>
      </c>
      <c r="R294" s="249" t="str">
        <f t="shared" si="70"/>
        <v>Sin Fecha</v>
      </c>
      <c r="S294" s="250">
        <f t="shared" si="71"/>
        <v>17.219444444446708</v>
      </c>
      <c r="T294" s="247">
        <v>42055.621527777781</v>
      </c>
      <c r="U294" s="247" t="str">
        <f t="shared" si="72"/>
        <v>No Cumplió</v>
      </c>
      <c r="V294" s="247" t="str">
        <f t="shared" si="73"/>
        <v>Sin Fecha</v>
      </c>
      <c r="W294" s="250">
        <f t="shared" si="74"/>
        <v>14.09097222222772</v>
      </c>
      <c r="X294" s="246"/>
      <c r="Y294" s="251">
        <f>Brecha!$D$3</f>
        <v>5</v>
      </c>
      <c r="Z294" s="251" t="str">
        <f>LOOKUP(J294,Personas!$A$2:$A$45,Personas!$B$2:$B$45)</f>
        <v>TAS</v>
      </c>
      <c r="AA294" s="233"/>
      <c r="AB294" s="252"/>
      <c r="AC294" s="252"/>
      <c r="AD294" s="252"/>
      <c r="AE294" s="254"/>
      <c r="AF294" s="254"/>
      <c r="AG294" s="255"/>
    </row>
    <row r="295" spans="1:33" s="245" customFormat="1" ht="51.75" customHeight="1" x14ac:dyDescent="0.25">
      <c r="A295" s="245">
        <v>1</v>
      </c>
      <c r="B295" s="254" t="s">
        <v>728</v>
      </c>
      <c r="C295" s="241" t="s">
        <v>798</v>
      </c>
      <c r="D295" s="246" t="s">
        <v>352</v>
      </c>
      <c r="E295" s="246" t="s">
        <v>51</v>
      </c>
      <c r="F295" s="246" t="s">
        <v>25</v>
      </c>
      <c r="G295" s="246" t="s">
        <v>799</v>
      </c>
      <c r="H295" s="246" t="s">
        <v>800</v>
      </c>
      <c r="I295" s="246" t="s">
        <v>148</v>
      </c>
      <c r="J295" s="246" t="s">
        <v>148</v>
      </c>
      <c r="K295" s="253">
        <f>Brecha!$D$2</f>
        <v>42058.75</v>
      </c>
      <c r="L295" s="248">
        <v>42040.625694444447</v>
      </c>
      <c r="M295" s="259">
        <f>+T296</f>
        <v>42051.550694444442</v>
      </c>
      <c r="N295" s="249">
        <f t="shared" si="67"/>
        <v>10.924999999995634</v>
      </c>
      <c r="O295" s="248">
        <f t="shared" si="68"/>
        <v>42056.550694444442</v>
      </c>
      <c r="P295" s="248"/>
      <c r="Q295" s="249">
        <f t="shared" si="69"/>
        <v>2</v>
      </c>
      <c r="R295" s="249" t="str">
        <f t="shared" si="70"/>
        <v>Sin Fecha</v>
      </c>
      <c r="S295" s="250">
        <f t="shared" si="71"/>
        <v>18.124305555553292</v>
      </c>
      <c r="T295" s="247"/>
      <c r="U295" s="247" t="str">
        <f t="shared" si="72"/>
        <v>No Cumplió</v>
      </c>
      <c r="V295" s="247" t="str">
        <f t="shared" si="73"/>
        <v>Sin Fecha</v>
      </c>
      <c r="W295" s="250">
        <f t="shared" si="74"/>
        <v>18.124305555553292</v>
      </c>
      <c r="X295" s="246"/>
      <c r="Y295" s="251">
        <f>Brecha!$D$3</f>
        <v>5</v>
      </c>
      <c r="Z295" s="251" t="str">
        <f>LOOKUP(J295,Personas!$A$2:$A$45,Personas!$B$2:$B$45)</f>
        <v>BX+</v>
      </c>
      <c r="AA295" s="233"/>
      <c r="AB295" s="252"/>
      <c r="AC295" s="252"/>
      <c r="AD295" s="252"/>
      <c r="AE295" s="254"/>
      <c r="AF295" s="254"/>
      <c r="AG295" s="255"/>
    </row>
    <row r="296" spans="1:33" s="245" customFormat="1" ht="51.75" customHeight="1" x14ac:dyDescent="0.25">
      <c r="B296" s="254" t="s">
        <v>728</v>
      </c>
      <c r="C296" s="241" t="s">
        <v>798</v>
      </c>
      <c r="D296" s="246" t="s">
        <v>352</v>
      </c>
      <c r="E296" s="246" t="s">
        <v>51</v>
      </c>
      <c r="F296" s="246" t="s">
        <v>25</v>
      </c>
      <c r="G296" s="246" t="s">
        <v>799</v>
      </c>
      <c r="H296" s="246" t="s">
        <v>800</v>
      </c>
      <c r="I296" s="246" t="s">
        <v>148</v>
      </c>
      <c r="J296" s="246" t="s">
        <v>88</v>
      </c>
      <c r="K296" s="253">
        <f>Brecha!$D$2</f>
        <v>42058.75</v>
      </c>
      <c r="L296" s="248">
        <v>42040.625694444447</v>
      </c>
      <c r="M296" s="259">
        <v>42040.625694444447</v>
      </c>
      <c r="N296" s="249">
        <f t="shared" si="67"/>
        <v>0</v>
      </c>
      <c r="O296" s="248">
        <f t="shared" si="68"/>
        <v>42045.625694444447</v>
      </c>
      <c r="P296" s="248">
        <v>42045</v>
      </c>
      <c r="Q296" s="249">
        <f t="shared" si="69"/>
        <v>5</v>
      </c>
      <c r="R296" s="249">
        <f t="shared" si="70"/>
        <v>6</v>
      </c>
      <c r="S296" s="250">
        <f t="shared" si="71"/>
        <v>18.124305555553292</v>
      </c>
      <c r="T296" s="247">
        <v>42051.550694444442</v>
      </c>
      <c r="U296" s="247" t="str">
        <f t="shared" si="72"/>
        <v>No Cumplió</v>
      </c>
      <c r="V296" s="247" t="str">
        <f t="shared" si="73"/>
        <v>No Cumplió</v>
      </c>
      <c r="W296" s="250">
        <f t="shared" si="74"/>
        <v>10.924999999995634</v>
      </c>
      <c r="X296" s="246"/>
      <c r="Y296" s="251">
        <f>Brecha!$D$3</f>
        <v>5</v>
      </c>
      <c r="Z296" s="251" t="str">
        <f>LOOKUP(J296,Personas!$A$2:$A$45,Personas!$B$2:$B$45)</f>
        <v>TAS</v>
      </c>
      <c r="AA296" s="233"/>
      <c r="AB296" s="252"/>
      <c r="AC296" s="252"/>
      <c r="AD296" s="252"/>
      <c r="AE296" s="254"/>
      <c r="AF296" s="254"/>
      <c r="AG296" s="255"/>
    </row>
    <row r="297" spans="1:33" s="245" customFormat="1" ht="51.75" customHeight="1" x14ac:dyDescent="0.25">
      <c r="A297" s="245" t="s">
        <v>945</v>
      </c>
      <c r="B297" s="254" t="s">
        <v>708</v>
      </c>
      <c r="C297" s="241" t="s">
        <v>807</v>
      </c>
      <c r="D297" s="246" t="s">
        <v>352</v>
      </c>
      <c r="E297" s="246" t="s">
        <v>817</v>
      </c>
      <c r="F297" s="246" t="s">
        <v>25</v>
      </c>
      <c r="G297" s="246" t="s">
        <v>808</v>
      </c>
      <c r="H297" s="246" t="s">
        <v>809</v>
      </c>
      <c r="I297" s="246" t="s">
        <v>49</v>
      </c>
      <c r="J297" s="246" t="s">
        <v>49</v>
      </c>
      <c r="K297" s="253">
        <f>Brecha!$D$2</f>
        <v>42058.75</v>
      </c>
      <c r="L297" s="248">
        <v>42039.818055555559</v>
      </c>
      <c r="M297" s="259">
        <v>42054.55972222222</v>
      </c>
      <c r="N297" s="249">
        <f t="shared" si="67"/>
        <v>14.741666666661331</v>
      </c>
      <c r="O297" s="248">
        <f t="shared" si="68"/>
        <v>42059.55972222222</v>
      </c>
      <c r="P297" s="248"/>
      <c r="Q297" s="249">
        <f t="shared" si="69"/>
        <v>-5</v>
      </c>
      <c r="R297" s="249" t="str">
        <f t="shared" si="70"/>
        <v>Sin Fecha</v>
      </c>
      <c r="S297" s="250">
        <f t="shared" si="71"/>
        <v>18.931944444440887</v>
      </c>
      <c r="T297" s="247">
        <v>42054.55972222222</v>
      </c>
      <c r="U297" s="247" t="str">
        <f t="shared" si="72"/>
        <v>Cumplió</v>
      </c>
      <c r="V297" s="247" t="str">
        <f t="shared" si="73"/>
        <v>Sin Fecha</v>
      </c>
      <c r="W297" s="250">
        <f t="shared" si="74"/>
        <v>14.741666666661331</v>
      </c>
      <c r="X297" s="246" t="s">
        <v>17</v>
      </c>
      <c r="Y297" s="251">
        <f>Brecha!$D$3</f>
        <v>5</v>
      </c>
      <c r="Z297" s="251" t="str">
        <f>LOOKUP(J297,Personas!$A$2:$A$45,Personas!$B$2:$B$45)</f>
        <v>BX+</v>
      </c>
      <c r="AA297" s="233">
        <v>42048.536111111112</v>
      </c>
      <c r="AB297" s="252"/>
      <c r="AC297" s="252"/>
      <c r="AD297" s="252"/>
      <c r="AE297" s="192"/>
      <c r="AF297" s="254"/>
      <c r="AG297" s="255"/>
    </row>
    <row r="298" spans="1:33" s="245" customFormat="1" ht="51.75" customHeight="1" x14ac:dyDescent="0.25">
      <c r="A298" s="245">
        <v>1</v>
      </c>
      <c r="B298" s="254" t="s">
        <v>728</v>
      </c>
      <c r="C298" s="241" t="s">
        <v>763</v>
      </c>
      <c r="D298" s="246" t="s">
        <v>352</v>
      </c>
      <c r="E298" s="246" t="s">
        <v>51</v>
      </c>
      <c r="F298" s="246" t="s">
        <v>25</v>
      </c>
      <c r="G298" s="246" t="s">
        <v>761</v>
      </c>
      <c r="H298" s="246" t="s">
        <v>762</v>
      </c>
      <c r="I298" s="246" t="s">
        <v>22</v>
      </c>
      <c r="J298" s="246" t="s">
        <v>42</v>
      </c>
      <c r="K298" s="253">
        <f>Brecha!$D$2</f>
        <v>42058.75</v>
      </c>
      <c r="L298" s="248">
        <v>42039.497916666667</v>
      </c>
      <c r="M298" s="259">
        <v>42039.497916666667</v>
      </c>
      <c r="N298" s="249">
        <f t="shared" si="67"/>
        <v>0</v>
      </c>
      <c r="O298" s="248">
        <f t="shared" si="68"/>
        <v>42044.497916666667</v>
      </c>
      <c r="P298" s="248"/>
      <c r="Q298" s="249">
        <f t="shared" si="69"/>
        <v>14</v>
      </c>
      <c r="R298" s="249" t="str">
        <f t="shared" si="70"/>
        <v>Sin Fecha</v>
      </c>
      <c r="S298" s="250">
        <f t="shared" si="71"/>
        <v>19.252083333332848</v>
      </c>
      <c r="T298" s="247"/>
      <c r="U298" s="247" t="str">
        <f t="shared" si="72"/>
        <v>No Cumplió</v>
      </c>
      <c r="V298" s="247" t="str">
        <f t="shared" si="73"/>
        <v>Sin Fecha</v>
      </c>
      <c r="W298" s="250">
        <f t="shared" si="74"/>
        <v>19.252083333332848</v>
      </c>
      <c r="X298" s="246"/>
      <c r="Y298" s="251">
        <f>Brecha!$D$3</f>
        <v>5</v>
      </c>
      <c r="Z298" s="251" t="str">
        <f>LOOKUP(J298,Personas!$A$2:$A$45,Personas!$B$2:$B$45)</f>
        <v>TAS</v>
      </c>
      <c r="AA298" s="233"/>
      <c r="AB298" s="252"/>
      <c r="AC298" s="252"/>
      <c r="AD298" s="252"/>
      <c r="AE298" s="254"/>
      <c r="AF298" s="254"/>
      <c r="AG298" s="255"/>
    </row>
    <row r="299" spans="1:33" s="245" customFormat="1" ht="63.75" customHeight="1" x14ac:dyDescent="0.25">
      <c r="A299" s="245">
        <v>1</v>
      </c>
      <c r="B299" s="254" t="s">
        <v>727</v>
      </c>
      <c r="C299" s="241" t="s">
        <v>684</v>
      </c>
      <c r="D299" s="246" t="s">
        <v>352</v>
      </c>
      <c r="E299" s="246" t="s">
        <v>11</v>
      </c>
      <c r="F299" s="246" t="s">
        <v>12</v>
      </c>
      <c r="G299" s="246" t="s">
        <v>225</v>
      </c>
      <c r="H299" s="246" t="s">
        <v>685</v>
      </c>
      <c r="I299" s="246" t="s">
        <v>49</v>
      </c>
      <c r="J299" s="246" t="s">
        <v>42</v>
      </c>
      <c r="K299" s="253">
        <f>Brecha!$D$2</f>
        <v>42058.75</v>
      </c>
      <c r="L299" s="248">
        <v>42038.633333333331</v>
      </c>
      <c r="M299" s="253">
        <v>42041</v>
      </c>
      <c r="N299" s="249">
        <f t="shared" si="67"/>
        <v>2.3666666666686069</v>
      </c>
      <c r="O299" s="248">
        <f t="shared" si="68"/>
        <v>42046</v>
      </c>
      <c r="P299" s="248">
        <v>42060</v>
      </c>
      <c r="Q299" s="249">
        <f t="shared" si="69"/>
        <v>12</v>
      </c>
      <c r="R299" s="249">
        <f t="shared" si="70"/>
        <v>-1</v>
      </c>
      <c r="S299" s="250">
        <f t="shared" si="71"/>
        <v>20.116666666668607</v>
      </c>
      <c r="T299" s="247"/>
      <c r="U299" s="247" t="str">
        <f t="shared" si="72"/>
        <v>No Cumplió</v>
      </c>
      <c r="V299" s="247" t="str">
        <f t="shared" si="73"/>
        <v>No Cumplió</v>
      </c>
      <c r="W299" s="250">
        <f t="shared" si="74"/>
        <v>20.116666666668607</v>
      </c>
      <c r="X299" s="246" t="s">
        <v>17</v>
      </c>
      <c r="Y299" s="251">
        <f>Brecha!$D$3</f>
        <v>5</v>
      </c>
      <c r="Z299" s="251" t="str">
        <f>LOOKUP(J299,Personas!$A$2:$A$45,Personas!$B$2:$B$45)</f>
        <v>TAS</v>
      </c>
      <c r="AA299" s="233"/>
      <c r="AB299" s="252"/>
      <c r="AC299" s="252"/>
      <c r="AD299" s="252"/>
      <c r="AE299" s="254"/>
      <c r="AF299" s="254"/>
      <c r="AG299" s="255"/>
    </row>
    <row r="300" spans="1:33" s="245" customFormat="1" ht="63.75" customHeight="1" x14ac:dyDescent="0.25">
      <c r="A300" s="245">
        <v>1</v>
      </c>
      <c r="B300" s="254" t="s">
        <v>727</v>
      </c>
      <c r="C300" s="241" t="s">
        <v>686</v>
      </c>
      <c r="D300" s="246" t="s">
        <v>352</v>
      </c>
      <c r="E300" s="246" t="s">
        <v>51</v>
      </c>
      <c r="F300" s="246" t="s">
        <v>25</v>
      </c>
      <c r="G300" s="246" t="s">
        <v>687</v>
      </c>
      <c r="H300" s="246" t="s">
        <v>688</v>
      </c>
      <c r="I300" s="246" t="s">
        <v>300</v>
      </c>
      <c r="J300" s="246" t="s">
        <v>359</v>
      </c>
      <c r="K300" s="253">
        <f>Brecha!$D$2</f>
        <v>42058.75</v>
      </c>
      <c r="L300" s="248">
        <v>42038.38958333333</v>
      </c>
      <c r="M300" s="253">
        <v>42038.38958333333</v>
      </c>
      <c r="N300" s="249">
        <f t="shared" si="67"/>
        <v>0</v>
      </c>
      <c r="O300" s="248">
        <f t="shared" si="68"/>
        <v>42043.38958333333</v>
      </c>
      <c r="P300" s="248"/>
      <c r="Q300" s="249">
        <f t="shared" si="69"/>
        <v>15</v>
      </c>
      <c r="R300" s="249" t="str">
        <f t="shared" si="70"/>
        <v>Sin Fecha</v>
      </c>
      <c r="S300" s="250">
        <f t="shared" si="71"/>
        <v>20.360416666670062</v>
      </c>
      <c r="T300" s="247"/>
      <c r="U300" s="247" t="str">
        <f t="shared" si="72"/>
        <v>No Cumplió</v>
      </c>
      <c r="V300" s="247" t="str">
        <f t="shared" si="73"/>
        <v>Sin Fecha</v>
      </c>
      <c r="W300" s="250">
        <f t="shared" si="74"/>
        <v>20.360416666670062</v>
      </c>
      <c r="X300" s="246"/>
      <c r="Y300" s="251">
        <f>Brecha!$D$3</f>
        <v>5</v>
      </c>
      <c r="Z300" s="251" t="str">
        <f>LOOKUP(J300,Personas!$A$2:$A$45,Personas!$B$2:$B$45)</f>
        <v>TAS</v>
      </c>
      <c r="AA300" s="233"/>
      <c r="AB300" s="252"/>
      <c r="AC300" s="252"/>
      <c r="AD300" s="252"/>
      <c r="AE300" s="254"/>
      <c r="AF300" s="254"/>
      <c r="AG300" s="255"/>
    </row>
    <row r="301" spans="1:33" s="245" customFormat="1" ht="51.75" customHeight="1" x14ac:dyDescent="0.25">
      <c r="B301" s="254" t="s">
        <v>727</v>
      </c>
      <c r="C301" s="241" t="s">
        <v>9</v>
      </c>
      <c r="D301" s="246" t="s">
        <v>352</v>
      </c>
      <c r="E301" s="246" t="s">
        <v>11</v>
      </c>
      <c r="F301" s="246" t="s">
        <v>12</v>
      </c>
      <c r="G301" s="246" t="s">
        <v>13</v>
      </c>
      <c r="H301" s="246" t="s">
        <v>14</v>
      </c>
      <c r="I301" s="246" t="s">
        <v>15</v>
      </c>
      <c r="J301" s="246" t="s">
        <v>696</v>
      </c>
      <c r="K301" s="253">
        <f>Brecha!$D$2</f>
        <v>42058.75</v>
      </c>
      <c r="L301" s="248">
        <v>42035.386805555558</v>
      </c>
      <c r="M301" s="259">
        <v>42037</v>
      </c>
      <c r="N301" s="249">
        <f t="shared" si="67"/>
        <v>1.6131944444423425</v>
      </c>
      <c r="O301" s="248">
        <f t="shared" si="68"/>
        <v>42042</v>
      </c>
      <c r="P301" s="248"/>
      <c r="Q301" s="249">
        <f t="shared" si="69"/>
        <v>0</v>
      </c>
      <c r="R301" s="249" t="str">
        <f t="shared" si="70"/>
        <v>Sin Fecha</v>
      </c>
      <c r="S301" s="250">
        <f t="shared" si="71"/>
        <v>23.363194444442343</v>
      </c>
      <c r="T301" s="247">
        <v>42041.745833333334</v>
      </c>
      <c r="U301" s="247" t="str">
        <f t="shared" si="72"/>
        <v>Cumplió</v>
      </c>
      <c r="V301" s="247" t="str">
        <f t="shared" si="73"/>
        <v>Sin Fecha</v>
      </c>
      <c r="W301" s="250">
        <f t="shared" si="74"/>
        <v>6.359027777776646</v>
      </c>
      <c r="X301" s="246" t="s">
        <v>17</v>
      </c>
      <c r="Y301" s="251">
        <f>Brecha!$D$3</f>
        <v>5</v>
      </c>
      <c r="Z301" s="251" t="str">
        <f>LOOKUP(J301,Personas!$A$2:$A$45,Personas!$B$2:$B$45)</f>
        <v>TAS</v>
      </c>
      <c r="AA301" s="233"/>
      <c r="AB301" s="252"/>
      <c r="AC301" s="252"/>
      <c r="AD301" s="252"/>
      <c r="AE301" s="254"/>
      <c r="AF301" s="254"/>
      <c r="AG301" s="255"/>
    </row>
    <row r="302" spans="1:33" s="245" customFormat="1" ht="51.75" customHeight="1" x14ac:dyDescent="0.25">
      <c r="A302" s="245" t="s">
        <v>945</v>
      </c>
      <c r="B302" s="254" t="s">
        <v>727</v>
      </c>
      <c r="C302" s="241" t="s">
        <v>9</v>
      </c>
      <c r="D302" s="246" t="s">
        <v>352</v>
      </c>
      <c r="E302" s="246" t="s">
        <v>817</v>
      </c>
      <c r="F302" s="246" t="s">
        <v>12</v>
      </c>
      <c r="G302" s="246" t="s">
        <v>13</v>
      </c>
      <c r="H302" s="246" t="s">
        <v>14</v>
      </c>
      <c r="I302" s="246" t="s">
        <v>15</v>
      </c>
      <c r="J302" s="246" t="s">
        <v>696</v>
      </c>
      <c r="K302" s="253">
        <f>Brecha!$D$2</f>
        <v>42058.75</v>
      </c>
      <c r="L302" s="248">
        <v>42035.386805555558</v>
      </c>
      <c r="M302" s="259">
        <f>+T301</f>
        <v>42041.745833333334</v>
      </c>
      <c r="N302" s="249">
        <f t="shared" si="67"/>
        <v>6.359027777776646</v>
      </c>
      <c r="O302" s="248">
        <f t="shared" si="68"/>
        <v>42046.745833333334</v>
      </c>
      <c r="P302" s="248">
        <v>42046</v>
      </c>
      <c r="Q302" s="249">
        <f t="shared" si="69"/>
        <v>5</v>
      </c>
      <c r="R302" s="249">
        <f t="shared" si="70"/>
        <v>5</v>
      </c>
      <c r="S302" s="250">
        <f t="shared" si="71"/>
        <v>23.363194444442343</v>
      </c>
      <c r="T302" s="247">
        <v>42051.756249999999</v>
      </c>
      <c r="U302" s="247" t="str">
        <f t="shared" si="72"/>
        <v>No Cumplió</v>
      </c>
      <c r="V302" s="247" t="str">
        <f t="shared" si="73"/>
        <v>No Cumplió</v>
      </c>
      <c r="W302" s="250">
        <f t="shared" si="74"/>
        <v>16.369444444440887</v>
      </c>
      <c r="X302" s="246" t="s">
        <v>17</v>
      </c>
      <c r="Y302" s="251">
        <f>Brecha!$D$3</f>
        <v>5</v>
      </c>
      <c r="Z302" s="251" t="str">
        <f>LOOKUP(J302,Personas!$A$2:$A$45,Personas!$B$2:$B$45)</f>
        <v>TAS</v>
      </c>
      <c r="AA302" s="233"/>
      <c r="AB302" s="252"/>
      <c r="AC302" s="252"/>
      <c r="AD302" s="252"/>
      <c r="AE302" s="254"/>
      <c r="AF302" s="254"/>
      <c r="AG302" s="255"/>
    </row>
    <row r="303" spans="1:33" s="245" customFormat="1" ht="63.75" customHeight="1" x14ac:dyDescent="0.25">
      <c r="A303" s="245">
        <v>1</v>
      </c>
      <c r="B303" s="254" t="s">
        <v>728</v>
      </c>
      <c r="C303" s="241" t="s">
        <v>18</v>
      </c>
      <c r="D303" s="246" t="s">
        <v>352</v>
      </c>
      <c r="E303" s="246" t="s">
        <v>51</v>
      </c>
      <c r="F303" s="246" t="s">
        <v>12</v>
      </c>
      <c r="G303" s="246" t="s">
        <v>19</v>
      </c>
      <c r="H303" s="246" t="s">
        <v>20</v>
      </c>
      <c r="I303" s="246" t="s">
        <v>21</v>
      </c>
      <c r="J303" s="246" t="s">
        <v>42</v>
      </c>
      <c r="K303" s="253">
        <f>Brecha!$D$2</f>
        <v>42058.75</v>
      </c>
      <c r="L303" s="248">
        <v>42034.833333333336</v>
      </c>
      <c r="M303" s="253">
        <f>+T304</f>
        <v>42044.49722222222</v>
      </c>
      <c r="N303" s="249">
        <f t="shared" si="67"/>
        <v>9.663888888884685</v>
      </c>
      <c r="O303" s="248">
        <f t="shared" si="68"/>
        <v>42049.49722222222</v>
      </c>
      <c r="P303" s="248">
        <v>42059</v>
      </c>
      <c r="Q303" s="249">
        <f t="shared" si="69"/>
        <v>9</v>
      </c>
      <c r="R303" s="249">
        <f t="shared" si="70"/>
        <v>0</v>
      </c>
      <c r="S303" s="250">
        <f t="shared" si="71"/>
        <v>23.916666666664241</v>
      </c>
      <c r="T303" s="247"/>
      <c r="U303" s="247" t="str">
        <f t="shared" si="72"/>
        <v>No Cumplió</v>
      </c>
      <c r="V303" s="247" t="str">
        <f t="shared" si="73"/>
        <v>No Cumplió</v>
      </c>
      <c r="W303" s="250">
        <f t="shared" si="74"/>
        <v>23.916666666664241</v>
      </c>
      <c r="X303" s="246" t="s">
        <v>17</v>
      </c>
      <c r="Y303" s="251">
        <f>Brecha!$D$3</f>
        <v>5</v>
      </c>
      <c r="Z303" s="251" t="str">
        <f>LOOKUP(J303,Personas!$A$2:$A$45,Personas!$B$2:$B$45)</f>
        <v>TAS</v>
      </c>
      <c r="AA303" s="233"/>
      <c r="AB303" s="252"/>
      <c r="AC303" s="252"/>
      <c r="AD303" s="252"/>
      <c r="AE303" s="254"/>
      <c r="AF303" s="254"/>
      <c r="AG303" s="255"/>
    </row>
    <row r="304" spans="1:33" s="245" customFormat="1" ht="63.75" customHeight="1" x14ac:dyDescent="0.25">
      <c r="B304" s="254" t="s">
        <v>728</v>
      </c>
      <c r="C304" s="241" t="s">
        <v>18</v>
      </c>
      <c r="D304" s="246" t="s">
        <v>352</v>
      </c>
      <c r="E304" s="246" t="s">
        <v>24</v>
      </c>
      <c r="F304" s="246" t="s">
        <v>12</v>
      </c>
      <c r="G304" s="246" t="s">
        <v>19</v>
      </c>
      <c r="H304" s="246" t="s">
        <v>20</v>
      </c>
      <c r="I304" s="246" t="s">
        <v>21</v>
      </c>
      <c r="J304" s="246" t="s">
        <v>42</v>
      </c>
      <c r="K304" s="253">
        <f>Brecha!$D$2</f>
        <v>42058.75</v>
      </c>
      <c r="L304" s="248">
        <v>42034.833333333336</v>
      </c>
      <c r="M304" s="253">
        <v>42041.570833333331</v>
      </c>
      <c r="N304" s="249">
        <f t="shared" si="67"/>
        <v>6.7374999999956344</v>
      </c>
      <c r="O304" s="248">
        <f t="shared" si="68"/>
        <v>42046.570833333331</v>
      </c>
      <c r="P304" s="248"/>
      <c r="Q304" s="249">
        <f t="shared" si="69"/>
        <v>-2</v>
      </c>
      <c r="R304" s="249" t="str">
        <f t="shared" si="70"/>
        <v>Sin Fecha</v>
      </c>
      <c r="S304" s="250">
        <f t="shared" si="71"/>
        <v>23.916666666664241</v>
      </c>
      <c r="T304" s="247">
        <v>42044.49722222222</v>
      </c>
      <c r="U304" s="247" t="str">
        <f t="shared" si="72"/>
        <v>Cumplió</v>
      </c>
      <c r="V304" s="247" t="str">
        <f t="shared" si="73"/>
        <v>Sin Fecha</v>
      </c>
      <c r="W304" s="250">
        <f t="shared" si="74"/>
        <v>9.663888888884685</v>
      </c>
      <c r="X304" s="246" t="s">
        <v>17</v>
      </c>
      <c r="Y304" s="251">
        <f>Brecha!$D$3</f>
        <v>5</v>
      </c>
      <c r="Z304" s="251" t="str">
        <f>LOOKUP(J304,Personas!$A$2:$A$45,Personas!$B$2:$B$45)</f>
        <v>TAS</v>
      </c>
      <c r="AA304" s="233"/>
      <c r="AB304" s="252"/>
      <c r="AC304" s="252"/>
      <c r="AD304" s="252"/>
      <c r="AE304" s="254"/>
      <c r="AF304" s="254"/>
      <c r="AG304" s="255"/>
    </row>
    <row r="305" spans="1:33" s="245" customFormat="1" ht="51.75" customHeight="1" x14ac:dyDescent="0.25">
      <c r="B305" s="254" t="s">
        <v>729</v>
      </c>
      <c r="C305" s="241" t="s">
        <v>351</v>
      </c>
      <c r="D305" s="246" t="s">
        <v>352</v>
      </c>
      <c r="E305" s="246" t="s">
        <v>24</v>
      </c>
      <c r="F305" s="246" t="s">
        <v>12</v>
      </c>
      <c r="G305" s="246" t="s">
        <v>353</v>
      </c>
      <c r="H305" s="246" t="s">
        <v>354</v>
      </c>
      <c r="I305" s="246" t="s">
        <v>147</v>
      </c>
      <c r="J305" s="246" t="s">
        <v>16</v>
      </c>
      <c r="K305" s="253">
        <f>Brecha!$D$2</f>
        <v>42058.75</v>
      </c>
      <c r="L305" s="248">
        <v>42034.775000000001</v>
      </c>
      <c r="M305" s="259">
        <v>42037</v>
      </c>
      <c r="N305" s="249">
        <f t="shared" si="67"/>
        <v>2.2249999999985448</v>
      </c>
      <c r="O305" s="248">
        <f t="shared" si="68"/>
        <v>42042</v>
      </c>
      <c r="P305" s="248"/>
      <c r="Q305" s="249">
        <f t="shared" si="69"/>
        <v>-2</v>
      </c>
      <c r="R305" s="249" t="str">
        <f t="shared" si="70"/>
        <v>Sin Fecha</v>
      </c>
      <c r="S305" s="250">
        <f t="shared" si="71"/>
        <v>23.974999999998545</v>
      </c>
      <c r="T305" s="247">
        <v>42039.713194444441</v>
      </c>
      <c r="U305" s="247" t="str">
        <f t="shared" si="72"/>
        <v>Cumplió</v>
      </c>
      <c r="V305" s="247" t="str">
        <f t="shared" si="73"/>
        <v>Sin Fecha</v>
      </c>
      <c r="W305" s="250">
        <f t="shared" si="74"/>
        <v>4.9381944444394321</v>
      </c>
      <c r="X305" s="246"/>
      <c r="Y305" s="251">
        <f>Brecha!$D$3</f>
        <v>5</v>
      </c>
      <c r="Z305" s="251" t="str">
        <f>LOOKUP(J305,Personas!$A$2:$A$45,Personas!$B$2:$B$45)</f>
        <v>TAS</v>
      </c>
      <c r="AA305" s="233">
        <v>42035</v>
      </c>
      <c r="AB305" s="252"/>
      <c r="AC305" s="252"/>
      <c r="AD305" s="252"/>
      <c r="AE305" s="254"/>
      <c r="AF305" s="255"/>
      <c r="AG305" s="255"/>
    </row>
    <row r="306" spans="1:33" s="245" customFormat="1" ht="51.75" customHeight="1" x14ac:dyDescent="0.25">
      <c r="B306" s="254" t="s">
        <v>729</v>
      </c>
      <c r="C306" s="241" t="s">
        <v>351</v>
      </c>
      <c r="D306" s="246" t="s">
        <v>352</v>
      </c>
      <c r="E306" s="246" t="s">
        <v>51</v>
      </c>
      <c r="F306" s="246" t="s">
        <v>12</v>
      </c>
      <c r="G306" s="246" t="s">
        <v>353</v>
      </c>
      <c r="H306" s="246" t="s">
        <v>354</v>
      </c>
      <c r="I306" s="246" t="s">
        <v>147</v>
      </c>
      <c r="J306" s="246" t="s">
        <v>147</v>
      </c>
      <c r="K306" s="253">
        <f>Brecha!$D$2</f>
        <v>42058.75</v>
      </c>
      <c r="L306" s="248">
        <v>42034.775000000001</v>
      </c>
      <c r="M306" s="259">
        <f>+T305</f>
        <v>42039.713194444441</v>
      </c>
      <c r="N306" s="249">
        <f t="shared" si="67"/>
        <v>4.9381944444394321</v>
      </c>
      <c r="O306" s="248">
        <f t="shared" si="68"/>
        <v>42044.713194444441</v>
      </c>
      <c r="P306" s="248"/>
      <c r="Q306" s="249">
        <f t="shared" si="69"/>
        <v>-2</v>
      </c>
      <c r="R306" s="249" t="str">
        <f t="shared" si="70"/>
        <v>Sin Fecha</v>
      </c>
      <c r="S306" s="250">
        <f t="shared" si="71"/>
        <v>23.974999999998545</v>
      </c>
      <c r="T306" s="247">
        <v>42041.759027777778</v>
      </c>
      <c r="U306" s="247" t="str">
        <f t="shared" si="72"/>
        <v>Cumplió</v>
      </c>
      <c r="V306" s="247" t="str">
        <f t="shared" si="73"/>
        <v>Sin Fecha</v>
      </c>
      <c r="W306" s="250">
        <f t="shared" si="74"/>
        <v>6.984027777776646</v>
      </c>
      <c r="X306" s="246" t="s">
        <v>76</v>
      </c>
      <c r="Y306" s="251">
        <f>Brecha!$D$3</f>
        <v>5</v>
      </c>
      <c r="Z306" s="251" t="str">
        <f>LOOKUP(J306,Personas!$A$2:$A$45,Personas!$B$2:$B$45)</f>
        <v>BX+</v>
      </c>
      <c r="AA306" s="233">
        <v>42035</v>
      </c>
      <c r="AB306" s="252"/>
      <c r="AC306" s="252"/>
      <c r="AD306" s="252"/>
      <c r="AE306" s="254"/>
      <c r="AF306" s="255"/>
      <c r="AG306" s="255"/>
    </row>
    <row r="307" spans="1:33" s="245" customFormat="1" ht="51.75" customHeight="1" x14ac:dyDescent="0.25">
      <c r="B307" s="254" t="s">
        <v>729</v>
      </c>
      <c r="C307" s="241" t="s">
        <v>351</v>
      </c>
      <c r="D307" s="246" t="s">
        <v>352</v>
      </c>
      <c r="E307" s="246" t="s">
        <v>51</v>
      </c>
      <c r="F307" s="246" t="s">
        <v>12</v>
      </c>
      <c r="G307" s="246" t="s">
        <v>353</v>
      </c>
      <c r="H307" s="246" t="s">
        <v>354</v>
      </c>
      <c r="I307" s="246" t="s">
        <v>147</v>
      </c>
      <c r="J307" s="246" t="s">
        <v>80</v>
      </c>
      <c r="K307" s="253">
        <f>Brecha!$D$2</f>
        <v>42058.75</v>
      </c>
      <c r="L307" s="248">
        <v>42034.775000000001</v>
      </c>
      <c r="M307" s="259">
        <f>+T306</f>
        <v>42041.759027777778</v>
      </c>
      <c r="N307" s="249">
        <f t="shared" si="67"/>
        <v>6.984027777776646</v>
      </c>
      <c r="O307" s="248">
        <f t="shared" si="68"/>
        <v>42046.759027777778</v>
      </c>
      <c r="P307" s="248"/>
      <c r="Q307" s="249">
        <f t="shared" si="69"/>
        <v>6</v>
      </c>
      <c r="R307" s="249" t="str">
        <f t="shared" si="70"/>
        <v>Sin Fecha</v>
      </c>
      <c r="S307" s="250">
        <f t="shared" si="71"/>
        <v>23.974999999998545</v>
      </c>
      <c r="T307" s="247">
        <v>42053.697222222225</v>
      </c>
      <c r="U307" s="247" t="str">
        <f t="shared" si="72"/>
        <v>No Cumplió</v>
      </c>
      <c r="V307" s="247" t="str">
        <f t="shared" si="73"/>
        <v>Sin Fecha</v>
      </c>
      <c r="W307" s="250">
        <f t="shared" si="74"/>
        <v>18.922222222223354</v>
      </c>
      <c r="X307" s="246" t="s">
        <v>76</v>
      </c>
      <c r="Y307" s="251">
        <f>Brecha!$D$3</f>
        <v>5</v>
      </c>
      <c r="Z307" s="251" t="str">
        <f>LOOKUP(J307,Personas!$A$2:$A$45,Personas!$B$2:$B$45)</f>
        <v>BX+</v>
      </c>
      <c r="AA307" s="233">
        <v>42035</v>
      </c>
      <c r="AB307" s="252"/>
      <c r="AC307" s="252"/>
      <c r="AD307" s="252"/>
      <c r="AE307" s="254"/>
      <c r="AF307" s="255"/>
      <c r="AG307" s="255"/>
    </row>
    <row r="308" spans="1:33" s="245" customFormat="1" ht="51.75" customHeight="1" x14ac:dyDescent="0.25">
      <c r="A308" s="245">
        <v>1</v>
      </c>
      <c r="B308" s="254" t="s">
        <v>729</v>
      </c>
      <c r="C308" s="241" t="s">
        <v>351</v>
      </c>
      <c r="D308" s="246" t="s">
        <v>352</v>
      </c>
      <c r="E308" s="246" t="s">
        <v>59</v>
      </c>
      <c r="F308" s="246" t="s">
        <v>12</v>
      </c>
      <c r="G308" s="246" t="s">
        <v>353</v>
      </c>
      <c r="H308" s="246" t="s">
        <v>354</v>
      </c>
      <c r="I308" s="246" t="s">
        <v>147</v>
      </c>
      <c r="J308" s="246" t="s">
        <v>147</v>
      </c>
      <c r="K308" s="253">
        <f>Brecha!$D$2</f>
        <v>42058.75</v>
      </c>
      <c r="L308" s="248">
        <v>42034.775000000001</v>
      </c>
      <c r="M308" s="259">
        <f>+T307</f>
        <v>42053.697222222225</v>
      </c>
      <c r="N308" s="249">
        <f t="shared" si="67"/>
        <v>18.922222222223354</v>
      </c>
      <c r="O308" s="248">
        <f t="shared" si="68"/>
        <v>42058.697222222225</v>
      </c>
      <c r="P308" s="248"/>
      <c r="Q308" s="249">
        <f t="shared" si="69"/>
        <v>0</v>
      </c>
      <c r="R308" s="249" t="str">
        <f t="shared" si="70"/>
        <v>Sin Fecha</v>
      </c>
      <c r="S308" s="250">
        <f t="shared" si="71"/>
        <v>23.974999999998545</v>
      </c>
      <c r="T308" s="247"/>
      <c r="U308" s="247" t="str">
        <f t="shared" si="72"/>
        <v>No Cumplió</v>
      </c>
      <c r="V308" s="247" t="str">
        <f t="shared" si="73"/>
        <v>Sin Fecha</v>
      </c>
      <c r="W308" s="250">
        <f t="shared" si="74"/>
        <v>23.974999999998545</v>
      </c>
      <c r="X308" s="246" t="s">
        <v>76</v>
      </c>
      <c r="Y308" s="251">
        <f>Brecha!$D$3</f>
        <v>5</v>
      </c>
      <c r="Z308" s="251" t="str">
        <f>LOOKUP(J308,Personas!$A$2:$A$45,Personas!$B$2:$B$45)</f>
        <v>BX+</v>
      </c>
      <c r="AA308" s="233">
        <v>42035</v>
      </c>
      <c r="AB308" s="252"/>
      <c r="AC308" s="252"/>
      <c r="AD308" s="252"/>
      <c r="AE308" s="254"/>
      <c r="AF308" s="255"/>
      <c r="AG308" s="255"/>
    </row>
    <row r="309" spans="1:33" s="245" customFormat="1" ht="51.75" customHeight="1" x14ac:dyDescent="0.25">
      <c r="A309" s="245">
        <v>1</v>
      </c>
      <c r="B309" s="254" t="s">
        <v>727</v>
      </c>
      <c r="C309" s="241" t="s">
        <v>46</v>
      </c>
      <c r="D309" s="246" t="s">
        <v>352</v>
      </c>
      <c r="E309" s="246" t="s">
        <v>11</v>
      </c>
      <c r="F309" s="246" t="s">
        <v>25</v>
      </c>
      <c r="G309" s="246" t="s">
        <v>47</v>
      </c>
      <c r="H309" s="246" t="s">
        <v>355</v>
      </c>
      <c r="I309" s="246" t="s">
        <v>49</v>
      </c>
      <c r="J309" s="246" t="s">
        <v>505</v>
      </c>
      <c r="K309" s="253">
        <f>Brecha!$D$2</f>
        <v>42058.75</v>
      </c>
      <c r="L309" s="248">
        <v>42034.632638888892</v>
      </c>
      <c r="M309" s="259">
        <f>+T310</f>
        <v>42045.63958333333</v>
      </c>
      <c r="N309" s="249">
        <f t="shared" si="67"/>
        <v>11.006944444437977</v>
      </c>
      <c r="O309" s="248">
        <f t="shared" si="68"/>
        <v>42050.63958333333</v>
      </c>
      <c r="P309" s="248"/>
      <c r="Q309" s="249">
        <f t="shared" si="69"/>
        <v>8</v>
      </c>
      <c r="R309" s="249" t="str">
        <f t="shared" si="70"/>
        <v>Sin Fecha</v>
      </c>
      <c r="S309" s="250">
        <f t="shared" si="71"/>
        <v>24.117361111108039</v>
      </c>
      <c r="T309" s="247"/>
      <c r="U309" s="247" t="str">
        <f t="shared" si="72"/>
        <v>No Cumplió</v>
      </c>
      <c r="V309" s="247" t="str">
        <f t="shared" si="73"/>
        <v>Sin Fecha</v>
      </c>
      <c r="W309" s="250">
        <f t="shared" si="74"/>
        <v>24.117361111108039</v>
      </c>
      <c r="X309" s="246" t="s">
        <v>17</v>
      </c>
      <c r="Y309" s="251">
        <f>Brecha!$D$3</f>
        <v>5</v>
      </c>
      <c r="Z309" s="251" t="str">
        <f>LOOKUP(J309,Personas!$A$2:$A$45,Personas!$B$2:$B$45)</f>
        <v>BX+</v>
      </c>
      <c r="AA309" s="233"/>
      <c r="AB309" s="252"/>
      <c r="AC309" s="252"/>
      <c r="AD309" s="252"/>
      <c r="AE309" s="254"/>
      <c r="AF309" s="255"/>
      <c r="AG309" s="255"/>
    </row>
    <row r="310" spans="1:33" s="245" customFormat="1" ht="51.75" customHeight="1" x14ac:dyDescent="0.25">
      <c r="B310" s="254" t="s">
        <v>727</v>
      </c>
      <c r="C310" s="241" t="s">
        <v>46</v>
      </c>
      <c r="D310" s="246" t="s">
        <v>352</v>
      </c>
      <c r="E310" s="246" t="s">
        <v>11</v>
      </c>
      <c r="F310" s="246" t="s">
        <v>25</v>
      </c>
      <c r="G310" s="246" t="s">
        <v>47</v>
      </c>
      <c r="H310" s="246" t="s">
        <v>355</v>
      </c>
      <c r="I310" s="246" t="s">
        <v>49</v>
      </c>
      <c r="J310" s="246" t="s">
        <v>42</v>
      </c>
      <c r="K310" s="253">
        <f>Brecha!$D$2</f>
        <v>42058.75</v>
      </c>
      <c r="L310" s="248">
        <v>42034.632638888892</v>
      </c>
      <c r="M310" s="259">
        <v>42037</v>
      </c>
      <c r="N310" s="249">
        <f t="shared" si="67"/>
        <v>2.367361111108039</v>
      </c>
      <c r="O310" s="248">
        <f t="shared" si="68"/>
        <v>42042</v>
      </c>
      <c r="P310" s="248"/>
      <c r="Q310" s="249">
        <f t="shared" si="69"/>
        <v>3</v>
      </c>
      <c r="R310" s="249" t="str">
        <f t="shared" si="70"/>
        <v>Sin Fecha</v>
      </c>
      <c r="S310" s="250">
        <f t="shared" si="71"/>
        <v>24.117361111108039</v>
      </c>
      <c r="T310" s="247">
        <v>42045.63958333333</v>
      </c>
      <c r="U310" s="247" t="str">
        <f t="shared" si="72"/>
        <v>No Cumplió</v>
      </c>
      <c r="V310" s="247" t="str">
        <f t="shared" si="73"/>
        <v>Sin Fecha</v>
      </c>
      <c r="W310" s="250">
        <f t="shared" si="74"/>
        <v>11.006944444437977</v>
      </c>
      <c r="X310" s="246" t="s">
        <v>17</v>
      </c>
      <c r="Y310" s="251">
        <f>Brecha!$D$3</f>
        <v>5</v>
      </c>
      <c r="Z310" s="251" t="str">
        <f>LOOKUP(J310,Personas!$A$2:$A$45,Personas!$B$2:$B$45)</f>
        <v>TAS</v>
      </c>
      <c r="AA310" s="233"/>
      <c r="AB310" s="252"/>
      <c r="AC310" s="252"/>
      <c r="AD310" s="252"/>
      <c r="AE310" s="254"/>
      <c r="AF310" s="255"/>
      <c r="AG310" s="255"/>
    </row>
    <row r="311" spans="1:33" s="245" customFormat="1" ht="51.75" customHeight="1" x14ac:dyDescent="0.25">
      <c r="B311" s="254" t="s">
        <v>727</v>
      </c>
      <c r="C311" s="241" t="s">
        <v>356</v>
      </c>
      <c r="D311" s="246" t="s">
        <v>352</v>
      </c>
      <c r="E311" s="246" t="s">
        <v>11</v>
      </c>
      <c r="F311" s="246" t="s">
        <v>25</v>
      </c>
      <c r="G311" s="246" t="s">
        <v>357</v>
      </c>
      <c r="H311" s="246" t="s">
        <v>358</v>
      </c>
      <c r="I311" s="246" t="s">
        <v>22</v>
      </c>
      <c r="J311" s="246" t="s">
        <v>359</v>
      </c>
      <c r="K311" s="253">
        <f>Brecha!$D$2</f>
        <v>42058.75</v>
      </c>
      <c r="L311" s="248">
        <v>42033.79583333333</v>
      </c>
      <c r="M311" s="259">
        <v>42037</v>
      </c>
      <c r="N311" s="249">
        <f t="shared" si="67"/>
        <v>3.2041666666700621</v>
      </c>
      <c r="O311" s="248">
        <f t="shared" si="68"/>
        <v>42042</v>
      </c>
      <c r="P311" s="248"/>
      <c r="Q311" s="249">
        <f t="shared" si="69"/>
        <v>-2</v>
      </c>
      <c r="R311" s="249" t="str">
        <f t="shared" si="70"/>
        <v>Sin Fecha</v>
      </c>
      <c r="S311" s="250">
        <f t="shared" si="71"/>
        <v>24.954166666670062</v>
      </c>
      <c r="T311" s="247">
        <v>42039.499305555553</v>
      </c>
      <c r="U311" s="247" t="str">
        <f t="shared" si="72"/>
        <v>Cumplió</v>
      </c>
      <c r="V311" s="247" t="str">
        <f t="shared" si="73"/>
        <v>Sin Fecha</v>
      </c>
      <c r="W311" s="250">
        <f t="shared" si="74"/>
        <v>5.703472222223354</v>
      </c>
      <c r="X311" s="246" t="s">
        <v>76</v>
      </c>
      <c r="Y311" s="251">
        <f>Brecha!$D$3</f>
        <v>5</v>
      </c>
      <c r="Z311" s="251" t="str">
        <f>LOOKUP(J311,Personas!$A$2:$A$45,Personas!$B$2:$B$45)</f>
        <v>TAS</v>
      </c>
      <c r="AA311" s="233"/>
      <c r="AB311" s="252"/>
      <c r="AC311" s="252"/>
      <c r="AD311" s="252"/>
      <c r="AE311" s="254"/>
      <c r="AF311" s="255"/>
      <c r="AG311" s="255"/>
    </row>
    <row r="312" spans="1:33" s="245" customFormat="1" ht="51.75" customHeight="1" x14ac:dyDescent="0.25">
      <c r="A312" s="245" t="s">
        <v>945</v>
      </c>
      <c r="B312" s="254" t="s">
        <v>727</v>
      </c>
      <c r="C312" s="241" t="s">
        <v>356</v>
      </c>
      <c r="D312" s="246" t="s">
        <v>352</v>
      </c>
      <c r="E312" s="246" t="s">
        <v>817</v>
      </c>
      <c r="F312" s="246" t="s">
        <v>25</v>
      </c>
      <c r="G312" s="246" t="s">
        <v>357</v>
      </c>
      <c r="H312" s="246" t="s">
        <v>358</v>
      </c>
      <c r="I312" s="246" t="s">
        <v>22</v>
      </c>
      <c r="J312" s="246" t="s">
        <v>22</v>
      </c>
      <c r="K312" s="253">
        <f>Brecha!$D$2</f>
        <v>42058.75</v>
      </c>
      <c r="L312" s="248">
        <v>42033.79583333333</v>
      </c>
      <c r="M312" s="259">
        <f>+T311</f>
        <v>42039.499305555553</v>
      </c>
      <c r="N312" s="249">
        <f t="shared" si="67"/>
        <v>5.703472222223354</v>
      </c>
      <c r="O312" s="248">
        <f t="shared" si="68"/>
        <v>42044.499305555553</v>
      </c>
      <c r="P312" s="248"/>
      <c r="Q312" s="249">
        <f t="shared" si="69"/>
        <v>-2</v>
      </c>
      <c r="R312" s="249" t="str">
        <f t="shared" si="70"/>
        <v>Sin Fecha</v>
      </c>
      <c r="S312" s="250">
        <f t="shared" si="71"/>
        <v>24.954166666670062</v>
      </c>
      <c r="T312" s="247">
        <v>42041.573611111111</v>
      </c>
      <c r="U312" s="247" t="str">
        <f t="shared" si="72"/>
        <v>Cumplió</v>
      </c>
      <c r="V312" s="247" t="str">
        <f t="shared" si="73"/>
        <v>Sin Fecha</v>
      </c>
      <c r="W312" s="250">
        <f t="shared" si="74"/>
        <v>7.7777777777810115</v>
      </c>
      <c r="X312" s="246" t="s">
        <v>76</v>
      </c>
      <c r="Y312" s="251">
        <f>Brecha!$D$3</f>
        <v>5</v>
      </c>
      <c r="Z312" s="251" t="str">
        <f>LOOKUP(J312,Personas!$A$2:$A$45,Personas!$B$2:$B$45)</f>
        <v>TAS</v>
      </c>
      <c r="AA312" s="233"/>
      <c r="AB312" s="252"/>
      <c r="AC312" s="252"/>
      <c r="AD312" s="252"/>
      <c r="AE312" s="254"/>
      <c r="AF312" s="255"/>
      <c r="AG312" s="255"/>
    </row>
    <row r="313" spans="1:33" s="245" customFormat="1" ht="51.75" customHeight="1" x14ac:dyDescent="0.25">
      <c r="A313" s="245">
        <v>1</v>
      </c>
      <c r="B313" s="254" t="s">
        <v>727</v>
      </c>
      <c r="C313" s="241" t="s">
        <v>360</v>
      </c>
      <c r="D313" s="246" t="s">
        <v>352</v>
      </c>
      <c r="E313" s="246" t="s">
        <v>24</v>
      </c>
      <c r="F313" s="246" t="s">
        <v>25</v>
      </c>
      <c r="G313" s="246" t="s">
        <v>361</v>
      </c>
      <c r="H313" s="246" t="s">
        <v>362</v>
      </c>
      <c r="I313" s="246" t="s">
        <v>22</v>
      </c>
      <c r="J313" s="246" t="s">
        <v>21</v>
      </c>
      <c r="K313" s="253">
        <f>Brecha!$D$2</f>
        <v>42058.75</v>
      </c>
      <c r="L313" s="248">
        <v>42027.555555555555</v>
      </c>
      <c r="M313" s="259">
        <f>+T314</f>
        <v>42045.600694444445</v>
      </c>
      <c r="N313" s="249">
        <f t="shared" si="67"/>
        <v>18.045138888890506</v>
      </c>
      <c r="O313" s="248">
        <f t="shared" si="68"/>
        <v>42050.600694444445</v>
      </c>
      <c r="P313" s="248">
        <v>42054</v>
      </c>
      <c r="Q313" s="249">
        <f t="shared" si="69"/>
        <v>8</v>
      </c>
      <c r="R313" s="249">
        <f t="shared" si="70"/>
        <v>4</v>
      </c>
      <c r="S313" s="250">
        <f t="shared" si="71"/>
        <v>31.194444444445253</v>
      </c>
      <c r="T313" s="247"/>
      <c r="U313" s="247" t="str">
        <f t="shared" si="72"/>
        <v>No Cumplió</v>
      </c>
      <c r="V313" s="247" t="str">
        <f t="shared" si="73"/>
        <v>No Cumplió</v>
      </c>
      <c r="W313" s="250">
        <f t="shared" si="74"/>
        <v>31.194444444445253</v>
      </c>
      <c r="X313" s="246"/>
      <c r="Y313" s="251">
        <f>Brecha!$D$3</f>
        <v>5</v>
      </c>
      <c r="Z313" s="251" t="str">
        <f>LOOKUP(J313,Personas!$A$2:$A$45,Personas!$B$2:$B$45)</f>
        <v>BX+</v>
      </c>
      <c r="AA313" s="233"/>
      <c r="AB313" s="252"/>
      <c r="AC313" s="252"/>
      <c r="AD313" s="252"/>
      <c r="AE313" s="254"/>
      <c r="AF313" s="255"/>
      <c r="AG313" s="255"/>
    </row>
    <row r="314" spans="1:33" s="245" customFormat="1" ht="51.75" customHeight="1" x14ac:dyDescent="0.25">
      <c r="B314" s="254" t="s">
        <v>727</v>
      </c>
      <c r="C314" s="241" t="s">
        <v>360</v>
      </c>
      <c r="D314" s="246" t="s">
        <v>352</v>
      </c>
      <c r="E314" s="246" t="s">
        <v>11</v>
      </c>
      <c r="F314" s="246" t="s">
        <v>25</v>
      </c>
      <c r="G314" s="246" t="s">
        <v>361</v>
      </c>
      <c r="H314" s="246" t="s">
        <v>362</v>
      </c>
      <c r="I314" s="246" t="s">
        <v>22</v>
      </c>
      <c r="J314" s="246" t="s">
        <v>363</v>
      </c>
      <c r="K314" s="253">
        <f>Brecha!$D$2</f>
        <v>42058.75</v>
      </c>
      <c r="L314" s="248">
        <v>42027.555555555555</v>
      </c>
      <c r="M314" s="259">
        <v>42037</v>
      </c>
      <c r="N314" s="249">
        <f t="shared" si="67"/>
        <v>9.4444444444452529</v>
      </c>
      <c r="O314" s="248">
        <f t="shared" si="68"/>
        <v>42042</v>
      </c>
      <c r="P314" s="248">
        <v>42054</v>
      </c>
      <c r="Q314" s="249">
        <f t="shared" si="69"/>
        <v>3</v>
      </c>
      <c r="R314" s="249">
        <f t="shared" si="70"/>
        <v>-8</v>
      </c>
      <c r="S314" s="250">
        <f t="shared" si="71"/>
        <v>31.194444444445253</v>
      </c>
      <c r="T314" s="247">
        <v>42045.600694444445</v>
      </c>
      <c r="U314" s="247" t="str">
        <f t="shared" si="72"/>
        <v>No Cumplió</v>
      </c>
      <c r="V314" s="247" t="str">
        <f t="shared" si="73"/>
        <v>Cumplió</v>
      </c>
      <c r="W314" s="250">
        <f t="shared" si="74"/>
        <v>18.045138888890506</v>
      </c>
      <c r="X314" s="246"/>
      <c r="Y314" s="251">
        <f>Brecha!$D$3</f>
        <v>5</v>
      </c>
      <c r="Z314" s="251" t="str">
        <f>LOOKUP(J314,Personas!$A$2:$A$45,Personas!$B$2:$B$45)</f>
        <v>TAS</v>
      </c>
      <c r="AA314" s="233"/>
      <c r="AB314" s="252"/>
      <c r="AC314" s="252"/>
      <c r="AD314" s="252"/>
      <c r="AE314" s="254"/>
      <c r="AF314" s="255"/>
      <c r="AG314" s="255"/>
    </row>
    <row r="315" spans="1:33" s="245" customFormat="1" ht="51.75" customHeight="1" x14ac:dyDescent="0.25">
      <c r="A315" s="245">
        <v>1</v>
      </c>
      <c r="B315" s="254" t="s">
        <v>727</v>
      </c>
      <c r="C315" s="241" t="s">
        <v>364</v>
      </c>
      <c r="D315" s="246" t="s">
        <v>352</v>
      </c>
      <c r="E315" s="246" t="s">
        <v>11</v>
      </c>
      <c r="F315" s="246" t="s">
        <v>51</v>
      </c>
      <c r="G315" s="246" t="s">
        <v>365</v>
      </c>
      <c r="H315" s="246" t="s">
        <v>366</v>
      </c>
      <c r="I315" s="246" t="s">
        <v>54</v>
      </c>
      <c r="J315" s="246" t="s">
        <v>54</v>
      </c>
      <c r="K315" s="253">
        <f>Brecha!$D$2</f>
        <v>42058.75</v>
      </c>
      <c r="L315" s="248">
        <v>42027.463194444441</v>
      </c>
      <c r="M315" s="259">
        <v>42037</v>
      </c>
      <c r="N315" s="249">
        <f t="shared" si="67"/>
        <v>9.5368055555591127</v>
      </c>
      <c r="O315" s="248">
        <f t="shared" si="68"/>
        <v>42042</v>
      </c>
      <c r="P315" s="248"/>
      <c r="Q315" s="249">
        <f t="shared" si="69"/>
        <v>16</v>
      </c>
      <c r="R315" s="249" t="str">
        <f t="shared" si="70"/>
        <v>Sin Fecha</v>
      </c>
      <c r="S315" s="250">
        <f t="shared" si="71"/>
        <v>31.286805555559113</v>
      </c>
      <c r="T315" s="247"/>
      <c r="U315" s="247" t="str">
        <f t="shared" si="72"/>
        <v>No Cumplió</v>
      </c>
      <c r="V315" s="247" t="str">
        <f t="shared" si="73"/>
        <v>Sin Fecha</v>
      </c>
      <c r="W315" s="250">
        <f t="shared" si="74"/>
        <v>31.286805555559113</v>
      </c>
      <c r="X315" s="246" t="s">
        <v>76</v>
      </c>
      <c r="Y315" s="251">
        <f>Brecha!$D$3</f>
        <v>5</v>
      </c>
      <c r="Z315" s="251" t="str">
        <f>LOOKUP(J315,Personas!$A$2:$A$45,Personas!$B$2:$B$45)</f>
        <v>TAS</v>
      </c>
      <c r="AA315" s="233"/>
      <c r="AB315" s="252"/>
      <c r="AC315" s="252"/>
      <c r="AD315" s="252"/>
      <c r="AE315" s="254"/>
      <c r="AF315" s="255"/>
      <c r="AG315" s="255"/>
    </row>
    <row r="316" spans="1:33" s="245" customFormat="1" ht="63.75" customHeight="1" x14ac:dyDescent="0.25">
      <c r="A316" s="245">
        <v>1</v>
      </c>
      <c r="B316" s="254" t="s">
        <v>730</v>
      </c>
      <c r="C316" s="241" t="s">
        <v>72</v>
      </c>
      <c r="D316" s="246" t="s">
        <v>352</v>
      </c>
      <c r="E316" s="246" t="s">
        <v>158</v>
      </c>
      <c r="F316" s="246" t="s">
        <v>25</v>
      </c>
      <c r="G316" s="246" t="s">
        <v>73</v>
      </c>
      <c r="H316" s="246" t="s">
        <v>74</v>
      </c>
      <c r="I316" s="246" t="s">
        <v>32</v>
      </c>
      <c r="J316" s="246" t="s">
        <v>54</v>
      </c>
      <c r="K316" s="253">
        <f>Brecha!$D$2</f>
        <v>42058.75</v>
      </c>
      <c r="L316" s="248">
        <v>42026.929861111108</v>
      </c>
      <c r="M316" s="253">
        <f>+T317</f>
        <v>42051.698611111111</v>
      </c>
      <c r="N316" s="249">
        <f t="shared" si="67"/>
        <v>24.76875000000291</v>
      </c>
      <c r="O316" s="248">
        <f t="shared" si="68"/>
        <v>42056.698611111111</v>
      </c>
      <c r="P316" s="248"/>
      <c r="Q316" s="249">
        <f t="shared" si="69"/>
        <v>2</v>
      </c>
      <c r="R316" s="249" t="str">
        <f t="shared" si="70"/>
        <v>Sin Fecha</v>
      </c>
      <c r="S316" s="250">
        <f t="shared" si="71"/>
        <v>31.820138888891961</v>
      </c>
      <c r="T316" s="247"/>
      <c r="U316" s="247" t="str">
        <f t="shared" si="72"/>
        <v>No Cumplió</v>
      </c>
      <c r="V316" s="247" t="str">
        <f t="shared" si="73"/>
        <v>Sin Fecha</v>
      </c>
      <c r="W316" s="250">
        <f t="shared" si="74"/>
        <v>31.820138888891961</v>
      </c>
      <c r="X316" s="246" t="s">
        <v>17</v>
      </c>
      <c r="Y316" s="251">
        <f>Brecha!$D$3</f>
        <v>5</v>
      </c>
      <c r="Z316" s="251" t="str">
        <f>LOOKUP(J316,Personas!$A$2:$A$45,Personas!$B$2:$B$45)</f>
        <v>TAS</v>
      </c>
      <c r="AA316" s="233">
        <v>42051.698611111111</v>
      </c>
      <c r="AB316" s="252"/>
      <c r="AC316" s="252"/>
      <c r="AD316" s="252"/>
      <c r="AE316" s="254"/>
      <c r="AF316" s="254"/>
      <c r="AG316" s="255"/>
    </row>
    <row r="317" spans="1:33" s="245" customFormat="1" ht="63.75" customHeight="1" x14ac:dyDescent="0.25">
      <c r="B317" s="254" t="s">
        <v>730</v>
      </c>
      <c r="C317" s="241" t="s">
        <v>72</v>
      </c>
      <c r="D317" s="246" t="s">
        <v>352</v>
      </c>
      <c r="E317" s="246" t="s">
        <v>59</v>
      </c>
      <c r="F317" s="246" t="s">
        <v>25</v>
      </c>
      <c r="G317" s="246" t="s">
        <v>73</v>
      </c>
      <c r="H317" s="246" t="s">
        <v>74</v>
      </c>
      <c r="I317" s="246" t="s">
        <v>32</v>
      </c>
      <c r="J317" s="246" t="s">
        <v>32</v>
      </c>
      <c r="K317" s="253">
        <f>Brecha!$D$2</f>
        <v>42058.75</v>
      </c>
      <c r="L317" s="248">
        <v>42026.929861111108</v>
      </c>
      <c r="M317" s="253">
        <v>42041.582638888889</v>
      </c>
      <c r="N317" s="249">
        <f t="shared" si="67"/>
        <v>14.652777777781012</v>
      </c>
      <c r="O317" s="248">
        <f t="shared" si="68"/>
        <v>42046.582638888889</v>
      </c>
      <c r="P317" s="248"/>
      <c r="Q317" s="249">
        <f t="shared" si="69"/>
        <v>5</v>
      </c>
      <c r="R317" s="249" t="str">
        <f t="shared" si="70"/>
        <v>Sin Fecha</v>
      </c>
      <c r="S317" s="250">
        <f t="shared" si="71"/>
        <v>31.820138888891961</v>
      </c>
      <c r="T317" s="247">
        <v>42051.698611111111</v>
      </c>
      <c r="U317" s="247" t="str">
        <f t="shared" si="72"/>
        <v>No Cumplió</v>
      </c>
      <c r="V317" s="247" t="str">
        <f t="shared" si="73"/>
        <v>Sin Fecha</v>
      </c>
      <c r="W317" s="250">
        <f t="shared" si="74"/>
        <v>24.76875000000291</v>
      </c>
      <c r="X317" s="246" t="s">
        <v>17</v>
      </c>
      <c r="Y317" s="251">
        <f>Brecha!$D$3</f>
        <v>5</v>
      </c>
      <c r="Z317" s="251" t="str">
        <f>LOOKUP(J317,Personas!$A$2:$A$45,Personas!$B$2:$B$45)</f>
        <v>BX+</v>
      </c>
      <c r="AA317" s="233"/>
      <c r="AB317" s="252"/>
      <c r="AC317" s="252"/>
      <c r="AD317" s="252"/>
      <c r="AE317" s="254"/>
      <c r="AF317" s="254"/>
      <c r="AG317" s="255"/>
    </row>
    <row r="318" spans="1:33" s="245" customFormat="1" ht="51.75" customHeight="1" x14ac:dyDescent="0.25">
      <c r="A318" s="245" t="s">
        <v>945</v>
      </c>
      <c r="B318" s="254" t="s">
        <v>729</v>
      </c>
      <c r="C318" s="241" t="s">
        <v>367</v>
      </c>
      <c r="D318" s="246" t="s">
        <v>352</v>
      </c>
      <c r="E318" s="246" t="s">
        <v>51</v>
      </c>
      <c r="F318" s="246" t="s">
        <v>12</v>
      </c>
      <c r="G318" s="246" t="s">
        <v>368</v>
      </c>
      <c r="H318" s="246" t="s">
        <v>369</v>
      </c>
      <c r="I318" s="246" t="s">
        <v>32</v>
      </c>
      <c r="J318" s="246" t="s">
        <v>32</v>
      </c>
      <c r="K318" s="253">
        <f>Brecha!$D$2</f>
        <v>42058.75</v>
      </c>
      <c r="L318" s="248">
        <v>42025.515277777777</v>
      </c>
      <c r="M318" s="259">
        <f>+T319</f>
        <v>42041.581944444442</v>
      </c>
      <c r="N318" s="249">
        <f t="shared" si="67"/>
        <v>16.066666666665697</v>
      </c>
      <c r="O318" s="248">
        <f t="shared" si="68"/>
        <v>42046.581944444442</v>
      </c>
      <c r="P318" s="248"/>
      <c r="Q318" s="249">
        <f t="shared" si="69"/>
        <v>1</v>
      </c>
      <c r="R318" s="249" t="str">
        <f t="shared" si="70"/>
        <v>Sin Fecha</v>
      </c>
      <c r="S318" s="250">
        <f t="shared" si="71"/>
        <v>33.234722222223354</v>
      </c>
      <c r="T318" s="247">
        <v>42047.815972222219</v>
      </c>
      <c r="U318" s="247" t="str">
        <f t="shared" si="72"/>
        <v>No Cumplió</v>
      </c>
      <c r="V318" s="247" t="str">
        <f t="shared" si="73"/>
        <v>Sin Fecha</v>
      </c>
      <c r="W318" s="250">
        <f t="shared" si="74"/>
        <v>22.300694444442343</v>
      </c>
      <c r="X318" s="246" t="s">
        <v>570</v>
      </c>
      <c r="Y318" s="251">
        <f>Brecha!$D$3</f>
        <v>5</v>
      </c>
      <c r="Z318" s="251" t="str">
        <f>LOOKUP(J318,Personas!$A$2:$A$45,Personas!$B$2:$B$45)</f>
        <v>BX+</v>
      </c>
      <c r="AA318" s="233"/>
      <c r="AB318" s="252"/>
      <c r="AC318" s="252"/>
      <c r="AD318" s="252"/>
      <c r="AE318" s="254"/>
      <c r="AF318" s="255"/>
      <c r="AG318" s="255"/>
    </row>
    <row r="319" spans="1:33" s="245" customFormat="1" ht="51.75" customHeight="1" x14ac:dyDescent="0.25">
      <c r="B319" s="254" t="s">
        <v>729</v>
      </c>
      <c r="C319" s="241" t="s">
        <v>367</v>
      </c>
      <c r="D319" s="246" t="s">
        <v>352</v>
      </c>
      <c r="E319" s="246" t="s">
        <v>51</v>
      </c>
      <c r="F319" s="246" t="s">
        <v>12</v>
      </c>
      <c r="G319" s="246" t="s">
        <v>368</v>
      </c>
      <c r="H319" s="246" t="s">
        <v>369</v>
      </c>
      <c r="I319" s="246" t="s">
        <v>32</v>
      </c>
      <c r="J319" s="246" t="s">
        <v>363</v>
      </c>
      <c r="K319" s="253">
        <f>Brecha!$D$2</f>
        <v>42058.75</v>
      </c>
      <c r="L319" s="248">
        <v>42025.515277777777</v>
      </c>
      <c r="M319" s="259">
        <v>42037</v>
      </c>
      <c r="N319" s="249">
        <f t="shared" si="67"/>
        <v>11.484722222223354</v>
      </c>
      <c r="O319" s="248">
        <f t="shared" si="68"/>
        <v>42042</v>
      </c>
      <c r="P319" s="248"/>
      <c r="Q319" s="249">
        <f t="shared" si="69"/>
        <v>0</v>
      </c>
      <c r="R319" s="249" t="str">
        <f t="shared" si="70"/>
        <v>Sin Fecha</v>
      </c>
      <c r="S319" s="250">
        <f t="shared" si="71"/>
        <v>33.234722222223354</v>
      </c>
      <c r="T319" s="247">
        <v>42041.581944444442</v>
      </c>
      <c r="U319" s="247" t="str">
        <f t="shared" si="72"/>
        <v>Cumplió</v>
      </c>
      <c r="V319" s="247" t="str">
        <f t="shared" si="73"/>
        <v>Sin Fecha</v>
      </c>
      <c r="W319" s="250">
        <f t="shared" si="74"/>
        <v>16.066666666665697</v>
      </c>
      <c r="X319" s="246" t="s">
        <v>570</v>
      </c>
      <c r="Y319" s="251">
        <f>Brecha!$D$3</f>
        <v>5</v>
      </c>
      <c r="Z319" s="251" t="str">
        <f>LOOKUP(J319,Personas!$A$2:$A$45,Personas!$B$2:$B$45)</f>
        <v>TAS</v>
      </c>
      <c r="AA319" s="233"/>
      <c r="AB319" s="252"/>
      <c r="AC319" s="252"/>
      <c r="AD319" s="252"/>
      <c r="AE319" s="254"/>
      <c r="AF319" s="255"/>
      <c r="AG319" s="255"/>
    </row>
    <row r="320" spans="1:33" s="245" customFormat="1" ht="51.75" customHeight="1" x14ac:dyDescent="0.25">
      <c r="A320" s="245" t="s">
        <v>945</v>
      </c>
      <c r="B320" s="254" t="s">
        <v>730</v>
      </c>
      <c r="C320" s="241" t="s">
        <v>370</v>
      </c>
      <c r="D320" s="246" t="s">
        <v>352</v>
      </c>
      <c r="E320" s="246" t="s">
        <v>817</v>
      </c>
      <c r="F320" s="246" t="s">
        <v>12</v>
      </c>
      <c r="G320" s="246" t="s">
        <v>371</v>
      </c>
      <c r="H320" s="246" t="s">
        <v>372</v>
      </c>
      <c r="I320" s="246" t="s">
        <v>55</v>
      </c>
      <c r="J320" s="246" t="s">
        <v>55</v>
      </c>
      <c r="K320" s="253">
        <f>Brecha!$D$2</f>
        <v>42058.75</v>
      </c>
      <c r="L320" s="248">
        <v>42025.435416666667</v>
      </c>
      <c r="M320" s="259">
        <v>42037</v>
      </c>
      <c r="N320" s="249">
        <f t="shared" si="67"/>
        <v>11.564583333332848</v>
      </c>
      <c r="O320" s="248">
        <f t="shared" si="68"/>
        <v>42042</v>
      </c>
      <c r="P320" s="248"/>
      <c r="Q320" s="249">
        <f t="shared" si="69"/>
        <v>2</v>
      </c>
      <c r="R320" s="249" t="str">
        <f t="shared" si="70"/>
        <v>Sin Fecha</v>
      </c>
      <c r="S320" s="250">
        <f t="shared" si="71"/>
        <v>33.314583333332848</v>
      </c>
      <c r="T320" s="247">
        <v>42044</v>
      </c>
      <c r="U320" s="247" t="str">
        <f t="shared" si="72"/>
        <v>No Cumplió</v>
      </c>
      <c r="V320" s="247" t="str">
        <f t="shared" si="73"/>
        <v>Sin Fecha</v>
      </c>
      <c r="W320" s="250">
        <f t="shared" si="74"/>
        <v>18.564583333332848</v>
      </c>
      <c r="X320" s="246" t="s">
        <v>316</v>
      </c>
      <c r="Y320" s="251">
        <f>Brecha!$D$3</f>
        <v>5</v>
      </c>
      <c r="Z320" s="251" t="str">
        <f>LOOKUP(J320,Personas!$A$2:$A$45,Personas!$B$2:$B$45)</f>
        <v>BX+</v>
      </c>
      <c r="AA320" s="233"/>
      <c r="AB320" s="252"/>
      <c r="AC320" s="252"/>
      <c r="AD320" s="252"/>
      <c r="AE320" s="254"/>
      <c r="AF320" s="255"/>
      <c r="AG320" s="255"/>
    </row>
    <row r="321" spans="1:33" s="245" customFormat="1" ht="51.75" customHeight="1" x14ac:dyDescent="0.25">
      <c r="A321" s="245">
        <v>1</v>
      </c>
      <c r="B321" s="254" t="s">
        <v>729</v>
      </c>
      <c r="C321" s="241" t="s">
        <v>373</v>
      </c>
      <c r="D321" s="246" t="s">
        <v>352</v>
      </c>
      <c r="E321" s="246" t="s">
        <v>59</v>
      </c>
      <c r="F321" s="246" t="s">
        <v>12</v>
      </c>
      <c r="G321" s="246" t="s">
        <v>374</v>
      </c>
      <c r="H321" s="246" t="s">
        <v>375</v>
      </c>
      <c r="I321" s="246" t="s">
        <v>80</v>
      </c>
      <c r="J321" s="246" t="s">
        <v>127</v>
      </c>
      <c r="K321" s="253">
        <f>Brecha!$D$2</f>
        <v>42058.75</v>
      </c>
      <c r="L321" s="248">
        <v>42024.411805555559</v>
      </c>
      <c r="M321" s="259">
        <f>+T322</f>
        <v>42055.773611111108</v>
      </c>
      <c r="N321" s="249">
        <f t="shared" si="67"/>
        <v>31.361805555548926</v>
      </c>
      <c r="O321" s="248">
        <f t="shared" si="68"/>
        <v>42060.773611111108</v>
      </c>
      <c r="P321" s="248"/>
      <c r="Q321" s="249">
        <f t="shared" si="69"/>
        <v>-2</v>
      </c>
      <c r="R321" s="249" t="str">
        <f t="shared" si="70"/>
        <v>Sin Fecha</v>
      </c>
      <c r="S321" s="250">
        <f t="shared" si="71"/>
        <v>34.338194444440887</v>
      </c>
      <c r="T321" s="247"/>
      <c r="U321" s="247" t="str">
        <f t="shared" si="72"/>
        <v>No Cumplió</v>
      </c>
      <c r="V321" s="247" t="str">
        <f t="shared" si="73"/>
        <v>Sin Fecha</v>
      </c>
      <c r="W321" s="250">
        <f t="shared" si="74"/>
        <v>34.338194444440887</v>
      </c>
      <c r="X321" s="246"/>
      <c r="Y321" s="251">
        <f>Brecha!$D$3</f>
        <v>5</v>
      </c>
      <c r="Z321" s="251" t="str">
        <f>LOOKUP(J321,Personas!$A$2:$A$45,Personas!$B$2:$B$45)</f>
        <v>TAS</v>
      </c>
      <c r="AA321" s="233">
        <v>42055.773611111108</v>
      </c>
      <c r="AB321" s="252"/>
      <c r="AC321" s="252"/>
      <c r="AD321" s="252"/>
      <c r="AE321" s="254"/>
      <c r="AF321" s="255"/>
      <c r="AG321" s="255"/>
    </row>
    <row r="322" spans="1:33" s="245" customFormat="1" ht="51.75" customHeight="1" x14ac:dyDescent="0.25">
      <c r="B322" s="254" t="s">
        <v>729</v>
      </c>
      <c r="C322" s="241" t="s">
        <v>373</v>
      </c>
      <c r="D322" s="246" t="s">
        <v>352</v>
      </c>
      <c r="E322" s="246" t="s">
        <v>59</v>
      </c>
      <c r="F322" s="246" t="s">
        <v>12</v>
      </c>
      <c r="G322" s="246" t="s">
        <v>374</v>
      </c>
      <c r="H322" s="246" t="s">
        <v>375</v>
      </c>
      <c r="I322" s="246" t="s">
        <v>80</v>
      </c>
      <c r="J322" s="246" t="s">
        <v>80</v>
      </c>
      <c r="K322" s="253">
        <f>Brecha!$D$2</f>
        <v>42058.75</v>
      </c>
      <c r="L322" s="248">
        <v>42024.411805555559</v>
      </c>
      <c r="M322" s="259">
        <f>+T323</f>
        <v>42053.734722222223</v>
      </c>
      <c r="N322" s="249">
        <f t="shared" si="67"/>
        <v>29.322916666664241</v>
      </c>
      <c r="O322" s="248">
        <f t="shared" si="68"/>
        <v>42058.734722222223</v>
      </c>
      <c r="P322" s="248"/>
      <c r="Q322" s="249">
        <f t="shared" si="69"/>
        <v>-2</v>
      </c>
      <c r="R322" s="249" t="str">
        <f t="shared" si="70"/>
        <v>Sin Fecha</v>
      </c>
      <c r="S322" s="250">
        <f t="shared" si="71"/>
        <v>34.338194444440887</v>
      </c>
      <c r="T322" s="247">
        <v>42055.773611111108</v>
      </c>
      <c r="U322" s="247" t="str">
        <f t="shared" si="72"/>
        <v>Cumplió</v>
      </c>
      <c r="V322" s="247" t="str">
        <f t="shared" si="73"/>
        <v>Sin Fecha</v>
      </c>
      <c r="W322" s="250">
        <f t="shared" si="74"/>
        <v>31.361805555548926</v>
      </c>
      <c r="X322" s="246"/>
      <c r="Y322" s="251">
        <f>Brecha!$D$3</f>
        <v>5</v>
      </c>
      <c r="Z322" s="251" t="str">
        <f>LOOKUP(J322,Personas!$A$2:$A$45,Personas!$B$2:$B$45)</f>
        <v>BX+</v>
      </c>
      <c r="AA322" s="233"/>
      <c r="AB322" s="252"/>
      <c r="AC322" s="252"/>
      <c r="AD322" s="252"/>
      <c r="AE322" s="254"/>
      <c r="AF322" s="255"/>
      <c r="AG322" s="255"/>
    </row>
    <row r="323" spans="1:33" s="245" customFormat="1" ht="51.75" customHeight="1" x14ac:dyDescent="0.25">
      <c r="B323" s="254" t="s">
        <v>729</v>
      </c>
      <c r="C323" s="241" t="s">
        <v>373</v>
      </c>
      <c r="D323" s="246" t="s">
        <v>352</v>
      </c>
      <c r="E323" s="246" t="s">
        <v>51</v>
      </c>
      <c r="F323" s="246" t="s">
        <v>12</v>
      </c>
      <c r="G323" s="246" t="s">
        <v>374</v>
      </c>
      <c r="H323" s="246" t="s">
        <v>375</v>
      </c>
      <c r="I323" s="246" t="s">
        <v>80</v>
      </c>
      <c r="J323" s="246" t="s">
        <v>363</v>
      </c>
      <c r="K323" s="253">
        <f>Brecha!$D$2</f>
        <v>42058.75</v>
      </c>
      <c r="L323" s="248">
        <v>42024.411805555559</v>
      </c>
      <c r="M323" s="259">
        <v>42037</v>
      </c>
      <c r="N323" s="249">
        <f t="shared" si="67"/>
        <v>12.588194444440887</v>
      </c>
      <c r="O323" s="248">
        <f t="shared" si="68"/>
        <v>42042</v>
      </c>
      <c r="P323" s="248"/>
      <c r="Q323" s="249">
        <f t="shared" si="69"/>
        <v>11</v>
      </c>
      <c r="R323" s="249" t="str">
        <f t="shared" si="70"/>
        <v>Sin Fecha</v>
      </c>
      <c r="S323" s="250">
        <f t="shared" si="71"/>
        <v>34.338194444440887</v>
      </c>
      <c r="T323" s="247">
        <v>42053.734722222223</v>
      </c>
      <c r="U323" s="247" t="str">
        <f t="shared" si="72"/>
        <v>No Cumplió</v>
      </c>
      <c r="V323" s="247" t="str">
        <f t="shared" si="73"/>
        <v>Sin Fecha</v>
      </c>
      <c r="W323" s="250">
        <f t="shared" si="74"/>
        <v>29.322916666664241</v>
      </c>
      <c r="X323" s="246"/>
      <c r="Y323" s="251">
        <f>Brecha!$D$3</f>
        <v>5</v>
      </c>
      <c r="Z323" s="251" t="str">
        <f>LOOKUP(J323,Personas!$A$2:$A$45,Personas!$B$2:$B$45)</f>
        <v>TAS</v>
      </c>
      <c r="AA323" s="233"/>
      <c r="AB323" s="252"/>
      <c r="AC323" s="252"/>
      <c r="AD323" s="252"/>
      <c r="AE323" s="254"/>
      <c r="AF323" s="255"/>
      <c r="AG323" s="255"/>
    </row>
    <row r="324" spans="1:33" s="245" customFormat="1" ht="51.75" customHeight="1" x14ac:dyDescent="0.25">
      <c r="A324" s="245" t="s">
        <v>945</v>
      </c>
      <c r="B324" s="254" t="s">
        <v>729</v>
      </c>
      <c r="C324" s="241" t="s">
        <v>376</v>
      </c>
      <c r="D324" s="246" t="s">
        <v>352</v>
      </c>
      <c r="E324" s="246" t="s">
        <v>817</v>
      </c>
      <c r="F324" s="246" t="s">
        <v>12</v>
      </c>
      <c r="G324" s="246" t="s">
        <v>377</v>
      </c>
      <c r="H324" s="246" t="s">
        <v>378</v>
      </c>
      <c r="I324" s="246" t="s">
        <v>49</v>
      </c>
      <c r="J324" s="246" t="s">
        <v>49</v>
      </c>
      <c r="K324" s="253">
        <f>Brecha!$D$2</f>
        <v>42058.75</v>
      </c>
      <c r="L324" s="248">
        <v>42020.740972222222</v>
      </c>
      <c r="M324" s="259">
        <f>+T325</f>
        <v>42041.461805555555</v>
      </c>
      <c r="N324" s="249">
        <f t="shared" si="67"/>
        <v>20.720833333332848</v>
      </c>
      <c r="O324" s="248">
        <f t="shared" si="68"/>
        <v>42046.461805555555</v>
      </c>
      <c r="P324" s="248"/>
      <c r="Q324" s="249">
        <f t="shared" si="69"/>
        <v>0</v>
      </c>
      <c r="R324" s="249" t="str">
        <f t="shared" si="70"/>
        <v>Sin Fecha</v>
      </c>
      <c r="S324" s="250">
        <f t="shared" si="71"/>
        <v>38.009027777778101</v>
      </c>
      <c r="T324" s="247">
        <v>42045.575694444444</v>
      </c>
      <c r="U324" s="247" t="str">
        <f t="shared" si="72"/>
        <v>Cumplió</v>
      </c>
      <c r="V324" s="247" t="str">
        <f t="shared" si="73"/>
        <v>Sin Fecha</v>
      </c>
      <c r="W324" s="250">
        <f t="shared" si="74"/>
        <v>24.834722222221899</v>
      </c>
      <c r="X324" s="246" t="s">
        <v>17</v>
      </c>
      <c r="Y324" s="251">
        <f>Brecha!$D$3</f>
        <v>5</v>
      </c>
      <c r="Z324" s="251" t="str">
        <f>LOOKUP(J324,Personas!$A$2:$A$45,Personas!$B$2:$B$45)</f>
        <v>BX+</v>
      </c>
      <c r="AA324" s="233"/>
      <c r="AB324" s="252"/>
      <c r="AC324" s="252"/>
      <c r="AD324" s="252"/>
      <c r="AE324" s="254"/>
      <c r="AF324" s="255"/>
      <c r="AG324" s="255"/>
    </row>
    <row r="325" spans="1:33" s="245" customFormat="1" ht="51.75" customHeight="1" x14ac:dyDescent="0.25">
      <c r="B325" s="254" t="s">
        <v>729</v>
      </c>
      <c r="C325" s="241" t="s">
        <v>376</v>
      </c>
      <c r="D325" s="246" t="s">
        <v>352</v>
      </c>
      <c r="E325" s="246" t="s">
        <v>51</v>
      </c>
      <c r="F325" s="246" t="s">
        <v>12</v>
      </c>
      <c r="G325" s="246" t="s">
        <v>377</v>
      </c>
      <c r="H325" s="246" t="s">
        <v>378</v>
      </c>
      <c r="I325" s="246" t="s">
        <v>49</v>
      </c>
      <c r="J325" s="246" t="s">
        <v>359</v>
      </c>
      <c r="K325" s="253">
        <f>Brecha!$D$2</f>
        <v>42058.75</v>
      </c>
      <c r="L325" s="248">
        <v>42020.740972222222</v>
      </c>
      <c r="M325" s="259">
        <v>42037</v>
      </c>
      <c r="N325" s="249">
        <f t="shared" si="67"/>
        <v>16.259027777778101</v>
      </c>
      <c r="O325" s="248">
        <f t="shared" si="68"/>
        <v>42042</v>
      </c>
      <c r="P325" s="248"/>
      <c r="Q325" s="249">
        <f t="shared" si="69"/>
        <v>0</v>
      </c>
      <c r="R325" s="249" t="str">
        <f t="shared" si="70"/>
        <v>Sin Fecha</v>
      </c>
      <c r="S325" s="250">
        <f t="shared" si="71"/>
        <v>38.009027777778101</v>
      </c>
      <c r="T325" s="247">
        <v>42041.461805555555</v>
      </c>
      <c r="U325" s="247" t="str">
        <f t="shared" si="72"/>
        <v>Cumplió</v>
      </c>
      <c r="V325" s="247" t="str">
        <f t="shared" si="73"/>
        <v>Sin Fecha</v>
      </c>
      <c r="W325" s="250">
        <f t="shared" si="74"/>
        <v>20.720833333332848</v>
      </c>
      <c r="X325" s="246" t="s">
        <v>17</v>
      </c>
      <c r="Y325" s="251">
        <f>Brecha!$D$3</f>
        <v>5</v>
      </c>
      <c r="Z325" s="251" t="str">
        <f>LOOKUP(J325,Personas!$A$2:$A$45,Personas!$B$2:$B$45)</f>
        <v>TAS</v>
      </c>
      <c r="AA325" s="233"/>
      <c r="AB325" s="252"/>
      <c r="AC325" s="252"/>
      <c r="AD325" s="252"/>
      <c r="AE325" s="254"/>
      <c r="AF325" s="255"/>
      <c r="AG325" s="255"/>
    </row>
    <row r="326" spans="1:33" s="245" customFormat="1" ht="51.75" customHeight="1" x14ac:dyDescent="0.25">
      <c r="A326" s="245">
        <v>1</v>
      </c>
      <c r="B326" s="254" t="s">
        <v>729</v>
      </c>
      <c r="C326" s="241" t="s">
        <v>379</v>
      </c>
      <c r="D326" s="246" t="s">
        <v>352</v>
      </c>
      <c r="E326" s="246" t="s">
        <v>59</v>
      </c>
      <c r="F326" s="246" t="s">
        <v>12</v>
      </c>
      <c r="G326" s="246" t="s">
        <v>380</v>
      </c>
      <c r="H326" s="246" t="s">
        <v>381</v>
      </c>
      <c r="I326" s="246" t="s">
        <v>87</v>
      </c>
      <c r="J326" s="246" t="s">
        <v>131</v>
      </c>
      <c r="K326" s="253">
        <f>Brecha!$D$2</f>
        <v>42058.75</v>
      </c>
      <c r="L326" s="248">
        <v>42018.772222222222</v>
      </c>
      <c r="M326" s="259">
        <f>+T327</f>
        <v>42055.75277777778</v>
      </c>
      <c r="N326" s="249">
        <f t="shared" si="67"/>
        <v>36.980555555557657</v>
      </c>
      <c r="O326" s="248">
        <f t="shared" si="68"/>
        <v>42060.75277777778</v>
      </c>
      <c r="P326" s="248"/>
      <c r="Q326" s="249">
        <f t="shared" si="69"/>
        <v>-2</v>
      </c>
      <c r="R326" s="249" t="str">
        <f t="shared" si="70"/>
        <v>Sin Fecha</v>
      </c>
      <c r="S326" s="250">
        <f t="shared" si="71"/>
        <v>39.977777777778101</v>
      </c>
      <c r="T326" s="247"/>
      <c r="U326" s="247" t="str">
        <f t="shared" si="72"/>
        <v>No Cumplió</v>
      </c>
      <c r="V326" s="247" t="str">
        <f t="shared" si="73"/>
        <v>Sin Fecha</v>
      </c>
      <c r="W326" s="250">
        <f t="shared" si="74"/>
        <v>39.977777777778101</v>
      </c>
      <c r="X326" s="246" t="s">
        <v>17</v>
      </c>
      <c r="Y326" s="251">
        <f>Brecha!$D$3</f>
        <v>5</v>
      </c>
      <c r="Z326" s="251" t="str">
        <f>LOOKUP(J326,Personas!$A$2:$A$45,Personas!$B$2:$B$45)</f>
        <v>BX+</v>
      </c>
      <c r="AA326" s="233"/>
      <c r="AB326" s="252"/>
      <c r="AC326" s="252"/>
      <c r="AD326" s="252"/>
      <c r="AE326" s="254"/>
      <c r="AF326" s="255"/>
      <c r="AG326" s="255"/>
    </row>
    <row r="327" spans="1:33" s="245" customFormat="1" ht="51.75" customHeight="1" x14ac:dyDescent="0.25">
      <c r="B327" s="254" t="s">
        <v>729</v>
      </c>
      <c r="C327" s="241" t="s">
        <v>379</v>
      </c>
      <c r="D327" s="246" t="s">
        <v>352</v>
      </c>
      <c r="E327" s="246" t="s">
        <v>51</v>
      </c>
      <c r="F327" s="246" t="s">
        <v>12</v>
      </c>
      <c r="G327" s="246" t="s">
        <v>380</v>
      </c>
      <c r="H327" s="246" t="s">
        <v>381</v>
      </c>
      <c r="I327" s="246" t="s">
        <v>87</v>
      </c>
      <c r="J327" s="246" t="s">
        <v>16</v>
      </c>
      <c r="K327" s="253">
        <f>Brecha!$D$2</f>
        <v>42058.75</v>
      </c>
      <c r="L327" s="248">
        <v>42018.772222222222</v>
      </c>
      <c r="M327" s="259">
        <v>42037</v>
      </c>
      <c r="N327" s="249">
        <f t="shared" si="67"/>
        <v>18.227777777778101</v>
      </c>
      <c r="O327" s="248">
        <f t="shared" si="68"/>
        <v>42042</v>
      </c>
      <c r="P327" s="248"/>
      <c r="Q327" s="249">
        <f t="shared" si="69"/>
        <v>13</v>
      </c>
      <c r="R327" s="249" t="str">
        <f t="shared" si="70"/>
        <v>Sin Fecha</v>
      </c>
      <c r="S327" s="250">
        <f t="shared" si="71"/>
        <v>39.977777777778101</v>
      </c>
      <c r="T327" s="247">
        <v>42055.75277777778</v>
      </c>
      <c r="U327" s="247" t="str">
        <f t="shared" si="72"/>
        <v>No Cumplió</v>
      </c>
      <c r="V327" s="247" t="str">
        <f t="shared" si="73"/>
        <v>Sin Fecha</v>
      </c>
      <c r="W327" s="250">
        <f t="shared" si="74"/>
        <v>36.980555555557657</v>
      </c>
      <c r="X327" s="246" t="s">
        <v>17</v>
      </c>
      <c r="Y327" s="251">
        <f>Brecha!$D$3</f>
        <v>5</v>
      </c>
      <c r="Z327" s="251" t="str">
        <f>LOOKUP(J327,Personas!$A$2:$A$45,Personas!$B$2:$B$45)</f>
        <v>TAS</v>
      </c>
      <c r="AA327" s="233"/>
      <c r="AB327" s="252"/>
      <c r="AC327" s="252"/>
      <c r="AD327" s="252"/>
      <c r="AE327" s="254"/>
      <c r="AF327" s="255"/>
      <c r="AG327" s="255"/>
    </row>
    <row r="328" spans="1:33" s="245" customFormat="1" ht="51.75" customHeight="1" x14ac:dyDescent="0.25">
      <c r="A328" s="245">
        <v>1</v>
      </c>
      <c r="B328" s="254" t="s">
        <v>728</v>
      </c>
      <c r="C328" s="241" t="s">
        <v>97</v>
      </c>
      <c r="D328" s="246" t="s">
        <v>352</v>
      </c>
      <c r="E328" s="246" t="s">
        <v>51</v>
      </c>
      <c r="F328" s="246" t="s">
        <v>12</v>
      </c>
      <c r="G328" s="246" t="s">
        <v>98</v>
      </c>
      <c r="H328" s="246" t="s">
        <v>99</v>
      </c>
      <c r="I328" s="246" t="s">
        <v>49</v>
      </c>
      <c r="J328" s="246" t="s">
        <v>96</v>
      </c>
      <c r="K328" s="253">
        <f>Brecha!$D$2</f>
        <v>42058.75</v>
      </c>
      <c r="L328" s="248">
        <v>42018.714583333334</v>
      </c>
      <c r="M328" s="259">
        <f>+T329</f>
        <v>42051.657638888886</v>
      </c>
      <c r="N328" s="249">
        <f t="shared" si="67"/>
        <v>32.943055555551837</v>
      </c>
      <c r="O328" s="248">
        <f t="shared" si="68"/>
        <v>42056.657638888886</v>
      </c>
      <c r="P328" s="248"/>
      <c r="Q328" s="249">
        <f t="shared" si="69"/>
        <v>2</v>
      </c>
      <c r="R328" s="249" t="str">
        <f t="shared" si="70"/>
        <v>Sin Fecha</v>
      </c>
      <c r="S328" s="250">
        <f t="shared" si="71"/>
        <v>40.035416666665697</v>
      </c>
      <c r="T328" s="247"/>
      <c r="U328" s="247" t="str">
        <f t="shared" si="72"/>
        <v>No Cumplió</v>
      </c>
      <c r="V328" s="247" t="str">
        <f t="shared" si="73"/>
        <v>Sin Fecha</v>
      </c>
      <c r="W328" s="250">
        <f t="shared" si="74"/>
        <v>40.035416666665697</v>
      </c>
      <c r="X328" s="246" t="s">
        <v>17</v>
      </c>
      <c r="Y328" s="251">
        <f>Brecha!$D$3</f>
        <v>5</v>
      </c>
      <c r="Z328" s="251" t="str">
        <f>LOOKUP(J328,Personas!$A$2:$A$45,Personas!$B$2:$B$45)</f>
        <v>TAS</v>
      </c>
      <c r="AA328" s="233"/>
      <c r="AB328" s="252"/>
      <c r="AC328" s="252"/>
      <c r="AD328" s="252"/>
      <c r="AE328" s="254"/>
      <c r="AF328" s="255"/>
      <c r="AG328" s="255"/>
    </row>
    <row r="329" spans="1:33" s="245" customFormat="1" ht="51.75" customHeight="1" x14ac:dyDescent="0.25">
      <c r="B329" s="254" t="s">
        <v>728</v>
      </c>
      <c r="C329" s="241" t="s">
        <v>97</v>
      </c>
      <c r="D329" s="246" t="s">
        <v>352</v>
      </c>
      <c r="E329" s="246" t="s">
        <v>24</v>
      </c>
      <c r="F329" s="246" t="s">
        <v>12</v>
      </c>
      <c r="G329" s="246" t="s">
        <v>98</v>
      </c>
      <c r="H329" s="246" t="s">
        <v>99</v>
      </c>
      <c r="I329" s="246" t="s">
        <v>49</v>
      </c>
      <c r="J329" s="246" t="s">
        <v>15</v>
      </c>
      <c r="K329" s="253">
        <f>Brecha!$D$2</f>
        <v>42058.75</v>
      </c>
      <c r="L329" s="248">
        <v>42018.714583333334</v>
      </c>
      <c r="M329" s="259">
        <f>+T330</f>
        <v>42045.600694444445</v>
      </c>
      <c r="N329" s="249">
        <f t="shared" si="67"/>
        <v>26.886111111110949</v>
      </c>
      <c r="O329" s="248">
        <f t="shared" si="68"/>
        <v>42050.600694444445</v>
      </c>
      <c r="P329" s="248"/>
      <c r="Q329" s="249">
        <f t="shared" si="69"/>
        <v>1</v>
      </c>
      <c r="R329" s="249" t="str">
        <f t="shared" si="70"/>
        <v>Sin Fecha</v>
      </c>
      <c r="S329" s="250">
        <f t="shared" si="71"/>
        <v>40.035416666665697</v>
      </c>
      <c r="T329" s="247">
        <v>42051.657638888886</v>
      </c>
      <c r="U329" s="247" t="str">
        <f t="shared" si="72"/>
        <v>No Cumplió</v>
      </c>
      <c r="V329" s="247" t="str">
        <f t="shared" si="73"/>
        <v>Sin Fecha</v>
      </c>
      <c r="W329" s="250">
        <f t="shared" si="74"/>
        <v>32.943055555551837</v>
      </c>
      <c r="X329" s="246" t="s">
        <v>17</v>
      </c>
      <c r="Y329" s="251">
        <f>Brecha!$D$3</f>
        <v>5</v>
      </c>
      <c r="Z329" s="251" t="str">
        <f>LOOKUP(J329,Personas!$A$2:$A$45,Personas!$B$2:$B$45)</f>
        <v>BX+</v>
      </c>
      <c r="AA329" s="233"/>
      <c r="AB329" s="252"/>
      <c r="AC329" s="252"/>
      <c r="AD329" s="252"/>
      <c r="AE329" s="254"/>
      <c r="AF329" s="255"/>
      <c r="AG329" s="255"/>
    </row>
    <row r="330" spans="1:33" s="245" customFormat="1" ht="51.75" customHeight="1" x14ac:dyDescent="0.25">
      <c r="B330" s="254" t="s">
        <v>728</v>
      </c>
      <c r="C330" s="241" t="s">
        <v>97</v>
      </c>
      <c r="D330" s="246" t="s">
        <v>352</v>
      </c>
      <c r="E330" s="246" t="s">
        <v>24</v>
      </c>
      <c r="F330" s="246" t="s">
        <v>12</v>
      </c>
      <c r="G330" s="246" t="s">
        <v>98</v>
      </c>
      <c r="H330" s="246" t="s">
        <v>99</v>
      </c>
      <c r="I330" s="246" t="s">
        <v>49</v>
      </c>
      <c r="J330" s="246" t="s">
        <v>49</v>
      </c>
      <c r="K330" s="253">
        <f>Brecha!$D$2</f>
        <v>42058.75</v>
      </c>
      <c r="L330" s="248">
        <v>42018.714583333334</v>
      </c>
      <c r="M330" s="259">
        <f>+T331</f>
        <v>42040.478472222225</v>
      </c>
      <c r="N330" s="249">
        <f t="shared" si="67"/>
        <v>21.763888888890506</v>
      </c>
      <c r="O330" s="248">
        <f t="shared" si="68"/>
        <v>42045.478472222225</v>
      </c>
      <c r="P330" s="248"/>
      <c r="Q330" s="249">
        <f t="shared" si="69"/>
        <v>0</v>
      </c>
      <c r="R330" s="249" t="str">
        <f t="shared" si="70"/>
        <v>Sin Fecha</v>
      </c>
      <c r="S330" s="250">
        <f t="shared" si="71"/>
        <v>40.035416666665697</v>
      </c>
      <c r="T330" s="247">
        <v>42045.600694444445</v>
      </c>
      <c r="U330" s="247" t="str">
        <f t="shared" si="72"/>
        <v>Cumplió</v>
      </c>
      <c r="V330" s="247" t="str">
        <f t="shared" si="73"/>
        <v>Sin Fecha</v>
      </c>
      <c r="W330" s="250">
        <f t="shared" si="74"/>
        <v>26.886111111110949</v>
      </c>
      <c r="X330" s="246" t="s">
        <v>17</v>
      </c>
      <c r="Y330" s="251">
        <f>Brecha!$D$3</f>
        <v>5</v>
      </c>
      <c r="Z330" s="251" t="str">
        <f>LOOKUP(J330,Personas!$A$2:$A$45,Personas!$B$2:$B$45)</f>
        <v>BX+</v>
      </c>
      <c r="AA330" s="233"/>
      <c r="AB330" s="252"/>
      <c r="AC330" s="252"/>
      <c r="AD330" s="252"/>
      <c r="AE330" s="254"/>
      <c r="AF330" s="255"/>
      <c r="AG330" s="255"/>
    </row>
    <row r="331" spans="1:33" s="245" customFormat="1" ht="51.75" customHeight="1" x14ac:dyDescent="0.25">
      <c r="B331" s="254" t="s">
        <v>728</v>
      </c>
      <c r="C331" s="241" t="s">
        <v>97</v>
      </c>
      <c r="D331" s="246" t="s">
        <v>352</v>
      </c>
      <c r="E331" s="246" t="s">
        <v>24</v>
      </c>
      <c r="F331" s="246" t="s">
        <v>12</v>
      </c>
      <c r="G331" s="246" t="s">
        <v>98</v>
      </c>
      <c r="H331" s="246" t="s">
        <v>99</v>
      </c>
      <c r="I331" s="246" t="s">
        <v>49</v>
      </c>
      <c r="J331" s="246" t="s">
        <v>696</v>
      </c>
      <c r="K331" s="253">
        <f>Brecha!$D$2</f>
        <v>42058.75</v>
      </c>
      <c r="L331" s="248">
        <v>42018.714583333334</v>
      </c>
      <c r="M331" s="259">
        <v>42037</v>
      </c>
      <c r="N331" s="249">
        <f t="shared" si="67"/>
        <v>18.285416666665697</v>
      </c>
      <c r="O331" s="248">
        <f t="shared" si="68"/>
        <v>42042</v>
      </c>
      <c r="P331" s="248"/>
      <c r="Q331" s="249">
        <f t="shared" si="69"/>
        <v>-1</v>
      </c>
      <c r="R331" s="249" t="str">
        <f t="shared" si="70"/>
        <v>Sin Fecha</v>
      </c>
      <c r="S331" s="250">
        <f t="shared" si="71"/>
        <v>40.035416666665697</v>
      </c>
      <c r="T331" s="247">
        <v>42040.478472222225</v>
      </c>
      <c r="U331" s="247" t="str">
        <f t="shared" si="72"/>
        <v>Cumplió</v>
      </c>
      <c r="V331" s="247" t="str">
        <f t="shared" si="73"/>
        <v>Sin Fecha</v>
      </c>
      <c r="W331" s="250">
        <f t="shared" si="74"/>
        <v>21.763888888890506</v>
      </c>
      <c r="X331" s="246" t="s">
        <v>17</v>
      </c>
      <c r="Y331" s="251">
        <f>Brecha!$D$3</f>
        <v>5</v>
      </c>
      <c r="Z331" s="251" t="str">
        <f>LOOKUP(J331,Personas!$A$2:$A$45,Personas!$B$2:$B$45)</f>
        <v>TAS</v>
      </c>
      <c r="AA331" s="233"/>
      <c r="AB331" s="252"/>
      <c r="AC331" s="252"/>
      <c r="AD331" s="252"/>
      <c r="AE331" s="254"/>
      <c r="AF331" s="255"/>
      <c r="AG331" s="255"/>
    </row>
    <row r="332" spans="1:33" s="245" customFormat="1" ht="51.75" customHeight="1" x14ac:dyDescent="0.25">
      <c r="A332" s="245" t="s">
        <v>945</v>
      </c>
      <c r="B332" s="254" t="s">
        <v>728</v>
      </c>
      <c r="C332" s="241" t="s">
        <v>100</v>
      </c>
      <c r="D332" s="246" t="s">
        <v>352</v>
      </c>
      <c r="E332" s="246" t="s">
        <v>817</v>
      </c>
      <c r="F332" s="246" t="s">
        <v>12</v>
      </c>
      <c r="G332" s="246" t="s">
        <v>101</v>
      </c>
      <c r="H332" s="246" t="s">
        <v>102</v>
      </c>
      <c r="I332" s="246" t="s">
        <v>49</v>
      </c>
      <c r="J332" s="246" t="s">
        <v>696</v>
      </c>
      <c r="K332" s="253">
        <f>Brecha!$D$2</f>
        <v>42058.75</v>
      </c>
      <c r="L332" s="248">
        <v>42018.713888888888</v>
      </c>
      <c r="M332" s="259">
        <f>+T333</f>
        <v>42048.70208333333</v>
      </c>
      <c r="N332" s="249">
        <f t="shared" si="67"/>
        <v>29.988194444442343</v>
      </c>
      <c r="O332" s="248">
        <f t="shared" si="68"/>
        <v>42053.70208333333</v>
      </c>
      <c r="P332" s="248">
        <v>42040</v>
      </c>
      <c r="Q332" s="249">
        <f t="shared" si="69"/>
        <v>-1</v>
      </c>
      <c r="R332" s="249">
        <f t="shared" si="70"/>
        <v>12</v>
      </c>
      <c r="S332" s="250">
        <f t="shared" si="71"/>
        <v>40.036111111112405</v>
      </c>
      <c r="T332" s="247">
        <v>42052</v>
      </c>
      <c r="U332" s="247" t="str">
        <f t="shared" si="72"/>
        <v>Cumplió</v>
      </c>
      <c r="V332" s="247" t="str">
        <f t="shared" si="73"/>
        <v>No Cumplió</v>
      </c>
      <c r="W332" s="250">
        <f t="shared" si="74"/>
        <v>33.286111111112405</v>
      </c>
      <c r="X332" s="246" t="s">
        <v>17</v>
      </c>
      <c r="Y332" s="251">
        <f>Brecha!$D$3</f>
        <v>5</v>
      </c>
      <c r="Z332" s="251" t="str">
        <f>LOOKUP(J332,Personas!$A$2:$A$45,Personas!$B$2:$B$45)</f>
        <v>TAS</v>
      </c>
      <c r="AA332" s="233"/>
      <c r="AB332" s="252"/>
      <c r="AC332" s="252"/>
      <c r="AD332" s="252"/>
      <c r="AE332" s="254"/>
      <c r="AF332" s="255"/>
      <c r="AG332" s="255"/>
    </row>
    <row r="333" spans="1:33" s="245" customFormat="1" ht="51.75" customHeight="1" x14ac:dyDescent="0.25">
      <c r="B333" s="254" t="s">
        <v>728</v>
      </c>
      <c r="C333" s="241" t="s">
        <v>100</v>
      </c>
      <c r="D333" s="246" t="s">
        <v>352</v>
      </c>
      <c r="E333" s="246" t="s">
        <v>51</v>
      </c>
      <c r="F333" s="246" t="s">
        <v>12</v>
      </c>
      <c r="G333" s="246" t="s">
        <v>101</v>
      </c>
      <c r="H333" s="246" t="s">
        <v>102</v>
      </c>
      <c r="I333" s="246" t="s">
        <v>49</v>
      </c>
      <c r="J333" s="246" t="s">
        <v>49</v>
      </c>
      <c r="K333" s="253">
        <f>Brecha!$D$2</f>
        <v>42058.75</v>
      </c>
      <c r="L333" s="248">
        <v>42018.713888888888</v>
      </c>
      <c r="M333" s="259">
        <f>+T335</f>
        <v>42039.524305555555</v>
      </c>
      <c r="N333" s="249">
        <f t="shared" si="67"/>
        <v>20.810416666667152</v>
      </c>
      <c r="O333" s="248">
        <f t="shared" si="68"/>
        <v>42044.524305555555</v>
      </c>
      <c r="P333" s="248">
        <v>42040</v>
      </c>
      <c r="Q333" s="249">
        <f t="shared" si="69"/>
        <v>4</v>
      </c>
      <c r="R333" s="249">
        <f t="shared" si="70"/>
        <v>8</v>
      </c>
      <c r="S333" s="250">
        <f t="shared" si="71"/>
        <v>40.036111111112405</v>
      </c>
      <c r="T333" s="247">
        <v>42048.70208333333</v>
      </c>
      <c r="U333" s="247" t="str">
        <f t="shared" si="72"/>
        <v>No Cumplió</v>
      </c>
      <c r="V333" s="247" t="str">
        <f t="shared" si="73"/>
        <v>No Cumplió</v>
      </c>
      <c r="W333" s="250">
        <f t="shared" si="74"/>
        <v>29.988194444442343</v>
      </c>
      <c r="X333" s="246" t="s">
        <v>17</v>
      </c>
      <c r="Y333" s="251">
        <f>Brecha!$D$3</f>
        <v>5</v>
      </c>
      <c r="Z333" s="251" t="str">
        <f>LOOKUP(J333,Personas!$A$2:$A$45,Personas!$B$2:$B$45)</f>
        <v>BX+</v>
      </c>
      <c r="AA333" s="233"/>
      <c r="AB333" s="252"/>
      <c r="AC333" s="252"/>
      <c r="AD333" s="252"/>
      <c r="AE333" s="254"/>
      <c r="AF333" s="255"/>
      <c r="AG333" s="255"/>
    </row>
    <row r="334" spans="1:33" s="245" customFormat="1" ht="51.75" customHeight="1" x14ac:dyDescent="0.25">
      <c r="B334" s="254" t="s">
        <v>728</v>
      </c>
      <c r="C334" s="241" t="s">
        <v>100</v>
      </c>
      <c r="D334" s="246" t="s">
        <v>352</v>
      </c>
      <c r="E334" s="246" t="s">
        <v>24</v>
      </c>
      <c r="F334" s="246" t="s">
        <v>12</v>
      </c>
      <c r="G334" s="246" t="s">
        <v>101</v>
      </c>
      <c r="H334" s="246" t="s">
        <v>102</v>
      </c>
      <c r="I334" s="246" t="s">
        <v>49</v>
      </c>
      <c r="J334" s="246" t="s">
        <v>696</v>
      </c>
      <c r="K334" s="253">
        <f>Brecha!$D$2</f>
        <v>42058.75</v>
      </c>
      <c r="L334" s="248">
        <v>42018.713888888888</v>
      </c>
      <c r="M334" s="259">
        <v>42037</v>
      </c>
      <c r="N334" s="249">
        <f t="shared" si="67"/>
        <v>18.286111111112405</v>
      </c>
      <c r="O334" s="248">
        <f t="shared" si="68"/>
        <v>42042</v>
      </c>
      <c r="P334" s="248">
        <v>42040</v>
      </c>
      <c r="Q334" s="249">
        <f t="shared" si="69"/>
        <v>3</v>
      </c>
      <c r="R334" s="249">
        <f t="shared" si="70"/>
        <v>5</v>
      </c>
      <c r="S334" s="250">
        <f t="shared" si="71"/>
        <v>40.036111111112405</v>
      </c>
      <c r="T334" s="247">
        <v>42045.565972222219</v>
      </c>
      <c r="U334" s="247" t="str">
        <f t="shared" si="72"/>
        <v>No Cumplió</v>
      </c>
      <c r="V334" s="247" t="str">
        <f t="shared" si="73"/>
        <v>No Cumplió</v>
      </c>
      <c r="W334" s="250">
        <f t="shared" si="74"/>
        <v>26.852083333331393</v>
      </c>
      <c r="X334" s="246" t="s">
        <v>17</v>
      </c>
      <c r="Y334" s="251">
        <f>Brecha!$D$3</f>
        <v>5</v>
      </c>
      <c r="Z334" s="251" t="str">
        <f>LOOKUP(J334,Personas!$A$2:$A$45,Personas!$B$2:$B$45)</f>
        <v>TAS</v>
      </c>
      <c r="AA334" s="233"/>
      <c r="AB334" s="252"/>
      <c r="AC334" s="252"/>
      <c r="AD334" s="252"/>
      <c r="AE334" s="254"/>
      <c r="AF334" s="255"/>
      <c r="AG334" s="255"/>
    </row>
    <row r="335" spans="1:33" s="245" customFormat="1" ht="51.75" customHeight="1" x14ac:dyDescent="0.25">
      <c r="B335" s="254" t="s">
        <v>708</v>
      </c>
      <c r="C335" s="241" t="s">
        <v>103</v>
      </c>
      <c r="D335" s="246" t="s">
        <v>352</v>
      </c>
      <c r="E335" s="246" t="s">
        <v>51</v>
      </c>
      <c r="F335" s="246" t="s">
        <v>12</v>
      </c>
      <c r="G335" s="246" t="s">
        <v>104</v>
      </c>
      <c r="H335" s="246" t="s">
        <v>105</v>
      </c>
      <c r="I335" s="246" t="s">
        <v>49</v>
      </c>
      <c r="J335" s="246" t="s">
        <v>22</v>
      </c>
      <c r="K335" s="253">
        <f>Brecha!$D$2</f>
        <v>42058.75</v>
      </c>
      <c r="L335" s="248">
        <v>42018.711805555555</v>
      </c>
      <c r="M335" s="259">
        <v>42038</v>
      </c>
      <c r="N335" s="249">
        <f t="shared" si="67"/>
        <v>19.288194444445253</v>
      </c>
      <c r="O335" s="248">
        <f t="shared" si="68"/>
        <v>42043</v>
      </c>
      <c r="P335" s="248"/>
      <c r="Q335" s="249">
        <f t="shared" ref="Q335:Q398" si="75">IF(T335="",(ROUNDDOWN(K335-O335,0)),ROUNDDOWN(T335-O335,0))</f>
        <v>-3</v>
      </c>
      <c r="R335" s="249" t="str">
        <f t="shared" ref="R335:R398" si="76">IF(P335="","Sin Fecha",IF(T335="",(ROUNDDOWN(K335-P335,0)),ROUNDDOWN(T335-P335,0)))</f>
        <v>Sin Fecha</v>
      </c>
      <c r="S335" s="250">
        <f t="shared" ref="S335:S398" si="77">K335-L335</f>
        <v>40.038194444445253</v>
      </c>
      <c r="T335" s="247">
        <v>42039.524305555555</v>
      </c>
      <c r="U335" s="247" t="str">
        <f t="shared" ref="U335:U398" si="78">IF(AND(T335&lt;&gt;"",Q335&lt;=0),"Cumplió","No Cumplió")</f>
        <v>Cumplió</v>
      </c>
      <c r="V335" s="247" t="str">
        <f t="shared" ref="V335:V398" si="79">IF(AND(T335&lt;&gt;"",R335&lt;=0),"Cumplió",IF(P335="","Sin Fecha","No Cumplió"))</f>
        <v>Sin Fecha</v>
      </c>
      <c r="W335" s="250">
        <f t="shared" ref="W335:W398" si="80">IF(T335="",K335-L335,T335-L335)</f>
        <v>20.8125</v>
      </c>
      <c r="X335" s="246" t="s">
        <v>17</v>
      </c>
      <c r="Y335" s="251">
        <f>Brecha!$D$3</f>
        <v>5</v>
      </c>
      <c r="Z335" s="251" t="str">
        <f>LOOKUP(J335,Personas!$A$2:$A$45,Personas!$B$2:$B$45)</f>
        <v>TAS</v>
      </c>
      <c r="AA335" s="233"/>
      <c r="AB335" s="252"/>
      <c r="AC335" s="252"/>
      <c r="AD335" s="252"/>
      <c r="AE335" s="254"/>
      <c r="AF335" s="254"/>
      <c r="AG335" s="255"/>
    </row>
    <row r="336" spans="1:33" s="245" customFormat="1" ht="51.75" customHeight="1" x14ac:dyDescent="0.25">
      <c r="A336" s="245" t="s">
        <v>945</v>
      </c>
      <c r="B336" s="254" t="s">
        <v>708</v>
      </c>
      <c r="C336" s="241" t="s">
        <v>103</v>
      </c>
      <c r="D336" s="246" t="s">
        <v>352</v>
      </c>
      <c r="E336" s="246" t="s">
        <v>817</v>
      </c>
      <c r="F336" s="246" t="s">
        <v>12</v>
      </c>
      <c r="G336" s="246" t="s">
        <v>104</v>
      </c>
      <c r="H336" s="246" t="s">
        <v>105</v>
      </c>
      <c r="I336" s="246" t="s">
        <v>49</v>
      </c>
      <c r="J336" s="246" t="s">
        <v>696</v>
      </c>
      <c r="K336" s="253">
        <f>Brecha!$D$2</f>
        <v>42058.75</v>
      </c>
      <c r="L336" s="248">
        <v>42018.711805555555</v>
      </c>
      <c r="M336" s="253">
        <f>+T335</f>
        <v>42039.524305555555</v>
      </c>
      <c r="N336" s="249">
        <f t="shared" si="67"/>
        <v>20.8125</v>
      </c>
      <c r="O336" s="248">
        <f t="shared" si="68"/>
        <v>42044.524305555555</v>
      </c>
      <c r="P336" s="248"/>
      <c r="Q336" s="249">
        <f t="shared" si="75"/>
        <v>3</v>
      </c>
      <c r="R336" s="249" t="str">
        <f t="shared" si="76"/>
        <v>Sin Fecha</v>
      </c>
      <c r="S336" s="250">
        <f t="shared" si="77"/>
        <v>40.038194444445253</v>
      </c>
      <c r="T336" s="247">
        <v>42048.457638888889</v>
      </c>
      <c r="U336" s="247" t="str">
        <f t="shared" si="78"/>
        <v>No Cumplió</v>
      </c>
      <c r="V336" s="247" t="str">
        <f t="shared" si="79"/>
        <v>Sin Fecha</v>
      </c>
      <c r="W336" s="250">
        <f t="shared" si="80"/>
        <v>29.745833333334303</v>
      </c>
      <c r="X336" s="246" t="s">
        <v>17</v>
      </c>
      <c r="Y336" s="251">
        <f>Brecha!$D$3</f>
        <v>5</v>
      </c>
      <c r="Z336" s="251" t="str">
        <f>LOOKUP(J336,Personas!$A$2:$A$45,Personas!$B$2:$B$45)</f>
        <v>TAS</v>
      </c>
      <c r="AA336" s="233"/>
      <c r="AB336" s="252"/>
      <c r="AC336" s="252"/>
      <c r="AD336" s="252"/>
      <c r="AE336" s="254"/>
      <c r="AF336" s="254"/>
      <c r="AG336" s="255"/>
    </row>
    <row r="337" spans="1:33" s="245" customFormat="1" ht="51.75" customHeight="1" x14ac:dyDescent="0.25">
      <c r="A337" s="245">
        <v>1</v>
      </c>
      <c r="B337" s="254" t="s">
        <v>728</v>
      </c>
      <c r="C337" s="241" t="s">
        <v>106</v>
      </c>
      <c r="D337" s="246" t="s">
        <v>352</v>
      </c>
      <c r="E337" s="246" t="s">
        <v>24</v>
      </c>
      <c r="F337" s="246" t="s">
        <v>12</v>
      </c>
      <c r="G337" s="246" t="s">
        <v>107</v>
      </c>
      <c r="H337" s="246" t="s">
        <v>108</v>
      </c>
      <c r="I337" s="246" t="s">
        <v>49</v>
      </c>
      <c r="J337" s="246" t="s">
        <v>42</v>
      </c>
      <c r="K337" s="253">
        <f>Brecha!$D$2</f>
        <v>42058.75</v>
      </c>
      <c r="L337" s="248">
        <v>42018.711111111108</v>
      </c>
      <c r="M337" s="259">
        <f>+T338</f>
        <v>42054.490277777775</v>
      </c>
      <c r="N337" s="249">
        <f>M337-L337</f>
        <v>35.779166666667152</v>
      </c>
      <c r="O337" s="248">
        <f>+M337+Y337</f>
        <v>42059.490277777775</v>
      </c>
      <c r="P337" s="248"/>
      <c r="Q337" s="249">
        <f t="shared" si="75"/>
        <v>-5</v>
      </c>
      <c r="R337" s="249" t="str">
        <f t="shared" si="76"/>
        <v>Sin Fecha</v>
      </c>
      <c r="S337" s="250">
        <f t="shared" si="77"/>
        <v>40.038888888891961</v>
      </c>
      <c r="T337" s="247">
        <v>42054.490277777775</v>
      </c>
      <c r="U337" s="247" t="str">
        <f t="shared" si="78"/>
        <v>Cumplió</v>
      </c>
      <c r="V337" s="247" t="str">
        <f t="shared" si="79"/>
        <v>Sin Fecha</v>
      </c>
      <c r="W337" s="250">
        <f t="shared" si="80"/>
        <v>35.779166666667152</v>
      </c>
      <c r="X337" s="246" t="s">
        <v>154</v>
      </c>
      <c r="Y337" s="251">
        <f>Brecha!$D$3</f>
        <v>5</v>
      </c>
      <c r="Z337" s="251" t="str">
        <f>LOOKUP(J337,Personas!$A$2:$A$45,Personas!$B$2:$B$45)</f>
        <v>TAS</v>
      </c>
      <c r="AA337" s="233">
        <v>42048.748611111114</v>
      </c>
      <c r="AB337" s="252"/>
      <c r="AC337" s="252"/>
      <c r="AD337" s="252"/>
      <c r="AE337" s="254"/>
      <c r="AF337" s="255"/>
      <c r="AG337" s="255"/>
    </row>
    <row r="338" spans="1:33" s="245" customFormat="1" ht="51.75" customHeight="1" x14ac:dyDescent="0.25">
      <c r="B338" s="254" t="s">
        <v>728</v>
      </c>
      <c r="C338" s="241" t="s">
        <v>106</v>
      </c>
      <c r="D338" s="246" t="s">
        <v>352</v>
      </c>
      <c r="E338" s="246" t="s">
        <v>59</v>
      </c>
      <c r="F338" s="246" t="s">
        <v>12</v>
      </c>
      <c r="G338" s="246" t="s">
        <v>107</v>
      </c>
      <c r="H338" s="246" t="s">
        <v>108</v>
      </c>
      <c r="I338" s="246" t="s">
        <v>49</v>
      </c>
      <c r="J338" s="246" t="s">
        <v>49</v>
      </c>
      <c r="K338" s="253">
        <f>Brecha!$D$2</f>
        <v>42058.75</v>
      </c>
      <c r="L338" s="248">
        <v>42018.711111111108</v>
      </c>
      <c r="M338" s="259">
        <f>+T339</f>
        <v>42052.82708333333</v>
      </c>
      <c r="N338" s="249">
        <f>M338-L338</f>
        <v>34.115972222221899</v>
      </c>
      <c r="O338" s="248">
        <f>+M338+Y338</f>
        <v>42057.82708333333</v>
      </c>
      <c r="P338" s="248"/>
      <c r="Q338" s="249">
        <f t="shared" si="75"/>
        <v>-3</v>
      </c>
      <c r="R338" s="249" t="str">
        <f t="shared" si="76"/>
        <v>Sin Fecha</v>
      </c>
      <c r="S338" s="250">
        <f t="shared" si="77"/>
        <v>40.038888888891961</v>
      </c>
      <c r="T338" s="247">
        <v>42054.490277777775</v>
      </c>
      <c r="U338" s="247" t="str">
        <f t="shared" si="78"/>
        <v>Cumplió</v>
      </c>
      <c r="V338" s="247" t="str">
        <f t="shared" si="79"/>
        <v>Sin Fecha</v>
      </c>
      <c r="W338" s="250">
        <f t="shared" si="80"/>
        <v>35.779166666667152</v>
      </c>
      <c r="X338" s="246" t="s">
        <v>154</v>
      </c>
      <c r="Y338" s="251">
        <f>Brecha!$D$3</f>
        <v>5</v>
      </c>
      <c r="Z338" s="251" t="str">
        <f>LOOKUP(J338,Personas!$A$2:$A$45,Personas!$B$2:$B$45)</f>
        <v>BX+</v>
      </c>
      <c r="AA338" s="233">
        <v>42048.748611111114</v>
      </c>
      <c r="AB338" s="252"/>
      <c r="AC338" s="252"/>
      <c r="AD338" s="252"/>
      <c r="AE338" s="254"/>
      <c r="AF338" s="255"/>
      <c r="AG338" s="255"/>
    </row>
    <row r="339" spans="1:33" s="245" customFormat="1" ht="51.75" customHeight="1" x14ac:dyDescent="0.25">
      <c r="B339" s="254" t="s">
        <v>728</v>
      </c>
      <c r="C339" s="241" t="s">
        <v>106</v>
      </c>
      <c r="D339" s="246" t="s">
        <v>352</v>
      </c>
      <c r="E339" s="246" t="s">
        <v>158</v>
      </c>
      <c r="F339" s="246" t="s">
        <v>12</v>
      </c>
      <c r="G339" s="246" t="s">
        <v>107</v>
      </c>
      <c r="H339" s="246" t="s">
        <v>108</v>
      </c>
      <c r="I339" s="246" t="s">
        <v>49</v>
      </c>
      <c r="J339" s="246" t="s">
        <v>42</v>
      </c>
      <c r="K339" s="253">
        <f>Brecha!$D$2</f>
        <v>42058.75</v>
      </c>
      <c r="L339" s="248">
        <v>42018.711111111108</v>
      </c>
      <c r="M339" s="259">
        <f>+T340</f>
        <v>42048.748611111114</v>
      </c>
      <c r="N339" s="249">
        <f>M339-L339</f>
        <v>30.037500000005821</v>
      </c>
      <c r="O339" s="248">
        <f>+M339+Y339</f>
        <v>42053.748611111114</v>
      </c>
      <c r="P339" s="248"/>
      <c r="Q339" s="249">
        <f t="shared" si="75"/>
        <v>0</v>
      </c>
      <c r="R339" s="249" t="str">
        <f t="shared" si="76"/>
        <v>Sin Fecha</v>
      </c>
      <c r="S339" s="250">
        <f t="shared" si="77"/>
        <v>40.038888888891961</v>
      </c>
      <c r="T339" s="247">
        <v>42052.82708333333</v>
      </c>
      <c r="U339" s="247" t="str">
        <f t="shared" si="78"/>
        <v>Cumplió</v>
      </c>
      <c r="V339" s="247" t="str">
        <f t="shared" si="79"/>
        <v>Sin Fecha</v>
      </c>
      <c r="W339" s="250">
        <f t="shared" si="80"/>
        <v>34.115972222221899</v>
      </c>
      <c r="X339" s="246" t="s">
        <v>154</v>
      </c>
      <c r="Y339" s="251">
        <f>Brecha!$D$3</f>
        <v>5</v>
      </c>
      <c r="Z339" s="251" t="str">
        <f>LOOKUP(J339,Personas!$A$2:$A$45,Personas!$B$2:$B$45)</f>
        <v>TAS</v>
      </c>
      <c r="AA339" s="233">
        <v>42048.748611111114</v>
      </c>
      <c r="AB339" s="252"/>
      <c r="AC339" s="252"/>
      <c r="AD339" s="252"/>
      <c r="AE339" s="254"/>
      <c r="AF339" s="255"/>
      <c r="AG339" s="255"/>
    </row>
    <row r="340" spans="1:33" s="245" customFormat="1" ht="51.75" customHeight="1" x14ac:dyDescent="0.25">
      <c r="B340" s="254" t="s">
        <v>728</v>
      </c>
      <c r="C340" s="241" t="s">
        <v>106</v>
      </c>
      <c r="D340" s="246" t="s">
        <v>352</v>
      </c>
      <c r="E340" s="246" t="s">
        <v>59</v>
      </c>
      <c r="F340" s="246" t="s">
        <v>12</v>
      </c>
      <c r="G340" s="246" t="s">
        <v>107</v>
      </c>
      <c r="H340" s="246" t="s">
        <v>108</v>
      </c>
      <c r="I340" s="246" t="s">
        <v>49</v>
      </c>
      <c r="J340" s="246" t="s">
        <v>49</v>
      </c>
      <c r="K340" s="253">
        <f>Brecha!$D$2</f>
        <v>42058.75</v>
      </c>
      <c r="L340" s="248">
        <v>42018.711111111108</v>
      </c>
      <c r="M340" s="259">
        <f>+T341</f>
        <v>42041.580555555556</v>
      </c>
      <c r="N340" s="249">
        <f>M340-L340</f>
        <v>22.869444444448163</v>
      </c>
      <c r="O340" s="248">
        <f>+M340+Y340</f>
        <v>42046.580555555556</v>
      </c>
      <c r="P340" s="248"/>
      <c r="Q340" s="249">
        <f t="shared" si="75"/>
        <v>2</v>
      </c>
      <c r="R340" s="249" t="str">
        <f t="shared" si="76"/>
        <v>Sin Fecha</v>
      </c>
      <c r="S340" s="250">
        <f t="shared" si="77"/>
        <v>40.038888888891961</v>
      </c>
      <c r="T340" s="247">
        <v>42048.748611111114</v>
      </c>
      <c r="U340" s="247" t="str">
        <f t="shared" si="78"/>
        <v>No Cumplió</v>
      </c>
      <c r="V340" s="247" t="str">
        <f t="shared" si="79"/>
        <v>Sin Fecha</v>
      </c>
      <c r="W340" s="250">
        <f t="shared" si="80"/>
        <v>30.037500000005821</v>
      </c>
      <c r="X340" s="246" t="s">
        <v>154</v>
      </c>
      <c r="Y340" s="251">
        <f>Brecha!$D$3</f>
        <v>5</v>
      </c>
      <c r="Z340" s="251" t="str">
        <f>LOOKUP(J340,Personas!$A$2:$A$45,Personas!$B$2:$B$45)</f>
        <v>BX+</v>
      </c>
      <c r="AA340" s="233"/>
      <c r="AB340" s="252"/>
      <c r="AC340" s="252"/>
      <c r="AD340" s="252"/>
      <c r="AE340" s="254"/>
      <c r="AF340" s="255"/>
      <c r="AG340" s="255"/>
    </row>
    <row r="341" spans="1:33" s="245" customFormat="1" ht="51.75" customHeight="1" x14ac:dyDescent="0.25">
      <c r="B341" s="254" t="s">
        <v>728</v>
      </c>
      <c r="C341" s="241" t="s">
        <v>106</v>
      </c>
      <c r="D341" s="246" t="s">
        <v>352</v>
      </c>
      <c r="E341" s="246" t="s">
        <v>24</v>
      </c>
      <c r="F341" s="246" t="s">
        <v>12</v>
      </c>
      <c r="G341" s="246" t="s">
        <v>107</v>
      </c>
      <c r="H341" s="246" t="s">
        <v>108</v>
      </c>
      <c r="I341" s="246" t="s">
        <v>49</v>
      </c>
      <c r="J341" s="246" t="s">
        <v>696</v>
      </c>
      <c r="K341" s="253">
        <f>Brecha!$D$2</f>
        <v>42058.75</v>
      </c>
      <c r="L341" s="248">
        <v>42018.711111111108</v>
      </c>
      <c r="M341" s="259">
        <v>42034</v>
      </c>
      <c r="N341" s="249">
        <f t="shared" si="67"/>
        <v>15.288888888891961</v>
      </c>
      <c r="O341" s="248">
        <f t="shared" si="68"/>
        <v>42039</v>
      </c>
      <c r="P341" s="248"/>
      <c r="Q341" s="249">
        <f t="shared" si="75"/>
        <v>2</v>
      </c>
      <c r="R341" s="249" t="str">
        <f t="shared" si="76"/>
        <v>Sin Fecha</v>
      </c>
      <c r="S341" s="250">
        <f t="shared" si="77"/>
        <v>40.038888888891961</v>
      </c>
      <c r="T341" s="247">
        <v>42041.580555555556</v>
      </c>
      <c r="U341" s="247" t="str">
        <f t="shared" si="78"/>
        <v>No Cumplió</v>
      </c>
      <c r="V341" s="247" t="str">
        <f t="shared" si="79"/>
        <v>Sin Fecha</v>
      </c>
      <c r="W341" s="250">
        <f t="shared" si="80"/>
        <v>22.869444444448163</v>
      </c>
      <c r="X341" s="246" t="s">
        <v>17</v>
      </c>
      <c r="Y341" s="251">
        <f>Brecha!$D$3</f>
        <v>5</v>
      </c>
      <c r="Z341" s="251" t="str">
        <f>LOOKUP(J341,Personas!$A$2:$A$45,Personas!$B$2:$B$45)</f>
        <v>TAS</v>
      </c>
      <c r="AA341" s="233"/>
      <c r="AB341" s="252"/>
      <c r="AC341" s="252"/>
      <c r="AD341" s="252"/>
      <c r="AE341" s="254"/>
      <c r="AF341" s="255"/>
      <c r="AG341" s="255"/>
    </row>
    <row r="342" spans="1:33" s="245" customFormat="1" ht="51.75" customHeight="1" x14ac:dyDescent="0.25">
      <c r="A342" s="245" t="s">
        <v>945</v>
      </c>
      <c r="B342" s="254" t="s">
        <v>728</v>
      </c>
      <c r="C342" s="241" t="s">
        <v>109</v>
      </c>
      <c r="D342" s="246" t="s">
        <v>352</v>
      </c>
      <c r="E342" s="246" t="s">
        <v>817</v>
      </c>
      <c r="F342" s="246" t="s">
        <v>12</v>
      </c>
      <c r="G342" s="246" t="s">
        <v>110</v>
      </c>
      <c r="H342" s="246" t="s">
        <v>111</v>
      </c>
      <c r="I342" s="246" t="s">
        <v>49</v>
      </c>
      <c r="J342" s="246" t="s">
        <v>49</v>
      </c>
      <c r="K342" s="253">
        <f>Brecha!$D$2</f>
        <v>42058.75</v>
      </c>
      <c r="L342" s="248">
        <v>42018.710416666669</v>
      </c>
      <c r="M342" s="253">
        <f>+P343</f>
        <v>42044.530555555553</v>
      </c>
      <c r="N342" s="249">
        <f t="shared" si="67"/>
        <v>25.820138888884685</v>
      </c>
      <c r="O342" s="248">
        <f t="shared" si="68"/>
        <v>42049.530555555553</v>
      </c>
      <c r="P342" s="248">
        <v>42041</v>
      </c>
      <c r="Q342" s="249">
        <f t="shared" si="75"/>
        <v>0</v>
      </c>
      <c r="R342" s="249">
        <f t="shared" si="76"/>
        <v>7</v>
      </c>
      <c r="S342" s="250">
        <f t="shared" si="77"/>
        <v>40.039583333331393</v>
      </c>
      <c r="T342" s="247">
        <v>42048.756249999999</v>
      </c>
      <c r="U342" s="247" t="str">
        <f t="shared" si="78"/>
        <v>Cumplió</v>
      </c>
      <c r="V342" s="247" t="str">
        <f t="shared" si="79"/>
        <v>No Cumplió</v>
      </c>
      <c r="W342" s="250">
        <f t="shared" si="80"/>
        <v>30.045833333329938</v>
      </c>
      <c r="X342" s="246" t="s">
        <v>17</v>
      </c>
      <c r="Y342" s="251">
        <f>Brecha!$D$3</f>
        <v>5</v>
      </c>
      <c r="Z342" s="251" t="str">
        <f>LOOKUP(J342,Personas!$A$2:$A$45,Personas!$B$2:$B$45)</f>
        <v>BX+</v>
      </c>
      <c r="AA342" s="233"/>
      <c r="AB342" s="252"/>
      <c r="AC342" s="252"/>
      <c r="AD342" s="252"/>
      <c r="AE342" s="254"/>
      <c r="AF342" s="254"/>
      <c r="AG342" s="255"/>
    </row>
    <row r="343" spans="1:33" s="245" customFormat="1" ht="51.75" customHeight="1" x14ac:dyDescent="0.25">
      <c r="B343" s="254" t="s">
        <v>728</v>
      </c>
      <c r="C343" s="241" t="s">
        <v>109</v>
      </c>
      <c r="D343" s="246" t="s">
        <v>352</v>
      </c>
      <c r="E343" s="246" t="s">
        <v>24</v>
      </c>
      <c r="F343" s="246" t="s">
        <v>12</v>
      </c>
      <c r="G343" s="246" t="s">
        <v>110</v>
      </c>
      <c r="H343" s="246" t="s">
        <v>111</v>
      </c>
      <c r="I343" s="246" t="s">
        <v>49</v>
      </c>
      <c r="J343" s="246" t="s">
        <v>22</v>
      </c>
      <c r="K343" s="253">
        <f>Brecha!$D$2</f>
        <v>42058.75</v>
      </c>
      <c r="L343" s="248">
        <v>42018.710416666669</v>
      </c>
      <c r="M343" s="253">
        <f>+T344</f>
        <v>42051.790972222225</v>
      </c>
      <c r="N343" s="249">
        <f t="shared" ref="N343:N412" si="81">M343-L343</f>
        <v>33.080555555556202</v>
      </c>
      <c r="O343" s="248">
        <f t="shared" ref="O343:O412" si="82">+M343+Y343</f>
        <v>42056.790972222225</v>
      </c>
      <c r="P343" s="248">
        <v>42044.530555555553</v>
      </c>
      <c r="Q343" s="249">
        <f t="shared" si="75"/>
        <v>1</v>
      </c>
      <c r="R343" s="249">
        <f t="shared" si="76"/>
        <v>14</v>
      </c>
      <c r="S343" s="250">
        <f t="shared" si="77"/>
        <v>40.039583333331393</v>
      </c>
      <c r="T343" s="261"/>
      <c r="U343" s="247" t="str">
        <f t="shared" si="78"/>
        <v>No Cumplió</v>
      </c>
      <c r="V343" s="247" t="str">
        <f t="shared" si="79"/>
        <v>No Cumplió</v>
      </c>
      <c r="W343" s="250">
        <f t="shared" si="80"/>
        <v>40.039583333331393</v>
      </c>
      <c r="X343" s="246" t="s">
        <v>17</v>
      </c>
      <c r="Y343" s="251">
        <f>Brecha!$D$3</f>
        <v>5</v>
      </c>
      <c r="Z343" s="251" t="str">
        <f>LOOKUP(J343,Personas!$A$2:$A$45,Personas!$B$2:$B$45)</f>
        <v>TAS</v>
      </c>
      <c r="AA343" s="233"/>
      <c r="AB343" s="252"/>
      <c r="AC343" s="252"/>
      <c r="AD343" s="252"/>
      <c r="AE343" s="254"/>
      <c r="AF343" s="254"/>
      <c r="AG343" s="255"/>
    </row>
    <row r="344" spans="1:33" s="245" customFormat="1" ht="63.75" customHeight="1" x14ac:dyDescent="0.25">
      <c r="A344" s="245" t="s">
        <v>945</v>
      </c>
      <c r="B344" s="254" t="s">
        <v>700</v>
      </c>
      <c r="C344" s="241" t="s">
        <v>112</v>
      </c>
      <c r="D344" s="246" t="s">
        <v>352</v>
      </c>
      <c r="E344" s="246" t="s">
        <v>817</v>
      </c>
      <c r="F344" s="246" t="s">
        <v>12</v>
      </c>
      <c r="G344" s="246" t="s">
        <v>113</v>
      </c>
      <c r="H344" s="246" t="s">
        <v>114</v>
      </c>
      <c r="I344" s="246" t="s">
        <v>49</v>
      </c>
      <c r="J344" s="246" t="s">
        <v>49</v>
      </c>
      <c r="K344" s="253">
        <f>Brecha!$D$2</f>
        <v>42058.75</v>
      </c>
      <c r="L344" s="248">
        <v>42018.709027777775</v>
      </c>
      <c r="M344" s="253">
        <v>42038.481249999997</v>
      </c>
      <c r="N344" s="249">
        <f t="shared" si="81"/>
        <v>19.772222222221899</v>
      </c>
      <c r="O344" s="248">
        <f t="shared" si="82"/>
        <v>42043.481249999997</v>
      </c>
      <c r="P344" s="248"/>
      <c r="Q344" s="249">
        <f t="shared" si="75"/>
        <v>8</v>
      </c>
      <c r="R344" s="249" t="str">
        <f t="shared" si="76"/>
        <v>Sin Fecha</v>
      </c>
      <c r="S344" s="250">
        <f t="shared" si="77"/>
        <v>40.040972222224809</v>
      </c>
      <c r="T344" s="247">
        <v>42051.790972222225</v>
      </c>
      <c r="U344" s="247" t="str">
        <f t="shared" si="78"/>
        <v>No Cumplió</v>
      </c>
      <c r="V344" s="247" t="str">
        <f t="shared" si="79"/>
        <v>Sin Fecha</v>
      </c>
      <c r="W344" s="250">
        <f t="shared" si="80"/>
        <v>33.081944444449618</v>
      </c>
      <c r="X344" s="246" t="s">
        <v>17</v>
      </c>
      <c r="Y344" s="251">
        <f>Brecha!$D$3</f>
        <v>5</v>
      </c>
      <c r="Z344" s="251" t="str">
        <f>LOOKUP(J344,Personas!$A$2:$A$45,Personas!$B$2:$B$45)</f>
        <v>BX+</v>
      </c>
      <c r="AA344" s="233"/>
      <c r="AB344" s="252"/>
      <c r="AC344" s="252"/>
      <c r="AD344" s="252"/>
      <c r="AE344" s="254"/>
      <c r="AF344" s="254"/>
      <c r="AG344" s="255"/>
    </row>
    <row r="345" spans="1:33" s="245" customFormat="1" ht="51.75" customHeight="1" x14ac:dyDescent="0.25">
      <c r="B345" s="254" t="s">
        <v>728</v>
      </c>
      <c r="C345" s="241" t="s">
        <v>112</v>
      </c>
      <c r="D345" s="246" t="s">
        <v>352</v>
      </c>
      <c r="E345" s="246" t="s">
        <v>51</v>
      </c>
      <c r="F345" s="246" t="s">
        <v>12</v>
      </c>
      <c r="G345" s="246" t="s">
        <v>113</v>
      </c>
      <c r="H345" s="246" t="s">
        <v>114</v>
      </c>
      <c r="I345" s="246" t="s">
        <v>49</v>
      </c>
      <c r="J345" s="246" t="s">
        <v>49</v>
      </c>
      <c r="K345" s="253">
        <f>Brecha!$D$2</f>
        <v>42058.75</v>
      </c>
      <c r="L345" s="248">
        <v>42018.709027777775</v>
      </c>
      <c r="M345" s="253">
        <f>+T346</f>
        <v>42051.711111111108</v>
      </c>
      <c r="N345" s="249">
        <f t="shared" si="81"/>
        <v>33.002083333332848</v>
      </c>
      <c r="O345" s="248">
        <f t="shared" si="82"/>
        <v>42056.711111111108</v>
      </c>
      <c r="P345" s="248"/>
      <c r="Q345" s="249">
        <f t="shared" si="75"/>
        <v>2</v>
      </c>
      <c r="R345" s="249" t="str">
        <f t="shared" si="76"/>
        <v>Sin Fecha</v>
      </c>
      <c r="S345" s="250">
        <f t="shared" si="77"/>
        <v>40.040972222224809</v>
      </c>
      <c r="T345" s="247"/>
      <c r="U345" s="247" t="str">
        <f t="shared" si="78"/>
        <v>No Cumplió</v>
      </c>
      <c r="V345" s="247" t="str">
        <f t="shared" si="79"/>
        <v>Sin Fecha</v>
      </c>
      <c r="W345" s="250">
        <f t="shared" si="80"/>
        <v>40.040972222224809</v>
      </c>
      <c r="X345" s="246" t="s">
        <v>17</v>
      </c>
      <c r="Y345" s="251">
        <f>Brecha!$D$3</f>
        <v>5</v>
      </c>
      <c r="Z345" s="251" t="str">
        <f>LOOKUP(J345,Personas!$A$2:$A$45,Personas!$B$2:$B$45)</f>
        <v>BX+</v>
      </c>
      <c r="AA345" s="233"/>
      <c r="AB345" s="252"/>
      <c r="AC345" s="252"/>
      <c r="AD345" s="252"/>
      <c r="AE345" s="254"/>
      <c r="AF345" s="254"/>
      <c r="AG345" s="255"/>
    </row>
    <row r="346" spans="1:33" s="245" customFormat="1" ht="51.75" customHeight="1" x14ac:dyDescent="0.25">
      <c r="B346" s="254" t="s">
        <v>728</v>
      </c>
      <c r="C346" s="241" t="s">
        <v>112</v>
      </c>
      <c r="D346" s="246" t="s">
        <v>352</v>
      </c>
      <c r="E346" s="246" t="s">
        <v>51</v>
      </c>
      <c r="F346" s="246" t="s">
        <v>12</v>
      </c>
      <c r="G346" s="246" t="s">
        <v>113</v>
      </c>
      <c r="H346" s="246" t="s">
        <v>114</v>
      </c>
      <c r="I346" s="246" t="s">
        <v>49</v>
      </c>
      <c r="J346" s="246" t="s">
        <v>696</v>
      </c>
      <c r="K346" s="253">
        <f>Brecha!$D$2</f>
        <v>42058.75</v>
      </c>
      <c r="L346" s="248">
        <v>42018.709027777775</v>
      </c>
      <c r="M346" s="253">
        <f>+T347</f>
        <v>42044.53402777778</v>
      </c>
      <c r="N346" s="249">
        <f t="shared" si="81"/>
        <v>25.825000000004366</v>
      </c>
      <c r="O346" s="248">
        <f t="shared" si="82"/>
        <v>42049.53402777778</v>
      </c>
      <c r="P346" s="248"/>
      <c r="Q346" s="249">
        <f t="shared" si="75"/>
        <v>2</v>
      </c>
      <c r="R346" s="249" t="str">
        <f t="shared" si="76"/>
        <v>Sin Fecha</v>
      </c>
      <c r="S346" s="250">
        <f t="shared" si="77"/>
        <v>40.040972222224809</v>
      </c>
      <c r="T346" s="247">
        <v>42051.711111111108</v>
      </c>
      <c r="U346" s="247" t="str">
        <f t="shared" si="78"/>
        <v>No Cumplió</v>
      </c>
      <c r="V346" s="247" t="str">
        <f t="shared" si="79"/>
        <v>Sin Fecha</v>
      </c>
      <c r="W346" s="250">
        <f t="shared" si="80"/>
        <v>33.002083333332848</v>
      </c>
      <c r="X346" s="246" t="s">
        <v>17</v>
      </c>
      <c r="Y346" s="251">
        <f>Brecha!$D$3</f>
        <v>5</v>
      </c>
      <c r="Z346" s="251" t="str">
        <f>LOOKUP(J346,Personas!$A$2:$A$45,Personas!$B$2:$B$45)</f>
        <v>TAS</v>
      </c>
      <c r="AA346" s="233"/>
      <c r="AB346" s="252"/>
      <c r="AC346" s="252"/>
      <c r="AD346" s="252"/>
      <c r="AE346" s="254"/>
      <c r="AF346" s="254"/>
      <c r="AG346" s="255"/>
    </row>
    <row r="347" spans="1:33" s="245" customFormat="1" ht="51.75" customHeight="1" x14ac:dyDescent="0.25">
      <c r="B347" s="254" t="s">
        <v>728</v>
      </c>
      <c r="C347" s="241" t="s">
        <v>112</v>
      </c>
      <c r="D347" s="246" t="s">
        <v>352</v>
      </c>
      <c r="E347" s="246" t="s">
        <v>24</v>
      </c>
      <c r="F347" s="246" t="s">
        <v>12</v>
      </c>
      <c r="G347" s="246" t="s">
        <v>113</v>
      </c>
      <c r="H347" s="246" t="s">
        <v>114</v>
      </c>
      <c r="I347" s="246" t="s">
        <v>49</v>
      </c>
      <c r="J347" s="246" t="s">
        <v>696</v>
      </c>
      <c r="K347" s="253">
        <f>Brecha!$D$2</f>
        <v>42058.75</v>
      </c>
      <c r="L347" s="248">
        <v>42018.709027777775</v>
      </c>
      <c r="M347" s="253">
        <v>42038.53125</v>
      </c>
      <c r="N347" s="249">
        <f t="shared" si="81"/>
        <v>19.822222222224809</v>
      </c>
      <c r="O347" s="248">
        <f t="shared" si="82"/>
        <v>42043.53125</v>
      </c>
      <c r="P347" s="248"/>
      <c r="Q347" s="249">
        <f t="shared" si="75"/>
        <v>1</v>
      </c>
      <c r="R347" s="249" t="str">
        <f t="shared" si="76"/>
        <v>Sin Fecha</v>
      </c>
      <c r="S347" s="250">
        <f t="shared" si="77"/>
        <v>40.040972222224809</v>
      </c>
      <c r="T347" s="247">
        <v>42044.53402777778</v>
      </c>
      <c r="U347" s="247" t="str">
        <f t="shared" si="78"/>
        <v>No Cumplió</v>
      </c>
      <c r="V347" s="247" t="str">
        <f t="shared" si="79"/>
        <v>Sin Fecha</v>
      </c>
      <c r="W347" s="250">
        <f t="shared" si="80"/>
        <v>25.825000000004366</v>
      </c>
      <c r="X347" s="246" t="s">
        <v>17</v>
      </c>
      <c r="Y347" s="251">
        <f>Brecha!$D$3</f>
        <v>5</v>
      </c>
      <c r="Z347" s="251" t="str">
        <f>LOOKUP(J347,Personas!$A$2:$A$45,Personas!$B$2:$B$45)</f>
        <v>TAS</v>
      </c>
      <c r="AA347" s="233"/>
      <c r="AB347" s="252"/>
      <c r="AC347" s="252"/>
      <c r="AD347" s="252"/>
      <c r="AE347" s="254"/>
      <c r="AF347" s="254"/>
      <c r="AG347" s="255"/>
    </row>
    <row r="348" spans="1:33" s="245" customFormat="1" ht="51.75" customHeight="1" x14ac:dyDescent="0.25">
      <c r="A348" s="245">
        <v>1</v>
      </c>
      <c r="B348" s="254" t="s">
        <v>728</v>
      </c>
      <c r="C348" s="241" t="s">
        <v>115</v>
      </c>
      <c r="D348" s="246" t="s">
        <v>352</v>
      </c>
      <c r="E348" s="246" t="s">
        <v>158</v>
      </c>
      <c r="F348" s="246" t="s">
        <v>12</v>
      </c>
      <c r="G348" s="246" t="s">
        <v>116</v>
      </c>
      <c r="H348" s="246" t="s">
        <v>117</v>
      </c>
      <c r="I348" s="246" t="s">
        <v>49</v>
      </c>
      <c r="J348" s="246" t="s">
        <v>127</v>
      </c>
      <c r="K348" s="253">
        <f>Brecha!$D$2</f>
        <v>42058.75</v>
      </c>
      <c r="L348" s="248">
        <v>42018.706250000003</v>
      </c>
      <c r="M348" s="253">
        <f>+T349</f>
        <v>42054.72152777778</v>
      </c>
      <c r="N348" s="249">
        <f t="shared" si="81"/>
        <v>36.015277777776646</v>
      </c>
      <c r="O348" s="248">
        <f t="shared" si="82"/>
        <v>42059.72152777778</v>
      </c>
      <c r="P348" s="248"/>
      <c r="Q348" s="249">
        <f t="shared" si="75"/>
        <v>0</v>
      </c>
      <c r="R348" s="249" t="str">
        <f t="shared" si="76"/>
        <v>Sin Fecha</v>
      </c>
      <c r="S348" s="250">
        <f t="shared" si="77"/>
        <v>40.04374999999709</v>
      </c>
      <c r="T348" s="247"/>
      <c r="U348" s="247" t="str">
        <f t="shared" si="78"/>
        <v>No Cumplió</v>
      </c>
      <c r="V348" s="247" t="str">
        <f t="shared" si="79"/>
        <v>Sin Fecha</v>
      </c>
      <c r="W348" s="250">
        <f t="shared" si="80"/>
        <v>40.04374999999709</v>
      </c>
      <c r="X348" s="246" t="s">
        <v>17</v>
      </c>
      <c r="Y348" s="251">
        <f>Brecha!$D$3</f>
        <v>5</v>
      </c>
      <c r="Z348" s="251" t="str">
        <f>LOOKUP(J348,Personas!$A$2:$A$45,Personas!$B$2:$B$45)</f>
        <v>TAS</v>
      </c>
      <c r="AA348" s="233">
        <v>42047.609027777777</v>
      </c>
      <c r="AB348" s="233">
        <v>42054.72152777778</v>
      </c>
      <c r="AC348" s="252"/>
      <c r="AD348" s="252"/>
      <c r="AE348" s="254"/>
      <c r="AF348" s="254"/>
      <c r="AG348" s="255"/>
    </row>
    <row r="349" spans="1:33" s="245" customFormat="1" ht="51.75" customHeight="1" x14ac:dyDescent="0.25">
      <c r="B349" s="254" t="s">
        <v>728</v>
      </c>
      <c r="C349" s="241" t="s">
        <v>115</v>
      </c>
      <c r="D349" s="246" t="s">
        <v>352</v>
      </c>
      <c r="E349" s="246" t="s">
        <v>59</v>
      </c>
      <c r="F349" s="246" t="s">
        <v>12</v>
      </c>
      <c r="G349" s="246" t="s">
        <v>116</v>
      </c>
      <c r="H349" s="246" t="s">
        <v>117</v>
      </c>
      <c r="I349" s="246" t="s">
        <v>49</v>
      </c>
      <c r="J349" s="246" t="s">
        <v>49</v>
      </c>
      <c r="K349" s="253">
        <f>Brecha!$D$2</f>
        <v>42058.75</v>
      </c>
      <c r="L349" s="248">
        <v>42018.706250000003</v>
      </c>
      <c r="M349" s="253">
        <f>+T350</f>
        <v>42054.513194444444</v>
      </c>
      <c r="N349" s="249">
        <f t="shared" si="81"/>
        <v>35.806944444440887</v>
      </c>
      <c r="O349" s="248">
        <f t="shared" si="82"/>
        <v>42059.513194444444</v>
      </c>
      <c r="P349" s="248"/>
      <c r="Q349" s="249">
        <f t="shared" si="75"/>
        <v>-4</v>
      </c>
      <c r="R349" s="249" t="str">
        <f t="shared" si="76"/>
        <v>Sin Fecha</v>
      </c>
      <c r="S349" s="250">
        <f t="shared" si="77"/>
        <v>40.04374999999709</v>
      </c>
      <c r="T349" s="247">
        <v>42054.72152777778</v>
      </c>
      <c r="U349" s="247" t="str">
        <f t="shared" si="78"/>
        <v>Cumplió</v>
      </c>
      <c r="V349" s="247" t="str">
        <f t="shared" si="79"/>
        <v>Sin Fecha</v>
      </c>
      <c r="W349" s="250">
        <f t="shared" si="80"/>
        <v>36.015277777776646</v>
      </c>
      <c r="X349" s="246" t="s">
        <v>17</v>
      </c>
      <c r="Y349" s="251">
        <f>Brecha!$D$3</f>
        <v>5</v>
      </c>
      <c r="Z349" s="251" t="str">
        <f>LOOKUP(J349,Personas!$A$2:$A$45,Personas!$B$2:$B$45)</f>
        <v>BX+</v>
      </c>
      <c r="AA349" s="233">
        <v>42047.609027777777</v>
      </c>
      <c r="AB349" s="233">
        <v>42054.72152777778</v>
      </c>
      <c r="AC349" s="252"/>
      <c r="AD349" s="252"/>
      <c r="AE349" s="254"/>
      <c r="AF349" s="254"/>
      <c r="AG349" s="255"/>
    </row>
    <row r="350" spans="1:33" s="245" customFormat="1" ht="51.75" customHeight="1" x14ac:dyDescent="0.25">
      <c r="B350" s="254" t="s">
        <v>728</v>
      </c>
      <c r="C350" s="241" t="s">
        <v>115</v>
      </c>
      <c r="D350" s="246" t="s">
        <v>352</v>
      </c>
      <c r="E350" s="246" t="s">
        <v>158</v>
      </c>
      <c r="F350" s="246" t="s">
        <v>12</v>
      </c>
      <c r="G350" s="246" t="s">
        <v>116</v>
      </c>
      <c r="H350" s="246" t="s">
        <v>117</v>
      </c>
      <c r="I350" s="246" t="s">
        <v>49</v>
      </c>
      <c r="J350" s="246" t="s">
        <v>42</v>
      </c>
      <c r="K350" s="253">
        <f>Brecha!$D$2</f>
        <v>42058.75</v>
      </c>
      <c r="L350" s="248">
        <v>42018.706250000003</v>
      </c>
      <c r="M350" s="253">
        <f>+T351</f>
        <v>42047.592361111114</v>
      </c>
      <c r="N350" s="249">
        <f t="shared" si="81"/>
        <v>28.886111111110949</v>
      </c>
      <c r="O350" s="248">
        <f t="shared" si="82"/>
        <v>42052.592361111114</v>
      </c>
      <c r="P350" s="248"/>
      <c r="Q350" s="249">
        <f t="shared" si="75"/>
        <v>1</v>
      </c>
      <c r="R350" s="249" t="str">
        <f t="shared" si="76"/>
        <v>Sin Fecha</v>
      </c>
      <c r="S350" s="250">
        <f t="shared" si="77"/>
        <v>40.04374999999709</v>
      </c>
      <c r="T350" s="247">
        <v>42054.513194444444</v>
      </c>
      <c r="U350" s="247" t="str">
        <f t="shared" si="78"/>
        <v>No Cumplió</v>
      </c>
      <c r="V350" s="247" t="str">
        <f t="shared" si="79"/>
        <v>Sin Fecha</v>
      </c>
      <c r="W350" s="250">
        <f t="shared" si="80"/>
        <v>35.806944444440887</v>
      </c>
      <c r="X350" s="246" t="s">
        <v>17</v>
      </c>
      <c r="Y350" s="251">
        <f>Brecha!$D$3</f>
        <v>5</v>
      </c>
      <c r="Z350" s="251" t="str">
        <f>LOOKUP(J350,Personas!$A$2:$A$45,Personas!$B$2:$B$45)</f>
        <v>TAS</v>
      </c>
      <c r="AA350" s="233">
        <v>42047.609027777777</v>
      </c>
      <c r="AB350" s="252"/>
      <c r="AC350" s="252"/>
      <c r="AD350" s="252"/>
      <c r="AE350" s="254"/>
      <c r="AF350" s="254"/>
      <c r="AG350" s="255"/>
    </row>
    <row r="351" spans="1:33" s="245" customFormat="1" ht="51.75" customHeight="1" x14ac:dyDescent="0.25">
      <c r="B351" s="254" t="s">
        <v>728</v>
      </c>
      <c r="C351" s="241" t="s">
        <v>115</v>
      </c>
      <c r="D351" s="246" t="s">
        <v>352</v>
      </c>
      <c r="E351" s="246" t="s">
        <v>59</v>
      </c>
      <c r="F351" s="246" t="s">
        <v>12</v>
      </c>
      <c r="G351" s="246" t="s">
        <v>116</v>
      </c>
      <c r="H351" s="246" t="s">
        <v>117</v>
      </c>
      <c r="I351" s="246" t="s">
        <v>49</v>
      </c>
      <c r="J351" s="246" t="s">
        <v>49</v>
      </c>
      <c r="K351" s="253">
        <f>Brecha!$D$2</f>
        <v>42058.75</v>
      </c>
      <c r="L351" s="248">
        <v>42018.706250000003</v>
      </c>
      <c r="M351" s="253">
        <f>+T352</f>
        <v>42045.507638888892</v>
      </c>
      <c r="N351" s="249">
        <f t="shared" si="81"/>
        <v>26.801388888889051</v>
      </c>
      <c r="O351" s="248">
        <f t="shared" si="82"/>
        <v>42050.507638888892</v>
      </c>
      <c r="P351" s="248">
        <v>42044</v>
      </c>
      <c r="Q351" s="249">
        <f t="shared" si="75"/>
        <v>-2</v>
      </c>
      <c r="R351" s="249">
        <f t="shared" si="76"/>
        <v>3</v>
      </c>
      <c r="S351" s="250">
        <f t="shared" si="77"/>
        <v>40.04374999999709</v>
      </c>
      <c r="T351" s="247">
        <v>42047.592361111114</v>
      </c>
      <c r="U351" s="247" t="str">
        <f t="shared" si="78"/>
        <v>Cumplió</v>
      </c>
      <c r="V351" s="247" t="str">
        <f t="shared" si="79"/>
        <v>No Cumplió</v>
      </c>
      <c r="W351" s="250">
        <f t="shared" si="80"/>
        <v>28.886111111110949</v>
      </c>
      <c r="X351" s="246" t="s">
        <v>17</v>
      </c>
      <c r="Y351" s="251">
        <f>Brecha!$D$3</f>
        <v>5</v>
      </c>
      <c r="Z351" s="251" t="str">
        <f>LOOKUP(J351,Personas!$A$2:$A$45,Personas!$B$2:$B$45)</f>
        <v>BX+</v>
      </c>
      <c r="AA351" s="233">
        <v>42047.609027777777</v>
      </c>
      <c r="AB351" s="252"/>
      <c r="AC351" s="252"/>
      <c r="AD351" s="252"/>
      <c r="AE351" s="254"/>
      <c r="AF351" s="254"/>
      <c r="AG351" s="255"/>
    </row>
    <row r="352" spans="1:33" s="245" customFormat="1" ht="51.75" customHeight="1" x14ac:dyDescent="0.25">
      <c r="B352" s="254" t="s">
        <v>728</v>
      </c>
      <c r="C352" s="241" t="s">
        <v>115</v>
      </c>
      <c r="D352" s="246" t="s">
        <v>352</v>
      </c>
      <c r="E352" s="246" t="s">
        <v>24</v>
      </c>
      <c r="F352" s="246" t="s">
        <v>12</v>
      </c>
      <c r="G352" s="246" t="s">
        <v>116</v>
      </c>
      <c r="H352" s="246" t="s">
        <v>117</v>
      </c>
      <c r="I352" s="246" t="s">
        <v>49</v>
      </c>
      <c r="J352" s="246" t="s">
        <v>22</v>
      </c>
      <c r="K352" s="253">
        <f>Brecha!$D$2</f>
        <v>42058.75</v>
      </c>
      <c r="L352" s="248">
        <v>42018.706250000003</v>
      </c>
      <c r="M352" s="253">
        <v>42038.564583333333</v>
      </c>
      <c r="N352" s="249">
        <f t="shared" si="81"/>
        <v>19.858333333329938</v>
      </c>
      <c r="O352" s="248">
        <f t="shared" si="82"/>
        <v>42043.564583333333</v>
      </c>
      <c r="P352" s="248"/>
      <c r="Q352" s="249">
        <f t="shared" si="75"/>
        <v>1</v>
      </c>
      <c r="R352" s="249" t="str">
        <f t="shared" si="76"/>
        <v>Sin Fecha</v>
      </c>
      <c r="S352" s="250">
        <f t="shared" si="77"/>
        <v>40.04374999999709</v>
      </c>
      <c r="T352" s="247">
        <v>42045.507638888892</v>
      </c>
      <c r="U352" s="247" t="str">
        <f t="shared" si="78"/>
        <v>No Cumplió</v>
      </c>
      <c r="V352" s="247" t="str">
        <f t="shared" si="79"/>
        <v>Sin Fecha</v>
      </c>
      <c r="W352" s="250">
        <f t="shared" si="80"/>
        <v>26.801388888889051</v>
      </c>
      <c r="X352" s="246" t="s">
        <v>17</v>
      </c>
      <c r="Y352" s="251">
        <f>Brecha!$D$3</f>
        <v>5</v>
      </c>
      <c r="Z352" s="251" t="str">
        <f>LOOKUP(J352,Personas!$A$2:$A$45,Personas!$B$2:$B$45)</f>
        <v>TAS</v>
      </c>
      <c r="AA352" s="233"/>
      <c r="AB352" s="252"/>
      <c r="AC352" s="252"/>
      <c r="AD352" s="252"/>
      <c r="AE352" s="254"/>
      <c r="AF352" s="254"/>
      <c r="AG352" s="255"/>
    </row>
    <row r="353" spans="1:33" s="245" customFormat="1" ht="51.75" customHeight="1" x14ac:dyDescent="0.25">
      <c r="A353" s="245" t="s">
        <v>945</v>
      </c>
      <c r="B353" s="254" t="s">
        <v>729</v>
      </c>
      <c r="C353" s="241" t="s">
        <v>382</v>
      </c>
      <c r="D353" s="246" t="s">
        <v>352</v>
      </c>
      <c r="E353" s="246" t="s">
        <v>817</v>
      </c>
      <c r="F353" s="246" t="s">
        <v>12</v>
      </c>
      <c r="G353" s="246" t="s">
        <v>383</v>
      </c>
      <c r="H353" s="246" t="s">
        <v>384</v>
      </c>
      <c r="I353" s="246" t="s">
        <v>80</v>
      </c>
      <c r="J353" s="246" t="s">
        <v>80</v>
      </c>
      <c r="K353" s="253">
        <f>Brecha!$D$2</f>
        <v>42058.75</v>
      </c>
      <c r="L353" s="248">
        <v>42017.51458333333</v>
      </c>
      <c r="M353" s="259">
        <v>42037</v>
      </c>
      <c r="N353" s="249">
        <f t="shared" si="81"/>
        <v>19.485416666670062</v>
      </c>
      <c r="O353" s="248">
        <f t="shared" si="82"/>
        <v>42042</v>
      </c>
      <c r="P353" s="248"/>
      <c r="Q353" s="249">
        <f t="shared" si="75"/>
        <v>-2</v>
      </c>
      <c r="R353" s="249" t="str">
        <f t="shared" si="76"/>
        <v>Sin Fecha</v>
      </c>
      <c r="S353" s="250">
        <f t="shared" si="77"/>
        <v>41.235416666670062</v>
      </c>
      <c r="T353" s="247">
        <v>42039.392361111109</v>
      </c>
      <c r="U353" s="247" t="str">
        <f t="shared" si="78"/>
        <v>Cumplió</v>
      </c>
      <c r="V353" s="247" t="str">
        <f t="shared" si="79"/>
        <v>Sin Fecha</v>
      </c>
      <c r="W353" s="250">
        <f t="shared" si="80"/>
        <v>21.877777777779556</v>
      </c>
      <c r="X353" s="246" t="s">
        <v>17</v>
      </c>
      <c r="Y353" s="251">
        <f>Brecha!$D$3</f>
        <v>5</v>
      </c>
      <c r="Z353" s="251" t="str">
        <f>LOOKUP(J353,Personas!$A$2:$A$45,Personas!$B$2:$B$45)</f>
        <v>BX+</v>
      </c>
      <c r="AA353" s="233"/>
      <c r="AB353" s="252"/>
      <c r="AC353" s="252"/>
      <c r="AD353" s="252"/>
      <c r="AE353" s="254"/>
      <c r="AF353" s="255"/>
      <c r="AG353" s="255"/>
    </row>
    <row r="354" spans="1:33" s="245" customFormat="1" ht="51.75" customHeight="1" x14ac:dyDescent="0.25">
      <c r="A354" s="245">
        <v>1</v>
      </c>
      <c r="B354" s="254" t="s">
        <v>728</v>
      </c>
      <c r="C354" s="241" t="s">
        <v>385</v>
      </c>
      <c r="D354" s="246" t="s">
        <v>352</v>
      </c>
      <c r="E354" s="246" t="s">
        <v>24</v>
      </c>
      <c r="F354" s="246" t="s">
        <v>12</v>
      </c>
      <c r="G354" s="246" t="s">
        <v>386</v>
      </c>
      <c r="H354" s="246" t="s">
        <v>387</v>
      </c>
      <c r="I354" s="246" t="s">
        <v>28</v>
      </c>
      <c r="J354" s="246" t="s">
        <v>28</v>
      </c>
      <c r="K354" s="253">
        <f>Brecha!$D$2</f>
        <v>42058.75</v>
      </c>
      <c r="L354" s="248">
        <v>42016.791666666664</v>
      </c>
      <c r="M354" s="259">
        <f>+T355</f>
        <v>42058.541666666664</v>
      </c>
      <c r="N354" s="249">
        <f t="shared" si="81"/>
        <v>41.75</v>
      </c>
      <c r="O354" s="248">
        <f t="shared" si="82"/>
        <v>42063.541666666664</v>
      </c>
      <c r="P354" s="248"/>
      <c r="Q354" s="249">
        <f t="shared" si="75"/>
        <v>-4</v>
      </c>
      <c r="R354" s="249" t="str">
        <f t="shared" si="76"/>
        <v>Sin Fecha</v>
      </c>
      <c r="S354" s="250">
        <f t="shared" si="77"/>
        <v>41.958333333335759</v>
      </c>
      <c r="T354" s="247"/>
      <c r="U354" s="247" t="str">
        <f t="shared" si="78"/>
        <v>No Cumplió</v>
      </c>
      <c r="V354" s="247" t="str">
        <f t="shared" si="79"/>
        <v>Sin Fecha</v>
      </c>
      <c r="W354" s="250">
        <f t="shared" si="80"/>
        <v>41.958333333335759</v>
      </c>
      <c r="X354" s="246" t="s">
        <v>17</v>
      </c>
      <c r="Y354" s="251">
        <f>Brecha!$D$3</f>
        <v>5</v>
      </c>
      <c r="Z354" s="251" t="str">
        <f>LOOKUP(J354,Personas!$A$2:$A$45,Personas!$B$2:$B$45)</f>
        <v>BX+</v>
      </c>
      <c r="AA354" s="233"/>
      <c r="AB354" s="252"/>
      <c r="AC354" s="252"/>
      <c r="AD354" s="252"/>
      <c r="AE354" s="254"/>
      <c r="AF354" s="255"/>
      <c r="AG354" s="255"/>
    </row>
    <row r="355" spans="1:33" s="245" customFormat="1" ht="51.75" customHeight="1" x14ac:dyDescent="0.25">
      <c r="B355" s="254" t="s">
        <v>728</v>
      </c>
      <c r="C355" s="241" t="s">
        <v>385</v>
      </c>
      <c r="D355" s="246" t="s">
        <v>352</v>
      </c>
      <c r="E355" s="246" t="s">
        <v>24</v>
      </c>
      <c r="F355" s="246" t="s">
        <v>12</v>
      </c>
      <c r="G355" s="246" t="s">
        <v>386</v>
      </c>
      <c r="H355" s="246" t="s">
        <v>387</v>
      </c>
      <c r="I355" s="246" t="s">
        <v>28</v>
      </c>
      <c r="J355" s="246" t="s">
        <v>22</v>
      </c>
      <c r="K355" s="253">
        <f>Brecha!$D$2</f>
        <v>42058.75</v>
      </c>
      <c r="L355" s="248">
        <v>42016.791666666664</v>
      </c>
      <c r="M355" s="259">
        <f>+T356</f>
        <v>42045.842361111114</v>
      </c>
      <c r="N355" s="249">
        <f t="shared" si="81"/>
        <v>29.050694444449618</v>
      </c>
      <c r="O355" s="248">
        <f t="shared" si="82"/>
        <v>42050.842361111114</v>
      </c>
      <c r="P355" s="248"/>
      <c r="Q355" s="249">
        <f t="shared" si="75"/>
        <v>7</v>
      </c>
      <c r="R355" s="249" t="str">
        <f t="shared" si="76"/>
        <v>Sin Fecha</v>
      </c>
      <c r="S355" s="250">
        <f t="shared" si="77"/>
        <v>41.958333333335759</v>
      </c>
      <c r="T355" s="247">
        <v>42058.541666666664</v>
      </c>
      <c r="U355" s="247" t="str">
        <f t="shared" si="78"/>
        <v>No Cumplió</v>
      </c>
      <c r="V355" s="247" t="str">
        <f t="shared" si="79"/>
        <v>Sin Fecha</v>
      </c>
      <c r="W355" s="250">
        <f t="shared" si="80"/>
        <v>41.75</v>
      </c>
      <c r="X355" s="246" t="s">
        <v>17</v>
      </c>
      <c r="Y355" s="251">
        <f>Brecha!$D$3</f>
        <v>5</v>
      </c>
      <c r="Z355" s="251" t="str">
        <f>LOOKUP(J355,Personas!$A$2:$A$45,Personas!$B$2:$B$45)</f>
        <v>TAS</v>
      </c>
      <c r="AA355" s="233"/>
      <c r="AB355" s="252"/>
      <c r="AC355" s="252"/>
      <c r="AD355" s="252"/>
      <c r="AE355" s="254"/>
      <c r="AF355" s="255"/>
      <c r="AG355" s="255"/>
    </row>
    <row r="356" spans="1:33" s="245" customFormat="1" ht="51.75" customHeight="1" x14ac:dyDescent="0.25">
      <c r="B356" s="254" t="s">
        <v>728</v>
      </c>
      <c r="C356" s="241" t="s">
        <v>385</v>
      </c>
      <c r="D356" s="246" t="s">
        <v>352</v>
      </c>
      <c r="E356" s="246" t="s">
        <v>24</v>
      </c>
      <c r="F356" s="246" t="s">
        <v>12</v>
      </c>
      <c r="G356" s="246" t="s">
        <v>386</v>
      </c>
      <c r="H356" s="246" t="s">
        <v>387</v>
      </c>
      <c r="I356" s="246" t="s">
        <v>28</v>
      </c>
      <c r="J356" s="246" t="s">
        <v>28</v>
      </c>
      <c r="K356" s="253">
        <f>Brecha!$D$2</f>
        <v>42058.75</v>
      </c>
      <c r="L356" s="248">
        <v>42016.791666666664</v>
      </c>
      <c r="M356" s="259">
        <v>42037</v>
      </c>
      <c r="N356" s="249">
        <f t="shared" si="81"/>
        <v>20.208333333335759</v>
      </c>
      <c r="O356" s="248">
        <f t="shared" si="82"/>
        <v>42042</v>
      </c>
      <c r="P356" s="248"/>
      <c r="Q356" s="249">
        <f t="shared" si="75"/>
        <v>3</v>
      </c>
      <c r="R356" s="249" t="str">
        <f t="shared" si="76"/>
        <v>Sin Fecha</v>
      </c>
      <c r="S356" s="250">
        <f t="shared" si="77"/>
        <v>41.958333333335759</v>
      </c>
      <c r="T356" s="247">
        <v>42045.842361111114</v>
      </c>
      <c r="U356" s="247" t="str">
        <f t="shared" si="78"/>
        <v>No Cumplió</v>
      </c>
      <c r="V356" s="247" t="str">
        <f t="shared" si="79"/>
        <v>Sin Fecha</v>
      </c>
      <c r="W356" s="250">
        <f t="shared" si="80"/>
        <v>29.050694444449618</v>
      </c>
      <c r="X356" s="246" t="s">
        <v>17</v>
      </c>
      <c r="Y356" s="251">
        <f>Brecha!$D$3</f>
        <v>5</v>
      </c>
      <c r="Z356" s="251" t="str">
        <f>LOOKUP(J356,Personas!$A$2:$A$45,Personas!$B$2:$B$45)</f>
        <v>BX+</v>
      </c>
      <c r="AA356" s="233"/>
      <c r="AB356" s="252"/>
      <c r="AC356" s="252"/>
      <c r="AD356" s="252"/>
      <c r="AE356" s="254"/>
      <c r="AF356" s="255"/>
      <c r="AG356" s="255"/>
    </row>
    <row r="357" spans="1:33" s="245" customFormat="1" ht="51.75" customHeight="1" x14ac:dyDescent="0.25">
      <c r="A357" s="245" t="s">
        <v>945</v>
      </c>
      <c r="B357" s="254" t="s">
        <v>730</v>
      </c>
      <c r="C357" s="241" t="s">
        <v>388</v>
      </c>
      <c r="D357" s="246" t="s">
        <v>352</v>
      </c>
      <c r="E357" s="246" t="s">
        <v>817</v>
      </c>
      <c r="F357" s="246" t="s">
        <v>25</v>
      </c>
      <c r="G357" s="246" t="s">
        <v>389</v>
      </c>
      <c r="H357" s="246" t="s">
        <v>390</v>
      </c>
      <c r="I357" s="246" t="s">
        <v>28</v>
      </c>
      <c r="J357" s="246" t="s">
        <v>22</v>
      </c>
      <c r="K357" s="253">
        <f>Brecha!$D$2</f>
        <v>42058.75</v>
      </c>
      <c r="L357" s="248">
        <v>42012.746527777781</v>
      </c>
      <c r="M357" s="259">
        <v>42037</v>
      </c>
      <c r="N357" s="249">
        <f t="shared" si="81"/>
        <v>24.253472222218988</v>
      </c>
      <c r="O357" s="248">
        <f t="shared" si="82"/>
        <v>42042</v>
      </c>
      <c r="P357" s="248">
        <v>42019</v>
      </c>
      <c r="Q357" s="249">
        <f t="shared" si="75"/>
        <v>6</v>
      </c>
      <c r="R357" s="249">
        <f t="shared" si="76"/>
        <v>29</v>
      </c>
      <c r="S357" s="250">
        <f t="shared" si="77"/>
        <v>46.003472222218988</v>
      </c>
      <c r="T357" s="247">
        <v>42048.488194444442</v>
      </c>
      <c r="U357" s="247" t="str">
        <f t="shared" si="78"/>
        <v>No Cumplió</v>
      </c>
      <c r="V357" s="247" t="str">
        <f t="shared" si="79"/>
        <v>No Cumplió</v>
      </c>
      <c r="W357" s="250">
        <f t="shared" si="80"/>
        <v>35.741666666661331</v>
      </c>
      <c r="X357" s="246" t="s">
        <v>145</v>
      </c>
      <c r="Y357" s="251">
        <f>Brecha!$D$3</f>
        <v>5</v>
      </c>
      <c r="Z357" s="251" t="str">
        <f>LOOKUP(J357,Personas!$A$2:$A$45,Personas!$B$2:$B$45)</f>
        <v>TAS</v>
      </c>
      <c r="AA357" s="233"/>
      <c r="AB357" s="252"/>
      <c r="AC357" s="252"/>
      <c r="AD357" s="252"/>
      <c r="AE357" s="254"/>
      <c r="AF357" s="255"/>
      <c r="AG357" s="255"/>
    </row>
    <row r="358" spans="1:33" s="245" customFormat="1" ht="51.75" customHeight="1" x14ac:dyDescent="0.25">
      <c r="B358" s="254" t="s">
        <v>730</v>
      </c>
      <c r="C358" s="241" t="s">
        <v>391</v>
      </c>
      <c r="D358" s="246" t="s">
        <v>352</v>
      </c>
      <c r="E358" s="246" t="s">
        <v>59</v>
      </c>
      <c r="F358" s="246" t="s">
        <v>12</v>
      </c>
      <c r="G358" s="246" t="s">
        <v>392</v>
      </c>
      <c r="H358" s="246" t="s">
        <v>393</v>
      </c>
      <c r="I358" s="246" t="s">
        <v>15</v>
      </c>
      <c r="J358" s="246" t="s">
        <v>16</v>
      </c>
      <c r="K358" s="253">
        <f>Brecha!$D$2</f>
        <v>42058.75</v>
      </c>
      <c r="L358" s="248">
        <v>42012.722916666666</v>
      </c>
      <c r="M358" s="259">
        <v>42037</v>
      </c>
      <c r="N358" s="249">
        <f t="shared" si="81"/>
        <v>24.277083333334303</v>
      </c>
      <c r="O358" s="248">
        <f t="shared" si="82"/>
        <v>42042</v>
      </c>
      <c r="P358" s="248">
        <v>42040</v>
      </c>
      <c r="Q358" s="249">
        <f t="shared" si="75"/>
        <v>-3</v>
      </c>
      <c r="R358" s="249">
        <f t="shared" si="76"/>
        <v>-1</v>
      </c>
      <c r="S358" s="250">
        <f t="shared" si="77"/>
        <v>46.027083333334303</v>
      </c>
      <c r="T358" s="247">
        <v>42038.473611111112</v>
      </c>
      <c r="U358" s="247" t="str">
        <f t="shared" si="78"/>
        <v>Cumplió</v>
      </c>
      <c r="V358" s="247" t="str">
        <f t="shared" si="79"/>
        <v>Cumplió</v>
      </c>
      <c r="W358" s="250">
        <f t="shared" si="80"/>
        <v>25.750694444446708</v>
      </c>
      <c r="X358" s="246" t="s">
        <v>92</v>
      </c>
      <c r="Y358" s="251">
        <f>Brecha!$D$3</f>
        <v>5</v>
      </c>
      <c r="Z358" s="251" t="str">
        <f>LOOKUP(J358,Personas!$A$2:$A$45,Personas!$B$2:$B$45)</f>
        <v>TAS</v>
      </c>
      <c r="AA358" s="233"/>
      <c r="AB358" s="252"/>
      <c r="AC358" s="252"/>
      <c r="AD358" s="252"/>
      <c r="AE358" s="254"/>
      <c r="AF358" s="255"/>
      <c r="AG358" s="255"/>
    </row>
    <row r="359" spans="1:33" s="245" customFormat="1" ht="51.75" customHeight="1" x14ac:dyDescent="0.25">
      <c r="A359" s="245" t="s">
        <v>945</v>
      </c>
      <c r="B359" s="254" t="s">
        <v>730</v>
      </c>
      <c r="C359" s="241" t="s">
        <v>391</v>
      </c>
      <c r="D359" s="246" t="s">
        <v>352</v>
      </c>
      <c r="E359" s="246" t="s">
        <v>817</v>
      </c>
      <c r="F359" s="246" t="s">
        <v>12</v>
      </c>
      <c r="G359" s="246" t="s">
        <v>392</v>
      </c>
      <c r="H359" s="246" t="s">
        <v>393</v>
      </c>
      <c r="I359" s="246" t="s">
        <v>15</v>
      </c>
      <c r="J359" s="246" t="s">
        <v>15</v>
      </c>
      <c r="K359" s="253">
        <f>Brecha!$D$2</f>
        <v>42058.75</v>
      </c>
      <c r="L359" s="248">
        <v>42012.722916666666</v>
      </c>
      <c r="M359" s="259">
        <v>42037</v>
      </c>
      <c r="N359" s="249">
        <f t="shared" si="81"/>
        <v>24.277083333334303</v>
      </c>
      <c r="O359" s="248">
        <f t="shared" si="82"/>
        <v>42042</v>
      </c>
      <c r="P359" s="248">
        <v>42040</v>
      </c>
      <c r="Q359" s="249">
        <f t="shared" si="75"/>
        <v>-1</v>
      </c>
      <c r="R359" s="249">
        <f t="shared" si="76"/>
        <v>1</v>
      </c>
      <c r="S359" s="250">
        <f t="shared" si="77"/>
        <v>46.027083333334303</v>
      </c>
      <c r="T359" s="247">
        <v>42041</v>
      </c>
      <c r="U359" s="247" t="str">
        <f t="shared" si="78"/>
        <v>Cumplió</v>
      </c>
      <c r="V359" s="247" t="str">
        <f t="shared" si="79"/>
        <v>No Cumplió</v>
      </c>
      <c r="W359" s="250">
        <f t="shared" si="80"/>
        <v>28.277083333334303</v>
      </c>
      <c r="X359" s="246" t="s">
        <v>92</v>
      </c>
      <c r="Y359" s="251">
        <f>Brecha!$D$3</f>
        <v>5</v>
      </c>
      <c r="Z359" s="251" t="str">
        <f>LOOKUP(J359,Personas!$A$2:$A$45,Personas!$B$2:$B$45)</f>
        <v>BX+</v>
      </c>
      <c r="AA359" s="233"/>
      <c r="AB359" s="252"/>
      <c r="AC359" s="252"/>
      <c r="AD359" s="252"/>
      <c r="AE359" s="254"/>
      <c r="AF359" s="255"/>
      <c r="AG359" s="255"/>
    </row>
    <row r="360" spans="1:33" s="245" customFormat="1" ht="51.75" customHeight="1" x14ac:dyDescent="0.25">
      <c r="A360" s="245" t="s">
        <v>945</v>
      </c>
      <c r="B360" s="254" t="s">
        <v>730</v>
      </c>
      <c r="C360" s="241" t="s">
        <v>963</v>
      </c>
      <c r="D360" s="246" t="s">
        <v>352</v>
      </c>
      <c r="E360" s="246" t="s">
        <v>817</v>
      </c>
      <c r="F360" s="246" t="s">
        <v>12</v>
      </c>
      <c r="G360" s="246" t="s">
        <v>964</v>
      </c>
      <c r="H360" s="246" t="s">
        <v>965</v>
      </c>
      <c r="I360" s="246" t="s">
        <v>15</v>
      </c>
      <c r="J360" s="246" t="s">
        <v>15</v>
      </c>
      <c r="K360" s="253">
        <f>Brecha!$D$2</f>
        <v>42058.75</v>
      </c>
      <c r="L360" s="248">
        <v>41982.76666666667</v>
      </c>
      <c r="M360" s="259">
        <v>42038.473611111112</v>
      </c>
      <c r="N360" s="249">
        <f t="shared" si="81"/>
        <v>55.706944444442343</v>
      </c>
      <c r="O360" s="248">
        <f t="shared" si="82"/>
        <v>42043.473611111112</v>
      </c>
      <c r="P360" s="248"/>
      <c r="Q360" s="249">
        <f t="shared" si="75"/>
        <v>15</v>
      </c>
      <c r="R360" s="249" t="str">
        <f t="shared" si="76"/>
        <v>Sin Fecha</v>
      </c>
      <c r="S360" s="250">
        <f t="shared" si="77"/>
        <v>75.983333333329938</v>
      </c>
      <c r="T360" s="247"/>
      <c r="U360" s="247" t="str">
        <f t="shared" si="78"/>
        <v>No Cumplió</v>
      </c>
      <c r="V360" s="247" t="str">
        <f t="shared" si="79"/>
        <v>Sin Fecha</v>
      </c>
      <c r="W360" s="250">
        <f t="shared" si="80"/>
        <v>75.983333333329938</v>
      </c>
      <c r="X360" s="246" t="s">
        <v>76</v>
      </c>
      <c r="Y360" s="251">
        <f>Brecha!$D$3</f>
        <v>5</v>
      </c>
      <c r="Z360" s="251" t="str">
        <f>LOOKUP(J360,Personas!$A$2:$A$45,Personas!$B$2:$B$45)</f>
        <v>BX+</v>
      </c>
      <c r="AA360" s="233"/>
      <c r="AB360" s="252"/>
      <c r="AC360" s="252"/>
      <c r="AD360" s="252"/>
      <c r="AE360" s="254"/>
      <c r="AF360" s="255"/>
      <c r="AG360" s="255"/>
    </row>
    <row r="361" spans="1:33" s="245" customFormat="1" ht="51.75" customHeight="1" x14ac:dyDescent="0.25">
      <c r="A361" s="245">
        <v>1</v>
      </c>
      <c r="B361" s="254" t="s">
        <v>729</v>
      </c>
      <c r="C361" s="241" t="s">
        <v>394</v>
      </c>
      <c r="D361" s="246" t="s">
        <v>352</v>
      </c>
      <c r="E361" s="246" t="s">
        <v>51</v>
      </c>
      <c r="F361" s="246" t="s">
        <v>12</v>
      </c>
      <c r="G361" s="246" t="s">
        <v>395</v>
      </c>
      <c r="H361" s="246" t="s">
        <v>396</v>
      </c>
      <c r="I361" s="246" t="s">
        <v>55</v>
      </c>
      <c r="J361" s="246" t="s">
        <v>88</v>
      </c>
      <c r="K361" s="253">
        <f>Brecha!$D$2</f>
        <v>42058.75</v>
      </c>
      <c r="L361" s="248">
        <v>41977.720833333333</v>
      </c>
      <c r="M361" s="259">
        <f>+T359</f>
        <v>42041</v>
      </c>
      <c r="N361" s="249">
        <f t="shared" si="81"/>
        <v>63.279166666667152</v>
      </c>
      <c r="O361" s="248">
        <f t="shared" si="82"/>
        <v>42046</v>
      </c>
      <c r="P361" s="248"/>
      <c r="Q361" s="249">
        <f t="shared" si="75"/>
        <v>12</v>
      </c>
      <c r="R361" s="249" t="str">
        <f t="shared" si="76"/>
        <v>Sin Fecha</v>
      </c>
      <c r="S361" s="250">
        <f t="shared" si="77"/>
        <v>81.029166666667152</v>
      </c>
      <c r="T361" s="247"/>
      <c r="U361" s="247" t="str">
        <f t="shared" si="78"/>
        <v>No Cumplió</v>
      </c>
      <c r="V361" s="247" t="str">
        <f t="shared" si="79"/>
        <v>Sin Fecha</v>
      </c>
      <c r="W361" s="250">
        <f t="shared" si="80"/>
        <v>81.029166666667152</v>
      </c>
      <c r="X361" s="246" t="s">
        <v>57</v>
      </c>
      <c r="Y361" s="251">
        <f>Brecha!$D$3</f>
        <v>5</v>
      </c>
      <c r="Z361" s="251" t="str">
        <f>LOOKUP(J361,Personas!$A$2:$A$45,Personas!$B$2:$B$45)</f>
        <v>TAS</v>
      </c>
      <c r="AA361" s="233"/>
      <c r="AB361" s="252"/>
      <c r="AC361" s="252"/>
      <c r="AD361" s="252"/>
      <c r="AE361" s="254"/>
      <c r="AF361" s="255"/>
      <c r="AG361" s="255"/>
    </row>
    <row r="362" spans="1:33" s="245" customFormat="1" ht="51.75" customHeight="1" x14ac:dyDescent="0.25">
      <c r="A362" s="245">
        <v>1</v>
      </c>
      <c r="B362" s="254" t="s">
        <v>730</v>
      </c>
      <c r="C362" s="241" t="s">
        <v>397</v>
      </c>
      <c r="D362" s="246" t="s">
        <v>352</v>
      </c>
      <c r="E362" s="246" t="s">
        <v>59</v>
      </c>
      <c r="F362" s="246" t="s">
        <v>12</v>
      </c>
      <c r="G362" s="246" t="s">
        <v>398</v>
      </c>
      <c r="H362" s="246" t="s">
        <v>399</v>
      </c>
      <c r="I362" s="246" t="s">
        <v>400</v>
      </c>
      <c r="J362" s="246" t="s">
        <v>131</v>
      </c>
      <c r="K362" s="253">
        <f>Brecha!$D$2</f>
        <v>42058.75</v>
      </c>
      <c r="L362" s="248">
        <v>41970.760416666664</v>
      </c>
      <c r="M362" s="259">
        <v>42037</v>
      </c>
      <c r="N362" s="249">
        <f t="shared" si="81"/>
        <v>66.239583333335759</v>
      </c>
      <c r="O362" s="248">
        <f t="shared" si="82"/>
        <v>42042</v>
      </c>
      <c r="P362" s="248"/>
      <c r="Q362" s="249">
        <f t="shared" si="75"/>
        <v>16</v>
      </c>
      <c r="R362" s="249" t="str">
        <f t="shared" si="76"/>
        <v>Sin Fecha</v>
      </c>
      <c r="S362" s="250">
        <f t="shared" si="77"/>
        <v>87.989583333335759</v>
      </c>
      <c r="T362" s="247"/>
      <c r="U362" s="247" t="str">
        <f t="shared" si="78"/>
        <v>No Cumplió</v>
      </c>
      <c r="V362" s="247" t="str">
        <f t="shared" si="79"/>
        <v>Sin Fecha</v>
      </c>
      <c r="W362" s="250">
        <f t="shared" si="80"/>
        <v>87.989583333335759</v>
      </c>
      <c r="X362" s="246" t="s">
        <v>76</v>
      </c>
      <c r="Y362" s="251">
        <f>Brecha!$D$3</f>
        <v>5</v>
      </c>
      <c r="Z362" s="251" t="str">
        <f>LOOKUP(J362,Personas!$A$2:$A$45,Personas!$B$2:$B$45)</f>
        <v>BX+</v>
      </c>
      <c r="AA362" s="233"/>
      <c r="AB362" s="252"/>
      <c r="AC362" s="252"/>
      <c r="AD362" s="252"/>
      <c r="AE362" s="254"/>
      <c r="AF362" s="255"/>
      <c r="AG362" s="255"/>
    </row>
    <row r="363" spans="1:33" s="245" customFormat="1" ht="51.75" customHeight="1" x14ac:dyDescent="0.25">
      <c r="A363" s="245">
        <v>1</v>
      </c>
      <c r="B363" s="254" t="s">
        <v>730</v>
      </c>
      <c r="C363" s="241" t="s">
        <v>401</v>
      </c>
      <c r="D363" s="246" t="s">
        <v>352</v>
      </c>
      <c r="E363" s="246" t="s">
        <v>158</v>
      </c>
      <c r="F363" s="246" t="s">
        <v>12</v>
      </c>
      <c r="G363" s="246" t="s">
        <v>402</v>
      </c>
      <c r="H363" s="246" t="s">
        <v>403</v>
      </c>
      <c r="I363" s="246" t="s">
        <v>146</v>
      </c>
      <c r="J363" s="246" t="s">
        <v>22</v>
      </c>
      <c r="K363" s="253">
        <f>Brecha!$D$2</f>
        <v>42058.75</v>
      </c>
      <c r="L363" s="248">
        <v>41961.775694444441</v>
      </c>
      <c r="M363" s="259">
        <f>+T364</f>
        <v>42058.784722222219</v>
      </c>
      <c r="N363" s="249">
        <f t="shared" si="81"/>
        <v>97.009027777778101</v>
      </c>
      <c r="O363" s="248">
        <f t="shared" si="82"/>
        <v>42063.784722222219</v>
      </c>
      <c r="P363" s="248"/>
      <c r="Q363" s="249">
        <f t="shared" si="75"/>
        <v>-5</v>
      </c>
      <c r="R363" s="249" t="str">
        <f t="shared" si="76"/>
        <v>Sin Fecha</v>
      </c>
      <c r="S363" s="250">
        <f t="shared" si="77"/>
        <v>96.974305555559113</v>
      </c>
      <c r="T363" s="247"/>
      <c r="U363" s="247" t="str">
        <f t="shared" si="78"/>
        <v>No Cumplió</v>
      </c>
      <c r="V363" s="247" t="str">
        <f t="shared" si="79"/>
        <v>Sin Fecha</v>
      </c>
      <c r="W363" s="250">
        <f t="shared" si="80"/>
        <v>96.974305555559113</v>
      </c>
      <c r="X363" s="246" t="s">
        <v>571</v>
      </c>
      <c r="Y363" s="251">
        <f>Brecha!$D$3</f>
        <v>5</v>
      </c>
      <c r="Z363" s="251" t="str">
        <f>LOOKUP(J363,Personas!$A$2:$A$45,Personas!$B$2:$B$45)</f>
        <v>TAS</v>
      </c>
      <c r="AA363" s="233"/>
      <c r="AB363" s="252"/>
      <c r="AC363" s="252"/>
      <c r="AD363" s="252"/>
      <c r="AE363" s="254"/>
      <c r="AF363" s="255"/>
      <c r="AG363" s="255"/>
    </row>
    <row r="364" spans="1:33" s="245" customFormat="1" ht="51.75" customHeight="1" x14ac:dyDescent="0.25">
      <c r="B364" s="254" t="s">
        <v>730</v>
      </c>
      <c r="C364" s="241" t="s">
        <v>401</v>
      </c>
      <c r="D364" s="246" t="s">
        <v>352</v>
      </c>
      <c r="E364" s="246" t="s">
        <v>137</v>
      </c>
      <c r="F364" s="246" t="s">
        <v>12</v>
      </c>
      <c r="G364" s="246" t="s">
        <v>402</v>
      </c>
      <c r="H364" s="246" t="s">
        <v>403</v>
      </c>
      <c r="I364" s="246" t="s">
        <v>146</v>
      </c>
      <c r="J364" s="246" t="s">
        <v>932</v>
      </c>
      <c r="K364" s="253">
        <f>Brecha!$D$2</f>
        <v>42058.75</v>
      </c>
      <c r="L364" s="248">
        <v>41961.775694444441</v>
      </c>
      <c r="M364" s="259">
        <f>+T365</f>
        <v>42051.717361111114</v>
      </c>
      <c r="N364" s="249">
        <f t="shared" si="81"/>
        <v>89.941666666672972</v>
      </c>
      <c r="O364" s="248">
        <f t="shared" si="82"/>
        <v>42056.717361111114</v>
      </c>
      <c r="P364" s="248"/>
      <c r="Q364" s="249">
        <f t="shared" si="75"/>
        <v>2</v>
      </c>
      <c r="R364" s="249" t="str">
        <f t="shared" si="76"/>
        <v>Sin Fecha</v>
      </c>
      <c r="S364" s="250">
        <f t="shared" si="77"/>
        <v>96.974305555559113</v>
      </c>
      <c r="T364" s="247">
        <v>42058.784722222219</v>
      </c>
      <c r="U364" s="247" t="str">
        <f t="shared" si="78"/>
        <v>No Cumplió</v>
      </c>
      <c r="V364" s="247" t="str">
        <f t="shared" si="79"/>
        <v>Sin Fecha</v>
      </c>
      <c r="W364" s="250">
        <f t="shared" si="80"/>
        <v>97.009027777778101</v>
      </c>
      <c r="X364" s="246" t="s">
        <v>571</v>
      </c>
      <c r="Y364" s="251">
        <f>Brecha!$D$3</f>
        <v>5</v>
      </c>
      <c r="Z364" s="251" t="str">
        <f>LOOKUP(J364,Personas!$A$2:$A$45,Personas!$B$2:$B$45)</f>
        <v>BX+</v>
      </c>
      <c r="AA364" s="247">
        <v>42058.784722222219</v>
      </c>
      <c r="AB364" s="252"/>
      <c r="AC364" s="252"/>
      <c r="AD364" s="252"/>
      <c r="AE364" s="254"/>
      <c r="AF364" s="255"/>
      <c r="AG364" s="255"/>
    </row>
    <row r="365" spans="1:33" s="245" customFormat="1" ht="51.75" customHeight="1" x14ac:dyDescent="0.25">
      <c r="B365" s="254" t="s">
        <v>730</v>
      </c>
      <c r="C365" s="241" t="s">
        <v>401</v>
      </c>
      <c r="D365" s="246" t="s">
        <v>352</v>
      </c>
      <c r="E365" s="246" t="s">
        <v>137</v>
      </c>
      <c r="F365" s="246" t="s">
        <v>12</v>
      </c>
      <c r="G365" s="246" t="s">
        <v>402</v>
      </c>
      <c r="H365" s="246" t="s">
        <v>403</v>
      </c>
      <c r="I365" s="246" t="s">
        <v>146</v>
      </c>
      <c r="J365" s="246" t="s">
        <v>22</v>
      </c>
      <c r="K365" s="253">
        <f>Brecha!$D$2</f>
        <v>42058.75</v>
      </c>
      <c r="L365" s="248">
        <v>41961.775694444441</v>
      </c>
      <c r="M365" s="259">
        <f>+T366</f>
        <v>42044.693749999999</v>
      </c>
      <c r="N365" s="249">
        <f t="shared" si="81"/>
        <v>82.918055555557657</v>
      </c>
      <c r="O365" s="248">
        <f t="shared" si="82"/>
        <v>42049.693749999999</v>
      </c>
      <c r="P365" s="248">
        <v>42040</v>
      </c>
      <c r="Q365" s="249">
        <f t="shared" si="75"/>
        <v>2</v>
      </c>
      <c r="R365" s="249">
        <f t="shared" si="76"/>
        <v>11</v>
      </c>
      <c r="S365" s="250">
        <f t="shared" si="77"/>
        <v>96.974305555559113</v>
      </c>
      <c r="T365" s="247">
        <v>42051.717361111114</v>
      </c>
      <c r="U365" s="247" t="str">
        <f t="shared" si="78"/>
        <v>No Cumplió</v>
      </c>
      <c r="V365" s="247" t="str">
        <f t="shared" si="79"/>
        <v>No Cumplió</v>
      </c>
      <c r="W365" s="250">
        <f t="shared" si="80"/>
        <v>89.941666666672972</v>
      </c>
      <c r="X365" s="246" t="s">
        <v>571</v>
      </c>
      <c r="Y365" s="251">
        <f>Brecha!$D$3</f>
        <v>5</v>
      </c>
      <c r="Z365" s="251" t="str">
        <f>LOOKUP(J365,Personas!$A$2:$A$45,Personas!$B$2:$B$45)</f>
        <v>TAS</v>
      </c>
      <c r="AA365" s="233"/>
      <c r="AB365" s="252"/>
      <c r="AC365" s="252"/>
      <c r="AD365" s="252"/>
      <c r="AE365" s="254"/>
      <c r="AF365" s="255"/>
      <c r="AG365" s="255"/>
    </row>
    <row r="366" spans="1:33" s="245" customFormat="1" ht="51.75" customHeight="1" x14ac:dyDescent="0.25">
      <c r="B366" s="254" t="s">
        <v>730</v>
      </c>
      <c r="C366" s="241" t="s">
        <v>401</v>
      </c>
      <c r="D366" s="246" t="s">
        <v>352</v>
      </c>
      <c r="E366" s="246" t="s">
        <v>59</v>
      </c>
      <c r="F366" s="246" t="s">
        <v>12</v>
      </c>
      <c r="G366" s="246" t="s">
        <v>402</v>
      </c>
      <c r="H366" s="246" t="s">
        <v>403</v>
      </c>
      <c r="I366" s="246" t="s">
        <v>146</v>
      </c>
      <c r="J366" s="246" t="s">
        <v>69</v>
      </c>
      <c r="K366" s="253">
        <f>Brecha!$D$2</f>
        <v>42058.75</v>
      </c>
      <c r="L366" s="248">
        <v>41961.775694444441</v>
      </c>
      <c r="M366" s="259">
        <v>42037</v>
      </c>
      <c r="N366" s="249">
        <f t="shared" si="81"/>
        <v>75.224305555559113</v>
      </c>
      <c r="O366" s="248">
        <f t="shared" si="82"/>
        <v>42042</v>
      </c>
      <c r="P366" s="248">
        <v>42040</v>
      </c>
      <c r="Q366" s="249">
        <f t="shared" si="75"/>
        <v>2</v>
      </c>
      <c r="R366" s="249">
        <f t="shared" si="76"/>
        <v>4</v>
      </c>
      <c r="S366" s="250">
        <f t="shared" si="77"/>
        <v>96.974305555559113</v>
      </c>
      <c r="T366" s="247">
        <v>42044.693749999999</v>
      </c>
      <c r="U366" s="247" t="str">
        <f t="shared" si="78"/>
        <v>No Cumplió</v>
      </c>
      <c r="V366" s="247" t="str">
        <f t="shared" si="79"/>
        <v>No Cumplió</v>
      </c>
      <c r="W366" s="250">
        <f t="shared" si="80"/>
        <v>82.918055555557657</v>
      </c>
      <c r="X366" s="246" t="s">
        <v>571</v>
      </c>
      <c r="Y366" s="251">
        <f>Brecha!$D$3</f>
        <v>5</v>
      </c>
      <c r="Z366" s="251" t="str">
        <f>LOOKUP(J366,Personas!$A$2:$A$45,Personas!$B$2:$B$45)</f>
        <v>BX+</v>
      </c>
      <c r="AA366" s="233"/>
      <c r="AB366" s="252"/>
      <c r="AC366" s="252"/>
      <c r="AD366" s="252"/>
      <c r="AE366" s="254"/>
      <c r="AF366" s="255"/>
      <c r="AG366" s="255"/>
    </row>
    <row r="367" spans="1:33" s="245" customFormat="1" ht="51.75" customHeight="1" x14ac:dyDescent="0.25">
      <c r="A367" s="245">
        <v>1</v>
      </c>
      <c r="B367" s="254" t="s">
        <v>729</v>
      </c>
      <c r="C367" s="241" t="s">
        <v>404</v>
      </c>
      <c r="D367" s="246" t="s">
        <v>352</v>
      </c>
      <c r="E367" s="246" t="s">
        <v>158</v>
      </c>
      <c r="F367" s="246" t="s">
        <v>12</v>
      </c>
      <c r="G367" s="246" t="s">
        <v>405</v>
      </c>
      <c r="H367" s="246" t="s">
        <v>406</v>
      </c>
      <c r="I367" s="246" t="s">
        <v>134</v>
      </c>
      <c r="J367" s="246" t="s">
        <v>363</v>
      </c>
      <c r="K367" s="253">
        <f>Brecha!$D$2</f>
        <v>42058.75</v>
      </c>
      <c r="L367" s="248">
        <v>41950.504861111112</v>
      </c>
      <c r="M367" s="259">
        <f>+T368</f>
        <v>42048.75277777778</v>
      </c>
      <c r="N367" s="249">
        <f t="shared" si="81"/>
        <v>98.247916666667152</v>
      </c>
      <c r="O367" s="248">
        <f t="shared" si="82"/>
        <v>42053.75277777778</v>
      </c>
      <c r="P367" s="248"/>
      <c r="Q367" s="249">
        <f t="shared" si="75"/>
        <v>4</v>
      </c>
      <c r="R367" s="249" t="str">
        <f t="shared" si="76"/>
        <v>Sin Fecha</v>
      </c>
      <c r="S367" s="250">
        <f t="shared" si="77"/>
        <v>108.2451388888876</v>
      </c>
      <c r="T367" s="247"/>
      <c r="U367" s="247" t="str">
        <f t="shared" si="78"/>
        <v>No Cumplió</v>
      </c>
      <c r="V367" s="247" t="str">
        <f t="shared" si="79"/>
        <v>Sin Fecha</v>
      </c>
      <c r="W367" s="250">
        <f t="shared" si="80"/>
        <v>108.2451388888876</v>
      </c>
      <c r="X367" s="246" t="s">
        <v>17</v>
      </c>
      <c r="Y367" s="251">
        <f>Brecha!$D$3</f>
        <v>5</v>
      </c>
      <c r="Z367" s="251" t="str">
        <f>LOOKUP(J367,Personas!$A$2:$A$45,Personas!$B$2:$B$45)</f>
        <v>TAS</v>
      </c>
      <c r="AA367" s="233"/>
      <c r="AB367" s="252"/>
      <c r="AC367" s="252"/>
      <c r="AD367" s="252"/>
      <c r="AE367" s="254"/>
      <c r="AF367" s="255"/>
      <c r="AG367" s="255"/>
    </row>
    <row r="368" spans="1:33" s="245" customFormat="1" ht="51.75" customHeight="1" x14ac:dyDescent="0.25">
      <c r="B368" s="254" t="s">
        <v>729</v>
      </c>
      <c r="C368" s="241" t="s">
        <v>404</v>
      </c>
      <c r="D368" s="246" t="s">
        <v>352</v>
      </c>
      <c r="E368" s="246" t="s">
        <v>59</v>
      </c>
      <c r="F368" s="246" t="s">
        <v>12</v>
      </c>
      <c r="G368" s="246" t="s">
        <v>405</v>
      </c>
      <c r="H368" s="246" t="s">
        <v>406</v>
      </c>
      <c r="I368" s="246" t="s">
        <v>134</v>
      </c>
      <c r="J368" s="246" t="s">
        <v>87</v>
      </c>
      <c r="K368" s="253">
        <f>Brecha!$D$2</f>
        <v>42058.75</v>
      </c>
      <c r="L368" s="248">
        <v>41950.504861111112</v>
      </c>
      <c r="M368" s="259">
        <f>+T369</f>
        <v>42044.774305555555</v>
      </c>
      <c r="N368" s="249">
        <f t="shared" si="81"/>
        <v>94.269444444442343</v>
      </c>
      <c r="O368" s="248">
        <f t="shared" si="82"/>
        <v>42049.774305555555</v>
      </c>
      <c r="P368" s="248"/>
      <c r="Q368" s="249">
        <f t="shared" si="75"/>
        <v>-1</v>
      </c>
      <c r="R368" s="249" t="str">
        <f t="shared" si="76"/>
        <v>Sin Fecha</v>
      </c>
      <c r="S368" s="250">
        <f t="shared" si="77"/>
        <v>108.2451388888876</v>
      </c>
      <c r="T368" s="247">
        <v>42048.75277777778</v>
      </c>
      <c r="U368" s="247" t="str">
        <f t="shared" si="78"/>
        <v>Cumplió</v>
      </c>
      <c r="V368" s="247" t="str">
        <f t="shared" si="79"/>
        <v>Sin Fecha</v>
      </c>
      <c r="W368" s="250">
        <f t="shared" si="80"/>
        <v>98.247916666667152</v>
      </c>
      <c r="X368" s="246" t="s">
        <v>17</v>
      </c>
      <c r="Y368" s="251">
        <f>Brecha!$D$3</f>
        <v>5</v>
      </c>
      <c r="Z368" s="251" t="str">
        <f>LOOKUP(J368,Personas!$A$2:$A$45,Personas!$B$2:$B$45)</f>
        <v>BX+</v>
      </c>
      <c r="AA368" s="233"/>
      <c r="AB368" s="252"/>
      <c r="AC368" s="252"/>
      <c r="AD368" s="252"/>
      <c r="AE368" s="254"/>
      <c r="AF368" s="255"/>
      <c r="AG368" s="255"/>
    </row>
    <row r="369" spans="1:33" s="245" customFormat="1" ht="51.75" customHeight="1" x14ac:dyDescent="0.25">
      <c r="B369" s="254" t="s">
        <v>729</v>
      </c>
      <c r="C369" s="241" t="s">
        <v>404</v>
      </c>
      <c r="D369" s="246" t="s">
        <v>352</v>
      </c>
      <c r="E369" s="246" t="s">
        <v>51</v>
      </c>
      <c r="F369" s="246" t="s">
        <v>12</v>
      </c>
      <c r="G369" s="246" t="s">
        <v>405</v>
      </c>
      <c r="H369" s="246" t="s">
        <v>406</v>
      </c>
      <c r="I369" s="246" t="s">
        <v>134</v>
      </c>
      <c r="J369" s="246" t="s">
        <v>127</v>
      </c>
      <c r="K369" s="253">
        <f>Brecha!$D$2</f>
        <v>42058.75</v>
      </c>
      <c r="L369" s="248">
        <v>41950.504861111112</v>
      </c>
      <c r="M369" s="259">
        <v>42037</v>
      </c>
      <c r="N369" s="249">
        <f t="shared" si="81"/>
        <v>86.495138888887595</v>
      </c>
      <c r="O369" s="248">
        <f t="shared" si="82"/>
        <v>42042</v>
      </c>
      <c r="P369" s="248"/>
      <c r="Q369" s="249">
        <f t="shared" si="75"/>
        <v>2</v>
      </c>
      <c r="R369" s="249" t="str">
        <f t="shared" si="76"/>
        <v>Sin Fecha</v>
      </c>
      <c r="S369" s="250">
        <f t="shared" si="77"/>
        <v>108.2451388888876</v>
      </c>
      <c r="T369" s="247">
        <v>42044.774305555555</v>
      </c>
      <c r="U369" s="247" t="str">
        <f t="shared" si="78"/>
        <v>No Cumplió</v>
      </c>
      <c r="V369" s="247" t="str">
        <f t="shared" si="79"/>
        <v>Sin Fecha</v>
      </c>
      <c r="W369" s="250">
        <f t="shared" si="80"/>
        <v>94.269444444442343</v>
      </c>
      <c r="X369" s="246" t="s">
        <v>17</v>
      </c>
      <c r="Y369" s="251">
        <f>Brecha!$D$3</f>
        <v>5</v>
      </c>
      <c r="Z369" s="251" t="str">
        <f>LOOKUP(J369,Personas!$A$2:$A$45,Personas!$B$2:$B$45)</f>
        <v>TAS</v>
      </c>
      <c r="AA369" s="233"/>
      <c r="AB369" s="252"/>
      <c r="AC369" s="252"/>
      <c r="AD369" s="252"/>
      <c r="AE369" s="254"/>
      <c r="AF369" s="255"/>
      <c r="AG369" s="255"/>
    </row>
    <row r="370" spans="1:33" s="245" customFormat="1" ht="51.75" customHeight="1" x14ac:dyDescent="0.25">
      <c r="A370" s="245">
        <v>1</v>
      </c>
      <c r="B370" s="254" t="s">
        <v>729</v>
      </c>
      <c r="C370" s="241" t="s">
        <v>407</v>
      </c>
      <c r="D370" s="246" t="s">
        <v>352</v>
      </c>
      <c r="E370" s="246" t="s">
        <v>51</v>
      </c>
      <c r="F370" s="246" t="s">
        <v>12</v>
      </c>
      <c r="G370" s="246" t="s">
        <v>408</v>
      </c>
      <c r="H370" s="246" t="s">
        <v>409</v>
      </c>
      <c r="I370" s="246" t="s">
        <v>134</v>
      </c>
      <c r="J370" s="246" t="s">
        <v>22</v>
      </c>
      <c r="K370" s="253">
        <f>Brecha!$D$2</f>
        <v>42058.75</v>
      </c>
      <c r="L370" s="248">
        <v>41949.61041666667</v>
      </c>
      <c r="M370" s="259">
        <v>42037</v>
      </c>
      <c r="N370" s="249">
        <f t="shared" si="81"/>
        <v>87.389583333329938</v>
      </c>
      <c r="O370" s="248">
        <f t="shared" si="82"/>
        <v>42042</v>
      </c>
      <c r="P370" s="248"/>
      <c r="Q370" s="249">
        <f t="shared" si="75"/>
        <v>16</v>
      </c>
      <c r="R370" s="249" t="str">
        <f t="shared" si="76"/>
        <v>Sin Fecha</v>
      </c>
      <c r="S370" s="250">
        <f t="shared" si="77"/>
        <v>109.13958333332994</v>
      </c>
      <c r="T370" s="247"/>
      <c r="U370" s="247" t="str">
        <f t="shared" si="78"/>
        <v>No Cumplió</v>
      </c>
      <c r="V370" s="247" t="str">
        <f t="shared" si="79"/>
        <v>Sin Fecha</v>
      </c>
      <c r="W370" s="250">
        <f t="shared" si="80"/>
        <v>109.13958333332994</v>
      </c>
      <c r="X370" s="246" t="s">
        <v>17</v>
      </c>
      <c r="Y370" s="251">
        <f>Brecha!$D$3</f>
        <v>5</v>
      </c>
      <c r="Z370" s="251" t="str">
        <f>LOOKUP(J370,Personas!$A$2:$A$45,Personas!$B$2:$B$45)</f>
        <v>TAS</v>
      </c>
      <c r="AA370" s="233"/>
      <c r="AB370" s="252"/>
      <c r="AC370" s="252"/>
      <c r="AD370" s="252"/>
      <c r="AE370" s="254"/>
      <c r="AF370" s="255"/>
      <c r="AG370" s="255"/>
    </row>
    <row r="371" spans="1:33" s="245" customFormat="1" ht="51.75" customHeight="1" x14ac:dyDescent="0.25">
      <c r="A371" s="245">
        <v>1</v>
      </c>
      <c r="B371" s="254" t="s">
        <v>729</v>
      </c>
      <c r="C371" s="241" t="s">
        <v>410</v>
      </c>
      <c r="D371" s="246" t="s">
        <v>352</v>
      </c>
      <c r="E371" s="246" t="s">
        <v>51</v>
      </c>
      <c r="F371" s="246" t="s">
        <v>12</v>
      </c>
      <c r="G371" s="246" t="s">
        <v>411</v>
      </c>
      <c r="H371" s="246" t="s">
        <v>412</v>
      </c>
      <c r="I371" s="246" t="s">
        <v>134</v>
      </c>
      <c r="J371" s="246" t="s">
        <v>127</v>
      </c>
      <c r="K371" s="253">
        <f>Brecha!$D$2</f>
        <v>42058.75</v>
      </c>
      <c r="L371" s="248">
        <v>41949.605555555558</v>
      </c>
      <c r="M371" s="259">
        <v>42037</v>
      </c>
      <c r="N371" s="249">
        <f t="shared" si="81"/>
        <v>87.394444444442343</v>
      </c>
      <c r="O371" s="248">
        <f t="shared" si="82"/>
        <v>42042</v>
      </c>
      <c r="P371" s="248"/>
      <c r="Q371" s="249">
        <f t="shared" si="75"/>
        <v>16</v>
      </c>
      <c r="R371" s="249" t="str">
        <f t="shared" si="76"/>
        <v>Sin Fecha</v>
      </c>
      <c r="S371" s="250">
        <f t="shared" si="77"/>
        <v>109.14444444444234</v>
      </c>
      <c r="T371" s="247"/>
      <c r="U371" s="247" t="str">
        <f t="shared" si="78"/>
        <v>No Cumplió</v>
      </c>
      <c r="V371" s="247" t="str">
        <f t="shared" si="79"/>
        <v>Sin Fecha</v>
      </c>
      <c r="W371" s="250">
        <f t="shared" si="80"/>
        <v>109.14444444444234</v>
      </c>
      <c r="X371" s="246" t="s">
        <v>17</v>
      </c>
      <c r="Y371" s="251">
        <f>Brecha!$D$3</f>
        <v>5</v>
      </c>
      <c r="Z371" s="251" t="str">
        <f>LOOKUP(J371,Personas!$A$2:$A$45,Personas!$B$2:$B$45)</f>
        <v>TAS</v>
      </c>
      <c r="AA371" s="233"/>
      <c r="AB371" s="252"/>
      <c r="AC371" s="252"/>
      <c r="AD371" s="252"/>
      <c r="AE371" s="254"/>
      <c r="AF371" s="255"/>
      <c r="AG371" s="255"/>
    </row>
    <row r="372" spans="1:33" s="245" customFormat="1" ht="51.75" customHeight="1" x14ac:dyDescent="0.25">
      <c r="A372" s="245">
        <v>1</v>
      </c>
      <c r="B372" s="254" t="s">
        <v>729</v>
      </c>
      <c r="C372" s="241" t="s">
        <v>413</v>
      </c>
      <c r="D372" s="246" t="s">
        <v>352</v>
      </c>
      <c r="E372" s="246" t="s">
        <v>51</v>
      </c>
      <c r="F372" s="246" t="s">
        <v>12</v>
      </c>
      <c r="G372" s="246" t="s">
        <v>414</v>
      </c>
      <c r="H372" s="246" t="s">
        <v>415</v>
      </c>
      <c r="I372" s="246" t="s">
        <v>134</v>
      </c>
      <c r="J372" s="246" t="s">
        <v>127</v>
      </c>
      <c r="K372" s="253">
        <f>Brecha!$D$2</f>
        <v>42058.75</v>
      </c>
      <c r="L372" s="248">
        <v>41949.602083333331</v>
      </c>
      <c r="M372" s="259">
        <v>42037</v>
      </c>
      <c r="N372" s="249">
        <f t="shared" si="81"/>
        <v>87.397916666668607</v>
      </c>
      <c r="O372" s="248">
        <f t="shared" si="82"/>
        <v>42042</v>
      </c>
      <c r="P372" s="248"/>
      <c r="Q372" s="249">
        <f t="shared" si="75"/>
        <v>16</v>
      </c>
      <c r="R372" s="249" t="str">
        <f t="shared" si="76"/>
        <v>Sin Fecha</v>
      </c>
      <c r="S372" s="250">
        <f t="shared" si="77"/>
        <v>109.14791666666861</v>
      </c>
      <c r="T372" s="247"/>
      <c r="U372" s="247" t="str">
        <f t="shared" si="78"/>
        <v>No Cumplió</v>
      </c>
      <c r="V372" s="247" t="str">
        <f t="shared" si="79"/>
        <v>Sin Fecha</v>
      </c>
      <c r="W372" s="250">
        <f t="shared" si="80"/>
        <v>109.14791666666861</v>
      </c>
      <c r="X372" s="246" t="s">
        <v>17</v>
      </c>
      <c r="Y372" s="251">
        <f>Brecha!$D$3</f>
        <v>5</v>
      </c>
      <c r="Z372" s="251" t="str">
        <f>LOOKUP(J372,Personas!$A$2:$A$45,Personas!$B$2:$B$45)</f>
        <v>TAS</v>
      </c>
      <c r="AA372" s="233"/>
      <c r="AB372" s="252"/>
      <c r="AC372" s="252"/>
      <c r="AD372" s="252"/>
      <c r="AE372" s="254"/>
      <c r="AF372" s="255"/>
      <c r="AG372" s="255"/>
    </row>
    <row r="373" spans="1:33" s="245" customFormat="1" ht="51.75" customHeight="1" x14ac:dyDescent="0.25">
      <c r="A373" s="245">
        <v>1</v>
      </c>
      <c r="B373" s="254" t="s">
        <v>729</v>
      </c>
      <c r="C373" s="241" t="s">
        <v>416</v>
      </c>
      <c r="D373" s="246" t="s">
        <v>352</v>
      </c>
      <c r="E373" s="246" t="s">
        <v>51</v>
      </c>
      <c r="F373" s="246" t="s">
        <v>12</v>
      </c>
      <c r="G373" s="246" t="s">
        <v>417</v>
      </c>
      <c r="H373" s="246" t="s">
        <v>418</v>
      </c>
      <c r="I373" s="246" t="s">
        <v>134</v>
      </c>
      <c r="J373" s="246" t="s">
        <v>22</v>
      </c>
      <c r="K373" s="253">
        <f>Brecha!$D$2</f>
        <v>42058.75</v>
      </c>
      <c r="L373" s="248">
        <v>41949.599999999999</v>
      </c>
      <c r="M373" s="259">
        <v>42037</v>
      </c>
      <c r="N373" s="249">
        <f t="shared" si="81"/>
        <v>87.400000000001455</v>
      </c>
      <c r="O373" s="248">
        <f t="shared" si="82"/>
        <v>42042</v>
      </c>
      <c r="P373" s="248"/>
      <c r="Q373" s="249">
        <f t="shared" si="75"/>
        <v>16</v>
      </c>
      <c r="R373" s="249" t="str">
        <f t="shared" si="76"/>
        <v>Sin Fecha</v>
      </c>
      <c r="S373" s="250">
        <f t="shared" si="77"/>
        <v>109.15000000000146</v>
      </c>
      <c r="T373" s="247"/>
      <c r="U373" s="247" t="str">
        <f t="shared" si="78"/>
        <v>No Cumplió</v>
      </c>
      <c r="V373" s="247" t="str">
        <f t="shared" si="79"/>
        <v>Sin Fecha</v>
      </c>
      <c r="W373" s="250">
        <f t="shared" si="80"/>
        <v>109.15000000000146</v>
      </c>
      <c r="X373" s="246" t="s">
        <v>17</v>
      </c>
      <c r="Y373" s="251">
        <f>Brecha!$D$3</f>
        <v>5</v>
      </c>
      <c r="Z373" s="251" t="str">
        <f>LOOKUP(J373,Personas!$A$2:$A$45,Personas!$B$2:$B$45)</f>
        <v>TAS</v>
      </c>
      <c r="AA373" s="233"/>
      <c r="AB373" s="252"/>
      <c r="AC373" s="252"/>
      <c r="AD373" s="252"/>
      <c r="AE373" s="254"/>
      <c r="AF373" s="255"/>
      <c r="AG373" s="255"/>
    </row>
    <row r="374" spans="1:33" s="245" customFormat="1" ht="51.75" customHeight="1" x14ac:dyDescent="0.25">
      <c r="A374" s="245">
        <v>1</v>
      </c>
      <c r="B374" s="254" t="s">
        <v>729</v>
      </c>
      <c r="C374" s="241" t="s">
        <v>419</v>
      </c>
      <c r="D374" s="246" t="s">
        <v>352</v>
      </c>
      <c r="E374" s="246" t="s">
        <v>51</v>
      </c>
      <c r="F374" s="246" t="s">
        <v>12</v>
      </c>
      <c r="G374" s="246" t="s">
        <v>420</v>
      </c>
      <c r="H374" s="246" t="s">
        <v>421</v>
      </c>
      <c r="I374" s="246" t="s">
        <v>134</v>
      </c>
      <c r="J374" s="246" t="s">
        <v>127</v>
      </c>
      <c r="K374" s="253">
        <f>Brecha!$D$2</f>
        <v>42058.75</v>
      </c>
      <c r="L374" s="248">
        <v>41949.595833333333</v>
      </c>
      <c r="M374" s="259">
        <v>42037</v>
      </c>
      <c r="N374" s="249">
        <f t="shared" si="81"/>
        <v>87.404166666667152</v>
      </c>
      <c r="O374" s="248">
        <f t="shared" si="82"/>
        <v>42042</v>
      </c>
      <c r="P374" s="248"/>
      <c r="Q374" s="249">
        <f t="shared" si="75"/>
        <v>16</v>
      </c>
      <c r="R374" s="249" t="str">
        <f t="shared" si="76"/>
        <v>Sin Fecha</v>
      </c>
      <c r="S374" s="250">
        <f t="shared" si="77"/>
        <v>109.15416666666715</v>
      </c>
      <c r="T374" s="247"/>
      <c r="U374" s="247" t="str">
        <f t="shared" si="78"/>
        <v>No Cumplió</v>
      </c>
      <c r="V374" s="247" t="str">
        <f t="shared" si="79"/>
        <v>Sin Fecha</v>
      </c>
      <c r="W374" s="250">
        <f t="shared" si="80"/>
        <v>109.15416666666715</v>
      </c>
      <c r="X374" s="246" t="s">
        <v>17</v>
      </c>
      <c r="Y374" s="251">
        <f>Brecha!$D$3</f>
        <v>5</v>
      </c>
      <c r="Z374" s="251" t="str">
        <f>LOOKUP(J374,Personas!$A$2:$A$45,Personas!$B$2:$B$45)</f>
        <v>TAS</v>
      </c>
      <c r="AA374" s="233"/>
      <c r="AB374" s="252"/>
      <c r="AC374" s="252"/>
      <c r="AD374" s="252"/>
      <c r="AE374" s="254"/>
      <c r="AF374" s="255"/>
      <c r="AG374" s="255"/>
    </row>
    <row r="375" spans="1:33" s="245" customFormat="1" ht="51.75" customHeight="1" x14ac:dyDescent="0.25">
      <c r="A375" s="245" t="s">
        <v>945</v>
      </c>
      <c r="B375" s="254" t="s">
        <v>729</v>
      </c>
      <c r="C375" s="241" t="s">
        <v>422</v>
      </c>
      <c r="D375" s="246" t="s">
        <v>352</v>
      </c>
      <c r="E375" s="246" t="s">
        <v>817</v>
      </c>
      <c r="F375" s="246" t="s">
        <v>12</v>
      </c>
      <c r="G375" s="246" t="s">
        <v>423</v>
      </c>
      <c r="H375" s="246" t="s">
        <v>424</v>
      </c>
      <c r="I375" s="246" t="s">
        <v>134</v>
      </c>
      <c r="J375" s="246" t="s">
        <v>127</v>
      </c>
      <c r="K375" s="253">
        <f>Brecha!$D$2</f>
        <v>42058.75</v>
      </c>
      <c r="L375" s="248">
        <v>41949.586111111108</v>
      </c>
      <c r="M375" s="259">
        <v>42037</v>
      </c>
      <c r="N375" s="249">
        <f t="shared" si="81"/>
        <v>87.413888888891961</v>
      </c>
      <c r="O375" s="248">
        <f t="shared" si="82"/>
        <v>42042</v>
      </c>
      <c r="P375" s="248"/>
      <c r="Q375" s="249">
        <f t="shared" si="75"/>
        <v>6</v>
      </c>
      <c r="R375" s="249" t="str">
        <f t="shared" si="76"/>
        <v>Sin Fecha</v>
      </c>
      <c r="S375" s="250">
        <f t="shared" si="77"/>
        <v>109.16388888889196</v>
      </c>
      <c r="T375" s="247">
        <v>42048.456250000003</v>
      </c>
      <c r="U375" s="247" t="str">
        <f t="shared" si="78"/>
        <v>No Cumplió</v>
      </c>
      <c r="V375" s="247" t="str">
        <f t="shared" si="79"/>
        <v>Sin Fecha</v>
      </c>
      <c r="W375" s="250">
        <f t="shared" si="80"/>
        <v>98.870138888894871</v>
      </c>
      <c r="X375" s="246" t="s">
        <v>17</v>
      </c>
      <c r="Y375" s="251">
        <f>Brecha!$D$3</f>
        <v>5</v>
      </c>
      <c r="Z375" s="251" t="str">
        <f>LOOKUP(J375,Personas!$A$2:$A$45,Personas!$B$2:$B$45)</f>
        <v>TAS</v>
      </c>
      <c r="AA375" s="233"/>
      <c r="AB375" s="252"/>
      <c r="AC375" s="252"/>
      <c r="AD375" s="252"/>
      <c r="AE375" s="254"/>
      <c r="AF375" s="255"/>
      <c r="AG375" s="255"/>
    </row>
    <row r="376" spans="1:33" s="245" customFormat="1" ht="51.75" customHeight="1" x14ac:dyDescent="0.25">
      <c r="A376" s="245">
        <v>1</v>
      </c>
      <c r="B376" s="254" t="s">
        <v>729</v>
      </c>
      <c r="C376" s="241" t="s">
        <v>425</v>
      </c>
      <c r="D376" s="246" t="s">
        <v>352</v>
      </c>
      <c r="E376" s="246" t="s">
        <v>59</v>
      </c>
      <c r="F376" s="246" t="s">
        <v>12</v>
      </c>
      <c r="G376" s="246" t="s">
        <v>426</v>
      </c>
      <c r="H376" s="246" t="s">
        <v>427</v>
      </c>
      <c r="I376" s="246" t="s">
        <v>251</v>
      </c>
      <c r="J376" s="246" t="s">
        <v>21</v>
      </c>
      <c r="K376" s="253">
        <f>Brecha!$D$2</f>
        <v>42058.75</v>
      </c>
      <c r="L376" s="248">
        <v>41942.512499999997</v>
      </c>
      <c r="M376" s="259">
        <v>42037</v>
      </c>
      <c r="N376" s="249">
        <f t="shared" si="81"/>
        <v>94.48750000000291</v>
      </c>
      <c r="O376" s="248">
        <f t="shared" si="82"/>
        <v>42042</v>
      </c>
      <c r="P376" s="248">
        <v>42040</v>
      </c>
      <c r="Q376" s="249">
        <f t="shared" si="75"/>
        <v>16</v>
      </c>
      <c r="R376" s="249">
        <f t="shared" si="76"/>
        <v>18</v>
      </c>
      <c r="S376" s="250">
        <f t="shared" si="77"/>
        <v>116.23750000000291</v>
      </c>
      <c r="T376" s="247"/>
      <c r="U376" s="247" t="str">
        <f t="shared" si="78"/>
        <v>No Cumplió</v>
      </c>
      <c r="V376" s="247" t="str">
        <f t="shared" si="79"/>
        <v>No Cumplió</v>
      </c>
      <c r="W376" s="250">
        <f t="shared" si="80"/>
        <v>116.23750000000291</v>
      </c>
      <c r="X376" s="246" t="s">
        <v>140</v>
      </c>
      <c r="Y376" s="251">
        <f>Brecha!$D$3</f>
        <v>5</v>
      </c>
      <c r="Z376" s="251" t="str">
        <f>LOOKUP(J376,Personas!$A$2:$A$45,Personas!$B$2:$B$45)</f>
        <v>BX+</v>
      </c>
      <c r="AA376" s="233"/>
      <c r="AB376" s="252"/>
      <c r="AC376" s="252"/>
      <c r="AD376" s="252"/>
      <c r="AE376" s="254"/>
      <c r="AF376" s="255"/>
      <c r="AG376" s="255"/>
    </row>
    <row r="377" spans="1:33" s="245" customFormat="1" ht="51.75" customHeight="1" x14ac:dyDescent="0.25">
      <c r="A377" s="245">
        <v>1</v>
      </c>
      <c r="B377" s="254" t="s">
        <v>731</v>
      </c>
      <c r="C377" s="241" t="s">
        <v>428</v>
      </c>
      <c r="D377" s="246" t="s">
        <v>352</v>
      </c>
      <c r="E377" s="246" t="s">
        <v>158</v>
      </c>
      <c r="F377" s="246" t="s">
        <v>12</v>
      </c>
      <c r="G377" s="246" t="s">
        <v>429</v>
      </c>
      <c r="H377" s="246" t="s">
        <v>430</v>
      </c>
      <c r="I377" s="246" t="s">
        <v>141</v>
      </c>
      <c r="J377" s="246" t="s">
        <v>65</v>
      </c>
      <c r="K377" s="253">
        <f>Brecha!$D$2</f>
        <v>42058.75</v>
      </c>
      <c r="L377" s="248">
        <v>41940.821527777778</v>
      </c>
      <c r="M377" s="259">
        <v>42037</v>
      </c>
      <c r="N377" s="249">
        <f t="shared" si="81"/>
        <v>96.178472222221899</v>
      </c>
      <c r="O377" s="248">
        <f t="shared" si="82"/>
        <v>42042</v>
      </c>
      <c r="P377" s="248"/>
      <c r="Q377" s="249">
        <f t="shared" si="75"/>
        <v>16</v>
      </c>
      <c r="R377" s="249" t="str">
        <f t="shared" si="76"/>
        <v>Sin Fecha</v>
      </c>
      <c r="S377" s="250">
        <f t="shared" si="77"/>
        <v>117.9284722222219</v>
      </c>
      <c r="T377" s="247"/>
      <c r="U377" s="247" t="str">
        <f t="shared" si="78"/>
        <v>No Cumplió</v>
      </c>
      <c r="V377" s="247" t="str">
        <f t="shared" si="79"/>
        <v>Sin Fecha</v>
      </c>
      <c r="W377" s="250">
        <f t="shared" si="80"/>
        <v>117.9284722222219</v>
      </c>
      <c r="X377" s="246" t="s">
        <v>572</v>
      </c>
      <c r="Y377" s="251">
        <f>Brecha!$D$3</f>
        <v>5</v>
      </c>
      <c r="Z377" s="251" t="str">
        <f>LOOKUP(J377,Personas!$A$2:$A$45,Personas!$B$2:$B$45)</f>
        <v>TAS</v>
      </c>
      <c r="AA377" s="233"/>
      <c r="AB377" s="252"/>
      <c r="AC377" s="252"/>
      <c r="AD377" s="252"/>
      <c r="AE377" s="254"/>
      <c r="AF377" s="255"/>
      <c r="AG377" s="255"/>
    </row>
    <row r="378" spans="1:33" s="245" customFormat="1" ht="51.75" customHeight="1" x14ac:dyDescent="0.25">
      <c r="A378" s="245">
        <v>1</v>
      </c>
      <c r="B378" s="254" t="s">
        <v>729</v>
      </c>
      <c r="C378" s="241" t="s">
        <v>431</v>
      </c>
      <c r="D378" s="246" t="s">
        <v>352</v>
      </c>
      <c r="E378" s="246" t="s">
        <v>51</v>
      </c>
      <c r="F378" s="246" t="s">
        <v>12</v>
      </c>
      <c r="G378" s="246" t="s">
        <v>432</v>
      </c>
      <c r="H378" s="246" t="s">
        <v>433</v>
      </c>
      <c r="I378" s="246" t="s">
        <v>165</v>
      </c>
      <c r="J378" s="246" t="s">
        <v>149</v>
      </c>
      <c r="K378" s="253">
        <f>Brecha!$D$2</f>
        <v>42058.75</v>
      </c>
      <c r="L378" s="248">
        <v>41936.593055555553</v>
      </c>
      <c r="M378" s="259">
        <f>+T379</f>
        <v>42058.680555555555</v>
      </c>
      <c r="N378" s="249">
        <f t="shared" si="81"/>
        <v>122.08750000000146</v>
      </c>
      <c r="O378" s="248">
        <f t="shared" si="82"/>
        <v>42063.680555555555</v>
      </c>
      <c r="P378" s="248"/>
      <c r="Q378" s="249">
        <f t="shared" si="75"/>
        <v>-4</v>
      </c>
      <c r="R378" s="249" t="str">
        <f t="shared" si="76"/>
        <v>Sin Fecha</v>
      </c>
      <c r="S378" s="250">
        <f t="shared" si="77"/>
        <v>122.15694444444671</v>
      </c>
      <c r="T378" s="247"/>
      <c r="U378" s="247" t="str">
        <f t="shared" si="78"/>
        <v>No Cumplió</v>
      </c>
      <c r="V378" s="247" t="str">
        <f t="shared" si="79"/>
        <v>Sin Fecha</v>
      </c>
      <c r="W378" s="250">
        <f t="shared" si="80"/>
        <v>122.15694444444671</v>
      </c>
      <c r="X378" s="246" t="s">
        <v>57</v>
      </c>
      <c r="Y378" s="251">
        <f>Brecha!$D$3</f>
        <v>5</v>
      </c>
      <c r="Z378" s="251" t="str">
        <f>LOOKUP(J378,Personas!$A$2:$A$45,Personas!$B$2:$B$45)</f>
        <v>BX+</v>
      </c>
      <c r="AA378" s="233"/>
      <c r="AB378" s="252"/>
      <c r="AC378" s="252"/>
      <c r="AD378" s="252"/>
      <c r="AE378" s="254"/>
      <c r="AF378" s="255"/>
      <c r="AG378" s="255"/>
    </row>
    <row r="379" spans="1:33" s="245" customFormat="1" ht="51.75" customHeight="1" x14ac:dyDescent="0.25">
      <c r="B379" s="254" t="s">
        <v>729</v>
      </c>
      <c r="C379" s="241" t="s">
        <v>431</v>
      </c>
      <c r="D379" s="246" t="s">
        <v>352</v>
      </c>
      <c r="E379" s="246" t="s">
        <v>51</v>
      </c>
      <c r="F379" s="246" t="s">
        <v>12</v>
      </c>
      <c r="G379" s="246" t="s">
        <v>432</v>
      </c>
      <c r="H379" s="246" t="s">
        <v>433</v>
      </c>
      <c r="I379" s="246" t="s">
        <v>165</v>
      </c>
      <c r="J379" s="246" t="s">
        <v>80</v>
      </c>
      <c r="K379" s="253">
        <f>Brecha!$D$2</f>
        <v>42058.75</v>
      </c>
      <c r="L379" s="248">
        <v>41936.593055555553</v>
      </c>
      <c r="M379" s="259">
        <f>+T380</f>
        <v>42053.575694444444</v>
      </c>
      <c r="N379" s="249">
        <f t="shared" si="81"/>
        <v>116.98263888889051</v>
      </c>
      <c r="O379" s="248">
        <f t="shared" si="82"/>
        <v>42058.575694444444</v>
      </c>
      <c r="P379" s="248"/>
      <c r="Q379" s="249">
        <f t="shared" si="75"/>
        <v>0</v>
      </c>
      <c r="R379" s="249" t="str">
        <f t="shared" si="76"/>
        <v>Sin Fecha</v>
      </c>
      <c r="S379" s="250">
        <f t="shared" si="77"/>
        <v>122.15694444444671</v>
      </c>
      <c r="T379" s="247">
        <v>42058.680555555555</v>
      </c>
      <c r="U379" s="247" t="str">
        <f t="shared" si="78"/>
        <v>Cumplió</v>
      </c>
      <c r="V379" s="247" t="str">
        <f t="shared" si="79"/>
        <v>Sin Fecha</v>
      </c>
      <c r="W379" s="250">
        <f t="shared" si="80"/>
        <v>122.08750000000146</v>
      </c>
      <c r="X379" s="246" t="s">
        <v>57</v>
      </c>
      <c r="Y379" s="251">
        <f>Brecha!$D$3</f>
        <v>5</v>
      </c>
      <c r="Z379" s="251" t="str">
        <f>LOOKUP(J379,Personas!$A$2:$A$45,Personas!$B$2:$B$45)</f>
        <v>BX+</v>
      </c>
      <c r="AA379" s="233"/>
      <c r="AB379" s="252"/>
      <c r="AC379" s="252"/>
      <c r="AD379" s="252"/>
      <c r="AE379" s="254"/>
      <c r="AF379" s="255"/>
      <c r="AG379" s="255"/>
    </row>
    <row r="380" spans="1:33" s="245" customFormat="1" ht="51.75" customHeight="1" x14ac:dyDescent="0.25">
      <c r="B380" s="254" t="s">
        <v>729</v>
      </c>
      <c r="C380" s="241" t="s">
        <v>431</v>
      </c>
      <c r="D380" s="246" t="s">
        <v>352</v>
      </c>
      <c r="E380" s="246" t="s">
        <v>51</v>
      </c>
      <c r="F380" s="246" t="s">
        <v>12</v>
      </c>
      <c r="G380" s="246" t="s">
        <v>432</v>
      </c>
      <c r="H380" s="246" t="s">
        <v>433</v>
      </c>
      <c r="I380" s="246" t="s">
        <v>165</v>
      </c>
      <c r="J380" s="246" t="s">
        <v>149</v>
      </c>
      <c r="K380" s="253">
        <f>Brecha!$D$2</f>
        <v>42058.75</v>
      </c>
      <c r="L380" s="248">
        <v>41936.593055555553</v>
      </c>
      <c r="M380" s="259">
        <f>+T381</f>
        <v>42051.595833333333</v>
      </c>
      <c r="N380" s="249">
        <f t="shared" si="81"/>
        <v>115.00277777777956</v>
      </c>
      <c r="O380" s="248">
        <f t="shared" si="82"/>
        <v>42056.595833333333</v>
      </c>
      <c r="P380" s="248"/>
      <c r="Q380" s="249">
        <f t="shared" si="75"/>
        <v>-3</v>
      </c>
      <c r="R380" s="249" t="str">
        <f t="shared" si="76"/>
        <v>Sin Fecha</v>
      </c>
      <c r="S380" s="250">
        <f t="shared" si="77"/>
        <v>122.15694444444671</v>
      </c>
      <c r="T380" s="247">
        <v>42053.575694444444</v>
      </c>
      <c r="U380" s="247" t="str">
        <f t="shared" si="78"/>
        <v>Cumplió</v>
      </c>
      <c r="V380" s="247" t="str">
        <f t="shared" si="79"/>
        <v>Sin Fecha</v>
      </c>
      <c r="W380" s="250">
        <f t="shared" si="80"/>
        <v>116.98263888889051</v>
      </c>
      <c r="X380" s="246" t="s">
        <v>57</v>
      </c>
      <c r="Y380" s="251">
        <f>Brecha!$D$3</f>
        <v>5</v>
      </c>
      <c r="Z380" s="251" t="str">
        <f>LOOKUP(J380,Personas!$A$2:$A$45,Personas!$B$2:$B$45)</f>
        <v>BX+</v>
      </c>
      <c r="AA380" s="233"/>
      <c r="AB380" s="252"/>
      <c r="AC380" s="252"/>
      <c r="AD380" s="252"/>
      <c r="AE380" s="254"/>
      <c r="AF380" s="255"/>
      <c r="AG380" s="255"/>
    </row>
    <row r="381" spans="1:33" s="245" customFormat="1" ht="51.75" customHeight="1" x14ac:dyDescent="0.25">
      <c r="B381" s="254" t="s">
        <v>729</v>
      </c>
      <c r="C381" s="241" t="s">
        <v>431</v>
      </c>
      <c r="D381" s="246" t="s">
        <v>352</v>
      </c>
      <c r="E381" s="246" t="s">
        <v>51</v>
      </c>
      <c r="F381" s="246" t="s">
        <v>12</v>
      </c>
      <c r="G381" s="246" t="s">
        <v>432</v>
      </c>
      <c r="H381" s="246" t="s">
        <v>433</v>
      </c>
      <c r="I381" s="246" t="s">
        <v>165</v>
      </c>
      <c r="J381" s="246" t="s">
        <v>33</v>
      </c>
      <c r="K381" s="253">
        <f>Brecha!$D$2</f>
        <v>42058.75</v>
      </c>
      <c r="L381" s="248">
        <v>41936.593055555553</v>
      </c>
      <c r="M381" s="259">
        <v>42037</v>
      </c>
      <c r="N381" s="249">
        <f t="shared" si="81"/>
        <v>100.40694444444671</v>
      </c>
      <c r="O381" s="248">
        <f t="shared" si="82"/>
        <v>42042</v>
      </c>
      <c r="P381" s="248"/>
      <c r="Q381" s="249">
        <f t="shared" si="75"/>
        <v>9</v>
      </c>
      <c r="R381" s="249" t="str">
        <f t="shared" si="76"/>
        <v>Sin Fecha</v>
      </c>
      <c r="S381" s="250">
        <f t="shared" si="77"/>
        <v>122.15694444444671</v>
      </c>
      <c r="T381" s="247">
        <v>42051.595833333333</v>
      </c>
      <c r="U381" s="247" t="str">
        <f t="shared" si="78"/>
        <v>No Cumplió</v>
      </c>
      <c r="V381" s="247" t="str">
        <f t="shared" si="79"/>
        <v>Sin Fecha</v>
      </c>
      <c r="W381" s="250">
        <f t="shared" si="80"/>
        <v>115.00277777777956</v>
      </c>
      <c r="X381" s="246" t="s">
        <v>57</v>
      </c>
      <c r="Y381" s="251">
        <f>Brecha!$D$3</f>
        <v>5</v>
      </c>
      <c r="Z381" s="251" t="str">
        <f>LOOKUP(J381,Personas!$A$2:$A$45,Personas!$B$2:$B$45)</f>
        <v>BX+</v>
      </c>
      <c r="AA381" s="233"/>
      <c r="AB381" s="252"/>
      <c r="AC381" s="252"/>
      <c r="AD381" s="252"/>
      <c r="AE381" s="254"/>
      <c r="AF381" s="255"/>
      <c r="AG381" s="255"/>
    </row>
    <row r="382" spans="1:33" s="245" customFormat="1" ht="51.75" customHeight="1" x14ac:dyDescent="0.25">
      <c r="A382" s="245">
        <v>1</v>
      </c>
      <c r="B382" s="254" t="s">
        <v>728</v>
      </c>
      <c r="C382" s="241" t="s">
        <v>434</v>
      </c>
      <c r="D382" s="246" t="s">
        <v>352</v>
      </c>
      <c r="E382" s="246" t="s">
        <v>24</v>
      </c>
      <c r="F382" s="246" t="s">
        <v>12</v>
      </c>
      <c r="G382" s="246" t="s">
        <v>435</v>
      </c>
      <c r="H382" s="246" t="s">
        <v>436</v>
      </c>
      <c r="I382" s="246" t="s">
        <v>437</v>
      </c>
      <c r="J382" s="246" t="s">
        <v>437</v>
      </c>
      <c r="K382" s="253">
        <f>Brecha!$D$2</f>
        <v>42058.75</v>
      </c>
      <c r="L382" s="248">
        <v>41934.503472222219</v>
      </c>
      <c r="M382" s="259">
        <f>+T383</f>
        <v>42052.779166666667</v>
      </c>
      <c r="N382" s="249">
        <f t="shared" si="81"/>
        <v>118.27569444444816</v>
      </c>
      <c r="O382" s="248">
        <f t="shared" si="82"/>
        <v>42057.779166666667</v>
      </c>
      <c r="P382" s="248"/>
      <c r="Q382" s="249">
        <f t="shared" si="75"/>
        <v>0</v>
      </c>
      <c r="R382" s="249" t="str">
        <f t="shared" si="76"/>
        <v>Sin Fecha</v>
      </c>
      <c r="S382" s="250">
        <f t="shared" si="77"/>
        <v>124.24652777778101</v>
      </c>
      <c r="T382" s="247"/>
      <c r="U382" s="247" t="str">
        <f t="shared" si="78"/>
        <v>No Cumplió</v>
      </c>
      <c r="V382" s="247" t="str">
        <f t="shared" si="79"/>
        <v>Sin Fecha</v>
      </c>
      <c r="W382" s="250">
        <f t="shared" si="80"/>
        <v>124.24652777778101</v>
      </c>
      <c r="X382" s="246" t="s">
        <v>17</v>
      </c>
      <c r="Y382" s="251">
        <f>Brecha!$D$3</f>
        <v>5</v>
      </c>
      <c r="Z382" s="251" t="str">
        <f>LOOKUP(J382,Personas!$A$2:$A$45,Personas!$B$2:$B$45)</f>
        <v>BX+</v>
      </c>
      <c r="AA382" s="233"/>
      <c r="AB382" s="252"/>
      <c r="AC382" s="252"/>
      <c r="AD382" s="252"/>
      <c r="AE382" s="254"/>
      <c r="AF382" s="255"/>
      <c r="AG382" s="255"/>
    </row>
    <row r="383" spans="1:33" s="245" customFormat="1" ht="51.75" customHeight="1" x14ac:dyDescent="0.25">
      <c r="B383" s="254" t="s">
        <v>728</v>
      </c>
      <c r="C383" s="241" t="s">
        <v>434</v>
      </c>
      <c r="D383" s="246" t="s">
        <v>352</v>
      </c>
      <c r="E383" s="246" t="s">
        <v>24</v>
      </c>
      <c r="F383" s="246" t="s">
        <v>12</v>
      </c>
      <c r="G383" s="246" t="s">
        <v>435</v>
      </c>
      <c r="H383" s="246" t="s">
        <v>436</v>
      </c>
      <c r="I383" s="246" t="s">
        <v>156</v>
      </c>
      <c r="J383" s="246" t="s">
        <v>437</v>
      </c>
      <c r="K383" s="253">
        <f>Brecha!$D$2</f>
        <v>42058.75</v>
      </c>
      <c r="L383" s="248">
        <v>41934.503472222219</v>
      </c>
      <c r="M383" s="259">
        <v>42037</v>
      </c>
      <c r="N383" s="249">
        <f t="shared" si="81"/>
        <v>102.49652777778101</v>
      </c>
      <c r="O383" s="248">
        <f t="shared" si="82"/>
        <v>42042</v>
      </c>
      <c r="P383" s="248"/>
      <c r="Q383" s="249">
        <f t="shared" si="75"/>
        <v>10</v>
      </c>
      <c r="R383" s="249" t="str">
        <f t="shared" si="76"/>
        <v>Sin Fecha</v>
      </c>
      <c r="S383" s="250">
        <f t="shared" si="77"/>
        <v>124.24652777778101</v>
      </c>
      <c r="T383" s="247">
        <v>42052.779166666667</v>
      </c>
      <c r="U383" s="247" t="str">
        <f t="shared" si="78"/>
        <v>No Cumplió</v>
      </c>
      <c r="V383" s="247" t="str">
        <f t="shared" si="79"/>
        <v>Sin Fecha</v>
      </c>
      <c r="W383" s="250">
        <f t="shared" si="80"/>
        <v>118.27569444444816</v>
      </c>
      <c r="X383" s="246" t="s">
        <v>17</v>
      </c>
      <c r="Y383" s="251">
        <f>Brecha!$D$3</f>
        <v>5</v>
      </c>
      <c r="Z383" s="251" t="str">
        <f>LOOKUP(J383,Personas!$A$2:$A$45,Personas!$B$2:$B$45)</f>
        <v>BX+</v>
      </c>
      <c r="AA383" s="233"/>
      <c r="AB383" s="252"/>
      <c r="AC383" s="252"/>
      <c r="AD383" s="252"/>
      <c r="AE383" s="254"/>
      <c r="AF383" s="255"/>
      <c r="AG383" s="255"/>
    </row>
    <row r="384" spans="1:33" s="245" customFormat="1" ht="51.75" customHeight="1" x14ac:dyDescent="0.25">
      <c r="A384" s="245">
        <v>1</v>
      </c>
      <c r="B384" s="254" t="s">
        <v>732</v>
      </c>
      <c r="C384" s="241" t="s">
        <v>438</v>
      </c>
      <c r="D384" s="246" t="s">
        <v>352</v>
      </c>
      <c r="E384" s="246" t="s">
        <v>137</v>
      </c>
      <c r="F384" s="246" t="s">
        <v>12</v>
      </c>
      <c r="G384" s="246" t="s">
        <v>439</v>
      </c>
      <c r="H384" s="246" t="s">
        <v>440</v>
      </c>
      <c r="I384" s="246" t="s">
        <v>49</v>
      </c>
      <c r="J384" s="246" t="s">
        <v>80</v>
      </c>
      <c r="K384" s="253">
        <f>Brecha!$D$2</f>
        <v>42058.75</v>
      </c>
      <c r="L384" s="248">
        <v>41932.736805555556</v>
      </c>
      <c r="M384" s="259">
        <v>42037</v>
      </c>
      <c r="N384" s="249">
        <f t="shared" si="81"/>
        <v>104.2631944444438</v>
      </c>
      <c r="O384" s="248">
        <f t="shared" si="82"/>
        <v>42042</v>
      </c>
      <c r="P384" s="248">
        <v>42039</v>
      </c>
      <c r="Q384" s="249">
        <f t="shared" si="75"/>
        <v>16</v>
      </c>
      <c r="R384" s="249">
        <f t="shared" si="76"/>
        <v>19</v>
      </c>
      <c r="S384" s="250">
        <f t="shared" si="77"/>
        <v>126.0131944444438</v>
      </c>
      <c r="T384" s="247"/>
      <c r="U384" s="247" t="str">
        <f t="shared" si="78"/>
        <v>No Cumplió</v>
      </c>
      <c r="V384" s="247" t="str">
        <f t="shared" si="79"/>
        <v>No Cumplió</v>
      </c>
      <c r="W384" s="250">
        <f t="shared" si="80"/>
        <v>126.0131944444438</v>
      </c>
      <c r="X384" s="246" t="s">
        <v>71</v>
      </c>
      <c r="Y384" s="251">
        <f>Brecha!$D$3</f>
        <v>5</v>
      </c>
      <c r="Z384" s="251" t="str">
        <f>LOOKUP(J384,Personas!$A$2:$A$45,Personas!$B$2:$B$45)</f>
        <v>BX+</v>
      </c>
      <c r="AA384" s="233"/>
      <c r="AB384" s="252"/>
      <c r="AC384" s="252"/>
      <c r="AD384" s="252"/>
      <c r="AE384" s="254"/>
      <c r="AF384" s="255"/>
      <c r="AG384" s="255"/>
    </row>
    <row r="385" spans="1:33" s="245" customFormat="1" ht="51.75" customHeight="1" x14ac:dyDescent="0.25">
      <c r="A385" s="245">
        <v>1</v>
      </c>
      <c r="B385" s="254" t="s">
        <v>730</v>
      </c>
      <c r="C385" s="241" t="s">
        <v>441</v>
      </c>
      <c r="D385" s="246" t="s">
        <v>352</v>
      </c>
      <c r="E385" s="246" t="s">
        <v>59</v>
      </c>
      <c r="F385" s="246" t="s">
        <v>12</v>
      </c>
      <c r="G385" s="246" t="s">
        <v>442</v>
      </c>
      <c r="H385" s="246" t="s">
        <v>443</v>
      </c>
      <c r="I385" s="246" t="s">
        <v>70</v>
      </c>
      <c r="J385" s="246" t="s">
        <v>80</v>
      </c>
      <c r="K385" s="253">
        <f>Brecha!$D$2</f>
        <v>42058.75</v>
      </c>
      <c r="L385" s="248">
        <v>41929.410416666666</v>
      </c>
      <c r="M385" s="259">
        <v>42037</v>
      </c>
      <c r="N385" s="249">
        <f t="shared" si="81"/>
        <v>107.5895833333343</v>
      </c>
      <c r="O385" s="248">
        <f t="shared" si="82"/>
        <v>42042</v>
      </c>
      <c r="P385" s="248">
        <v>42040</v>
      </c>
      <c r="Q385" s="249">
        <f t="shared" si="75"/>
        <v>16</v>
      </c>
      <c r="R385" s="249">
        <f t="shared" si="76"/>
        <v>18</v>
      </c>
      <c r="S385" s="250">
        <f t="shared" si="77"/>
        <v>129.3395833333343</v>
      </c>
      <c r="T385" s="247"/>
      <c r="U385" s="247" t="str">
        <f t="shared" si="78"/>
        <v>No Cumplió</v>
      </c>
      <c r="V385" s="247" t="str">
        <f t="shared" si="79"/>
        <v>No Cumplió</v>
      </c>
      <c r="W385" s="250">
        <f t="shared" si="80"/>
        <v>129.3395833333343</v>
      </c>
      <c r="X385" s="246" t="s">
        <v>764</v>
      </c>
      <c r="Y385" s="251">
        <f>Brecha!$D$3</f>
        <v>5</v>
      </c>
      <c r="Z385" s="251" t="str">
        <f>LOOKUP(J385,Personas!$A$2:$A$45,Personas!$B$2:$B$45)</f>
        <v>BX+</v>
      </c>
      <c r="AA385" s="233"/>
      <c r="AB385" s="252"/>
      <c r="AC385" s="252"/>
      <c r="AD385" s="252"/>
      <c r="AE385" s="254"/>
      <c r="AF385" s="255"/>
      <c r="AG385" s="255"/>
    </row>
    <row r="386" spans="1:33" s="245" customFormat="1" ht="51.75" customHeight="1" x14ac:dyDescent="0.25">
      <c r="A386" s="245" t="s">
        <v>945</v>
      </c>
      <c r="B386" s="254" t="s">
        <v>730</v>
      </c>
      <c r="C386" s="241" t="s">
        <v>444</v>
      </c>
      <c r="D386" s="246" t="s">
        <v>352</v>
      </c>
      <c r="E386" s="246" t="s">
        <v>817</v>
      </c>
      <c r="F386" s="246" t="s">
        <v>12</v>
      </c>
      <c r="G386" s="246" t="s">
        <v>445</v>
      </c>
      <c r="H386" s="246" t="s">
        <v>446</v>
      </c>
      <c r="I386" s="246" t="s">
        <v>70</v>
      </c>
      <c r="J386" s="246" t="s">
        <v>70</v>
      </c>
      <c r="K386" s="253">
        <f>Brecha!$D$2</f>
        <v>42058.75</v>
      </c>
      <c r="L386" s="248">
        <v>41919.767361111109</v>
      </c>
      <c r="M386" s="259">
        <v>42037</v>
      </c>
      <c r="N386" s="249">
        <f t="shared" si="81"/>
        <v>117.23263888889051</v>
      </c>
      <c r="O386" s="248">
        <f t="shared" si="82"/>
        <v>42042</v>
      </c>
      <c r="P386" s="248">
        <v>42040</v>
      </c>
      <c r="Q386" s="249">
        <f t="shared" si="75"/>
        <v>3</v>
      </c>
      <c r="R386" s="249">
        <f t="shared" si="76"/>
        <v>5</v>
      </c>
      <c r="S386" s="250">
        <f t="shared" si="77"/>
        <v>138.98263888889051</v>
      </c>
      <c r="T386" s="247">
        <v>42045.820138888892</v>
      </c>
      <c r="U386" s="247" t="str">
        <f t="shared" si="78"/>
        <v>No Cumplió</v>
      </c>
      <c r="V386" s="247" t="str">
        <f t="shared" si="79"/>
        <v>No Cumplió</v>
      </c>
      <c r="W386" s="250">
        <f t="shared" si="80"/>
        <v>126.05277777778247</v>
      </c>
      <c r="X386" s="246" t="s">
        <v>765</v>
      </c>
      <c r="Y386" s="251">
        <f>Brecha!$D$3</f>
        <v>5</v>
      </c>
      <c r="Z386" s="251" t="str">
        <f>LOOKUP(J386,Personas!$A$2:$A$45,Personas!$B$2:$B$45)</f>
        <v>BX+</v>
      </c>
      <c r="AA386" s="233"/>
      <c r="AB386" s="252"/>
      <c r="AC386" s="252"/>
      <c r="AD386" s="252"/>
      <c r="AE386" s="254"/>
      <c r="AF386" s="255"/>
      <c r="AG386" s="255"/>
    </row>
    <row r="387" spans="1:33" s="245" customFormat="1" ht="51.75" customHeight="1" x14ac:dyDescent="0.25">
      <c r="A387" s="245">
        <v>1</v>
      </c>
      <c r="B387" s="254" t="s">
        <v>730</v>
      </c>
      <c r="C387" s="241" t="s">
        <v>447</v>
      </c>
      <c r="D387" s="246" t="s">
        <v>352</v>
      </c>
      <c r="E387" s="246" t="s">
        <v>59</v>
      </c>
      <c r="F387" s="246" t="s">
        <v>448</v>
      </c>
      <c r="G387" s="246" t="s">
        <v>449</v>
      </c>
      <c r="H387" s="246" t="s">
        <v>450</v>
      </c>
      <c r="I387" s="246" t="s">
        <v>400</v>
      </c>
      <c r="J387" s="246" t="s">
        <v>33</v>
      </c>
      <c r="K387" s="253">
        <f>Brecha!$D$2</f>
        <v>42058.75</v>
      </c>
      <c r="L387" s="248">
        <v>41914.742361111108</v>
      </c>
      <c r="M387" s="259">
        <v>42037</v>
      </c>
      <c r="N387" s="249">
        <f t="shared" si="81"/>
        <v>122.25763888889196</v>
      </c>
      <c r="O387" s="248">
        <f t="shared" si="82"/>
        <v>42042</v>
      </c>
      <c r="P387" s="248"/>
      <c r="Q387" s="249">
        <f t="shared" si="75"/>
        <v>16</v>
      </c>
      <c r="R387" s="249" t="str">
        <f t="shared" si="76"/>
        <v>Sin Fecha</v>
      </c>
      <c r="S387" s="250">
        <f t="shared" si="77"/>
        <v>144.00763888889196</v>
      </c>
      <c r="T387" s="247"/>
      <c r="U387" s="247" t="str">
        <f t="shared" si="78"/>
        <v>No Cumplió</v>
      </c>
      <c r="V387" s="247" t="str">
        <f t="shared" si="79"/>
        <v>Sin Fecha</v>
      </c>
      <c r="W387" s="250">
        <f t="shared" si="80"/>
        <v>144.00763888889196</v>
      </c>
      <c r="X387" s="246" t="s">
        <v>766</v>
      </c>
      <c r="Y387" s="251">
        <f>Brecha!$D$3</f>
        <v>5</v>
      </c>
      <c r="Z387" s="251" t="str">
        <f>LOOKUP(J387,Personas!$A$2:$A$45,Personas!$B$2:$B$45)</f>
        <v>BX+</v>
      </c>
      <c r="AA387" s="233"/>
      <c r="AB387" s="252"/>
      <c r="AC387" s="252"/>
      <c r="AD387" s="252"/>
      <c r="AE387" s="254"/>
      <c r="AF387" s="255"/>
      <c r="AG387" s="255"/>
    </row>
    <row r="388" spans="1:33" s="245" customFormat="1" ht="51.75" customHeight="1" x14ac:dyDescent="0.25">
      <c r="A388" s="245">
        <v>1</v>
      </c>
      <c r="B388" s="254" t="s">
        <v>729</v>
      </c>
      <c r="C388" s="241" t="s">
        <v>451</v>
      </c>
      <c r="D388" s="246" t="s">
        <v>352</v>
      </c>
      <c r="E388" s="246" t="s">
        <v>51</v>
      </c>
      <c r="F388" s="246" t="s">
        <v>12</v>
      </c>
      <c r="G388" s="246" t="s">
        <v>452</v>
      </c>
      <c r="H388" s="246" t="s">
        <v>178</v>
      </c>
      <c r="I388" s="246" t="s">
        <v>141</v>
      </c>
      <c r="J388" s="246" t="s">
        <v>131</v>
      </c>
      <c r="K388" s="253">
        <f>Brecha!$D$2</f>
        <v>42058.75</v>
      </c>
      <c r="L388" s="248">
        <v>41911.817361111112</v>
      </c>
      <c r="M388" s="259">
        <v>42037</v>
      </c>
      <c r="N388" s="249">
        <f t="shared" si="81"/>
        <v>125.1826388888876</v>
      </c>
      <c r="O388" s="248">
        <f t="shared" si="82"/>
        <v>42042</v>
      </c>
      <c r="P388" s="248"/>
      <c r="Q388" s="249">
        <f t="shared" si="75"/>
        <v>16</v>
      </c>
      <c r="R388" s="249" t="str">
        <f t="shared" si="76"/>
        <v>Sin Fecha</v>
      </c>
      <c r="S388" s="250">
        <f t="shared" si="77"/>
        <v>146.9326388888876</v>
      </c>
      <c r="T388" s="247"/>
      <c r="U388" s="247" t="str">
        <f t="shared" si="78"/>
        <v>No Cumplió</v>
      </c>
      <c r="V388" s="247" t="str">
        <f t="shared" si="79"/>
        <v>Sin Fecha</v>
      </c>
      <c r="W388" s="250">
        <f t="shared" si="80"/>
        <v>146.9326388888876</v>
      </c>
      <c r="X388" s="246" t="s">
        <v>767</v>
      </c>
      <c r="Y388" s="251">
        <f>Brecha!$D$3</f>
        <v>5</v>
      </c>
      <c r="Z388" s="251" t="str">
        <f>LOOKUP(J388,Personas!$A$2:$A$45,Personas!$B$2:$B$45)</f>
        <v>BX+</v>
      </c>
      <c r="AA388" s="233"/>
      <c r="AB388" s="252"/>
      <c r="AC388" s="252"/>
      <c r="AD388" s="252"/>
      <c r="AE388" s="254"/>
      <c r="AF388" s="255"/>
      <c r="AG388" s="255"/>
    </row>
    <row r="389" spans="1:33" s="245" customFormat="1" ht="51.75" customHeight="1" x14ac:dyDescent="0.25">
      <c r="A389" s="245" t="s">
        <v>945</v>
      </c>
      <c r="B389" s="254" t="s">
        <v>730</v>
      </c>
      <c r="C389" s="241" t="s">
        <v>453</v>
      </c>
      <c r="D389" s="246" t="s">
        <v>352</v>
      </c>
      <c r="E389" s="246" t="s">
        <v>817</v>
      </c>
      <c r="F389" s="246" t="s">
        <v>12</v>
      </c>
      <c r="G389" s="246" t="s">
        <v>454</v>
      </c>
      <c r="H389" s="246" t="s">
        <v>455</v>
      </c>
      <c r="I389" s="246" t="s">
        <v>22</v>
      </c>
      <c r="J389" s="246" t="s">
        <v>456</v>
      </c>
      <c r="K389" s="253">
        <f>Brecha!$D$2</f>
        <v>42058.75</v>
      </c>
      <c r="L389" s="248">
        <v>41907.827777777777</v>
      </c>
      <c r="M389" s="259">
        <v>42037</v>
      </c>
      <c r="N389" s="249">
        <f t="shared" si="81"/>
        <v>129.17222222222335</v>
      </c>
      <c r="O389" s="248">
        <f t="shared" si="82"/>
        <v>42042</v>
      </c>
      <c r="P389" s="248">
        <v>42040</v>
      </c>
      <c r="Q389" s="249">
        <f t="shared" si="75"/>
        <v>3</v>
      </c>
      <c r="R389" s="249">
        <f t="shared" si="76"/>
        <v>5</v>
      </c>
      <c r="S389" s="250">
        <f t="shared" si="77"/>
        <v>150.92222222222335</v>
      </c>
      <c r="T389" s="247">
        <v>42045.409722222219</v>
      </c>
      <c r="U389" s="247" t="str">
        <f t="shared" si="78"/>
        <v>No Cumplió</v>
      </c>
      <c r="V389" s="247" t="str">
        <f t="shared" si="79"/>
        <v>No Cumplió</v>
      </c>
      <c r="W389" s="250">
        <f t="shared" si="80"/>
        <v>137.58194444444234</v>
      </c>
      <c r="X389" s="246" t="s">
        <v>768</v>
      </c>
      <c r="Y389" s="251">
        <f>Brecha!$D$3</f>
        <v>5</v>
      </c>
      <c r="Z389" s="251" t="str">
        <f>LOOKUP(J389,Personas!$A$2:$A$45,Personas!$B$2:$B$45)</f>
        <v>BX+</v>
      </c>
      <c r="AA389" s="233"/>
      <c r="AB389" s="252"/>
      <c r="AC389" s="252"/>
      <c r="AD389" s="252"/>
      <c r="AE389" s="254"/>
      <c r="AF389" s="255"/>
      <c r="AG389" s="255"/>
    </row>
    <row r="390" spans="1:33" s="245" customFormat="1" ht="51.75" customHeight="1" x14ac:dyDescent="0.25">
      <c r="A390" s="245">
        <v>1</v>
      </c>
      <c r="B390" s="254" t="s">
        <v>730</v>
      </c>
      <c r="C390" s="241" t="s">
        <v>457</v>
      </c>
      <c r="D390" s="246" t="s">
        <v>352</v>
      </c>
      <c r="E390" s="246" t="s">
        <v>59</v>
      </c>
      <c r="F390" s="246" t="s">
        <v>12</v>
      </c>
      <c r="G390" s="246" t="s">
        <v>458</v>
      </c>
      <c r="H390" s="246" t="s">
        <v>459</v>
      </c>
      <c r="I390" s="246" t="s">
        <v>38</v>
      </c>
      <c r="J390" s="246" t="s">
        <v>38</v>
      </c>
      <c r="K390" s="253">
        <f>Brecha!$D$2</f>
        <v>42058.75</v>
      </c>
      <c r="L390" s="248">
        <v>41899.432638888888</v>
      </c>
      <c r="M390" s="259">
        <f>+T391</f>
        <v>42052.726388888892</v>
      </c>
      <c r="N390" s="249">
        <f t="shared" si="81"/>
        <v>153.29375000000437</v>
      </c>
      <c r="O390" s="248">
        <f t="shared" si="82"/>
        <v>42057.726388888892</v>
      </c>
      <c r="P390" s="248"/>
      <c r="Q390" s="249">
        <f t="shared" si="75"/>
        <v>1</v>
      </c>
      <c r="R390" s="249" t="str">
        <f t="shared" si="76"/>
        <v>Sin Fecha</v>
      </c>
      <c r="S390" s="250">
        <f t="shared" si="77"/>
        <v>159.3173611111124</v>
      </c>
      <c r="T390" s="247"/>
      <c r="U390" s="247" t="str">
        <f t="shared" si="78"/>
        <v>No Cumplió</v>
      </c>
      <c r="V390" s="247" t="str">
        <f t="shared" si="79"/>
        <v>Sin Fecha</v>
      </c>
      <c r="W390" s="250">
        <f t="shared" si="80"/>
        <v>159.3173611111124</v>
      </c>
      <c r="X390" s="246" t="s">
        <v>769</v>
      </c>
      <c r="Y390" s="251">
        <f>Brecha!$D$3</f>
        <v>5</v>
      </c>
      <c r="Z390" s="251" t="str">
        <f>LOOKUP(J390,Personas!$A$2:$A$45,Personas!$B$2:$B$45)</f>
        <v>BX+</v>
      </c>
      <c r="AA390" s="233"/>
      <c r="AB390" s="252"/>
      <c r="AC390" s="252"/>
      <c r="AD390" s="252"/>
      <c r="AE390" s="254"/>
      <c r="AF390" s="255"/>
      <c r="AG390" s="255"/>
    </row>
    <row r="391" spans="1:33" s="245" customFormat="1" ht="51.75" customHeight="1" x14ac:dyDescent="0.25">
      <c r="B391" s="254" t="s">
        <v>730</v>
      </c>
      <c r="C391" s="241" t="s">
        <v>457</v>
      </c>
      <c r="D391" s="246" t="s">
        <v>352</v>
      </c>
      <c r="E391" s="246" t="s">
        <v>59</v>
      </c>
      <c r="F391" s="246" t="s">
        <v>12</v>
      </c>
      <c r="G391" s="246" t="s">
        <v>458</v>
      </c>
      <c r="H391" s="246" t="s">
        <v>459</v>
      </c>
      <c r="I391" s="246" t="s">
        <v>22</v>
      </c>
      <c r="J391" s="246" t="s">
        <v>16</v>
      </c>
      <c r="K391" s="253">
        <f>Brecha!$D$2</f>
        <v>42058.75</v>
      </c>
      <c r="L391" s="248">
        <v>41899.432638888888</v>
      </c>
      <c r="M391" s="259">
        <v>42037</v>
      </c>
      <c r="N391" s="249">
        <f t="shared" si="81"/>
        <v>137.5673611111124</v>
      </c>
      <c r="O391" s="248">
        <f t="shared" si="82"/>
        <v>42042</v>
      </c>
      <c r="P391" s="248">
        <v>42039</v>
      </c>
      <c r="Q391" s="249">
        <f t="shared" si="75"/>
        <v>10</v>
      </c>
      <c r="R391" s="249">
        <f t="shared" si="76"/>
        <v>13</v>
      </c>
      <c r="S391" s="250">
        <f t="shared" si="77"/>
        <v>159.3173611111124</v>
      </c>
      <c r="T391" s="247">
        <v>42052.726388888892</v>
      </c>
      <c r="U391" s="247" t="str">
        <f t="shared" si="78"/>
        <v>No Cumplió</v>
      </c>
      <c r="V391" s="247" t="str">
        <f t="shared" si="79"/>
        <v>No Cumplió</v>
      </c>
      <c r="W391" s="250">
        <f t="shared" si="80"/>
        <v>153.29375000000437</v>
      </c>
      <c r="X391" s="246" t="s">
        <v>769</v>
      </c>
      <c r="Y391" s="251">
        <f>Brecha!$D$3</f>
        <v>5</v>
      </c>
      <c r="Z391" s="251" t="str">
        <f>LOOKUP(J391,Personas!$A$2:$A$45,Personas!$B$2:$B$45)</f>
        <v>TAS</v>
      </c>
      <c r="AA391" s="233"/>
      <c r="AB391" s="252"/>
      <c r="AC391" s="252"/>
      <c r="AD391" s="252"/>
      <c r="AE391" s="254"/>
      <c r="AF391" s="255"/>
      <c r="AG391" s="255"/>
    </row>
    <row r="392" spans="1:33" s="245" customFormat="1" ht="51.75" customHeight="1" x14ac:dyDescent="0.25">
      <c r="A392" s="245">
        <v>1</v>
      </c>
      <c r="B392" s="254" t="s">
        <v>730</v>
      </c>
      <c r="C392" s="241" t="s">
        <v>460</v>
      </c>
      <c r="D392" s="246" t="s">
        <v>352</v>
      </c>
      <c r="E392" s="246" t="s">
        <v>59</v>
      </c>
      <c r="F392" s="246" t="s">
        <v>12</v>
      </c>
      <c r="G392" s="246" t="s">
        <v>461</v>
      </c>
      <c r="H392" s="246" t="s">
        <v>462</v>
      </c>
      <c r="I392" s="246" t="s">
        <v>155</v>
      </c>
      <c r="J392" s="246" t="s">
        <v>22</v>
      </c>
      <c r="K392" s="253">
        <f>Brecha!$D$2</f>
        <v>42058.75</v>
      </c>
      <c r="L392" s="248">
        <v>41893.708333333336</v>
      </c>
      <c r="M392" s="259">
        <f>+T393</f>
        <v>42044.495138888888</v>
      </c>
      <c r="N392" s="249">
        <f t="shared" si="81"/>
        <v>150.78680555555184</v>
      </c>
      <c r="O392" s="248">
        <f t="shared" si="82"/>
        <v>42049.495138888888</v>
      </c>
      <c r="P392" s="248">
        <v>42039</v>
      </c>
      <c r="Q392" s="249">
        <f t="shared" si="75"/>
        <v>9</v>
      </c>
      <c r="R392" s="249">
        <f t="shared" si="76"/>
        <v>19</v>
      </c>
      <c r="S392" s="250">
        <f t="shared" si="77"/>
        <v>165.04166666666424</v>
      </c>
      <c r="T392" s="247"/>
      <c r="U392" s="247" t="str">
        <f t="shared" si="78"/>
        <v>No Cumplió</v>
      </c>
      <c r="V392" s="247" t="str">
        <f t="shared" si="79"/>
        <v>No Cumplió</v>
      </c>
      <c r="W392" s="250">
        <f t="shared" si="80"/>
        <v>165.04166666666424</v>
      </c>
      <c r="X392" s="246" t="s">
        <v>769</v>
      </c>
      <c r="Y392" s="251">
        <f>Brecha!$D$3</f>
        <v>5</v>
      </c>
      <c r="Z392" s="251" t="str">
        <f>LOOKUP(J392,Personas!$A$2:$A$45,Personas!$B$2:$B$45)</f>
        <v>TAS</v>
      </c>
      <c r="AA392" s="233"/>
      <c r="AB392" s="252"/>
      <c r="AC392" s="252"/>
      <c r="AD392" s="252"/>
      <c r="AE392" s="254"/>
      <c r="AF392" s="255"/>
      <c r="AG392" s="255"/>
    </row>
    <row r="393" spans="1:33" s="245" customFormat="1" ht="51.75" customHeight="1" x14ac:dyDescent="0.25">
      <c r="B393" s="254" t="s">
        <v>730</v>
      </c>
      <c r="C393" s="241" t="s">
        <v>460</v>
      </c>
      <c r="D393" s="246" t="s">
        <v>352</v>
      </c>
      <c r="E393" s="246" t="s">
        <v>59</v>
      </c>
      <c r="F393" s="246" t="s">
        <v>12</v>
      </c>
      <c r="G393" s="246" t="s">
        <v>461</v>
      </c>
      <c r="H393" s="246" t="s">
        <v>462</v>
      </c>
      <c r="I393" s="246" t="s">
        <v>155</v>
      </c>
      <c r="J393" s="246" t="s">
        <v>38</v>
      </c>
      <c r="K393" s="253">
        <f>Brecha!$D$2</f>
        <v>42058.75</v>
      </c>
      <c r="L393" s="248">
        <v>41893.708333333336</v>
      </c>
      <c r="M393" s="259">
        <v>42037</v>
      </c>
      <c r="N393" s="249">
        <f t="shared" si="81"/>
        <v>143.29166666666424</v>
      </c>
      <c r="O393" s="248">
        <f t="shared" si="82"/>
        <v>42042</v>
      </c>
      <c r="P393" s="248">
        <v>42039</v>
      </c>
      <c r="Q393" s="249">
        <f t="shared" si="75"/>
        <v>2</v>
      </c>
      <c r="R393" s="249">
        <f t="shared" si="76"/>
        <v>5</v>
      </c>
      <c r="S393" s="250">
        <f t="shared" si="77"/>
        <v>165.04166666666424</v>
      </c>
      <c r="T393" s="247">
        <v>42044.495138888888</v>
      </c>
      <c r="U393" s="247" t="str">
        <f t="shared" si="78"/>
        <v>No Cumplió</v>
      </c>
      <c r="V393" s="247" t="str">
        <f t="shared" si="79"/>
        <v>No Cumplió</v>
      </c>
      <c r="W393" s="250">
        <f t="shared" si="80"/>
        <v>150.78680555555184</v>
      </c>
      <c r="X393" s="246" t="s">
        <v>769</v>
      </c>
      <c r="Y393" s="251">
        <f>Brecha!$D$3</f>
        <v>5</v>
      </c>
      <c r="Z393" s="251" t="str">
        <f>LOOKUP(J393,Personas!$A$2:$A$45,Personas!$B$2:$B$45)</f>
        <v>BX+</v>
      </c>
      <c r="AA393" s="233"/>
      <c r="AB393" s="252"/>
      <c r="AC393" s="252"/>
      <c r="AD393" s="252"/>
      <c r="AE393" s="254"/>
      <c r="AF393" s="255"/>
      <c r="AG393" s="255"/>
    </row>
    <row r="394" spans="1:33" s="245" customFormat="1" ht="51.75" customHeight="1" x14ac:dyDescent="0.25">
      <c r="A394" s="245">
        <v>1</v>
      </c>
      <c r="B394" s="254" t="s">
        <v>730</v>
      </c>
      <c r="C394" s="241" t="s">
        <v>463</v>
      </c>
      <c r="D394" s="246" t="s">
        <v>352</v>
      </c>
      <c r="E394" s="246" t="s">
        <v>59</v>
      </c>
      <c r="F394" s="246" t="s">
        <v>12</v>
      </c>
      <c r="G394" s="246" t="s">
        <v>464</v>
      </c>
      <c r="H394" s="246" t="s">
        <v>465</v>
      </c>
      <c r="I394" s="246" t="s">
        <v>22</v>
      </c>
      <c r="J394" s="246" t="s">
        <v>22</v>
      </c>
      <c r="K394" s="253">
        <f>Brecha!$D$2</f>
        <v>42058.75</v>
      </c>
      <c r="L394" s="248">
        <v>41891.475694444445</v>
      </c>
      <c r="M394" s="259">
        <f>+T395</f>
        <v>42055.722916666666</v>
      </c>
      <c r="N394" s="249">
        <f t="shared" si="81"/>
        <v>164.24722222222044</v>
      </c>
      <c r="O394" s="248">
        <f t="shared" si="82"/>
        <v>42060.722916666666</v>
      </c>
      <c r="P394" s="248">
        <v>42040</v>
      </c>
      <c r="Q394" s="249">
        <f t="shared" si="75"/>
        <v>-1</v>
      </c>
      <c r="R394" s="249">
        <f t="shared" si="76"/>
        <v>18</v>
      </c>
      <c r="S394" s="250">
        <f t="shared" si="77"/>
        <v>167.27430555555475</v>
      </c>
      <c r="T394" s="247"/>
      <c r="U394" s="247" t="str">
        <f t="shared" si="78"/>
        <v>No Cumplió</v>
      </c>
      <c r="V394" s="247" t="str">
        <f t="shared" si="79"/>
        <v>No Cumplió</v>
      </c>
      <c r="W394" s="250">
        <f t="shared" si="80"/>
        <v>167.27430555555475</v>
      </c>
      <c r="X394" s="246" t="s">
        <v>768</v>
      </c>
      <c r="Y394" s="251">
        <f>Brecha!$D$3</f>
        <v>5</v>
      </c>
      <c r="Z394" s="251" t="str">
        <f>LOOKUP(J394,Personas!$A$2:$A$45,Personas!$B$2:$B$45)</f>
        <v>TAS</v>
      </c>
      <c r="AA394" s="233"/>
      <c r="AB394" s="252"/>
      <c r="AC394" s="252"/>
      <c r="AD394" s="252"/>
      <c r="AE394" s="254"/>
      <c r="AF394" s="255"/>
      <c r="AG394" s="255"/>
    </row>
    <row r="395" spans="1:33" s="245" customFormat="1" ht="51.75" customHeight="1" x14ac:dyDescent="0.25">
      <c r="B395" s="254" t="s">
        <v>730</v>
      </c>
      <c r="C395" s="241" t="s">
        <v>463</v>
      </c>
      <c r="D395" s="246" t="s">
        <v>352</v>
      </c>
      <c r="E395" s="246" t="s">
        <v>59</v>
      </c>
      <c r="F395" s="246" t="s">
        <v>12</v>
      </c>
      <c r="G395" s="246" t="s">
        <v>464</v>
      </c>
      <c r="H395" s="246" t="s">
        <v>465</v>
      </c>
      <c r="I395" s="246" t="s">
        <v>22</v>
      </c>
      <c r="J395" s="246" t="s">
        <v>22</v>
      </c>
      <c r="K395" s="253">
        <f>Brecha!$D$2</f>
        <v>42058.75</v>
      </c>
      <c r="L395" s="248">
        <v>41891.475694444445</v>
      </c>
      <c r="M395" s="259">
        <f>+T396</f>
        <v>42044.70208333333</v>
      </c>
      <c r="N395" s="249">
        <f t="shared" si="81"/>
        <v>153.22638888888469</v>
      </c>
      <c r="O395" s="248">
        <f t="shared" si="82"/>
        <v>42049.70208333333</v>
      </c>
      <c r="P395" s="248">
        <v>42040</v>
      </c>
      <c r="Q395" s="249">
        <f t="shared" si="75"/>
        <v>6</v>
      </c>
      <c r="R395" s="249">
        <f t="shared" si="76"/>
        <v>15</v>
      </c>
      <c r="S395" s="250">
        <f t="shared" si="77"/>
        <v>167.27430555555475</v>
      </c>
      <c r="T395" s="247">
        <v>42055.722916666666</v>
      </c>
      <c r="U395" s="247" t="str">
        <f t="shared" si="78"/>
        <v>No Cumplió</v>
      </c>
      <c r="V395" s="247" t="str">
        <f t="shared" si="79"/>
        <v>No Cumplió</v>
      </c>
      <c r="W395" s="250">
        <f t="shared" si="80"/>
        <v>164.24722222222044</v>
      </c>
      <c r="X395" s="246" t="s">
        <v>768</v>
      </c>
      <c r="Y395" s="251">
        <f>Brecha!$D$3</f>
        <v>5</v>
      </c>
      <c r="Z395" s="251" t="str">
        <f>LOOKUP(J395,Personas!$A$2:$A$45,Personas!$B$2:$B$45)</f>
        <v>TAS</v>
      </c>
      <c r="AA395" s="233"/>
      <c r="AB395" s="252"/>
      <c r="AC395" s="252"/>
      <c r="AD395" s="252"/>
      <c r="AE395" s="254"/>
      <c r="AF395" s="255"/>
      <c r="AG395" s="255"/>
    </row>
    <row r="396" spans="1:33" s="245" customFormat="1" ht="51.75" customHeight="1" x14ac:dyDescent="0.25">
      <c r="B396" s="254" t="s">
        <v>730</v>
      </c>
      <c r="C396" s="241" t="s">
        <v>463</v>
      </c>
      <c r="D396" s="246" t="s">
        <v>352</v>
      </c>
      <c r="E396" s="246" t="s">
        <v>59</v>
      </c>
      <c r="F396" s="246" t="s">
        <v>12</v>
      </c>
      <c r="G396" s="246" t="s">
        <v>464</v>
      </c>
      <c r="H396" s="246" t="s">
        <v>465</v>
      </c>
      <c r="I396" s="246" t="s">
        <v>22</v>
      </c>
      <c r="J396" s="246" t="s">
        <v>49</v>
      </c>
      <c r="K396" s="253">
        <f>Brecha!$D$2</f>
        <v>42058.75</v>
      </c>
      <c r="L396" s="248">
        <v>41891.475694444445</v>
      </c>
      <c r="M396" s="259">
        <v>42037</v>
      </c>
      <c r="N396" s="249">
        <f t="shared" si="81"/>
        <v>145.52430555555475</v>
      </c>
      <c r="O396" s="248">
        <f t="shared" si="82"/>
        <v>42042</v>
      </c>
      <c r="P396" s="248">
        <v>42040</v>
      </c>
      <c r="Q396" s="249">
        <f t="shared" si="75"/>
        <v>2</v>
      </c>
      <c r="R396" s="249">
        <f t="shared" si="76"/>
        <v>4</v>
      </c>
      <c r="S396" s="250">
        <f t="shared" si="77"/>
        <v>167.27430555555475</v>
      </c>
      <c r="T396" s="247">
        <v>42044.70208333333</v>
      </c>
      <c r="U396" s="247" t="str">
        <f t="shared" si="78"/>
        <v>No Cumplió</v>
      </c>
      <c r="V396" s="247" t="str">
        <f t="shared" si="79"/>
        <v>No Cumplió</v>
      </c>
      <c r="W396" s="250">
        <f t="shared" si="80"/>
        <v>153.22638888888469</v>
      </c>
      <c r="X396" s="246" t="s">
        <v>768</v>
      </c>
      <c r="Y396" s="251">
        <f>Brecha!$D$3</f>
        <v>5</v>
      </c>
      <c r="Z396" s="251" t="str">
        <f>LOOKUP(J396,Personas!$A$2:$A$45,Personas!$B$2:$B$45)</f>
        <v>BX+</v>
      </c>
      <c r="AA396" s="233"/>
      <c r="AB396" s="252"/>
      <c r="AC396" s="252"/>
      <c r="AD396" s="252"/>
      <c r="AE396" s="254"/>
      <c r="AF396" s="255"/>
      <c r="AG396" s="255"/>
    </row>
    <row r="397" spans="1:33" s="245" customFormat="1" ht="51.75" customHeight="1" x14ac:dyDescent="0.25">
      <c r="A397" s="245" t="s">
        <v>945</v>
      </c>
      <c r="B397" s="254" t="s">
        <v>730</v>
      </c>
      <c r="C397" s="241" t="s">
        <v>886</v>
      </c>
      <c r="D397" s="246" t="s">
        <v>352</v>
      </c>
      <c r="E397" s="246" t="s">
        <v>817</v>
      </c>
      <c r="F397" s="246" t="s">
        <v>12</v>
      </c>
      <c r="G397" s="246" t="s">
        <v>887</v>
      </c>
      <c r="H397" s="246" t="s">
        <v>888</v>
      </c>
      <c r="I397" s="246" t="s">
        <v>127</v>
      </c>
      <c r="J397" s="246" t="s">
        <v>127</v>
      </c>
      <c r="K397" s="253">
        <f>Brecha!$D$2</f>
        <v>42058.75</v>
      </c>
      <c r="L397" s="248">
        <v>42045.833333333336</v>
      </c>
      <c r="M397" s="259">
        <v>42045.833333333336</v>
      </c>
      <c r="N397" s="249">
        <f t="shared" si="81"/>
        <v>0</v>
      </c>
      <c r="O397" s="248">
        <f t="shared" si="82"/>
        <v>42050.833333333336</v>
      </c>
      <c r="P397" s="248"/>
      <c r="Q397" s="249">
        <f t="shared" si="75"/>
        <v>-18</v>
      </c>
      <c r="R397" s="249" t="str">
        <f t="shared" si="76"/>
        <v>Sin Fecha</v>
      </c>
      <c r="S397" s="250">
        <f t="shared" si="77"/>
        <v>12.916666666664241</v>
      </c>
      <c r="T397" s="247">
        <v>42032.753472222219</v>
      </c>
      <c r="U397" s="247" t="str">
        <f t="shared" si="78"/>
        <v>Cumplió</v>
      </c>
      <c r="V397" s="247" t="str">
        <f t="shared" si="79"/>
        <v>Sin Fecha</v>
      </c>
      <c r="W397" s="250">
        <f t="shared" si="80"/>
        <v>-13.07986111111677</v>
      </c>
      <c r="X397" s="246" t="s">
        <v>889</v>
      </c>
      <c r="Y397" s="251">
        <f>Brecha!$D$3</f>
        <v>5</v>
      </c>
      <c r="Z397" s="251" t="str">
        <f>LOOKUP(J397,Personas!$A$2:$A$45,Personas!$B$2:$B$45)</f>
        <v>TAS</v>
      </c>
      <c r="AA397" s="233"/>
      <c r="AB397" s="252"/>
      <c r="AC397" s="252"/>
      <c r="AD397" s="252"/>
      <c r="AE397" s="254"/>
      <c r="AF397" s="255"/>
      <c r="AG397" s="255"/>
    </row>
    <row r="398" spans="1:33" s="245" customFormat="1" ht="51.75" customHeight="1" x14ac:dyDescent="0.25">
      <c r="A398" s="245">
        <v>1</v>
      </c>
      <c r="B398" s="254" t="s">
        <v>730</v>
      </c>
      <c r="C398" s="257" t="s">
        <v>466</v>
      </c>
      <c r="D398" s="257" t="s">
        <v>352</v>
      </c>
      <c r="E398" s="257" t="s">
        <v>24</v>
      </c>
      <c r="F398" s="257" t="s">
        <v>12</v>
      </c>
      <c r="G398" s="246" t="s">
        <v>467</v>
      </c>
      <c r="H398" s="246" t="s">
        <v>468</v>
      </c>
      <c r="I398" s="257" t="s">
        <v>49</v>
      </c>
      <c r="J398" s="257" t="s">
        <v>69</v>
      </c>
      <c r="K398" s="253">
        <f>Brecha!$D$2</f>
        <v>42058.75</v>
      </c>
      <c r="L398" s="258">
        <v>41876.563888888886</v>
      </c>
      <c r="M398" s="259">
        <f>+T399</f>
        <v>42052.600694444445</v>
      </c>
      <c r="N398" s="249">
        <f t="shared" si="81"/>
        <v>176.03680555555911</v>
      </c>
      <c r="O398" s="248">
        <f t="shared" si="82"/>
        <v>42057.600694444445</v>
      </c>
      <c r="P398" s="248"/>
      <c r="Q398" s="249">
        <f t="shared" si="75"/>
        <v>1</v>
      </c>
      <c r="R398" s="249" t="str">
        <f t="shared" si="76"/>
        <v>Sin Fecha</v>
      </c>
      <c r="S398" s="250">
        <f t="shared" si="77"/>
        <v>182.18611111111386</v>
      </c>
      <c r="T398" s="256"/>
      <c r="U398" s="247" t="str">
        <f t="shared" si="78"/>
        <v>No Cumplió</v>
      </c>
      <c r="V398" s="247" t="str">
        <f t="shared" si="79"/>
        <v>Sin Fecha</v>
      </c>
      <c r="W398" s="250">
        <f t="shared" si="80"/>
        <v>182.18611111111386</v>
      </c>
      <c r="X398" s="257" t="s">
        <v>770</v>
      </c>
      <c r="Y398" s="251">
        <f>Brecha!$D$3</f>
        <v>5</v>
      </c>
      <c r="Z398" s="251" t="str">
        <f>LOOKUP(J398,Personas!$A$2:$A$45,Personas!$B$2:$B$45)</f>
        <v>BX+</v>
      </c>
      <c r="AA398" s="233"/>
      <c r="AB398" s="252"/>
      <c r="AC398" s="252"/>
      <c r="AD398" s="252"/>
      <c r="AE398" s="254"/>
      <c r="AF398" s="255"/>
      <c r="AG398" s="255"/>
    </row>
    <row r="399" spans="1:33" s="245" customFormat="1" ht="51.75" customHeight="1" x14ac:dyDescent="0.25">
      <c r="B399" s="254" t="s">
        <v>730</v>
      </c>
      <c r="C399" s="257" t="s">
        <v>466</v>
      </c>
      <c r="D399" s="257" t="s">
        <v>352</v>
      </c>
      <c r="E399" s="257" t="s">
        <v>59</v>
      </c>
      <c r="F399" s="257" t="s">
        <v>12</v>
      </c>
      <c r="G399" s="246" t="s">
        <v>467</v>
      </c>
      <c r="H399" s="246" t="s">
        <v>468</v>
      </c>
      <c r="I399" s="257" t="s">
        <v>49</v>
      </c>
      <c r="J399" s="257" t="s">
        <v>69</v>
      </c>
      <c r="K399" s="253">
        <f>Brecha!$D$2</f>
        <v>42058.75</v>
      </c>
      <c r="L399" s="258">
        <v>41876.563888888886</v>
      </c>
      <c r="M399" s="259">
        <v>42052</v>
      </c>
      <c r="N399" s="249">
        <f t="shared" si="81"/>
        <v>175.43611111111386</v>
      </c>
      <c r="O399" s="248">
        <f t="shared" si="82"/>
        <v>42057</v>
      </c>
      <c r="P399" s="248"/>
      <c r="Q399" s="249">
        <f t="shared" ref="Q399:Q447" si="83">IF(T399="",(ROUNDDOWN(K399-O399,0)),ROUNDDOWN(T399-O399,0))</f>
        <v>-4</v>
      </c>
      <c r="R399" s="249" t="str">
        <f t="shared" ref="R399:R447" si="84">IF(P399="","Sin Fecha",IF(T399="",(ROUNDDOWN(K399-P399,0)),ROUNDDOWN(T399-P399,0)))</f>
        <v>Sin Fecha</v>
      </c>
      <c r="S399" s="250">
        <f t="shared" ref="S399:S447" si="85">K399-L399</f>
        <v>182.18611111111386</v>
      </c>
      <c r="T399" s="256">
        <v>42052.600694444445</v>
      </c>
      <c r="U399" s="247" t="str">
        <f t="shared" ref="U399:U447" si="86">IF(AND(T399&lt;&gt;"",Q399&lt;=0),"Cumplió","No Cumplió")</f>
        <v>Cumplió</v>
      </c>
      <c r="V399" s="247" t="str">
        <f t="shared" ref="V399:V447" si="87">IF(AND(T399&lt;&gt;"",R399&lt;=0),"Cumplió",IF(P399="","Sin Fecha","No Cumplió"))</f>
        <v>Sin Fecha</v>
      </c>
      <c r="W399" s="250">
        <f t="shared" ref="W399:W447" si="88">IF(T399="",K399-L399,T399-L399)</f>
        <v>176.03680555555911</v>
      </c>
      <c r="X399" s="257" t="s">
        <v>770</v>
      </c>
      <c r="Y399" s="251">
        <f>Brecha!$D$3</f>
        <v>5</v>
      </c>
      <c r="Z399" s="251" t="str">
        <f>LOOKUP(J399,Personas!$A$2:$A$45,Personas!$B$2:$B$45)</f>
        <v>BX+</v>
      </c>
      <c r="AA399" s="233"/>
      <c r="AB399" s="252"/>
      <c r="AC399" s="252"/>
      <c r="AD399" s="252"/>
      <c r="AE399" s="254"/>
      <c r="AF399" s="255"/>
      <c r="AG399" s="255"/>
    </row>
    <row r="400" spans="1:33" s="245" customFormat="1" ht="51.75" customHeight="1" x14ac:dyDescent="0.25">
      <c r="A400" s="245">
        <v>1</v>
      </c>
      <c r="B400" s="254" t="s">
        <v>730</v>
      </c>
      <c r="C400" s="257" t="s">
        <v>469</v>
      </c>
      <c r="D400" s="257" t="s">
        <v>352</v>
      </c>
      <c r="E400" s="257" t="s">
        <v>24</v>
      </c>
      <c r="F400" s="257" t="s">
        <v>12</v>
      </c>
      <c r="G400" s="246" t="s">
        <v>470</v>
      </c>
      <c r="H400" s="246" t="s">
        <v>471</v>
      </c>
      <c r="I400" s="257" t="s">
        <v>28</v>
      </c>
      <c r="J400" s="257" t="s">
        <v>264</v>
      </c>
      <c r="K400" s="253">
        <f>Brecha!$D$2</f>
        <v>42058.75</v>
      </c>
      <c r="L400" s="258">
        <v>41872.859027777777</v>
      </c>
      <c r="M400" s="259">
        <v>42054.55972222222</v>
      </c>
      <c r="N400" s="249">
        <f t="shared" si="81"/>
        <v>181.7006944444438</v>
      </c>
      <c r="O400" s="248">
        <f t="shared" si="82"/>
        <v>42059.55972222222</v>
      </c>
      <c r="P400" s="248"/>
      <c r="Q400" s="249">
        <f t="shared" si="83"/>
        <v>0</v>
      </c>
      <c r="R400" s="249" t="str">
        <f t="shared" si="84"/>
        <v>Sin Fecha</v>
      </c>
      <c r="S400" s="250">
        <f t="shared" si="85"/>
        <v>185.89097222222335</v>
      </c>
      <c r="T400" s="256"/>
      <c r="U400" s="247" t="str">
        <f t="shared" si="86"/>
        <v>No Cumplió</v>
      </c>
      <c r="V400" s="247" t="str">
        <f t="shared" si="87"/>
        <v>Sin Fecha</v>
      </c>
      <c r="W400" s="250">
        <f t="shared" si="88"/>
        <v>185.89097222222335</v>
      </c>
      <c r="X400" s="246" t="s">
        <v>573</v>
      </c>
      <c r="Y400" s="251">
        <f>Brecha!$D$3</f>
        <v>5</v>
      </c>
      <c r="Z400" s="251" t="str">
        <f>LOOKUP(J400,Personas!$A$2:$A$45,Personas!$B$2:$B$45)</f>
        <v>BX+</v>
      </c>
      <c r="AA400" s="233"/>
      <c r="AB400" s="252"/>
      <c r="AC400" s="252"/>
      <c r="AD400" s="252"/>
      <c r="AE400" s="254"/>
      <c r="AF400" s="255"/>
      <c r="AG400" s="255"/>
    </row>
    <row r="401" spans="1:33" s="245" customFormat="1" ht="51.75" customHeight="1" x14ac:dyDescent="0.25">
      <c r="B401" s="254" t="s">
        <v>730</v>
      </c>
      <c r="C401" s="257" t="s">
        <v>469</v>
      </c>
      <c r="D401" s="257" t="s">
        <v>352</v>
      </c>
      <c r="E401" s="257" t="s">
        <v>51</v>
      </c>
      <c r="F401" s="257" t="s">
        <v>12</v>
      </c>
      <c r="G401" s="246" t="s">
        <v>470</v>
      </c>
      <c r="H401" s="246" t="s">
        <v>471</v>
      </c>
      <c r="I401" s="257" t="s">
        <v>141</v>
      </c>
      <c r="J401" s="257" t="s">
        <v>16</v>
      </c>
      <c r="K401" s="253">
        <f>Brecha!$D$2</f>
        <v>42058.75</v>
      </c>
      <c r="L401" s="258">
        <v>41872.859027777777</v>
      </c>
      <c r="M401" s="259">
        <v>42037</v>
      </c>
      <c r="N401" s="249">
        <f t="shared" si="81"/>
        <v>164.14097222222335</v>
      </c>
      <c r="O401" s="248">
        <f t="shared" si="82"/>
        <v>42042</v>
      </c>
      <c r="P401" s="248">
        <v>42040</v>
      </c>
      <c r="Q401" s="249">
        <f t="shared" si="83"/>
        <v>16</v>
      </c>
      <c r="R401" s="249">
        <f t="shared" si="84"/>
        <v>18</v>
      </c>
      <c r="S401" s="250">
        <f t="shared" si="85"/>
        <v>185.89097222222335</v>
      </c>
      <c r="T401" s="256"/>
      <c r="U401" s="247" t="str">
        <f t="shared" si="86"/>
        <v>No Cumplió</v>
      </c>
      <c r="V401" s="247" t="str">
        <f t="shared" si="87"/>
        <v>No Cumplió</v>
      </c>
      <c r="W401" s="250">
        <f t="shared" si="88"/>
        <v>185.89097222222335</v>
      </c>
      <c r="X401" s="246" t="s">
        <v>573</v>
      </c>
      <c r="Y401" s="251">
        <f>Brecha!$D$3</f>
        <v>5</v>
      </c>
      <c r="Z401" s="251" t="str">
        <f>LOOKUP(J401,Personas!$A$2:$A$45,Personas!$B$2:$B$45)</f>
        <v>TAS</v>
      </c>
      <c r="AA401" s="233"/>
      <c r="AB401" s="252"/>
      <c r="AC401" s="252"/>
      <c r="AD401" s="252"/>
      <c r="AE401" s="254"/>
      <c r="AF401" s="255"/>
      <c r="AG401" s="255"/>
    </row>
    <row r="402" spans="1:33" s="245" customFormat="1" ht="51.75" customHeight="1" x14ac:dyDescent="0.25">
      <c r="A402" s="245" t="s">
        <v>945</v>
      </c>
      <c r="B402" s="254" t="s">
        <v>730</v>
      </c>
      <c r="C402" s="257" t="s">
        <v>472</v>
      </c>
      <c r="D402" s="257" t="s">
        <v>352</v>
      </c>
      <c r="E402" s="257" t="s">
        <v>817</v>
      </c>
      <c r="F402" s="257" t="s">
        <v>12</v>
      </c>
      <c r="G402" s="246" t="s">
        <v>473</v>
      </c>
      <c r="H402" s="246" t="s">
        <v>474</v>
      </c>
      <c r="I402" s="257" t="s">
        <v>16</v>
      </c>
      <c r="J402" s="257" t="s">
        <v>80</v>
      </c>
      <c r="K402" s="253">
        <f>Brecha!$D$2</f>
        <v>42058.75</v>
      </c>
      <c r="L402" s="258">
        <v>41872.614583333336</v>
      </c>
      <c r="M402" s="259">
        <v>42037</v>
      </c>
      <c r="N402" s="249">
        <f t="shared" si="81"/>
        <v>164.38541666666424</v>
      </c>
      <c r="O402" s="248">
        <f t="shared" si="82"/>
        <v>42042</v>
      </c>
      <c r="P402" s="248"/>
      <c r="Q402" s="249">
        <f t="shared" si="83"/>
        <v>5</v>
      </c>
      <c r="R402" s="249" t="str">
        <f t="shared" si="84"/>
        <v>Sin Fecha</v>
      </c>
      <c r="S402" s="250">
        <f t="shared" si="85"/>
        <v>186.13541666666424</v>
      </c>
      <c r="T402" s="256">
        <v>42047.840277777781</v>
      </c>
      <c r="U402" s="247" t="str">
        <f t="shared" si="86"/>
        <v>No Cumplió</v>
      </c>
      <c r="V402" s="247" t="str">
        <f t="shared" si="87"/>
        <v>Sin Fecha</v>
      </c>
      <c r="W402" s="250">
        <f t="shared" si="88"/>
        <v>175.22569444444525</v>
      </c>
      <c r="X402" s="246" t="s">
        <v>771</v>
      </c>
      <c r="Y402" s="251">
        <f>Brecha!$D$3</f>
        <v>5</v>
      </c>
      <c r="Z402" s="251" t="str">
        <f>LOOKUP(J402,Personas!$A$2:$A$45,Personas!$B$2:$B$45)</f>
        <v>BX+</v>
      </c>
      <c r="AA402" s="233"/>
      <c r="AB402" s="252"/>
      <c r="AC402" s="252"/>
      <c r="AD402" s="252"/>
      <c r="AE402" s="254"/>
      <c r="AF402" s="255"/>
      <c r="AG402" s="255"/>
    </row>
    <row r="403" spans="1:33" s="245" customFormat="1" ht="51.75" customHeight="1" x14ac:dyDescent="0.25">
      <c r="A403" s="245">
        <v>1</v>
      </c>
      <c r="B403" s="254" t="s">
        <v>729</v>
      </c>
      <c r="C403" s="257" t="s">
        <v>475</v>
      </c>
      <c r="D403" s="257" t="s">
        <v>352</v>
      </c>
      <c r="E403" s="257" t="s">
        <v>51</v>
      </c>
      <c r="F403" s="257" t="s">
        <v>12</v>
      </c>
      <c r="G403" s="246" t="s">
        <v>476</v>
      </c>
      <c r="H403" s="246" t="s">
        <v>477</v>
      </c>
      <c r="I403" s="257" t="s">
        <v>182</v>
      </c>
      <c r="J403" s="257" t="s">
        <v>42</v>
      </c>
      <c r="K403" s="253">
        <f>Brecha!$D$2</f>
        <v>42058.75</v>
      </c>
      <c r="L403" s="258">
        <v>41870.591666666667</v>
      </c>
      <c r="M403" s="259">
        <v>42038</v>
      </c>
      <c r="N403" s="249">
        <f t="shared" si="81"/>
        <v>167.40833333333285</v>
      </c>
      <c r="O403" s="248">
        <f t="shared" si="82"/>
        <v>42043</v>
      </c>
      <c r="P403" s="248"/>
      <c r="Q403" s="249">
        <f t="shared" si="83"/>
        <v>15</v>
      </c>
      <c r="R403" s="249" t="str">
        <f t="shared" si="84"/>
        <v>Sin Fecha</v>
      </c>
      <c r="S403" s="250">
        <f t="shared" si="85"/>
        <v>188.15833333333285</v>
      </c>
      <c r="T403" s="256"/>
      <c r="U403" s="247" t="str">
        <f t="shared" si="86"/>
        <v>No Cumplió</v>
      </c>
      <c r="V403" s="247" t="str">
        <f t="shared" si="87"/>
        <v>Sin Fecha</v>
      </c>
      <c r="W403" s="250">
        <f t="shared" si="88"/>
        <v>188.15833333333285</v>
      </c>
      <c r="X403" s="246" t="s">
        <v>771</v>
      </c>
      <c r="Y403" s="251">
        <f>Brecha!$D$3</f>
        <v>5</v>
      </c>
      <c r="Z403" s="251" t="str">
        <f>LOOKUP(J403,Personas!$A$2:$A$45,Personas!$B$2:$B$45)</f>
        <v>TAS</v>
      </c>
      <c r="AA403" s="233"/>
      <c r="AB403" s="252"/>
      <c r="AC403" s="252"/>
      <c r="AD403" s="252"/>
      <c r="AE403" s="254"/>
      <c r="AF403" s="255"/>
      <c r="AG403" s="255"/>
    </row>
    <row r="404" spans="1:33" s="245" customFormat="1" ht="51.75" customHeight="1" x14ac:dyDescent="0.25">
      <c r="A404" s="245" t="s">
        <v>945</v>
      </c>
      <c r="B404" s="254" t="s">
        <v>730</v>
      </c>
      <c r="C404" s="257" t="s">
        <v>478</v>
      </c>
      <c r="D404" s="257" t="s">
        <v>352</v>
      </c>
      <c r="E404" s="257" t="s">
        <v>817</v>
      </c>
      <c r="F404" s="257" t="s">
        <v>12</v>
      </c>
      <c r="G404" s="246" t="s">
        <v>479</v>
      </c>
      <c r="H404" s="246" t="s">
        <v>480</v>
      </c>
      <c r="I404" s="257" t="s">
        <v>131</v>
      </c>
      <c r="J404" s="257" t="s">
        <v>80</v>
      </c>
      <c r="K404" s="253">
        <f>Brecha!$D$2</f>
        <v>42058.75</v>
      </c>
      <c r="L404" s="258">
        <v>41851.767361111109</v>
      </c>
      <c r="M404" s="259">
        <v>42037</v>
      </c>
      <c r="N404" s="249">
        <f t="shared" si="81"/>
        <v>185.23263888889051</v>
      </c>
      <c r="O404" s="248">
        <f t="shared" si="82"/>
        <v>42042</v>
      </c>
      <c r="P404" s="248"/>
      <c r="Q404" s="249">
        <f t="shared" si="83"/>
        <v>9</v>
      </c>
      <c r="R404" s="249" t="str">
        <f t="shared" si="84"/>
        <v>Sin Fecha</v>
      </c>
      <c r="S404" s="250">
        <f t="shared" si="85"/>
        <v>206.98263888889051</v>
      </c>
      <c r="T404" s="256">
        <v>42051.606249999997</v>
      </c>
      <c r="U404" s="247" t="str">
        <f t="shared" si="86"/>
        <v>No Cumplió</v>
      </c>
      <c r="V404" s="247" t="str">
        <f t="shared" si="87"/>
        <v>Sin Fecha</v>
      </c>
      <c r="W404" s="250">
        <f t="shared" si="88"/>
        <v>199.8388888888876</v>
      </c>
      <c r="X404" s="246" t="s">
        <v>771</v>
      </c>
      <c r="Y404" s="251">
        <f>Brecha!$D$3</f>
        <v>5</v>
      </c>
      <c r="Z404" s="251" t="str">
        <f>LOOKUP(J404,Personas!$A$2:$A$45,Personas!$B$2:$B$45)</f>
        <v>BX+</v>
      </c>
      <c r="AA404" s="233"/>
      <c r="AB404" s="252"/>
      <c r="AC404" s="252"/>
      <c r="AD404" s="252"/>
      <c r="AE404" s="254"/>
      <c r="AF404" s="255"/>
      <c r="AG404" s="255"/>
    </row>
    <row r="405" spans="1:33" s="245" customFormat="1" ht="51.75" customHeight="1" x14ac:dyDescent="0.25">
      <c r="A405" s="245" t="s">
        <v>945</v>
      </c>
      <c r="B405" s="254" t="s">
        <v>729</v>
      </c>
      <c r="C405" s="257" t="s">
        <v>481</v>
      </c>
      <c r="D405" s="257" t="s">
        <v>352</v>
      </c>
      <c r="E405" s="257" t="s">
        <v>817</v>
      </c>
      <c r="F405" s="257" t="s">
        <v>12</v>
      </c>
      <c r="G405" s="246" t="s">
        <v>482</v>
      </c>
      <c r="H405" s="246" t="s">
        <v>483</v>
      </c>
      <c r="I405" s="257" t="s">
        <v>65</v>
      </c>
      <c r="J405" s="257" t="s">
        <v>131</v>
      </c>
      <c r="K405" s="253">
        <f>Brecha!$D$2</f>
        <v>42058.75</v>
      </c>
      <c r="L405" s="258">
        <v>41842.693749999999</v>
      </c>
      <c r="M405" s="259">
        <v>42037</v>
      </c>
      <c r="N405" s="249">
        <f t="shared" si="81"/>
        <v>194.30625000000146</v>
      </c>
      <c r="O405" s="248">
        <f t="shared" si="82"/>
        <v>42042</v>
      </c>
      <c r="P405" s="248"/>
      <c r="Q405" s="249">
        <f t="shared" si="83"/>
        <v>-4</v>
      </c>
      <c r="R405" s="249" t="str">
        <f t="shared" si="84"/>
        <v>Sin Fecha</v>
      </c>
      <c r="S405" s="250">
        <f t="shared" si="85"/>
        <v>216.05625000000146</v>
      </c>
      <c r="T405" s="256">
        <v>42038</v>
      </c>
      <c r="U405" s="247" t="str">
        <f t="shared" si="86"/>
        <v>Cumplió</v>
      </c>
      <c r="V405" s="247" t="str">
        <f t="shared" si="87"/>
        <v>Sin Fecha</v>
      </c>
      <c r="W405" s="250">
        <f t="shared" si="88"/>
        <v>195.30625000000146</v>
      </c>
      <c r="X405" s="246" t="s">
        <v>574</v>
      </c>
      <c r="Y405" s="251">
        <f>Brecha!$D$3</f>
        <v>5</v>
      </c>
      <c r="Z405" s="251" t="str">
        <f>LOOKUP(J405,Personas!$A$2:$A$45,Personas!$B$2:$B$45)</f>
        <v>BX+</v>
      </c>
      <c r="AA405" s="233"/>
      <c r="AB405" s="252"/>
      <c r="AC405" s="252"/>
      <c r="AD405" s="252"/>
      <c r="AE405" s="254"/>
      <c r="AF405" s="255"/>
      <c r="AG405" s="255"/>
    </row>
    <row r="406" spans="1:33" s="245" customFormat="1" ht="51.75" customHeight="1" x14ac:dyDescent="0.25">
      <c r="A406" s="245">
        <v>1</v>
      </c>
      <c r="B406" s="254" t="s">
        <v>730</v>
      </c>
      <c r="C406" s="257" t="s">
        <v>484</v>
      </c>
      <c r="D406" s="257" t="s">
        <v>352</v>
      </c>
      <c r="E406" s="257" t="s">
        <v>51</v>
      </c>
      <c r="F406" s="257" t="s">
        <v>12</v>
      </c>
      <c r="G406" s="246" t="s">
        <v>485</v>
      </c>
      <c r="H406" s="246" t="s">
        <v>486</v>
      </c>
      <c r="I406" s="257" t="s">
        <v>264</v>
      </c>
      <c r="J406" s="257" t="s">
        <v>131</v>
      </c>
      <c r="K406" s="253">
        <f>Brecha!$D$2</f>
        <v>42058.75</v>
      </c>
      <c r="L406" s="258">
        <v>41837.754861111112</v>
      </c>
      <c r="M406" s="259">
        <f>+T407</f>
        <v>42053</v>
      </c>
      <c r="N406" s="249">
        <f t="shared" si="81"/>
        <v>215.2451388888876</v>
      </c>
      <c r="O406" s="248">
        <f t="shared" si="82"/>
        <v>42058</v>
      </c>
      <c r="P406" s="248">
        <v>42039</v>
      </c>
      <c r="Q406" s="249">
        <f t="shared" si="83"/>
        <v>0</v>
      </c>
      <c r="R406" s="249">
        <f t="shared" si="84"/>
        <v>19</v>
      </c>
      <c r="S406" s="250">
        <f t="shared" si="85"/>
        <v>220.9951388888876</v>
      </c>
      <c r="T406" s="256"/>
      <c r="U406" s="247" t="str">
        <f t="shared" si="86"/>
        <v>No Cumplió</v>
      </c>
      <c r="V406" s="247" t="str">
        <f t="shared" si="87"/>
        <v>No Cumplió</v>
      </c>
      <c r="W406" s="250">
        <f t="shared" si="88"/>
        <v>220.9951388888876</v>
      </c>
      <c r="X406" s="246" t="s">
        <v>769</v>
      </c>
      <c r="Y406" s="251">
        <f>Brecha!$D$3</f>
        <v>5</v>
      </c>
      <c r="Z406" s="251" t="str">
        <f>LOOKUP(J406,Personas!$A$2:$A$45,Personas!$B$2:$B$45)</f>
        <v>BX+</v>
      </c>
      <c r="AA406" s="233"/>
      <c r="AB406" s="252"/>
      <c r="AC406" s="252"/>
      <c r="AD406" s="252"/>
      <c r="AE406" s="254"/>
      <c r="AF406" s="255"/>
      <c r="AG406" s="255"/>
    </row>
    <row r="407" spans="1:33" s="245" customFormat="1" ht="51.75" customHeight="1" x14ac:dyDescent="0.25">
      <c r="B407" s="254" t="s">
        <v>730</v>
      </c>
      <c r="C407" s="257" t="s">
        <v>484</v>
      </c>
      <c r="D407" s="257" t="s">
        <v>352</v>
      </c>
      <c r="E407" s="257" t="s">
        <v>59</v>
      </c>
      <c r="F407" s="257" t="s">
        <v>12</v>
      </c>
      <c r="G407" s="246" t="s">
        <v>485</v>
      </c>
      <c r="H407" s="246" t="s">
        <v>486</v>
      </c>
      <c r="I407" s="257" t="s">
        <v>16</v>
      </c>
      <c r="J407" s="257" t="s">
        <v>264</v>
      </c>
      <c r="K407" s="253">
        <f>Brecha!$D$2</f>
        <v>42058.75</v>
      </c>
      <c r="L407" s="258">
        <v>41837.754861111112</v>
      </c>
      <c r="M407" s="259">
        <v>42037</v>
      </c>
      <c r="N407" s="249">
        <f t="shared" si="81"/>
        <v>199.2451388888876</v>
      </c>
      <c r="O407" s="248">
        <f t="shared" si="82"/>
        <v>42042</v>
      </c>
      <c r="P407" s="248">
        <v>42039</v>
      </c>
      <c r="Q407" s="249">
        <f t="shared" si="83"/>
        <v>11</v>
      </c>
      <c r="R407" s="249">
        <f t="shared" si="84"/>
        <v>14</v>
      </c>
      <c r="S407" s="250">
        <f t="shared" si="85"/>
        <v>220.9951388888876</v>
      </c>
      <c r="T407" s="256">
        <v>42053</v>
      </c>
      <c r="U407" s="247" t="str">
        <f t="shared" si="86"/>
        <v>No Cumplió</v>
      </c>
      <c r="V407" s="247" t="str">
        <f t="shared" si="87"/>
        <v>No Cumplió</v>
      </c>
      <c r="W407" s="250">
        <f t="shared" si="88"/>
        <v>215.2451388888876</v>
      </c>
      <c r="X407" s="246" t="s">
        <v>769</v>
      </c>
      <c r="Y407" s="251">
        <f>Brecha!$D$3</f>
        <v>5</v>
      </c>
      <c r="Z407" s="251" t="str">
        <f>LOOKUP(J407,Personas!$A$2:$A$45,Personas!$B$2:$B$45)</f>
        <v>BX+</v>
      </c>
      <c r="AA407" s="233"/>
      <c r="AB407" s="252"/>
      <c r="AC407" s="252"/>
      <c r="AD407" s="252"/>
      <c r="AE407" s="254"/>
      <c r="AF407" s="255"/>
      <c r="AG407" s="255"/>
    </row>
    <row r="408" spans="1:33" s="245" customFormat="1" ht="51.75" customHeight="1" x14ac:dyDescent="0.25">
      <c r="A408" s="245" t="s">
        <v>945</v>
      </c>
      <c r="B408" s="254" t="s">
        <v>727</v>
      </c>
      <c r="C408" s="257" t="s">
        <v>487</v>
      </c>
      <c r="D408" s="257" t="s">
        <v>352</v>
      </c>
      <c r="E408" s="257" t="s">
        <v>817</v>
      </c>
      <c r="F408" s="257" t="s">
        <v>12</v>
      </c>
      <c r="G408" s="246" t="s">
        <v>488</v>
      </c>
      <c r="H408" s="246" t="s">
        <v>489</v>
      </c>
      <c r="I408" s="257" t="s">
        <v>16</v>
      </c>
      <c r="J408" s="257" t="s">
        <v>32</v>
      </c>
      <c r="K408" s="253">
        <f>Brecha!$D$2</f>
        <v>42058.75</v>
      </c>
      <c r="L408" s="258">
        <v>41829.620833333334</v>
      </c>
      <c r="M408" s="259">
        <f>+T409</f>
        <v>42051.722222222219</v>
      </c>
      <c r="N408" s="249">
        <f t="shared" si="81"/>
        <v>222.10138888888469</v>
      </c>
      <c r="O408" s="248">
        <f t="shared" si="82"/>
        <v>42056.722222222219</v>
      </c>
      <c r="P408" s="248"/>
      <c r="Q408" s="249">
        <f t="shared" si="83"/>
        <v>-2</v>
      </c>
      <c r="R408" s="249" t="str">
        <f t="shared" si="84"/>
        <v>Sin Fecha</v>
      </c>
      <c r="S408" s="250">
        <f t="shared" si="85"/>
        <v>229.1291666666657</v>
      </c>
      <c r="T408" s="262">
        <v>42053.784722222219</v>
      </c>
      <c r="U408" s="247" t="str">
        <f t="shared" si="86"/>
        <v>Cumplió</v>
      </c>
      <c r="V408" s="247" t="str">
        <f t="shared" si="87"/>
        <v>Sin Fecha</v>
      </c>
      <c r="W408" s="250">
        <f t="shared" si="88"/>
        <v>224.16388888888469</v>
      </c>
      <c r="X408" s="246" t="s">
        <v>768</v>
      </c>
      <c r="Y408" s="251">
        <f>Brecha!$D$3</f>
        <v>5</v>
      </c>
      <c r="Z408" s="251" t="str">
        <f>LOOKUP(J408,Personas!$A$2:$A$45,Personas!$B$2:$B$45)</f>
        <v>BX+</v>
      </c>
      <c r="AA408" s="233"/>
      <c r="AB408" s="252"/>
      <c r="AC408" s="252"/>
      <c r="AD408" s="252"/>
      <c r="AE408" s="254"/>
      <c r="AF408" s="255"/>
      <c r="AG408" s="255"/>
    </row>
    <row r="409" spans="1:33" s="245" customFormat="1" ht="51.75" customHeight="1" x14ac:dyDescent="0.25">
      <c r="B409" s="254" t="s">
        <v>727</v>
      </c>
      <c r="C409" s="257" t="s">
        <v>487</v>
      </c>
      <c r="D409" s="257" t="s">
        <v>352</v>
      </c>
      <c r="E409" s="257" t="s">
        <v>11</v>
      </c>
      <c r="F409" s="257" t="s">
        <v>12</v>
      </c>
      <c r="G409" s="246" t="s">
        <v>488</v>
      </c>
      <c r="H409" s="246" t="s">
        <v>489</v>
      </c>
      <c r="I409" s="257" t="s">
        <v>16</v>
      </c>
      <c r="J409" s="257" t="s">
        <v>88</v>
      </c>
      <c r="K409" s="253">
        <f>Brecha!$D$2</f>
        <v>42058.75</v>
      </c>
      <c r="L409" s="258">
        <v>41829.620833333334</v>
      </c>
      <c r="M409" s="259">
        <v>42037</v>
      </c>
      <c r="N409" s="249">
        <f t="shared" si="81"/>
        <v>207.3791666666657</v>
      </c>
      <c r="O409" s="248">
        <f t="shared" si="82"/>
        <v>42042</v>
      </c>
      <c r="P409" s="248">
        <v>42048</v>
      </c>
      <c r="Q409" s="249">
        <f t="shared" si="83"/>
        <v>9</v>
      </c>
      <c r="R409" s="249">
        <f t="shared" si="84"/>
        <v>3</v>
      </c>
      <c r="S409" s="250">
        <f t="shared" si="85"/>
        <v>229.1291666666657</v>
      </c>
      <c r="T409" s="262">
        <v>42051.722222222219</v>
      </c>
      <c r="U409" s="247" t="str">
        <f t="shared" si="86"/>
        <v>No Cumplió</v>
      </c>
      <c r="V409" s="247" t="str">
        <f t="shared" si="87"/>
        <v>No Cumplió</v>
      </c>
      <c r="W409" s="250">
        <f t="shared" si="88"/>
        <v>222.10138888888469</v>
      </c>
      <c r="X409" s="246" t="s">
        <v>768</v>
      </c>
      <c r="Y409" s="251">
        <f>Brecha!$D$3</f>
        <v>5</v>
      </c>
      <c r="Z409" s="251" t="str">
        <f>LOOKUP(J409,Personas!$A$2:$A$45,Personas!$B$2:$B$45)</f>
        <v>TAS</v>
      </c>
      <c r="AA409" s="233"/>
      <c r="AB409" s="252"/>
      <c r="AC409" s="252"/>
      <c r="AD409" s="252"/>
      <c r="AE409" s="254"/>
      <c r="AF409" s="255"/>
      <c r="AG409" s="255"/>
    </row>
    <row r="410" spans="1:33" s="245" customFormat="1" ht="51.75" customHeight="1" x14ac:dyDescent="0.25">
      <c r="A410" s="245">
        <v>1</v>
      </c>
      <c r="B410" s="254" t="s">
        <v>731</v>
      </c>
      <c r="C410" s="257" t="s">
        <v>490</v>
      </c>
      <c r="D410" s="257" t="s">
        <v>352</v>
      </c>
      <c r="E410" s="257" t="s">
        <v>158</v>
      </c>
      <c r="F410" s="257" t="s">
        <v>12</v>
      </c>
      <c r="G410" s="246" t="s">
        <v>491</v>
      </c>
      <c r="H410" s="246" t="s">
        <v>492</v>
      </c>
      <c r="I410" s="257" t="s">
        <v>16</v>
      </c>
      <c r="J410" s="257" t="s">
        <v>132</v>
      </c>
      <c r="K410" s="253">
        <f>Brecha!$D$2</f>
        <v>42058.75</v>
      </c>
      <c r="L410" s="258">
        <v>41829.493055555555</v>
      </c>
      <c r="M410" s="259">
        <v>42037</v>
      </c>
      <c r="N410" s="249">
        <f t="shared" si="81"/>
        <v>207.50694444444525</v>
      </c>
      <c r="O410" s="248">
        <f t="shared" si="82"/>
        <v>42042</v>
      </c>
      <c r="P410" s="248">
        <v>42039</v>
      </c>
      <c r="Q410" s="249">
        <f t="shared" si="83"/>
        <v>16</v>
      </c>
      <c r="R410" s="249">
        <f t="shared" si="84"/>
        <v>19</v>
      </c>
      <c r="S410" s="250">
        <f t="shared" si="85"/>
        <v>229.25694444444525</v>
      </c>
      <c r="T410" s="256"/>
      <c r="U410" s="247" t="str">
        <f t="shared" si="86"/>
        <v>No Cumplió</v>
      </c>
      <c r="V410" s="247" t="str">
        <f t="shared" si="87"/>
        <v>No Cumplió</v>
      </c>
      <c r="W410" s="250">
        <f t="shared" si="88"/>
        <v>229.25694444444525</v>
      </c>
      <c r="X410" s="246" t="s">
        <v>769</v>
      </c>
      <c r="Y410" s="251">
        <f>Brecha!$D$3</f>
        <v>5</v>
      </c>
      <c r="Z410" s="251" t="str">
        <f>LOOKUP(J410,Personas!$A$2:$A$45,Personas!$B$2:$B$45)</f>
        <v>TAS</v>
      </c>
      <c r="AA410" s="233">
        <v>42038</v>
      </c>
      <c r="AB410" s="252"/>
      <c r="AC410" s="252"/>
      <c r="AD410" s="252"/>
      <c r="AE410" s="254"/>
      <c r="AF410" s="255"/>
      <c r="AG410" s="255"/>
    </row>
    <row r="411" spans="1:33" s="245" customFormat="1" ht="51.75" customHeight="1" x14ac:dyDescent="0.25">
      <c r="A411" s="245">
        <v>1</v>
      </c>
      <c r="B411" s="254" t="s">
        <v>729</v>
      </c>
      <c r="C411" s="257" t="s">
        <v>493</v>
      </c>
      <c r="D411" s="257" t="s">
        <v>352</v>
      </c>
      <c r="E411" s="257" t="s">
        <v>59</v>
      </c>
      <c r="F411" s="257" t="s">
        <v>12</v>
      </c>
      <c r="G411" s="246" t="s">
        <v>494</v>
      </c>
      <c r="H411" s="246" t="s">
        <v>495</v>
      </c>
      <c r="I411" s="257" t="s">
        <v>22</v>
      </c>
      <c r="J411" s="257" t="s">
        <v>264</v>
      </c>
      <c r="K411" s="253">
        <f>Brecha!$D$2</f>
        <v>42058.75</v>
      </c>
      <c r="L411" s="258">
        <v>41823.602083333331</v>
      </c>
      <c r="M411" s="259">
        <f>+T412</f>
        <v>42051.593055555553</v>
      </c>
      <c r="N411" s="249">
        <f t="shared" si="81"/>
        <v>227.9909722222219</v>
      </c>
      <c r="O411" s="248">
        <f t="shared" si="82"/>
        <v>42056.593055555553</v>
      </c>
      <c r="P411" s="248"/>
      <c r="Q411" s="249">
        <f t="shared" si="83"/>
        <v>2</v>
      </c>
      <c r="R411" s="249" t="str">
        <f t="shared" si="84"/>
        <v>Sin Fecha</v>
      </c>
      <c r="S411" s="250">
        <f t="shared" si="85"/>
        <v>235.14791666666861</v>
      </c>
      <c r="T411" s="256"/>
      <c r="U411" s="247" t="str">
        <f t="shared" si="86"/>
        <v>No Cumplió</v>
      </c>
      <c r="V411" s="247" t="str">
        <f t="shared" si="87"/>
        <v>Sin Fecha</v>
      </c>
      <c r="W411" s="250">
        <f t="shared" si="88"/>
        <v>235.14791666666861</v>
      </c>
      <c r="X411" s="246" t="s">
        <v>771</v>
      </c>
      <c r="Y411" s="251">
        <f>Brecha!$D$3</f>
        <v>5</v>
      </c>
      <c r="Z411" s="251" t="str">
        <f>LOOKUP(J411,Personas!$A$2:$A$45,Personas!$B$2:$B$45)</f>
        <v>BX+</v>
      </c>
      <c r="AA411" s="233"/>
      <c r="AB411" s="252"/>
      <c r="AC411" s="252"/>
      <c r="AD411" s="252"/>
      <c r="AE411" s="254"/>
      <c r="AF411" s="255"/>
      <c r="AG411" s="255"/>
    </row>
    <row r="412" spans="1:33" s="245" customFormat="1" ht="51.75" customHeight="1" x14ac:dyDescent="0.25">
      <c r="B412" s="254" t="s">
        <v>729</v>
      </c>
      <c r="C412" s="257" t="s">
        <v>493</v>
      </c>
      <c r="D412" s="257" t="s">
        <v>352</v>
      </c>
      <c r="E412" s="257" t="s">
        <v>51</v>
      </c>
      <c r="F412" s="257" t="s">
        <v>12</v>
      </c>
      <c r="G412" s="246" t="s">
        <v>494</v>
      </c>
      <c r="H412" s="246" t="s">
        <v>495</v>
      </c>
      <c r="I412" s="257" t="s">
        <v>22</v>
      </c>
      <c r="J412" s="257" t="s">
        <v>22</v>
      </c>
      <c r="K412" s="253">
        <f>Brecha!$D$2</f>
        <v>42058.75</v>
      </c>
      <c r="L412" s="258">
        <v>41823.602083333331</v>
      </c>
      <c r="M412" s="259">
        <v>42037</v>
      </c>
      <c r="N412" s="249">
        <f t="shared" si="81"/>
        <v>213.39791666666861</v>
      </c>
      <c r="O412" s="248">
        <f t="shared" si="82"/>
        <v>42042</v>
      </c>
      <c r="P412" s="248"/>
      <c r="Q412" s="249">
        <f t="shared" si="83"/>
        <v>9</v>
      </c>
      <c r="R412" s="249" t="str">
        <f t="shared" si="84"/>
        <v>Sin Fecha</v>
      </c>
      <c r="S412" s="250">
        <f t="shared" si="85"/>
        <v>235.14791666666861</v>
      </c>
      <c r="T412" s="256">
        <v>42051.593055555553</v>
      </c>
      <c r="U412" s="247" t="str">
        <f t="shared" si="86"/>
        <v>No Cumplió</v>
      </c>
      <c r="V412" s="247" t="str">
        <f t="shared" si="87"/>
        <v>Sin Fecha</v>
      </c>
      <c r="W412" s="250">
        <f t="shared" si="88"/>
        <v>227.9909722222219</v>
      </c>
      <c r="X412" s="246" t="s">
        <v>771</v>
      </c>
      <c r="Y412" s="251">
        <f>Brecha!$D$3</f>
        <v>5</v>
      </c>
      <c r="Z412" s="251" t="str">
        <f>LOOKUP(J412,Personas!$A$2:$A$45,Personas!$B$2:$B$45)</f>
        <v>TAS</v>
      </c>
      <c r="AA412" s="233"/>
      <c r="AB412" s="252"/>
      <c r="AC412" s="252"/>
      <c r="AD412" s="252"/>
      <c r="AE412" s="254"/>
      <c r="AF412" s="255"/>
      <c r="AG412" s="255"/>
    </row>
    <row r="413" spans="1:33" s="245" customFormat="1" ht="51.75" customHeight="1" x14ac:dyDescent="0.25">
      <c r="A413" s="245" t="s">
        <v>945</v>
      </c>
      <c r="B413" s="254" t="s">
        <v>729</v>
      </c>
      <c r="C413" s="257" t="s">
        <v>496</v>
      </c>
      <c r="D413" s="257" t="s">
        <v>352</v>
      </c>
      <c r="E413" s="257" t="s">
        <v>817</v>
      </c>
      <c r="F413" s="257" t="s">
        <v>12</v>
      </c>
      <c r="G413" s="246" t="s">
        <v>497</v>
      </c>
      <c r="H413" s="246" t="s">
        <v>498</v>
      </c>
      <c r="I413" s="257" t="s">
        <v>251</v>
      </c>
      <c r="J413" s="257" t="s">
        <v>38</v>
      </c>
      <c r="K413" s="253">
        <f>Brecha!$D$2</f>
        <v>42058.75</v>
      </c>
      <c r="L413" s="258">
        <v>41815.720833333333</v>
      </c>
      <c r="M413" s="259">
        <f>+T414</f>
        <v>42058.574305555558</v>
      </c>
      <c r="N413" s="249">
        <f t="shared" ref="N413:N447" si="89">M413-L413</f>
        <v>242.85347222222481</v>
      </c>
      <c r="O413" s="248">
        <f t="shared" ref="O413:O447" si="90">+M413+Y413</f>
        <v>42063.574305555558</v>
      </c>
      <c r="P413" s="248"/>
      <c r="Q413" s="249">
        <f t="shared" si="83"/>
        <v>-4</v>
      </c>
      <c r="R413" s="249" t="str">
        <f t="shared" si="84"/>
        <v>Sin Fecha</v>
      </c>
      <c r="S413" s="250">
        <f t="shared" si="85"/>
        <v>243.02916666666715</v>
      </c>
      <c r="T413" s="256">
        <v>42058.785416666666</v>
      </c>
      <c r="U413" s="247" t="str">
        <f t="shared" si="86"/>
        <v>Cumplió</v>
      </c>
      <c r="V413" s="247" t="str">
        <f t="shared" si="87"/>
        <v>Sin Fecha</v>
      </c>
      <c r="W413" s="250">
        <f t="shared" si="88"/>
        <v>243.06458333333285</v>
      </c>
      <c r="X413" s="246" t="s">
        <v>771</v>
      </c>
      <c r="Y413" s="251">
        <f>Brecha!$D$3</f>
        <v>5</v>
      </c>
      <c r="Z413" s="251" t="str">
        <f>LOOKUP(J413,Personas!$A$2:$A$45,Personas!$B$2:$B$45)</f>
        <v>BX+</v>
      </c>
      <c r="AA413" s="233"/>
      <c r="AB413" s="252"/>
      <c r="AC413" s="252"/>
      <c r="AD413" s="252"/>
      <c r="AE413" s="254"/>
      <c r="AF413" s="255"/>
      <c r="AG413" s="255"/>
    </row>
    <row r="414" spans="1:33" s="245" customFormat="1" ht="51.75" customHeight="1" x14ac:dyDescent="0.25">
      <c r="B414" s="254" t="s">
        <v>729</v>
      </c>
      <c r="C414" s="257" t="s">
        <v>496</v>
      </c>
      <c r="D414" s="257" t="s">
        <v>352</v>
      </c>
      <c r="E414" s="257" t="s">
        <v>158</v>
      </c>
      <c r="F414" s="257" t="s">
        <v>12</v>
      </c>
      <c r="G414" s="246" t="s">
        <v>497</v>
      </c>
      <c r="H414" s="246" t="s">
        <v>498</v>
      </c>
      <c r="I414" s="257" t="s">
        <v>251</v>
      </c>
      <c r="J414" s="257" t="s">
        <v>65</v>
      </c>
      <c r="K414" s="253">
        <f>Brecha!$D$2</f>
        <v>42058.75</v>
      </c>
      <c r="L414" s="258">
        <v>41815.720833333333</v>
      </c>
      <c r="M414" s="259">
        <f>+T415</f>
        <v>42048.711805555555</v>
      </c>
      <c r="N414" s="249">
        <f t="shared" si="89"/>
        <v>232.9909722222219</v>
      </c>
      <c r="O414" s="248">
        <f t="shared" si="90"/>
        <v>42053.711805555555</v>
      </c>
      <c r="P414" s="248"/>
      <c r="Q414" s="249">
        <f t="shared" si="83"/>
        <v>4</v>
      </c>
      <c r="R414" s="249" t="str">
        <f t="shared" si="84"/>
        <v>Sin Fecha</v>
      </c>
      <c r="S414" s="250">
        <f t="shared" si="85"/>
        <v>243.02916666666715</v>
      </c>
      <c r="T414" s="256">
        <v>42058.574305555558</v>
      </c>
      <c r="U414" s="247" t="str">
        <f t="shared" si="86"/>
        <v>No Cumplió</v>
      </c>
      <c r="V414" s="247" t="str">
        <f t="shared" si="87"/>
        <v>Sin Fecha</v>
      </c>
      <c r="W414" s="250">
        <f t="shared" si="88"/>
        <v>242.85347222222481</v>
      </c>
      <c r="X414" s="246" t="s">
        <v>771</v>
      </c>
      <c r="Y414" s="251">
        <f>Brecha!$D$3</f>
        <v>5</v>
      </c>
      <c r="Z414" s="251" t="str">
        <f>LOOKUP(J414,Personas!$A$2:$A$45,Personas!$B$2:$B$45)</f>
        <v>TAS</v>
      </c>
      <c r="AA414" s="233"/>
      <c r="AB414" s="252"/>
      <c r="AC414" s="252"/>
      <c r="AD414" s="252"/>
      <c r="AE414" s="254"/>
      <c r="AF414" s="255"/>
      <c r="AG414" s="255"/>
    </row>
    <row r="415" spans="1:33" s="245" customFormat="1" ht="51.75" customHeight="1" x14ac:dyDescent="0.25">
      <c r="B415" s="254" t="s">
        <v>729</v>
      </c>
      <c r="C415" s="257" t="s">
        <v>496</v>
      </c>
      <c r="D415" s="257" t="s">
        <v>352</v>
      </c>
      <c r="E415" s="257" t="s">
        <v>59</v>
      </c>
      <c r="F415" s="257" t="s">
        <v>12</v>
      </c>
      <c r="G415" s="246" t="s">
        <v>497</v>
      </c>
      <c r="H415" s="246" t="s">
        <v>498</v>
      </c>
      <c r="I415" s="257" t="s">
        <v>251</v>
      </c>
      <c r="J415" s="257" t="s">
        <v>38</v>
      </c>
      <c r="K415" s="253">
        <f>Brecha!$D$2</f>
        <v>42058.75</v>
      </c>
      <c r="L415" s="258">
        <v>41815.720833333333</v>
      </c>
      <c r="M415" s="259">
        <f>+T416</f>
        <v>42038.406944444447</v>
      </c>
      <c r="N415" s="249">
        <f t="shared" si="89"/>
        <v>222.68611111111386</v>
      </c>
      <c r="O415" s="248">
        <f t="shared" si="90"/>
        <v>42043.406944444447</v>
      </c>
      <c r="P415" s="248"/>
      <c r="Q415" s="249">
        <f t="shared" si="83"/>
        <v>5</v>
      </c>
      <c r="R415" s="249" t="str">
        <f t="shared" si="84"/>
        <v>Sin Fecha</v>
      </c>
      <c r="S415" s="250">
        <f t="shared" si="85"/>
        <v>243.02916666666715</v>
      </c>
      <c r="T415" s="256">
        <v>42048.711805555555</v>
      </c>
      <c r="U415" s="247" t="str">
        <f t="shared" si="86"/>
        <v>No Cumplió</v>
      </c>
      <c r="V415" s="247" t="str">
        <f t="shared" si="87"/>
        <v>Sin Fecha</v>
      </c>
      <c r="W415" s="250">
        <f t="shared" si="88"/>
        <v>232.9909722222219</v>
      </c>
      <c r="X415" s="246" t="s">
        <v>771</v>
      </c>
      <c r="Y415" s="251">
        <f>Brecha!$D$3</f>
        <v>5</v>
      </c>
      <c r="Z415" s="251" t="str">
        <f>LOOKUP(J415,Personas!$A$2:$A$45,Personas!$B$2:$B$45)</f>
        <v>BX+</v>
      </c>
      <c r="AA415" s="233"/>
      <c r="AB415" s="252"/>
      <c r="AC415" s="252"/>
      <c r="AD415" s="252"/>
      <c r="AE415" s="254"/>
      <c r="AF415" s="255"/>
      <c r="AG415" s="255"/>
    </row>
    <row r="416" spans="1:33" s="245" customFormat="1" ht="51.75" customHeight="1" x14ac:dyDescent="0.25">
      <c r="B416" s="254" t="s">
        <v>729</v>
      </c>
      <c r="C416" s="257" t="s">
        <v>496</v>
      </c>
      <c r="D416" s="257" t="s">
        <v>352</v>
      </c>
      <c r="E416" s="257" t="s">
        <v>51</v>
      </c>
      <c r="F416" s="257" t="s">
        <v>12</v>
      </c>
      <c r="G416" s="246" t="s">
        <v>497</v>
      </c>
      <c r="H416" s="246" t="s">
        <v>498</v>
      </c>
      <c r="I416" s="257" t="s">
        <v>251</v>
      </c>
      <c r="J416" s="257" t="s">
        <v>38</v>
      </c>
      <c r="K416" s="253">
        <f>Brecha!$D$2</f>
        <v>42058.75</v>
      </c>
      <c r="L416" s="258">
        <v>41815.720833333333</v>
      </c>
      <c r="M416" s="259">
        <v>42038</v>
      </c>
      <c r="N416" s="249">
        <f t="shared" si="89"/>
        <v>222.27916666666715</v>
      </c>
      <c r="O416" s="248">
        <f t="shared" si="90"/>
        <v>42043</v>
      </c>
      <c r="P416" s="248"/>
      <c r="Q416" s="249">
        <f t="shared" si="83"/>
        <v>-4</v>
      </c>
      <c r="R416" s="249" t="str">
        <f t="shared" si="84"/>
        <v>Sin Fecha</v>
      </c>
      <c r="S416" s="250">
        <f t="shared" si="85"/>
        <v>243.02916666666715</v>
      </c>
      <c r="T416" s="256">
        <v>42038.406944444447</v>
      </c>
      <c r="U416" s="247" t="str">
        <f t="shared" si="86"/>
        <v>Cumplió</v>
      </c>
      <c r="V416" s="247" t="str">
        <f t="shared" si="87"/>
        <v>Sin Fecha</v>
      </c>
      <c r="W416" s="250">
        <f t="shared" si="88"/>
        <v>222.68611111111386</v>
      </c>
      <c r="X416" s="246" t="s">
        <v>771</v>
      </c>
      <c r="Y416" s="251">
        <f>Brecha!$D$3</f>
        <v>5</v>
      </c>
      <c r="Z416" s="251" t="str">
        <f>LOOKUP(J416,Personas!$A$2:$A$45,Personas!$B$2:$B$45)</f>
        <v>BX+</v>
      </c>
      <c r="AA416" s="233"/>
      <c r="AB416" s="252"/>
      <c r="AC416" s="252"/>
      <c r="AD416" s="252"/>
      <c r="AE416" s="254"/>
      <c r="AF416" s="255"/>
      <c r="AG416" s="255"/>
    </row>
    <row r="417" spans="1:33" s="245" customFormat="1" ht="51.75" customHeight="1" x14ac:dyDescent="0.25">
      <c r="A417" s="245" t="s">
        <v>945</v>
      </c>
      <c r="B417" s="254" t="s">
        <v>730</v>
      </c>
      <c r="C417" s="257" t="s">
        <v>499</v>
      </c>
      <c r="D417" s="257" t="s">
        <v>352</v>
      </c>
      <c r="E417" s="257" t="s">
        <v>817</v>
      </c>
      <c r="F417" s="257" t="s">
        <v>12</v>
      </c>
      <c r="G417" s="246" t="s">
        <v>500</v>
      </c>
      <c r="H417" s="246" t="s">
        <v>501</v>
      </c>
      <c r="I417" s="257" t="s">
        <v>70</v>
      </c>
      <c r="J417" s="257" t="s">
        <v>80</v>
      </c>
      <c r="K417" s="253">
        <f>Brecha!$D$2</f>
        <v>42058.75</v>
      </c>
      <c r="L417" s="258">
        <v>41807.821527777778</v>
      </c>
      <c r="M417" s="259">
        <v>42037</v>
      </c>
      <c r="N417" s="249">
        <f t="shared" si="89"/>
        <v>229.1784722222219</v>
      </c>
      <c r="O417" s="248">
        <f t="shared" si="90"/>
        <v>42042</v>
      </c>
      <c r="P417" s="248">
        <v>42040</v>
      </c>
      <c r="Q417" s="249">
        <f t="shared" si="83"/>
        <v>3</v>
      </c>
      <c r="R417" s="249">
        <f t="shared" si="84"/>
        <v>5</v>
      </c>
      <c r="S417" s="250">
        <f t="shared" si="85"/>
        <v>250.9284722222219</v>
      </c>
      <c r="T417" s="256">
        <v>42045.743750000001</v>
      </c>
      <c r="U417" s="247" t="str">
        <f t="shared" si="86"/>
        <v>No Cumplió</v>
      </c>
      <c r="V417" s="247" t="str">
        <f t="shared" si="87"/>
        <v>No Cumplió</v>
      </c>
      <c r="W417" s="250">
        <f t="shared" si="88"/>
        <v>237.92222222222335</v>
      </c>
      <c r="X417" s="246" t="s">
        <v>772</v>
      </c>
      <c r="Y417" s="251">
        <f>Brecha!$D$3</f>
        <v>5</v>
      </c>
      <c r="Z417" s="251" t="str">
        <f>LOOKUP(J417,Personas!$A$2:$A$45,Personas!$B$2:$B$45)</f>
        <v>BX+</v>
      </c>
      <c r="AA417" s="233"/>
      <c r="AB417" s="252"/>
      <c r="AC417" s="252"/>
      <c r="AD417" s="252"/>
      <c r="AE417" s="254"/>
      <c r="AF417" s="255"/>
      <c r="AG417" s="255"/>
    </row>
    <row r="418" spans="1:33" s="245" customFormat="1" ht="51.75" customHeight="1" x14ac:dyDescent="0.25">
      <c r="A418" s="245">
        <v>1</v>
      </c>
      <c r="B418" s="254" t="s">
        <v>731</v>
      </c>
      <c r="C418" s="257" t="s">
        <v>502</v>
      </c>
      <c r="D418" s="257" t="s">
        <v>352</v>
      </c>
      <c r="E418" s="257" t="s">
        <v>158</v>
      </c>
      <c r="F418" s="257" t="s">
        <v>12</v>
      </c>
      <c r="G418" s="246" t="s">
        <v>503</v>
      </c>
      <c r="H418" s="246" t="s">
        <v>504</v>
      </c>
      <c r="I418" s="257" t="s">
        <v>96</v>
      </c>
      <c r="J418" s="257" t="s">
        <v>505</v>
      </c>
      <c r="K418" s="253">
        <f>Brecha!$D$2</f>
        <v>42058.75</v>
      </c>
      <c r="L418" s="258">
        <v>41801.777083333334</v>
      </c>
      <c r="M418" s="259">
        <v>42037</v>
      </c>
      <c r="N418" s="249">
        <f t="shared" si="89"/>
        <v>235.2229166666657</v>
      </c>
      <c r="O418" s="248">
        <f t="shared" si="90"/>
        <v>42042</v>
      </c>
      <c r="P418" s="248"/>
      <c r="Q418" s="249">
        <f t="shared" si="83"/>
        <v>16</v>
      </c>
      <c r="R418" s="249" t="str">
        <f t="shared" si="84"/>
        <v>Sin Fecha</v>
      </c>
      <c r="S418" s="250">
        <f t="shared" si="85"/>
        <v>256.9729166666657</v>
      </c>
      <c r="T418" s="256"/>
      <c r="U418" s="247" t="str">
        <f t="shared" si="86"/>
        <v>No Cumplió</v>
      </c>
      <c r="V418" s="247" t="str">
        <f t="shared" si="87"/>
        <v>Sin Fecha</v>
      </c>
      <c r="W418" s="250">
        <f t="shared" si="88"/>
        <v>256.9729166666657</v>
      </c>
      <c r="X418" s="246" t="s">
        <v>771</v>
      </c>
      <c r="Y418" s="251">
        <f>Brecha!$D$3</f>
        <v>5</v>
      </c>
      <c r="Z418" s="251" t="str">
        <f>LOOKUP(J418,Personas!$A$2:$A$45,Personas!$B$2:$B$45)</f>
        <v>BX+</v>
      </c>
      <c r="AA418" s="233"/>
      <c r="AB418" s="252"/>
      <c r="AC418" s="252"/>
      <c r="AD418" s="252"/>
      <c r="AE418" s="254"/>
      <c r="AF418" s="255"/>
      <c r="AG418" s="255"/>
    </row>
    <row r="419" spans="1:33" s="245" customFormat="1" ht="51.75" customHeight="1" x14ac:dyDescent="0.25">
      <c r="A419" s="245" t="s">
        <v>945</v>
      </c>
      <c r="B419" s="254" t="s">
        <v>731</v>
      </c>
      <c r="C419" s="257" t="s">
        <v>506</v>
      </c>
      <c r="D419" s="257" t="s">
        <v>352</v>
      </c>
      <c r="E419" s="257" t="s">
        <v>158</v>
      </c>
      <c r="F419" s="257" t="s">
        <v>12</v>
      </c>
      <c r="G419" s="246" t="s">
        <v>507</v>
      </c>
      <c r="H419" s="246" t="s">
        <v>508</v>
      </c>
      <c r="I419" s="257" t="s">
        <v>141</v>
      </c>
      <c r="J419" s="257" t="s">
        <v>69</v>
      </c>
      <c r="K419" s="253">
        <f>Brecha!$D$2</f>
        <v>42058.75</v>
      </c>
      <c r="L419" s="258">
        <v>41725.888888888891</v>
      </c>
      <c r="M419" s="259">
        <v>42037</v>
      </c>
      <c r="N419" s="249">
        <f t="shared" si="89"/>
        <v>311.11111111110949</v>
      </c>
      <c r="O419" s="248">
        <f t="shared" si="90"/>
        <v>42042</v>
      </c>
      <c r="P419" s="248">
        <v>42040</v>
      </c>
      <c r="Q419" s="249">
        <f t="shared" si="83"/>
        <v>5</v>
      </c>
      <c r="R419" s="249">
        <f t="shared" si="84"/>
        <v>7</v>
      </c>
      <c r="S419" s="250">
        <f t="shared" si="85"/>
        <v>332.86111111110949</v>
      </c>
      <c r="T419" s="256">
        <v>42047.618750000001</v>
      </c>
      <c r="U419" s="247" t="str">
        <f t="shared" si="86"/>
        <v>No Cumplió</v>
      </c>
      <c r="V419" s="247" t="str">
        <f t="shared" si="87"/>
        <v>No Cumplió</v>
      </c>
      <c r="W419" s="250">
        <f t="shared" si="88"/>
        <v>321.72986111111095</v>
      </c>
      <c r="X419" s="246" t="s">
        <v>773</v>
      </c>
      <c r="Y419" s="251">
        <f>Brecha!$D$3</f>
        <v>5</v>
      </c>
      <c r="Z419" s="251" t="str">
        <f>LOOKUP(J419,Personas!$A$2:$A$45,Personas!$B$2:$B$45)</f>
        <v>BX+</v>
      </c>
      <c r="AA419" s="233"/>
      <c r="AB419" s="252"/>
      <c r="AC419" s="252"/>
      <c r="AD419" s="252"/>
      <c r="AE419" s="254"/>
      <c r="AF419" s="255"/>
      <c r="AG419" s="255"/>
    </row>
    <row r="420" spans="1:33" s="245" customFormat="1" ht="51.75" customHeight="1" x14ac:dyDescent="0.25">
      <c r="A420" s="245">
        <v>1</v>
      </c>
      <c r="B420" s="254" t="s">
        <v>732</v>
      </c>
      <c r="C420" s="257" t="s">
        <v>509</v>
      </c>
      <c r="D420" s="257" t="s">
        <v>352</v>
      </c>
      <c r="E420" s="257" t="s">
        <v>137</v>
      </c>
      <c r="F420" s="257" t="s">
        <v>448</v>
      </c>
      <c r="G420" s="246" t="s">
        <v>510</v>
      </c>
      <c r="H420" s="246" t="s">
        <v>511</v>
      </c>
      <c r="I420" s="257" t="s">
        <v>282</v>
      </c>
      <c r="J420" s="257" t="s">
        <v>512</v>
      </c>
      <c r="K420" s="253">
        <f>Brecha!$D$2</f>
        <v>42058.75</v>
      </c>
      <c r="L420" s="258">
        <v>41663.597916666666</v>
      </c>
      <c r="M420" s="259">
        <v>42037</v>
      </c>
      <c r="N420" s="249">
        <f t="shared" si="89"/>
        <v>373.4020833333343</v>
      </c>
      <c r="O420" s="248">
        <f t="shared" si="90"/>
        <v>42042</v>
      </c>
      <c r="P420" s="248"/>
      <c r="Q420" s="249">
        <f t="shared" si="83"/>
        <v>16</v>
      </c>
      <c r="R420" s="249" t="str">
        <f t="shared" si="84"/>
        <v>Sin Fecha</v>
      </c>
      <c r="S420" s="250">
        <f t="shared" si="85"/>
        <v>395.1520833333343</v>
      </c>
      <c r="T420" s="256"/>
      <c r="U420" s="247" t="str">
        <f t="shared" si="86"/>
        <v>No Cumplió</v>
      </c>
      <c r="V420" s="247" t="str">
        <f t="shared" si="87"/>
        <v>Sin Fecha</v>
      </c>
      <c r="W420" s="250">
        <f t="shared" si="88"/>
        <v>395.1520833333343</v>
      </c>
      <c r="X420" s="246" t="s">
        <v>575</v>
      </c>
      <c r="Y420" s="251">
        <f>Brecha!$D$3</f>
        <v>5</v>
      </c>
      <c r="Z420" s="251" t="str">
        <f>LOOKUP(J420,Personas!$A$2:$A$45,Personas!$B$2:$B$45)</f>
        <v>BX+</v>
      </c>
      <c r="AA420" s="233"/>
      <c r="AB420" s="252"/>
      <c r="AC420" s="252"/>
      <c r="AD420" s="252"/>
      <c r="AE420" s="254"/>
      <c r="AF420" s="255"/>
      <c r="AG420" s="255"/>
    </row>
    <row r="421" spans="1:33" s="245" customFormat="1" ht="51.75" customHeight="1" x14ac:dyDescent="0.25">
      <c r="A421" s="245">
        <v>1</v>
      </c>
      <c r="B421" s="254" t="s">
        <v>728</v>
      </c>
      <c r="C421" s="257" t="s">
        <v>513</v>
      </c>
      <c r="D421" s="257" t="s">
        <v>352</v>
      </c>
      <c r="E421" s="257" t="s">
        <v>24</v>
      </c>
      <c r="F421" s="257" t="s">
        <v>12</v>
      </c>
      <c r="G421" s="246" t="s">
        <v>514</v>
      </c>
      <c r="H421" s="246" t="s">
        <v>515</v>
      </c>
      <c r="I421" s="257" t="s">
        <v>282</v>
      </c>
      <c r="J421" s="257" t="s">
        <v>16</v>
      </c>
      <c r="K421" s="253">
        <f>Brecha!$D$2</f>
        <v>42058.75</v>
      </c>
      <c r="L421" s="258">
        <v>41659.573611111111</v>
      </c>
      <c r="M421" s="259">
        <v>42037</v>
      </c>
      <c r="N421" s="249">
        <f t="shared" si="89"/>
        <v>377.42638888888905</v>
      </c>
      <c r="O421" s="248">
        <f t="shared" si="90"/>
        <v>42042</v>
      </c>
      <c r="P421" s="248"/>
      <c r="Q421" s="249">
        <f t="shared" si="83"/>
        <v>16</v>
      </c>
      <c r="R421" s="249" t="str">
        <f t="shared" si="84"/>
        <v>Sin Fecha</v>
      </c>
      <c r="S421" s="250">
        <f t="shared" si="85"/>
        <v>399.17638888888905</v>
      </c>
      <c r="T421" s="256"/>
      <c r="U421" s="247" t="str">
        <f t="shared" si="86"/>
        <v>No Cumplió</v>
      </c>
      <c r="V421" s="247" t="str">
        <f t="shared" si="87"/>
        <v>Sin Fecha</v>
      </c>
      <c r="W421" s="250">
        <f t="shared" si="88"/>
        <v>399.17638888888905</v>
      </c>
      <c r="X421" s="246" t="s">
        <v>774</v>
      </c>
      <c r="Y421" s="251">
        <f>Brecha!$D$3</f>
        <v>5</v>
      </c>
      <c r="Z421" s="251" t="str">
        <f>LOOKUP(J421,Personas!$A$2:$A$45,Personas!$B$2:$B$45)</f>
        <v>TAS</v>
      </c>
      <c r="AA421" s="233"/>
      <c r="AB421" s="252"/>
      <c r="AC421" s="252"/>
      <c r="AD421" s="252"/>
      <c r="AE421" s="254"/>
      <c r="AF421" s="255"/>
      <c r="AG421" s="255"/>
    </row>
    <row r="422" spans="1:33" s="245" customFormat="1" ht="51.75" customHeight="1" x14ac:dyDescent="0.25">
      <c r="A422" s="245">
        <v>1</v>
      </c>
      <c r="B422" s="254" t="s">
        <v>730</v>
      </c>
      <c r="C422" s="257" t="s">
        <v>516</v>
      </c>
      <c r="D422" s="257" t="s">
        <v>352</v>
      </c>
      <c r="E422" s="257" t="s">
        <v>158</v>
      </c>
      <c r="F422" s="257" t="s">
        <v>12</v>
      </c>
      <c r="G422" s="246" t="s">
        <v>517</v>
      </c>
      <c r="H422" s="246" t="s">
        <v>518</v>
      </c>
      <c r="I422" s="257" t="s">
        <v>282</v>
      </c>
      <c r="J422" s="257" t="s">
        <v>55</v>
      </c>
      <c r="K422" s="253">
        <f>Brecha!$D$2</f>
        <v>42058.75</v>
      </c>
      <c r="L422" s="258">
        <v>41659.502083333333</v>
      </c>
      <c r="M422" s="259">
        <f>+T423</f>
        <v>42051.645833333336</v>
      </c>
      <c r="N422" s="249">
        <f t="shared" si="89"/>
        <v>392.14375000000291</v>
      </c>
      <c r="O422" s="248">
        <f t="shared" si="90"/>
        <v>42056.645833333336</v>
      </c>
      <c r="P422" s="248"/>
      <c r="Q422" s="249">
        <f t="shared" si="83"/>
        <v>2</v>
      </c>
      <c r="R422" s="249" t="str">
        <f t="shared" si="84"/>
        <v>Sin Fecha</v>
      </c>
      <c r="S422" s="250">
        <f t="shared" si="85"/>
        <v>399.24791666666715</v>
      </c>
      <c r="T422" s="256"/>
      <c r="U422" s="247" t="str">
        <f t="shared" si="86"/>
        <v>No Cumplió</v>
      </c>
      <c r="V422" s="247" t="str">
        <f t="shared" si="87"/>
        <v>Sin Fecha</v>
      </c>
      <c r="W422" s="250">
        <f t="shared" si="88"/>
        <v>399.24791666666715</v>
      </c>
      <c r="X422" s="246" t="s">
        <v>775</v>
      </c>
      <c r="Y422" s="251">
        <f>Brecha!$D$3</f>
        <v>5</v>
      </c>
      <c r="Z422" s="251" t="str">
        <f>LOOKUP(J422,Personas!$A$2:$A$45,Personas!$B$2:$B$45)</f>
        <v>BX+</v>
      </c>
      <c r="AA422" s="233"/>
      <c r="AB422" s="252"/>
      <c r="AC422" s="252"/>
      <c r="AD422" s="252"/>
      <c r="AE422" s="254"/>
      <c r="AF422" s="255"/>
      <c r="AG422" s="255"/>
    </row>
    <row r="423" spans="1:33" s="245" customFormat="1" ht="51.75" customHeight="1" x14ac:dyDescent="0.25">
      <c r="B423" s="254" t="s">
        <v>730</v>
      </c>
      <c r="C423" s="257" t="s">
        <v>516</v>
      </c>
      <c r="D423" s="257" t="s">
        <v>352</v>
      </c>
      <c r="E423" s="257" t="s">
        <v>59</v>
      </c>
      <c r="F423" s="257" t="s">
        <v>12</v>
      </c>
      <c r="G423" s="246" t="s">
        <v>517</v>
      </c>
      <c r="H423" s="246" t="s">
        <v>518</v>
      </c>
      <c r="I423" s="257" t="s">
        <v>282</v>
      </c>
      <c r="J423" s="257" t="s">
        <v>55</v>
      </c>
      <c r="K423" s="253">
        <f>Brecha!$D$2</f>
        <v>42058.75</v>
      </c>
      <c r="L423" s="258">
        <v>41659.502083333333</v>
      </c>
      <c r="M423" s="259">
        <v>42037</v>
      </c>
      <c r="N423" s="249">
        <f t="shared" si="89"/>
        <v>377.49791666666715</v>
      </c>
      <c r="O423" s="248">
        <f t="shared" si="90"/>
        <v>42042</v>
      </c>
      <c r="P423" s="248"/>
      <c r="Q423" s="249">
        <f t="shared" si="83"/>
        <v>9</v>
      </c>
      <c r="R423" s="249" t="str">
        <f t="shared" si="84"/>
        <v>Sin Fecha</v>
      </c>
      <c r="S423" s="250">
        <f t="shared" si="85"/>
        <v>399.24791666666715</v>
      </c>
      <c r="T423" s="256">
        <v>42051.645833333336</v>
      </c>
      <c r="U423" s="247" t="str">
        <f t="shared" si="86"/>
        <v>No Cumplió</v>
      </c>
      <c r="V423" s="247" t="str">
        <f t="shared" si="87"/>
        <v>Sin Fecha</v>
      </c>
      <c r="W423" s="250">
        <f t="shared" si="88"/>
        <v>392.14375000000291</v>
      </c>
      <c r="X423" s="246" t="s">
        <v>775</v>
      </c>
      <c r="Y423" s="251">
        <f>Brecha!$D$3</f>
        <v>5</v>
      </c>
      <c r="Z423" s="251" t="str">
        <f>LOOKUP(J423,Personas!$A$2:$A$45,Personas!$B$2:$B$45)</f>
        <v>BX+</v>
      </c>
      <c r="AA423" s="256">
        <v>42051.645833333336</v>
      </c>
      <c r="AB423" s="252"/>
      <c r="AC423" s="252"/>
      <c r="AD423" s="252"/>
      <c r="AE423" s="254"/>
      <c r="AF423" s="255"/>
      <c r="AG423" s="255"/>
    </row>
    <row r="424" spans="1:33" s="245" customFormat="1" ht="51.75" customHeight="1" x14ac:dyDescent="0.25">
      <c r="A424" s="245">
        <v>1</v>
      </c>
      <c r="B424" s="254" t="s">
        <v>732</v>
      </c>
      <c r="C424" s="257" t="s">
        <v>519</v>
      </c>
      <c r="D424" s="257" t="s">
        <v>352</v>
      </c>
      <c r="E424" s="257" t="s">
        <v>137</v>
      </c>
      <c r="F424" s="257" t="s">
        <v>12</v>
      </c>
      <c r="G424" s="246" t="s">
        <v>520</v>
      </c>
      <c r="H424" s="246" t="s">
        <v>521</v>
      </c>
      <c r="I424" s="257" t="s">
        <v>282</v>
      </c>
      <c r="J424" s="257" t="s">
        <v>512</v>
      </c>
      <c r="K424" s="253">
        <f>Brecha!$D$2</f>
        <v>42058.75</v>
      </c>
      <c r="L424" s="258">
        <v>41659.500694444447</v>
      </c>
      <c r="M424" s="259">
        <v>42037</v>
      </c>
      <c r="N424" s="249">
        <f t="shared" si="89"/>
        <v>377.49930555555329</v>
      </c>
      <c r="O424" s="248">
        <f t="shared" si="90"/>
        <v>42042</v>
      </c>
      <c r="P424" s="248"/>
      <c r="Q424" s="249">
        <f t="shared" si="83"/>
        <v>16</v>
      </c>
      <c r="R424" s="249" t="str">
        <f t="shared" si="84"/>
        <v>Sin Fecha</v>
      </c>
      <c r="S424" s="250">
        <f t="shared" si="85"/>
        <v>399.24930555555329</v>
      </c>
      <c r="T424" s="256"/>
      <c r="U424" s="247" t="str">
        <f t="shared" si="86"/>
        <v>No Cumplió</v>
      </c>
      <c r="V424" s="247" t="str">
        <f t="shared" si="87"/>
        <v>Sin Fecha</v>
      </c>
      <c r="W424" s="250">
        <f t="shared" si="88"/>
        <v>399.24930555555329</v>
      </c>
      <c r="X424" s="246" t="s">
        <v>776</v>
      </c>
      <c r="Y424" s="251">
        <f>Brecha!$D$3</f>
        <v>5</v>
      </c>
      <c r="Z424" s="251" t="str">
        <f>LOOKUP(J424,Personas!$A$2:$A$45,Personas!$B$2:$B$45)</f>
        <v>BX+</v>
      </c>
      <c r="AA424" s="233"/>
      <c r="AB424" s="252"/>
      <c r="AC424" s="252"/>
      <c r="AD424" s="252"/>
      <c r="AE424" s="254"/>
      <c r="AF424" s="255"/>
      <c r="AG424" s="255"/>
    </row>
    <row r="425" spans="1:33" s="245" customFormat="1" ht="51.75" customHeight="1" x14ac:dyDescent="0.25">
      <c r="A425" s="245">
        <v>1</v>
      </c>
      <c r="B425" s="254" t="s">
        <v>730</v>
      </c>
      <c r="C425" s="257" t="s">
        <v>522</v>
      </c>
      <c r="D425" s="257" t="s">
        <v>352</v>
      </c>
      <c r="E425" s="257" t="s">
        <v>158</v>
      </c>
      <c r="F425" s="257" t="s">
        <v>12</v>
      </c>
      <c r="G425" s="246" t="s">
        <v>523</v>
      </c>
      <c r="H425" s="246" t="s">
        <v>524</v>
      </c>
      <c r="I425" s="257" t="s">
        <v>28</v>
      </c>
      <c r="J425" s="257" t="s">
        <v>96</v>
      </c>
      <c r="K425" s="253">
        <f>Brecha!$D$2</f>
        <v>42058.75</v>
      </c>
      <c r="L425" s="258">
        <v>41659.499305555553</v>
      </c>
      <c r="M425" s="259">
        <v>42052.770138888889</v>
      </c>
      <c r="N425" s="249">
        <f t="shared" si="89"/>
        <v>393.27083333333576</v>
      </c>
      <c r="O425" s="248">
        <f t="shared" si="90"/>
        <v>42057.770138888889</v>
      </c>
      <c r="P425" s="248"/>
      <c r="Q425" s="249">
        <f t="shared" si="83"/>
        <v>0</v>
      </c>
      <c r="R425" s="249" t="str">
        <f t="shared" si="84"/>
        <v>Sin Fecha</v>
      </c>
      <c r="S425" s="250">
        <f t="shared" si="85"/>
        <v>399.25069444444671</v>
      </c>
      <c r="T425" s="256"/>
      <c r="U425" s="247" t="str">
        <f t="shared" si="86"/>
        <v>No Cumplió</v>
      </c>
      <c r="V425" s="247" t="str">
        <f t="shared" si="87"/>
        <v>Sin Fecha</v>
      </c>
      <c r="W425" s="250">
        <f t="shared" si="88"/>
        <v>399.25069444444671</v>
      </c>
      <c r="X425" s="246" t="s">
        <v>576</v>
      </c>
      <c r="Y425" s="251">
        <f>Brecha!$D$3</f>
        <v>5</v>
      </c>
      <c r="Z425" s="251" t="str">
        <f>LOOKUP(J425,Personas!$A$2:$A$45,Personas!$B$2:$B$45)</f>
        <v>TAS</v>
      </c>
      <c r="AA425" s="233">
        <v>42051.772222222222</v>
      </c>
      <c r="AB425" s="252"/>
      <c r="AC425" s="252"/>
      <c r="AD425" s="252"/>
      <c r="AE425" s="254"/>
      <c r="AF425" s="255"/>
      <c r="AG425" s="255"/>
    </row>
    <row r="426" spans="1:33" s="245" customFormat="1" ht="51.75" customHeight="1" x14ac:dyDescent="0.25">
      <c r="B426" s="254" t="s">
        <v>730</v>
      </c>
      <c r="C426" s="257" t="s">
        <v>522</v>
      </c>
      <c r="D426" s="257" t="s">
        <v>352</v>
      </c>
      <c r="E426" s="257" t="s">
        <v>158</v>
      </c>
      <c r="F426" s="257" t="s">
        <v>12</v>
      </c>
      <c r="G426" s="246" t="s">
        <v>523</v>
      </c>
      <c r="H426" s="246" t="s">
        <v>524</v>
      </c>
      <c r="I426" s="257" t="s">
        <v>282</v>
      </c>
      <c r="J426" s="257" t="s">
        <v>42</v>
      </c>
      <c r="K426" s="253">
        <f>Brecha!$D$2</f>
        <v>42058.75</v>
      </c>
      <c r="L426" s="258">
        <v>41659.499305555553</v>
      </c>
      <c r="M426" s="259">
        <v>42037</v>
      </c>
      <c r="N426" s="249">
        <f t="shared" si="89"/>
        <v>377.50069444444671</v>
      </c>
      <c r="O426" s="248">
        <f t="shared" si="90"/>
        <v>42042</v>
      </c>
      <c r="P426" s="248">
        <v>42039</v>
      </c>
      <c r="Q426" s="249">
        <f t="shared" si="83"/>
        <v>10</v>
      </c>
      <c r="R426" s="249">
        <f t="shared" si="84"/>
        <v>13</v>
      </c>
      <c r="S426" s="250">
        <f t="shared" si="85"/>
        <v>399.25069444444671</v>
      </c>
      <c r="T426" s="256">
        <v>42052.770138888889</v>
      </c>
      <c r="U426" s="247" t="str">
        <f t="shared" si="86"/>
        <v>No Cumplió</v>
      </c>
      <c r="V426" s="247" t="str">
        <f t="shared" si="87"/>
        <v>No Cumplió</v>
      </c>
      <c r="W426" s="250">
        <f t="shared" si="88"/>
        <v>393.27083333333576</v>
      </c>
      <c r="X426" s="246" t="s">
        <v>576</v>
      </c>
      <c r="Y426" s="251">
        <f>Brecha!$D$3</f>
        <v>5</v>
      </c>
      <c r="Z426" s="251" t="str">
        <f>LOOKUP(J426,Personas!$A$2:$A$45,Personas!$B$2:$B$45)</f>
        <v>TAS</v>
      </c>
      <c r="AA426" s="233">
        <v>42051.772222222222</v>
      </c>
      <c r="AB426" s="252"/>
      <c r="AC426" s="252"/>
      <c r="AD426" s="252"/>
      <c r="AE426" s="254"/>
      <c r="AF426" s="255"/>
      <c r="AG426" s="255"/>
    </row>
    <row r="427" spans="1:33" s="245" customFormat="1" ht="51.75" customHeight="1" x14ac:dyDescent="0.25">
      <c r="A427" s="245">
        <v>1</v>
      </c>
      <c r="B427" s="254" t="s">
        <v>732</v>
      </c>
      <c r="C427" s="257" t="s">
        <v>525</v>
      </c>
      <c r="D427" s="257" t="s">
        <v>352</v>
      </c>
      <c r="E427" s="257" t="s">
        <v>137</v>
      </c>
      <c r="F427" s="257" t="s">
        <v>448</v>
      </c>
      <c r="G427" s="246" t="s">
        <v>526</v>
      </c>
      <c r="H427" s="246" t="s">
        <v>527</v>
      </c>
      <c r="I427" s="257" t="s">
        <v>282</v>
      </c>
      <c r="J427" s="257" t="s">
        <v>512</v>
      </c>
      <c r="K427" s="253">
        <f>Brecha!$D$2</f>
        <v>42058.75</v>
      </c>
      <c r="L427" s="258">
        <v>41618.73541666667</v>
      </c>
      <c r="M427" s="259">
        <v>42037</v>
      </c>
      <c r="N427" s="249">
        <f t="shared" si="89"/>
        <v>418.26458333332994</v>
      </c>
      <c r="O427" s="248">
        <f t="shared" si="90"/>
        <v>42042</v>
      </c>
      <c r="P427" s="248"/>
      <c r="Q427" s="249">
        <f t="shared" si="83"/>
        <v>16</v>
      </c>
      <c r="R427" s="249" t="str">
        <f t="shared" si="84"/>
        <v>Sin Fecha</v>
      </c>
      <c r="S427" s="250">
        <f t="shared" si="85"/>
        <v>440.01458333332994</v>
      </c>
      <c r="T427" s="256"/>
      <c r="U427" s="247" t="str">
        <f t="shared" si="86"/>
        <v>No Cumplió</v>
      </c>
      <c r="V427" s="247" t="str">
        <f t="shared" si="87"/>
        <v>Sin Fecha</v>
      </c>
      <c r="W427" s="250">
        <f t="shared" si="88"/>
        <v>440.01458333332994</v>
      </c>
      <c r="X427" s="246" t="s">
        <v>777</v>
      </c>
      <c r="Y427" s="251">
        <f>Brecha!$D$3</f>
        <v>5</v>
      </c>
      <c r="Z427" s="251" t="str">
        <f>LOOKUP(J427,Personas!$A$2:$A$45,Personas!$B$2:$B$45)</f>
        <v>BX+</v>
      </c>
      <c r="AA427" s="233"/>
      <c r="AB427" s="252"/>
      <c r="AC427" s="252"/>
      <c r="AD427" s="252"/>
      <c r="AE427" s="254"/>
      <c r="AF427" s="255"/>
      <c r="AG427" s="255"/>
    </row>
    <row r="428" spans="1:33" s="245" customFormat="1" ht="51.75" customHeight="1" x14ac:dyDescent="0.25">
      <c r="A428" s="245" t="s">
        <v>945</v>
      </c>
      <c r="B428" s="254" t="s">
        <v>730</v>
      </c>
      <c r="C428" s="257" t="s">
        <v>528</v>
      </c>
      <c r="D428" s="257" t="s">
        <v>352</v>
      </c>
      <c r="E428" s="257" t="s">
        <v>817</v>
      </c>
      <c r="F428" s="257" t="s">
        <v>12</v>
      </c>
      <c r="G428" s="246" t="s">
        <v>529</v>
      </c>
      <c r="H428" s="246" t="s">
        <v>530</v>
      </c>
      <c r="I428" s="257" t="s">
        <v>282</v>
      </c>
      <c r="J428" s="257" t="s">
        <v>80</v>
      </c>
      <c r="K428" s="253">
        <f>Brecha!$D$2</f>
        <v>42058.75</v>
      </c>
      <c r="L428" s="258">
        <v>41618.706944444442</v>
      </c>
      <c r="M428" s="259">
        <v>42037</v>
      </c>
      <c r="N428" s="249">
        <f t="shared" si="89"/>
        <v>418.29305555555766</v>
      </c>
      <c r="O428" s="248">
        <f t="shared" si="90"/>
        <v>42042</v>
      </c>
      <c r="P428" s="248"/>
      <c r="Q428" s="249">
        <f t="shared" si="83"/>
        <v>5</v>
      </c>
      <c r="R428" s="249" t="str">
        <f t="shared" si="84"/>
        <v>Sin Fecha</v>
      </c>
      <c r="S428" s="250">
        <f t="shared" si="85"/>
        <v>440.04305555555766</v>
      </c>
      <c r="T428" s="256">
        <v>42047.839583333334</v>
      </c>
      <c r="U428" s="247" t="str">
        <f t="shared" si="86"/>
        <v>No Cumplió</v>
      </c>
      <c r="V428" s="247" t="str">
        <f t="shared" si="87"/>
        <v>Sin Fecha</v>
      </c>
      <c r="W428" s="250">
        <f t="shared" si="88"/>
        <v>429.13263888889196</v>
      </c>
      <c r="X428" s="246" t="s">
        <v>778</v>
      </c>
      <c r="Y428" s="251">
        <f>Brecha!$D$3</f>
        <v>5</v>
      </c>
      <c r="Z428" s="251" t="str">
        <f>LOOKUP(J428,Personas!$A$2:$A$45,Personas!$B$2:$B$45)</f>
        <v>BX+</v>
      </c>
      <c r="AA428" s="233"/>
      <c r="AB428" s="252"/>
      <c r="AC428" s="252"/>
      <c r="AD428" s="252"/>
      <c r="AE428" s="254"/>
      <c r="AF428" s="255"/>
      <c r="AG428" s="255"/>
    </row>
    <row r="429" spans="1:33" s="245" customFormat="1" ht="51.75" customHeight="1" x14ac:dyDescent="0.25">
      <c r="A429" s="245" t="s">
        <v>945</v>
      </c>
      <c r="B429" s="254" t="s">
        <v>730</v>
      </c>
      <c r="C429" s="257" t="s">
        <v>531</v>
      </c>
      <c r="D429" s="257" t="s">
        <v>352</v>
      </c>
      <c r="E429" s="257" t="s">
        <v>817</v>
      </c>
      <c r="F429" s="257" t="s">
        <v>448</v>
      </c>
      <c r="G429" s="246" t="s">
        <v>532</v>
      </c>
      <c r="H429" s="246" t="s">
        <v>533</v>
      </c>
      <c r="I429" s="257" t="s">
        <v>65</v>
      </c>
      <c r="J429" s="257" t="s">
        <v>38</v>
      </c>
      <c r="K429" s="253">
        <f>Brecha!$D$2</f>
        <v>42058.75</v>
      </c>
      <c r="L429" s="258">
        <v>41593.720138888886</v>
      </c>
      <c r="M429" s="259">
        <v>42037</v>
      </c>
      <c r="N429" s="249">
        <f t="shared" si="89"/>
        <v>443.27986111111386</v>
      </c>
      <c r="O429" s="248">
        <f t="shared" si="90"/>
        <v>42042</v>
      </c>
      <c r="P429" s="248">
        <v>42040</v>
      </c>
      <c r="Q429" s="249">
        <f t="shared" si="83"/>
        <v>4</v>
      </c>
      <c r="R429" s="249">
        <f t="shared" si="84"/>
        <v>6</v>
      </c>
      <c r="S429" s="250">
        <f t="shared" si="85"/>
        <v>465.02986111111386</v>
      </c>
      <c r="T429" s="256">
        <v>42046.614583333336</v>
      </c>
      <c r="U429" s="247" t="str">
        <f t="shared" si="86"/>
        <v>No Cumplió</v>
      </c>
      <c r="V429" s="247" t="str">
        <f t="shared" si="87"/>
        <v>No Cumplió</v>
      </c>
      <c r="W429" s="250">
        <f t="shared" si="88"/>
        <v>452.89444444444962</v>
      </c>
      <c r="X429" s="246" t="s">
        <v>779</v>
      </c>
      <c r="Y429" s="251">
        <f>Brecha!$D$3</f>
        <v>5</v>
      </c>
      <c r="Z429" s="251" t="str">
        <f>LOOKUP(J429,Personas!$A$2:$A$45,Personas!$B$2:$B$45)</f>
        <v>BX+</v>
      </c>
      <c r="AA429" s="233"/>
      <c r="AB429" s="252"/>
      <c r="AC429" s="252"/>
      <c r="AD429" s="252"/>
      <c r="AE429" s="254"/>
      <c r="AF429" s="255"/>
      <c r="AG429" s="255"/>
    </row>
    <row r="430" spans="1:33" s="245" customFormat="1" ht="51.75" customHeight="1" x14ac:dyDescent="0.25">
      <c r="A430" s="245" t="s">
        <v>945</v>
      </c>
      <c r="B430" s="254" t="s">
        <v>730</v>
      </c>
      <c r="C430" s="257" t="s">
        <v>534</v>
      </c>
      <c r="D430" s="257" t="s">
        <v>352</v>
      </c>
      <c r="E430" s="257" t="s">
        <v>817</v>
      </c>
      <c r="F430" s="257" t="s">
        <v>12</v>
      </c>
      <c r="G430" s="246" t="s">
        <v>535</v>
      </c>
      <c r="H430" s="246" t="s">
        <v>536</v>
      </c>
      <c r="I430" s="257" t="s">
        <v>70</v>
      </c>
      <c r="J430" s="257" t="s">
        <v>80</v>
      </c>
      <c r="K430" s="253">
        <f>Brecha!$D$2</f>
        <v>42058.75</v>
      </c>
      <c r="L430" s="258">
        <v>41593.615277777775</v>
      </c>
      <c r="M430" s="259">
        <f>+T431</f>
        <v>42041.774305555555</v>
      </c>
      <c r="N430" s="249">
        <f t="shared" si="89"/>
        <v>448.15902777777956</v>
      </c>
      <c r="O430" s="248">
        <f t="shared" si="90"/>
        <v>42046.774305555555</v>
      </c>
      <c r="P430" s="248"/>
      <c r="Q430" s="249">
        <f t="shared" si="83"/>
        <v>0</v>
      </c>
      <c r="R430" s="249" t="str">
        <f t="shared" si="84"/>
        <v>Sin Fecha</v>
      </c>
      <c r="S430" s="250">
        <f t="shared" si="85"/>
        <v>465.13472222222481</v>
      </c>
      <c r="T430" s="256">
        <v>42046.618750000001</v>
      </c>
      <c r="U430" s="247" t="str">
        <f t="shared" si="86"/>
        <v>Cumplió</v>
      </c>
      <c r="V430" s="247" t="str">
        <f t="shared" si="87"/>
        <v>Sin Fecha</v>
      </c>
      <c r="W430" s="250">
        <f t="shared" si="88"/>
        <v>453.00347222222626</v>
      </c>
      <c r="X430" s="246" t="s">
        <v>780</v>
      </c>
      <c r="Y430" s="251">
        <f>Brecha!$D$3</f>
        <v>5</v>
      </c>
      <c r="Z430" s="251" t="str">
        <f>LOOKUP(J430,Personas!$A$2:$A$45,Personas!$B$2:$B$45)</f>
        <v>BX+</v>
      </c>
      <c r="AA430" s="233"/>
      <c r="AB430" s="252"/>
      <c r="AC430" s="252"/>
      <c r="AD430" s="252"/>
      <c r="AE430" s="254"/>
      <c r="AF430" s="255"/>
      <c r="AG430" s="255"/>
    </row>
    <row r="431" spans="1:33" s="245" customFormat="1" ht="51.75" customHeight="1" x14ac:dyDescent="0.25">
      <c r="B431" s="254" t="s">
        <v>730</v>
      </c>
      <c r="C431" s="257" t="s">
        <v>534</v>
      </c>
      <c r="D431" s="257" t="s">
        <v>352</v>
      </c>
      <c r="E431" s="257" t="s">
        <v>59</v>
      </c>
      <c r="F431" s="257" t="s">
        <v>12</v>
      </c>
      <c r="G431" s="246" t="s">
        <v>535</v>
      </c>
      <c r="H431" s="246" t="s">
        <v>536</v>
      </c>
      <c r="I431" s="257" t="s">
        <v>70</v>
      </c>
      <c r="J431" s="257" t="s">
        <v>338</v>
      </c>
      <c r="K431" s="253">
        <f>Brecha!$D$2</f>
        <v>42058.75</v>
      </c>
      <c r="L431" s="258">
        <v>41593.615277777775</v>
      </c>
      <c r="M431" s="259">
        <v>42037</v>
      </c>
      <c r="N431" s="249">
        <f t="shared" si="89"/>
        <v>443.38472222222481</v>
      </c>
      <c r="O431" s="248">
        <f t="shared" si="90"/>
        <v>42042</v>
      </c>
      <c r="P431" s="248"/>
      <c r="Q431" s="249">
        <f t="shared" si="83"/>
        <v>0</v>
      </c>
      <c r="R431" s="249" t="str">
        <f t="shared" si="84"/>
        <v>Sin Fecha</v>
      </c>
      <c r="S431" s="250">
        <f t="shared" si="85"/>
        <v>465.13472222222481</v>
      </c>
      <c r="T431" s="256">
        <v>42041.774305555555</v>
      </c>
      <c r="U431" s="247" t="str">
        <f t="shared" si="86"/>
        <v>Cumplió</v>
      </c>
      <c r="V431" s="247" t="str">
        <f t="shared" si="87"/>
        <v>Sin Fecha</v>
      </c>
      <c r="W431" s="250">
        <f t="shared" si="88"/>
        <v>448.15902777777956</v>
      </c>
      <c r="X431" s="246" t="s">
        <v>780</v>
      </c>
      <c r="Y431" s="251">
        <f>Brecha!$D$3</f>
        <v>5</v>
      </c>
      <c r="Z431" s="251" t="str">
        <f>LOOKUP(J431,Personas!$A$2:$A$45,Personas!$B$2:$B$45)</f>
        <v>BX+</v>
      </c>
      <c r="AA431" s="233"/>
      <c r="AB431" s="252"/>
      <c r="AC431" s="252"/>
      <c r="AD431" s="252"/>
      <c r="AE431" s="254"/>
      <c r="AF431" s="255"/>
      <c r="AG431" s="255"/>
    </row>
    <row r="432" spans="1:33" s="245" customFormat="1" ht="51.75" customHeight="1" x14ac:dyDescent="0.25">
      <c r="A432" s="245" t="s">
        <v>945</v>
      </c>
      <c r="B432" s="254" t="s">
        <v>730</v>
      </c>
      <c r="C432" s="257" t="s">
        <v>537</v>
      </c>
      <c r="D432" s="257" t="s">
        <v>352</v>
      </c>
      <c r="E432" s="257" t="s">
        <v>817</v>
      </c>
      <c r="F432" s="257" t="s">
        <v>12</v>
      </c>
      <c r="G432" s="246" t="s">
        <v>538</v>
      </c>
      <c r="H432" s="246" t="s">
        <v>539</v>
      </c>
      <c r="I432" s="257" t="s">
        <v>70</v>
      </c>
      <c r="J432" s="257" t="s">
        <v>80</v>
      </c>
      <c r="K432" s="253">
        <f>Brecha!$D$2</f>
        <v>42058.75</v>
      </c>
      <c r="L432" s="258">
        <v>41593.588888888888</v>
      </c>
      <c r="M432" s="259">
        <v>42037</v>
      </c>
      <c r="N432" s="249">
        <f t="shared" si="89"/>
        <v>443.4111111111124</v>
      </c>
      <c r="O432" s="248">
        <f t="shared" si="90"/>
        <v>42042</v>
      </c>
      <c r="P432" s="248"/>
      <c r="Q432" s="249">
        <f t="shared" si="83"/>
        <v>5</v>
      </c>
      <c r="R432" s="249" t="str">
        <f t="shared" si="84"/>
        <v>Sin Fecha</v>
      </c>
      <c r="S432" s="250">
        <f t="shared" si="85"/>
        <v>465.1611111111124</v>
      </c>
      <c r="T432" s="256">
        <v>42047.811111111114</v>
      </c>
      <c r="U432" s="247" t="str">
        <f t="shared" si="86"/>
        <v>No Cumplió</v>
      </c>
      <c r="V432" s="247" t="str">
        <f t="shared" si="87"/>
        <v>Sin Fecha</v>
      </c>
      <c r="W432" s="250">
        <f t="shared" si="88"/>
        <v>454.22222222222626</v>
      </c>
      <c r="X432" s="246" t="s">
        <v>781</v>
      </c>
      <c r="Y432" s="251">
        <f>Brecha!$D$3</f>
        <v>5</v>
      </c>
      <c r="Z432" s="251" t="str">
        <f>LOOKUP(J432,Personas!$A$2:$A$45,Personas!$B$2:$B$45)</f>
        <v>BX+</v>
      </c>
      <c r="AA432" s="233"/>
      <c r="AB432" s="252"/>
      <c r="AC432" s="252"/>
      <c r="AD432" s="252"/>
      <c r="AE432" s="254"/>
      <c r="AF432" s="255"/>
      <c r="AG432" s="255"/>
    </row>
    <row r="433" spans="1:33" s="245" customFormat="1" ht="51.75" customHeight="1" x14ac:dyDescent="0.25">
      <c r="A433" s="245" t="s">
        <v>945</v>
      </c>
      <c r="B433" s="254" t="s">
        <v>730</v>
      </c>
      <c r="C433" s="257" t="s">
        <v>540</v>
      </c>
      <c r="D433" s="257" t="s">
        <v>352</v>
      </c>
      <c r="E433" s="257" t="s">
        <v>817</v>
      </c>
      <c r="F433" s="257" t="s">
        <v>12</v>
      </c>
      <c r="G433" s="246" t="s">
        <v>541</v>
      </c>
      <c r="H433" s="246" t="s">
        <v>542</v>
      </c>
      <c r="I433" s="257" t="s">
        <v>282</v>
      </c>
      <c r="J433" s="257" t="s">
        <v>338</v>
      </c>
      <c r="K433" s="253">
        <f>Brecha!$D$2</f>
        <v>42058.75</v>
      </c>
      <c r="L433" s="258">
        <v>41592.990277777775</v>
      </c>
      <c r="M433" s="259">
        <v>42037</v>
      </c>
      <c r="N433" s="249">
        <f t="shared" si="89"/>
        <v>444.00972222222481</v>
      </c>
      <c r="O433" s="248">
        <f t="shared" si="90"/>
        <v>42042</v>
      </c>
      <c r="P433" s="248"/>
      <c r="Q433" s="249">
        <f t="shared" si="83"/>
        <v>3</v>
      </c>
      <c r="R433" s="249" t="str">
        <f t="shared" si="84"/>
        <v>Sin Fecha</v>
      </c>
      <c r="S433" s="250">
        <f t="shared" si="85"/>
        <v>465.75972222222481</v>
      </c>
      <c r="T433" s="256">
        <v>42045.75</v>
      </c>
      <c r="U433" s="247" t="str">
        <f t="shared" si="86"/>
        <v>No Cumplió</v>
      </c>
      <c r="V433" s="247" t="str">
        <f t="shared" si="87"/>
        <v>Sin Fecha</v>
      </c>
      <c r="W433" s="250">
        <f t="shared" si="88"/>
        <v>452.75972222222481</v>
      </c>
      <c r="X433" s="246" t="s">
        <v>782</v>
      </c>
      <c r="Y433" s="251">
        <f>Brecha!$D$3</f>
        <v>5</v>
      </c>
      <c r="Z433" s="251" t="str">
        <f>LOOKUP(J433,Personas!$A$2:$A$45,Personas!$B$2:$B$45)</f>
        <v>BX+</v>
      </c>
      <c r="AA433" s="233"/>
      <c r="AB433" s="252"/>
      <c r="AC433" s="252"/>
      <c r="AD433" s="252"/>
      <c r="AE433" s="254"/>
      <c r="AF433" s="255"/>
      <c r="AG433" s="255"/>
    </row>
    <row r="434" spans="1:33" s="245" customFormat="1" ht="51.75" customHeight="1" x14ac:dyDescent="0.25">
      <c r="A434" s="245">
        <v>1</v>
      </c>
      <c r="B434" s="254" t="s">
        <v>730</v>
      </c>
      <c r="C434" s="257" t="s">
        <v>543</v>
      </c>
      <c r="D434" s="257" t="s">
        <v>352</v>
      </c>
      <c r="E434" s="257" t="s">
        <v>137</v>
      </c>
      <c r="F434" s="257" t="s">
        <v>12</v>
      </c>
      <c r="G434" s="246" t="s">
        <v>544</v>
      </c>
      <c r="H434" s="246" t="s">
        <v>545</v>
      </c>
      <c r="I434" s="257" t="s">
        <v>282</v>
      </c>
      <c r="J434" s="257" t="s">
        <v>512</v>
      </c>
      <c r="K434" s="253">
        <f>Brecha!$D$2</f>
        <v>42058.75</v>
      </c>
      <c r="L434" s="258">
        <v>41586.759027777778</v>
      </c>
      <c r="M434" s="259">
        <v>42037</v>
      </c>
      <c r="N434" s="249">
        <f t="shared" si="89"/>
        <v>450.2409722222219</v>
      </c>
      <c r="O434" s="248">
        <f t="shared" si="90"/>
        <v>42042</v>
      </c>
      <c r="P434" s="248">
        <v>42040</v>
      </c>
      <c r="Q434" s="249">
        <f t="shared" si="83"/>
        <v>16</v>
      </c>
      <c r="R434" s="249">
        <f t="shared" si="84"/>
        <v>18</v>
      </c>
      <c r="S434" s="250">
        <f t="shared" si="85"/>
        <v>471.9909722222219</v>
      </c>
      <c r="T434" s="256"/>
      <c r="U434" s="247" t="str">
        <f t="shared" si="86"/>
        <v>No Cumplió</v>
      </c>
      <c r="V434" s="247" t="str">
        <f t="shared" si="87"/>
        <v>No Cumplió</v>
      </c>
      <c r="W434" s="250">
        <f t="shared" si="88"/>
        <v>471.9909722222219</v>
      </c>
      <c r="X434" s="246" t="s">
        <v>783</v>
      </c>
      <c r="Y434" s="251">
        <f>Brecha!$D$3</f>
        <v>5</v>
      </c>
      <c r="Z434" s="251" t="str">
        <f>LOOKUP(J434,Personas!$A$2:$A$45,Personas!$B$2:$B$45)</f>
        <v>BX+</v>
      </c>
      <c r="AA434" s="233"/>
      <c r="AB434" s="252"/>
      <c r="AC434" s="252"/>
      <c r="AD434" s="252"/>
      <c r="AE434" s="254"/>
      <c r="AF434" s="255"/>
      <c r="AG434" s="255"/>
    </row>
    <row r="435" spans="1:33" s="245" customFormat="1" ht="51.75" customHeight="1" x14ac:dyDescent="0.25">
      <c r="A435" s="245" t="s">
        <v>945</v>
      </c>
      <c r="B435" s="254" t="s">
        <v>730</v>
      </c>
      <c r="C435" s="257" t="s">
        <v>546</v>
      </c>
      <c r="D435" s="257" t="s">
        <v>352</v>
      </c>
      <c r="E435" s="257" t="s">
        <v>59</v>
      </c>
      <c r="F435" s="257" t="s">
        <v>12</v>
      </c>
      <c r="G435" s="246" t="s">
        <v>547</v>
      </c>
      <c r="H435" s="246" t="s">
        <v>548</v>
      </c>
      <c r="I435" s="257" t="s">
        <v>282</v>
      </c>
      <c r="J435" s="257" t="s">
        <v>21</v>
      </c>
      <c r="K435" s="253">
        <f>Brecha!$D$2</f>
        <v>42058.75</v>
      </c>
      <c r="L435" s="258">
        <v>41584.49722222222</v>
      </c>
      <c r="M435" s="259">
        <v>42037</v>
      </c>
      <c r="N435" s="249">
        <f t="shared" si="89"/>
        <v>452.50277777777956</v>
      </c>
      <c r="O435" s="248">
        <f t="shared" si="90"/>
        <v>42042</v>
      </c>
      <c r="P435" s="248">
        <v>42040</v>
      </c>
      <c r="Q435" s="249">
        <f t="shared" si="83"/>
        <v>5</v>
      </c>
      <c r="R435" s="249">
        <f t="shared" si="84"/>
        <v>7</v>
      </c>
      <c r="S435" s="250">
        <f t="shared" si="85"/>
        <v>474.25277777777956</v>
      </c>
      <c r="T435" s="256">
        <v>42047.838194444441</v>
      </c>
      <c r="U435" s="247" t="str">
        <f t="shared" si="86"/>
        <v>No Cumplió</v>
      </c>
      <c r="V435" s="247" t="str">
        <f t="shared" si="87"/>
        <v>No Cumplió</v>
      </c>
      <c r="W435" s="250">
        <f t="shared" si="88"/>
        <v>463.34097222222044</v>
      </c>
      <c r="X435" s="246" t="s">
        <v>784</v>
      </c>
      <c r="Y435" s="251">
        <f>Brecha!$D$3</f>
        <v>5</v>
      </c>
      <c r="Z435" s="251" t="str">
        <f>LOOKUP(J435,Personas!$A$2:$A$45,Personas!$B$2:$B$45)</f>
        <v>BX+</v>
      </c>
      <c r="AA435" s="233"/>
      <c r="AB435" s="252"/>
      <c r="AC435" s="252"/>
      <c r="AD435" s="252"/>
      <c r="AE435" s="254"/>
      <c r="AF435" s="255"/>
      <c r="AG435" s="255"/>
    </row>
    <row r="436" spans="1:33" s="245" customFormat="1" ht="51.75" customHeight="1" x14ac:dyDescent="0.25">
      <c r="A436" s="245">
        <v>1</v>
      </c>
      <c r="B436" s="254" t="s">
        <v>730</v>
      </c>
      <c r="C436" s="257" t="s">
        <v>549</v>
      </c>
      <c r="D436" s="257" t="s">
        <v>352</v>
      </c>
      <c r="E436" s="257" t="s">
        <v>59</v>
      </c>
      <c r="F436" s="257" t="s">
        <v>12</v>
      </c>
      <c r="G436" s="246" t="s">
        <v>550</v>
      </c>
      <c r="H436" s="246" t="s">
        <v>551</v>
      </c>
      <c r="I436" s="257" t="s">
        <v>65</v>
      </c>
      <c r="J436" s="257" t="s">
        <v>264</v>
      </c>
      <c r="K436" s="253">
        <f>Brecha!$D$2</f>
        <v>42058.75</v>
      </c>
      <c r="L436" s="258">
        <v>41577.726388888892</v>
      </c>
      <c r="M436" s="259">
        <v>42037</v>
      </c>
      <c r="N436" s="249">
        <f t="shared" si="89"/>
        <v>459.27361111110804</v>
      </c>
      <c r="O436" s="248">
        <f t="shared" si="90"/>
        <v>42042</v>
      </c>
      <c r="P436" s="248">
        <v>42040</v>
      </c>
      <c r="Q436" s="249">
        <f t="shared" si="83"/>
        <v>16</v>
      </c>
      <c r="R436" s="249">
        <f t="shared" si="84"/>
        <v>18</v>
      </c>
      <c r="S436" s="250">
        <f t="shared" si="85"/>
        <v>481.02361111110804</v>
      </c>
      <c r="T436" s="256"/>
      <c r="U436" s="247" t="str">
        <f t="shared" si="86"/>
        <v>No Cumplió</v>
      </c>
      <c r="V436" s="247" t="str">
        <f t="shared" si="87"/>
        <v>No Cumplió</v>
      </c>
      <c r="W436" s="250">
        <f t="shared" si="88"/>
        <v>481.02361111110804</v>
      </c>
      <c r="X436" s="246" t="s">
        <v>783</v>
      </c>
      <c r="Y436" s="251">
        <f>Brecha!$D$3</f>
        <v>5</v>
      </c>
      <c r="Z436" s="251" t="str">
        <f>LOOKUP(J436,Personas!$A$2:$A$45,Personas!$B$2:$B$45)</f>
        <v>BX+</v>
      </c>
      <c r="AA436" s="233"/>
      <c r="AB436" s="252"/>
      <c r="AC436" s="252"/>
      <c r="AD436" s="252"/>
      <c r="AE436" s="254"/>
      <c r="AF436" s="255"/>
      <c r="AG436" s="255"/>
    </row>
    <row r="437" spans="1:33" s="245" customFormat="1" ht="51.75" customHeight="1" x14ac:dyDescent="0.25">
      <c r="A437" s="245" t="s">
        <v>945</v>
      </c>
      <c r="B437" s="254" t="s">
        <v>730</v>
      </c>
      <c r="C437" s="257" t="s">
        <v>552</v>
      </c>
      <c r="D437" s="257" t="s">
        <v>352</v>
      </c>
      <c r="E437" s="257" t="s">
        <v>817</v>
      </c>
      <c r="F437" s="257" t="s">
        <v>12</v>
      </c>
      <c r="G437" s="246" t="s">
        <v>553</v>
      </c>
      <c r="H437" s="246" t="s">
        <v>554</v>
      </c>
      <c r="I437" s="257" t="s">
        <v>65</v>
      </c>
      <c r="J437" s="257" t="s">
        <v>80</v>
      </c>
      <c r="K437" s="253">
        <f>Brecha!$D$2</f>
        <v>42058.75</v>
      </c>
      <c r="L437" s="258">
        <v>41570.59375</v>
      </c>
      <c r="M437" s="259">
        <v>42037</v>
      </c>
      <c r="N437" s="249">
        <f t="shared" si="89"/>
        <v>466.40625</v>
      </c>
      <c r="O437" s="248">
        <f t="shared" si="90"/>
        <v>42042</v>
      </c>
      <c r="P437" s="248">
        <v>42039</v>
      </c>
      <c r="Q437" s="249">
        <f t="shared" si="83"/>
        <v>9</v>
      </c>
      <c r="R437" s="249">
        <f t="shared" si="84"/>
        <v>12</v>
      </c>
      <c r="S437" s="250">
        <f t="shared" si="85"/>
        <v>488.15625</v>
      </c>
      <c r="T437" s="256">
        <v>42051.620833333334</v>
      </c>
      <c r="U437" s="247" t="str">
        <f t="shared" si="86"/>
        <v>No Cumplió</v>
      </c>
      <c r="V437" s="247" t="str">
        <f t="shared" si="87"/>
        <v>No Cumplió</v>
      </c>
      <c r="W437" s="250">
        <f t="shared" si="88"/>
        <v>481.0270833333343</v>
      </c>
      <c r="X437" s="246" t="s">
        <v>785</v>
      </c>
      <c r="Y437" s="251">
        <f>Brecha!$D$3</f>
        <v>5</v>
      </c>
      <c r="Z437" s="251" t="str">
        <f>LOOKUP(J437,Personas!$A$2:$A$45,Personas!$B$2:$B$45)</f>
        <v>BX+</v>
      </c>
      <c r="AA437" s="233"/>
      <c r="AB437" s="252"/>
      <c r="AC437" s="252"/>
      <c r="AD437" s="252"/>
      <c r="AE437" s="254"/>
      <c r="AF437" s="255"/>
      <c r="AG437" s="255"/>
    </row>
    <row r="438" spans="1:33" s="245" customFormat="1" ht="51.75" customHeight="1" x14ac:dyDescent="0.25">
      <c r="A438" s="245">
        <v>1</v>
      </c>
      <c r="B438" s="254" t="s">
        <v>730</v>
      </c>
      <c r="C438" s="257" t="s">
        <v>555</v>
      </c>
      <c r="D438" s="257" t="s">
        <v>352</v>
      </c>
      <c r="E438" s="257" t="s">
        <v>51</v>
      </c>
      <c r="F438" s="257" t="s">
        <v>12</v>
      </c>
      <c r="G438" s="246" t="s">
        <v>556</v>
      </c>
      <c r="H438" s="246" t="s">
        <v>557</v>
      </c>
      <c r="I438" s="257" t="s">
        <v>264</v>
      </c>
      <c r="J438" s="257" t="s">
        <v>65</v>
      </c>
      <c r="K438" s="253">
        <f>Brecha!$D$2</f>
        <v>42058.75</v>
      </c>
      <c r="L438" s="258">
        <v>41569.642361111109</v>
      </c>
      <c r="M438" s="259">
        <f>+T439</f>
        <v>42052.609722222223</v>
      </c>
      <c r="N438" s="249">
        <f t="shared" si="89"/>
        <v>482.96736111111386</v>
      </c>
      <c r="O438" s="248">
        <f t="shared" si="90"/>
        <v>42057.609722222223</v>
      </c>
      <c r="P438" s="248"/>
      <c r="Q438" s="249">
        <f t="shared" si="83"/>
        <v>1</v>
      </c>
      <c r="R438" s="249" t="str">
        <f t="shared" si="84"/>
        <v>Sin Fecha</v>
      </c>
      <c r="S438" s="250">
        <f t="shared" si="85"/>
        <v>489.10763888889051</v>
      </c>
      <c r="T438" s="256"/>
      <c r="U438" s="247" t="str">
        <f t="shared" si="86"/>
        <v>No Cumplió</v>
      </c>
      <c r="V438" s="247" t="str">
        <f t="shared" si="87"/>
        <v>Sin Fecha</v>
      </c>
      <c r="W438" s="250">
        <f t="shared" si="88"/>
        <v>489.10763888889051</v>
      </c>
      <c r="X438" s="246" t="s">
        <v>786</v>
      </c>
      <c r="Y438" s="251">
        <f>Brecha!$D$3</f>
        <v>5</v>
      </c>
      <c r="Z438" s="251" t="str">
        <f>LOOKUP(J438,Personas!$A$2:$A$45,Personas!$B$2:$B$45)</f>
        <v>TAS</v>
      </c>
      <c r="AA438" s="233"/>
      <c r="AB438" s="252"/>
      <c r="AC438" s="252"/>
      <c r="AD438" s="252"/>
      <c r="AE438" s="254"/>
      <c r="AF438" s="255"/>
      <c r="AG438" s="255"/>
    </row>
    <row r="439" spans="1:33" s="245" customFormat="1" ht="51.75" customHeight="1" x14ac:dyDescent="0.25">
      <c r="B439" s="254" t="s">
        <v>730</v>
      </c>
      <c r="C439" s="257" t="s">
        <v>555</v>
      </c>
      <c r="D439" s="257" t="s">
        <v>352</v>
      </c>
      <c r="E439" s="257" t="s">
        <v>59</v>
      </c>
      <c r="F439" s="257" t="s">
        <v>12</v>
      </c>
      <c r="G439" s="246" t="s">
        <v>556</v>
      </c>
      <c r="H439" s="246" t="s">
        <v>557</v>
      </c>
      <c r="I439" s="257" t="s">
        <v>65</v>
      </c>
      <c r="J439" s="257" t="s">
        <v>16</v>
      </c>
      <c r="K439" s="253">
        <f>Brecha!$D$2</f>
        <v>42058.75</v>
      </c>
      <c r="L439" s="258">
        <v>41569.642361111109</v>
      </c>
      <c r="M439" s="259">
        <v>42037</v>
      </c>
      <c r="N439" s="249">
        <f t="shared" si="89"/>
        <v>467.35763888889051</v>
      </c>
      <c r="O439" s="248">
        <f t="shared" si="90"/>
        <v>42042</v>
      </c>
      <c r="P439" s="248"/>
      <c r="Q439" s="249">
        <f t="shared" si="83"/>
        <v>10</v>
      </c>
      <c r="R439" s="249" t="str">
        <f t="shared" si="84"/>
        <v>Sin Fecha</v>
      </c>
      <c r="S439" s="250">
        <f t="shared" si="85"/>
        <v>489.10763888889051</v>
      </c>
      <c r="T439" s="256">
        <v>42052.609722222223</v>
      </c>
      <c r="U439" s="247" t="str">
        <f t="shared" si="86"/>
        <v>No Cumplió</v>
      </c>
      <c r="V439" s="247" t="str">
        <f t="shared" si="87"/>
        <v>Sin Fecha</v>
      </c>
      <c r="W439" s="250">
        <f t="shared" si="88"/>
        <v>482.96736111111386</v>
      </c>
      <c r="X439" s="246" t="s">
        <v>786</v>
      </c>
      <c r="Y439" s="251">
        <f>Brecha!$D$3</f>
        <v>5</v>
      </c>
      <c r="Z439" s="251" t="str">
        <f>LOOKUP(J439,Personas!$A$2:$A$45,Personas!$B$2:$B$45)</f>
        <v>TAS</v>
      </c>
      <c r="AA439" s="233"/>
      <c r="AB439" s="252"/>
      <c r="AC439" s="252"/>
      <c r="AD439" s="252"/>
      <c r="AE439" s="254"/>
      <c r="AF439" s="255"/>
      <c r="AG439" s="255"/>
    </row>
    <row r="440" spans="1:33" s="245" customFormat="1" ht="51.75" customHeight="1" x14ac:dyDescent="0.25">
      <c r="B440" s="254" t="s">
        <v>730</v>
      </c>
      <c r="C440" s="257" t="s">
        <v>555</v>
      </c>
      <c r="D440" s="257" t="s">
        <v>352</v>
      </c>
      <c r="E440" s="257" t="s">
        <v>59</v>
      </c>
      <c r="F440" s="257" t="s">
        <v>12</v>
      </c>
      <c r="G440" s="246" t="s">
        <v>556</v>
      </c>
      <c r="H440" s="246" t="s">
        <v>557</v>
      </c>
      <c r="I440" s="257" t="s">
        <v>65</v>
      </c>
      <c r="J440" s="257" t="s">
        <v>264</v>
      </c>
      <c r="K440" s="253">
        <f>Brecha!$D$2</f>
        <v>42058.75</v>
      </c>
      <c r="L440" s="258">
        <v>41569.642361111109</v>
      </c>
      <c r="M440" s="259">
        <v>42037</v>
      </c>
      <c r="N440" s="249">
        <f t="shared" si="89"/>
        <v>467.35763888889051</v>
      </c>
      <c r="O440" s="248">
        <f t="shared" si="90"/>
        <v>42042</v>
      </c>
      <c r="P440" s="248">
        <v>42039</v>
      </c>
      <c r="Q440" s="249">
        <f t="shared" si="83"/>
        <v>16</v>
      </c>
      <c r="R440" s="249">
        <f t="shared" si="84"/>
        <v>19</v>
      </c>
      <c r="S440" s="250">
        <f t="shared" si="85"/>
        <v>489.10763888889051</v>
      </c>
      <c r="T440" s="256"/>
      <c r="U440" s="247" t="str">
        <f t="shared" si="86"/>
        <v>No Cumplió</v>
      </c>
      <c r="V440" s="247" t="str">
        <f t="shared" si="87"/>
        <v>No Cumplió</v>
      </c>
      <c r="W440" s="250">
        <f t="shared" si="88"/>
        <v>489.10763888889051</v>
      </c>
      <c r="X440" s="246" t="s">
        <v>787</v>
      </c>
      <c r="Y440" s="251">
        <f>Brecha!$D$3</f>
        <v>5</v>
      </c>
      <c r="Z440" s="251" t="str">
        <f>LOOKUP(J440,Personas!$A$2:$A$45,Personas!$B$2:$B$45)</f>
        <v>BX+</v>
      </c>
      <c r="AA440" s="233"/>
      <c r="AB440" s="252"/>
      <c r="AC440" s="252"/>
      <c r="AD440" s="252"/>
      <c r="AE440" s="254"/>
      <c r="AF440" s="255"/>
      <c r="AG440" s="255"/>
    </row>
    <row r="441" spans="1:33" s="245" customFormat="1" ht="51.75" customHeight="1" x14ac:dyDescent="0.25">
      <c r="A441" s="245">
        <v>1</v>
      </c>
      <c r="B441" s="254" t="s">
        <v>730</v>
      </c>
      <c r="C441" s="257" t="s">
        <v>558</v>
      </c>
      <c r="D441" s="257" t="s">
        <v>352</v>
      </c>
      <c r="E441" s="257" t="s">
        <v>51</v>
      </c>
      <c r="F441" s="257" t="s">
        <v>12</v>
      </c>
      <c r="G441" s="246" t="s">
        <v>559</v>
      </c>
      <c r="H441" s="246" t="s">
        <v>560</v>
      </c>
      <c r="I441" s="257" t="s">
        <v>282</v>
      </c>
      <c r="J441" s="257" t="s">
        <v>96</v>
      </c>
      <c r="K441" s="253">
        <f>Brecha!$D$2</f>
        <v>42058.75</v>
      </c>
      <c r="L441" s="258">
        <v>41566.638194444444</v>
      </c>
      <c r="M441" s="259">
        <v>42037</v>
      </c>
      <c r="N441" s="249">
        <f t="shared" si="89"/>
        <v>470.3618055555562</v>
      </c>
      <c r="O441" s="248">
        <f t="shared" si="90"/>
        <v>42042</v>
      </c>
      <c r="P441" s="248">
        <v>42039</v>
      </c>
      <c r="Q441" s="249">
        <f t="shared" si="83"/>
        <v>16</v>
      </c>
      <c r="R441" s="249">
        <f t="shared" si="84"/>
        <v>19</v>
      </c>
      <c r="S441" s="250">
        <f t="shared" si="85"/>
        <v>492.1118055555562</v>
      </c>
      <c r="T441" s="256"/>
      <c r="U441" s="247" t="str">
        <f t="shared" si="86"/>
        <v>No Cumplió</v>
      </c>
      <c r="V441" s="247" t="str">
        <f t="shared" si="87"/>
        <v>No Cumplió</v>
      </c>
      <c r="W441" s="250">
        <f t="shared" si="88"/>
        <v>492.1118055555562</v>
      </c>
      <c r="X441" s="246" t="s">
        <v>787</v>
      </c>
      <c r="Y441" s="251">
        <f>Brecha!$D$3</f>
        <v>5</v>
      </c>
      <c r="Z441" s="251" t="str">
        <f>LOOKUP(J441,Personas!$A$2:$A$45,Personas!$B$2:$B$45)</f>
        <v>TAS</v>
      </c>
      <c r="AA441" s="233"/>
      <c r="AB441" s="252"/>
      <c r="AC441" s="252"/>
      <c r="AD441" s="252"/>
      <c r="AE441" s="254"/>
      <c r="AF441" s="255"/>
      <c r="AG441" s="255"/>
    </row>
    <row r="442" spans="1:33" s="245" customFormat="1" ht="51.75" customHeight="1" x14ac:dyDescent="0.25">
      <c r="A442" s="245">
        <v>1</v>
      </c>
      <c r="B442" s="254" t="s">
        <v>730</v>
      </c>
      <c r="C442" s="257" t="s">
        <v>561</v>
      </c>
      <c r="D442" s="257" t="s">
        <v>352</v>
      </c>
      <c r="E442" s="257" t="s">
        <v>51</v>
      </c>
      <c r="F442" s="257" t="s">
        <v>12</v>
      </c>
      <c r="G442" s="246" t="s">
        <v>562</v>
      </c>
      <c r="H442" s="246" t="s">
        <v>563</v>
      </c>
      <c r="I442" s="257" t="s">
        <v>149</v>
      </c>
      <c r="J442" s="257" t="s">
        <v>131</v>
      </c>
      <c r="K442" s="253">
        <f>Brecha!$D$2</f>
        <v>42058.75</v>
      </c>
      <c r="L442" s="258">
        <v>41565.77847222222</v>
      </c>
      <c r="M442" s="259">
        <f>+T443</f>
        <v>42052.777777777781</v>
      </c>
      <c r="N442" s="249">
        <f t="shared" si="89"/>
        <v>486.99930555556057</v>
      </c>
      <c r="O442" s="248">
        <f t="shared" si="90"/>
        <v>42057.777777777781</v>
      </c>
      <c r="P442" s="248"/>
      <c r="Q442" s="249">
        <f t="shared" si="83"/>
        <v>0</v>
      </c>
      <c r="R442" s="249" t="str">
        <f t="shared" si="84"/>
        <v>Sin Fecha</v>
      </c>
      <c r="S442" s="250">
        <f t="shared" si="85"/>
        <v>492.97152777777956</v>
      </c>
      <c r="T442" s="256"/>
      <c r="U442" s="247" t="str">
        <f t="shared" si="86"/>
        <v>No Cumplió</v>
      </c>
      <c r="V442" s="247" t="str">
        <f t="shared" si="87"/>
        <v>Sin Fecha</v>
      </c>
      <c r="W442" s="250">
        <f t="shared" si="88"/>
        <v>492.97152777777956</v>
      </c>
      <c r="X442" s="246" t="s">
        <v>181</v>
      </c>
      <c r="Y442" s="251">
        <f>Brecha!$D$3</f>
        <v>5</v>
      </c>
      <c r="Z442" s="251" t="str">
        <f>LOOKUP(J442,Personas!$A$2:$A$45,Personas!$B$2:$B$45)</f>
        <v>BX+</v>
      </c>
      <c r="AA442" s="233"/>
      <c r="AB442" s="252"/>
      <c r="AC442" s="252"/>
      <c r="AD442" s="252"/>
      <c r="AE442" s="254"/>
      <c r="AF442" s="255"/>
      <c r="AG442" s="255"/>
    </row>
    <row r="443" spans="1:33" s="245" customFormat="1" ht="51.75" customHeight="1" x14ac:dyDescent="0.25">
      <c r="B443" s="254" t="s">
        <v>730</v>
      </c>
      <c r="C443" s="257" t="s">
        <v>561</v>
      </c>
      <c r="D443" s="257" t="s">
        <v>352</v>
      </c>
      <c r="E443" s="257" t="s">
        <v>51</v>
      </c>
      <c r="F443" s="257" t="s">
        <v>12</v>
      </c>
      <c r="G443" s="246" t="s">
        <v>562</v>
      </c>
      <c r="H443" s="246" t="s">
        <v>563</v>
      </c>
      <c r="I443" s="257" t="s">
        <v>282</v>
      </c>
      <c r="J443" s="257" t="s">
        <v>149</v>
      </c>
      <c r="K443" s="253">
        <f>Brecha!$D$2</f>
        <v>42058.75</v>
      </c>
      <c r="L443" s="258">
        <v>41565.77847222222</v>
      </c>
      <c r="M443" s="259">
        <v>42037</v>
      </c>
      <c r="N443" s="249">
        <f t="shared" si="89"/>
        <v>471.22152777777956</v>
      </c>
      <c r="O443" s="248">
        <f t="shared" si="90"/>
        <v>42042</v>
      </c>
      <c r="P443" s="248">
        <v>42039</v>
      </c>
      <c r="Q443" s="249">
        <f t="shared" si="83"/>
        <v>10</v>
      </c>
      <c r="R443" s="249">
        <f t="shared" si="84"/>
        <v>13</v>
      </c>
      <c r="S443" s="250">
        <f t="shared" si="85"/>
        <v>492.97152777777956</v>
      </c>
      <c r="T443" s="256">
        <v>42052.777777777781</v>
      </c>
      <c r="U443" s="247" t="str">
        <f t="shared" si="86"/>
        <v>No Cumplió</v>
      </c>
      <c r="V443" s="247" t="str">
        <f t="shared" si="87"/>
        <v>No Cumplió</v>
      </c>
      <c r="W443" s="250">
        <f t="shared" si="88"/>
        <v>486.99930555556057</v>
      </c>
      <c r="X443" s="246" t="s">
        <v>181</v>
      </c>
      <c r="Y443" s="251">
        <f>Brecha!$D$3</f>
        <v>5</v>
      </c>
      <c r="Z443" s="251" t="str">
        <f>LOOKUP(J443,Personas!$A$2:$A$45,Personas!$B$2:$B$45)</f>
        <v>BX+</v>
      </c>
      <c r="AA443" s="233"/>
      <c r="AB443" s="252"/>
      <c r="AC443" s="252"/>
      <c r="AD443" s="252"/>
      <c r="AE443" s="254"/>
      <c r="AF443" s="255"/>
      <c r="AG443" s="255"/>
    </row>
    <row r="444" spans="1:33" s="245" customFormat="1" ht="51.75" customHeight="1" x14ac:dyDescent="0.25">
      <c r="A444" s="245">
        <v>1</v>
      </c>
      <c r="B444" s="254" t="s">
        <v>730</v>
      </c>
      <c r="C444" s="257" t="s">
        <v>564</v>
      </c>
      <c r="D444" s="257" t="s">
        <v>352</v>
      </c>
      <c r="E444" s="257" t="s">
        <v>158</v>
      </c>
      <c r="F444" s="257" t="s">
        <v>12</v>
      </c>
      <c r="G444" s="246" t="s">
        <v>565</v>
      </c>
      <c r="H444" s="246" t="s">
        <v>566</v>
      </c>
      <c r="I444" s="257" t="s">
        <v>65</v>
      </c>
      <c r="J444" s="257" t="s">
        <v>363</v>
      </c>
      <c r="K444" s="253">
        <f>Brecha!$D$2</f>
        <v>42058.75</v>
      </c>
      <c r="L444" s="258">
        <v>41565.611805555556</v>
      </c>
      <c r="M444" s="259">
        <f>+T445</f>
        <v>42049.651388888888</v>
      </c>
      <c r="N444" s="249">
        <f t="shared" si="89"/>
        <v>484.03958333333139</v>
      </c>
      <c r="O444" s="248">
        <f t="shared" si="90"/>
        <v>42054.651388888888</v>
      </c>
      <c r="P444" s="248">
        <v>42039</v>
      </c>
      <c r="Q444" s="249">
        <f t="shared" si="83"/>
        <v>4</v>
      </c>
      <c r="R444" s="249">
        <f t="shared" si="84"/>
        <v>19</v>
      </c>
      <c r="S444" s="250">
        <f t="shared" si="85"/>
        <v>493.1381944444438</v>
      </c>
      <c r="T444" s="256"/>
      <c r="U444" s="247" t="str">
        <f t="shared" si="86"/>
        <v>No Cumplió</v>
      </c>
      <c r="V444" s="247" t="str">
        <f t="shared" si="87"/>
        <v>No Cumplió</v>
      </c>
      <c r="W444" s="250">
        <f t="shared" si="88"/>
        <v>493.1381944444438</v>
      </c>
      <c r="X444" s="246" t="s">
        <v>577</v>
      </c>
      <c r="Y444" s="251">
        <f>Brecha!$D$3</f>
        <v>5</v>
      </c>
      <c r="Z444" s="251" t="str">
        <f>LOOKUP(J444,Personas!$A$2:$A$45,Personas!$B$2:$B$45)</f>
        <v>TAS</v>
      </c>
      <c r="AA444" s="233"/>
      <c r="AB444" s="252"/>
      <c r="AC444" s="252"/>
      <c r="AD444" s="252"/>
      <c r="AE444" s="254"/>
      <c r="AF444" s="255"/>
      <c r="AG444" s="255"/>
    </row>
    <row r="445" spans="1:33" s="245" customFormat="1" ht="51.75" customHeight="1" x14ac:dyDescent="0.25">
      <c r="B445" s="254" t="s">
        <v>730</v>
      </c>
      <c r="C445" s="257" t="s">
        <v>564</v>
      </c>
      <c r="D445" s="257" t="s">
        <v>352</v>
      </c>
      <c r="E445" s="257" t="s">
        <v>59</v>
      </c>
      <c r="F445" s="257" t="s">
        <v>12</v>
      </c>
      <c r="G445" s="246" t="s">
        <v>565</v>
      </c>
      <c r="H445" s="246" t="s">
        <v>566</v>
      </c>
      <c r="I445" s="257" t="s">
        <v>65</v>
      </c>
      <c r="J445" s="257" t="s">
        <v>148</v>
      </c>
      <c r="K445" s="253">
        <f>Brecha!$D$2</f>
        <v>42058.75</v>
      </c>
      <c r="L445" s="258">
        <v>41565.611805555556</v>
      </c>
      <c r="M445" s="259">
        <v>42037</v>
      </c>
      <c r="N445" s="249">
        <f t="shared" si="89"/>
        <v>471.3881944444438</v>
      </c>
      <c r="O445" s="248">
        <f t="shared" si="90"/>
        <v>42042</v>
      </c>
      <c r="P445" s="248">
        <v>42039</v>
      </c>
      <c r="Q445" s="249">
        <f t="shared" si="83"/>
        <v>7</v>
      </c>
      <c r="R445" s="249">
        <f t="shared" si="84"/>
        <v>10</v>
      </c>
      <c r="S445" s="250">
        <f t="shared" si="85"/>
        <v>493.1381944444438</v>
      </c>
      <c r="T445" s="256">
        <v>42049.651388888888</v>
      </c>
      <c r="U445" s="247" t="str">
        <f t="shared" si="86"/>
        <v>No Cumplió</v>
      </c>
      <c r="V445" s="247" t="str">
        <f t="shared" si="87"/>
        <v>No Cumplió</v>
      </c>
      <c r="W445" s="250">
        <f t="shared" si="88"/>
        <v>484.03958333333139</v>
      </c>
      <c r="X445" s="246" t="s">
        <v>577</v>
      </c>
      <c r="Y445" s="251">
        <f>Brecha!$D$3</f>
        <v>5</v>
      </c>
      <c r="Z445" s="251" t="str">
        <f>LOOKUP(J445,Personas!$A$2:$A$45,Personas!$B$2:$B$45)</f>
        <v>BX+</v>
      </c>
      <c r="AA445" s="233"/>
      <c r="AB445" s="252"/>
      <c r="AC445" s="252"/>
      <c r="AD445" s="252"/>
      <c r="AE445" s="254"/>
      <c r="AF445" s="255"/>
      <c r="AG445" s="255"/>
    </row>
    <row r="446" spans="1:33" s="245" customFormat="1" ht="51.75" customHeight="1" x14ac:dyDescent="0.25">
      <c r="A446" s="245">
        <v>1</v>
      </c>
      <c r="B446" s="254" t="s">
        <v>730</v>
      </c>
      <c r="C446" s="257" t="s">
        <v>567</v>
      </c>
      <c r="D446" s="257" t="s">
        <v>352</v>
      </c>
      <c r="E446" s="257" t="s">
        <v>59</v>
      </c>
      <c r="F446" s="257" t="s">
        <v>12</v>
      </c>
      <c r="G446" s="246" t="s">
        <v>568</v>
      </c>
      <c r="H446" s="246" t="s">
        <v>569</v>
      </c>
      <c r="I446" s="257" t="s">
        <v>282</v>
      </c>
      <c r="J446" s="257" t="s">
        <v>80</v>
      </c>
      <c r="K446" s="253">
        <f>Brecha!$D$2</f>
        <v>42058.75</v>
      </c>
      <c r="L446" s="258">
        <v>41564.566666666666</v>
      </c>
      <c r="M446" s="259">
        <f>+T447</f>
        <v>42048.659722222219</v>
      </c>
      <c r="N446" s="249">
        <f t="shared" si="89"/>
        <v>484.09305555555329</v>
      </c>
      <c r="O446" s="248">
        <f t="shared" si="90"/>
        <v>42053.659722222219</v>
      </c>
      <c r="P446" s="248">
        <v>42039</v>
      </c>
      <c r="Q446" s="249">
        <f t="shared" si="83"/>
        <v>5</v>
      </c>
      <c r="R446" s="249">
        <f t="shared" si="84"/>
        <v>19</v>
      </c>
      <c r="S446" s="250">
        <f t="shared" si="85"/>
        <v>494.1833333333343</v>
      </c>
      <c r="T446" s="256"/>
      <c r="U446" s="247" t="str">
        <f t="shared" si="86"/>
        <v>No Cumplió</v>
      </c>
      <c r="V446" s="247" t="str">
        <f t="shared" si="87"/>
        <v>No Cumplió</v>
      </c>
      <c r="W446" s="250">
        <f t="shared" si="88"/>
        <v>494.1833333333343</v>
      </c>
      <c r="X446" s="246" t="s">
        <v>577</v>
      </c>
      <c r="Y446" s="251">
        <f>Brecha!$D$3</f>
        <v>5</v>
      </c>
      <c r="Z446" s="251" t="str">
        <f>LOOKUP(J446,Personas!$A$2:$A$45,Personas!$B$2:$B$45)</f>
        <v>BX+</v>
      </c>
      <c r="AA446" s="233"/>
      <c r="AB446" s="252"/>
      <c r="AC446" s="252"/>
      <c r="AD446" s="252"/>
      <c r="AE446" s="254"/>
      <c r="AF446" s="255"/>
      <c r="AG446" s="255"/>
    </row>
    <row r="447" spans="1:33" s="245" customFormat="1" ht="51.75" customHeight="1" x14ac:dyDescent="0.25">
      <c r="B447" s="254" t="s">
        <v>730</v>
      </c>
      <c r="C447" s="257" t="s">
        <v>567</v>
      </c>
      <c r="D447" s="257" t="s">
        <v>352</v>
      </c>
      <c r="E447" s="257" t="s">
        <v>59</v>
      </c>
      <c r="F447" s="257" t="s">
        <v>12</v>
      </c>
      <c r="G447" s="246" t="s">
        <v>568</v>
      </c>
      <c r="H447" s="246" t="s">
        <v>569</v>
      </c>
      <c r="I447" s="257" t="s">
        <v>282</v>
      </c>
      <c r="J447" s="257" t="s">
        <v>55</v>
      </c>
      <c r="K447" s="253">
        <f>Brecha!$D$2</f>
        <v>42058.75</v>
      </c>
      <c r="L447" s="258">
        <v>41564.566666666666</v>
      </c>
      <c r="M447" s="259">
        <v>42037</v>
      </c>
      <c r="N447" s="249">
        <f t="shared" si="89"/>
        <v>472.4333333333343</v>
      </c>
      <c r="O447" s="248">
        <f t="shared" si="90"/>
        <v>42042</v>
      </c>
      <c r="P447" s="248">
        <v>42039</v>
      </c>
      <c r="Q447" s="249">
        <f t="shared" si="83"/>
        <v>6</v>
      </c>
      <c r="R447" s="249">
        <f t="shared" si="84"/>
        <v>9</v>
      </c>
      <c r="S447" s="250">
        <f t="shared" si="85"/>
        <v>494.1833333333343</v>
      </c>
      <c r="T447" s="256">
        <v>42048.659722222219</v>
      </c>
      <c r="U447" s="247" t="str">
        <f t="shared" si="86"/>
        <v>No Cumplió</v>
      </c>
      <c r="V447" s="247" t="str">
        <f t="shared" si="87"/>
        <v>No Cumplió</v>
      </c>
      <c r="W447" s="250">
        <f t="shared" si="88"/>
        <v>484.09305555555329</v>
      </c>
      <c r="X447" s="246" t="s">
        <v>577</v>
      </c>
      <c r="Y447" s="251">
        <f>Brecha!$D$3</f>
        <v>5</v>
      </c>
      <c r="Z447" s="251" t="str">
        <f>LOOKUP(J447,Personas!$A$2:$A$45,Personas!$B$2:$B$45)</f>
        <v>BX+</v>
      </c>
      <c r="AA447" s="233"/>
      <c r="AB447" s="252"/>
      <c r="AC447" s="252"/>
      <c r="AD447" s="252"/>
      <c r="AE447" s="254"/>
      <c r="AF447" s="255"/>
      <c r="AG447" s="255"/>
    </row>
  </sheetData>
  <hyperlinks>
    <hyperlink ref="C6" r:id="rId1" display="https://support.finsoftware.com/jira/browse/BXMPRJ-1309"/>
    <hyperlink ref="C7" r:id="rId2" display="https://support.finsoftware.com/jira/browse/BXMPRJ-1308"/>
    <hyperlink ref="C121" r:id="rId3" display="https://support.finsoftware.com/jira/browse/BXMPRJ-1261"/>
    <hyperlink ref="C125" r:id="rId4" display="https://support.finsoftware.com/jira/browse/BXMPRJ-1248"/>
    <hyperlink ref="C122" r:id="rId5" display="https://support.finsoftware.com/jira/browse/BXMPRJ-1261"/>
    <hyperlink ref="C126" r:id="rId6" display="https://support.finsoftware.com/jira/browse/BXMPRJ-1248"/>
    <hyperlink ref="C142" r:id="rId7" display="https://support.finsoftware.com/jira/browse/BXMPRJ-1204"/>
    <hyperlink ref="C120" r:id="rId8" display="https://support.finsoftware.com/jira/browse/BXMPRJ-1261"/>
    <hyperlink ref="C119" r:id="rId9" display="https://support.finsoftware.com/jira/browse/BXMPRJ-1261"/>
    <hyperlink ref="C217" r:id="rId10" display="https://support.finsoftware.com/jira/browse/BXMPRJ-1268"/>
    <hyperlink ref="C214" r:id="rId11" display="https://support.finsoftware.com/jira/browse/BXMPRJ-1319"/>
    <hyperlink ref="C360" r:id="rId12" display="https://support.finsoftware.com/jira/browse/BXMPRJ-1021"/>
    <hyperlink ref="C288" r:id="rId13" display="https://support.finsoftware.com/jira/browse/BXMPRJ-1254"/>
    <hyperlink ref="C271" r:id="rId14" display="https://support.finsoftware.com/jira/browse/BXMPRJ-1323"/>
  </hyperlinks>
  <pageMargins left="0.7" right="0.7" top="0.75" bottom="0.75" header="0.3" footer="0.3"/>
  <legacy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Nomenclatura</vt:lpstr>
      <vt:lpstr>Abiertos</vt:lpstr>
      <vt:lpstr>Bug's</vt:lpstr>
      <vt:lpstr>Migración</vt:lpstr>
      <vt:lpstr>Parametrización</vt:lpstr>
      <vt:lpstr>Brecha</vt:lpstr>
      <vt:lpstr>Gráfico 2</vt:lpstr>
      <vt:lpstr>Gráfico 1</vt:lpstr>
      <vt:lpstr>Concentrado</vt:lpstr>
      <vt:lpstr>Personas</vt:lpstr>
      <vt:lpstr>detalle abiertos</vt:lpstr>
      <vt:lpstr>detalle Bug's</vt:lpstr>
      <vt:lpstr>Detalle Migración</vt:lpstr>
      <vt:lpstr>Detalle Parametrización</vt:lpstr>
      <vt:lpstr>Detalle Brechas</vt:lpstr>
      <vt:lpstr>Resumen</vt:lpstr>
      <vt:lpstr>Instrucciones</vt:lpstr>
      <vt:lpstr>Hoja3</vt:lpstr>
      <vt:lpstr>Gráfico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Software Systems</dc:title>
  <dc:creator>clct</dc:creator>
  <cp:lastModifiedBy>Francisco Javier Hernández Valadez</cp:lastModifiedBy>
  <dcterms:created xsi:type="dcterms:W3CDTF">2015-01-31T17:38:02Z</dcterms:created>
  <dcterms:modified xsi:type="dcterms:W3CDTF">2015-02-25T00:14:26Z</dcterms:modified>
</cp:coreProperties>
</file>