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 Checklist" sheetId="1" r:id="rId4"/>
    <sheet state="visible" name="Summary Findings" sheetId="2" r:id="rId5"/>
    <sheet state="visible" name="Risk Assessment Calculator" sheetId="3" r:id="rId6"/>
    <sheet state="visible" name="References" sheetId="4" r:id="rId7"/>
  </sheets>
  <definedNames>
    <definedName name="LossofAvailability">References!$E$12:$E$16</definedName>
    <definedName name="Motive">References!$C$3:$C$6</definedName>
    <definedName name="LossofConfidentiality">References!$A$12:$A$16</definedName>
    <definedName name="EasyofDiscovery">References!$I$3:$I$7</definedName>
    <definedName name="result">#REF!</definedName>
    <definedName name="NonCompliance">References!$M$12:$M$15</definedName>
    <definedName name="LossofAccountability">References!$G$12:$G$15</definedName>
    <definedName name="PolicyViolation">References!$O$12:$O$16</definedName>
    <definedName name="ReputationDamage">References!$K$12:$K$16</definedName>
    <definedName name="PopulationSize">References!$G$3:$G$8</definedName>
    <definedName name="FinancialDamage">References!$I$12:$I$16</definedName>
    <definedName name="IntrusionDetection">References!$O$3:$O$7</definedName>
    <definedName name="Opportunity">References!$E$3:$E$6</definedName>
    <definedName name="EaseofExploit">References!$K$3:$K$7</definedName>
    <definedName name="SkillRequired">References!$A$3:$A$8</definedName>
    <definedName name="LossofIntegrity">References!$C$12:$C$17</definedName>
    <definedName name="Awareness">References!$M$3:$M$7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======
ID#AAAAX7SP-TQ
    (2022-04-09 13:28:44)
How technically skilled is this group of threat agents?</t>
      </text>
    </comment>
    <comment authorId="0" ref="G5">
      <text>
        <t xml:space="preserve">======
ID#AAAAX7SP-S8
    (2022-04-09 13:28:43)
How much data could be disclosed and how sensitive is it?</t>
      </text>
    </comment>
    <comment authorId="0" ref="B6">
      <text>
        <t xml:space="preserve">======
ID#AAAAX7SP-TI
    (2022-04-09 13:28:43)
How motivated is this group of threat agents to find and exploit this vulnerability?</t>
      </text>
    </comment>
    <comment authorId="0" ref="G6">
      <text>
        <t xml:space="preserve">======
ID#AAAAX797ay0
    (2022-04-09 13:28:44)
How much data could be corrupted and how damaged is it?</t>
      </text>
    </comment>
    <comment authorId="0" ref="B7">
      <text>
        <t xml:space="preserve">======
ID#AAAAX7SP-TE
    (2022-04-09 13:28:43)
What resources and opportunities are required for this group of threat agents to find and exploit this vulnerability?</t>
      </text>
    </comment>
    <comment authorId="0" ref="G7">
      <text>
        <t xml:space="preserve">======
ID#AAAAX7SP-TM
    (2022-04-09 13:28:43)
How much service could be lost and how vital is it?</t>
      </text>
    </comment>
    <comment authorId="0" ref="B8">
      <text>
        <t xml:space="preserve">======
ID#AAAAX797azA
    (2022-04-09 13:28:44)
How large is this group of threat agents?</t>
      </text>
    </comment>
    <comment authorId="0" ref="G8">
      <text>
        <t xml:space="preserve">======
ID#AAAAX7SP-TA
    (2022-04-09 13:28:43)
Are the threat agents' actions traceable to an individual?</t>
      </text>
    </comment>
    <comment authorId="0" ref="B11">
      <text>
        <t xml:space="preserve">======
ID#AAAAX797ayw
    (2022-04-09 13:28:44)
How easy is it for this group of threat agents to discover this vulnerability?</t>
      </text>
    </comment>
    <comment authorId="0" ref="G11">
      <text>
        <t xml:space="preserve">======
ID#AAAAX7SP-Tc
    (2022-04-09 13:28:44)
How much financial damage will result from an exploit?</t>
      </text>
    </comment>
    <comment authorId="0" ref="B12">
      <text>
        <t xml:space="preserve">======
ID#AAAAX797ay4
    (2022-04-09 13:28:44)
How easy is it for this group of threat agents to actually exploit this vulnerability?</t>
      </text>
    </comment>
    <comment authorId="0" ref="G12">
      <text>
        <t xml:space="preserve">======
ID#AAAAX797azE
    (2022-04-09 13:28:44)
Would an exploit result in reputation damage that would harm the business?</t>
      </text>
    </comment>
    <comment authorId="0" ref="B13">
      <text>
        <t xml:space="preserve">======
ID#AAAAX797ay8
    (2022-04-09 13:28:44)
How well known is this vulnerability to this group of threat agents?</t>
      </text>
    </comment>
    <comment authorId="0" ref="G13">
      <text>
        <t xml:space="preserve">======
ID#AAAAX7SP-TY
    (2022-04-09 13:28:44)
How much exposure does non-compliance introduce?</t>
      </text>
    </comment>
    <comment authorId="0" ref="B14">
      <text>
        <t xml:space="preserve">======
ID#AAAAX7SP-Tg
    (2022-04-09 13:28:44)
How likely is an exploit to be detected?</t>
      </text>
    </comment>
    <comment authorId="0" ref="G14">
      <text>
        <t xml:space="preserve">======
ID#AAAAX7SP-TU
    (2022-04-09 13:28:44)
How much personally identifiable information could be disclosed?</t>
      </text>
    </comment>
  </commentList>
</comments>
</file>

<file path=xl/sharedStrings.xml><?xml version="1.0" encoding="utf-8"?>
<sst xmlns="http://schemas.openxmlformats.org/spreadsheetml/2006/main" count="210" uniqueCount="118">
  <si>
    <t>OWASP: Testing Guide v4.2 Checklist</t>
  </si>
  <si>
    <t>{CATEGORY}</t>
  </si>
  <si>
    <t>Test Name</t>
  </si>
  <si>
    <t>Objectives</t>
  </si>
  <si>
    <t>Status</t>
  </si>
  <si>
    <t>Notes</t>
  </si>
  <si>
    <t>{OTG_ID}</t>
  </si>
  <si>
    <t>{OTG_TEST_NAME}</t>
  </si>
  <si>
    <t>{OTG_TEST_OBJECTIVES}</t>
  </si>
  <si>
    <t>Not Started</t>
  </si>
  <si>
    <t>OWASP: Summary Findings</t>
  </si>
  <si>
    <t>Nº</t>
  </si>
  <si>
    <t>OTG</t>
  </si>
  <si>
    <t>Vulnerability Name</t>
  </si>
  <si>
    <t>Affected Host/Path</t>
  </si>
  <si>
    <t>Impact</t>
  </si>
  <si>
    <t>Likelihood</t>
  </si>
  <si>
    <t>Risk</t>
  </si>
  <si>
    <t>Observation/Implication</t>
  </si>
  <si>
    <t>Recommendation</t>
  </si>
  <si>
    <t>Test Evidence</t>
  </si>
  <si>
    <t>WSTG-INFO-02</t>
  </si>
  <si>
    <t>www.example.com/news.php (id,page)</t>
  </si>
  <si>
    <t>High</t>
  </si>
  <si>
    <t>Moderate</t>
  </si>
  <si>
    <t>xxx-1</t>
  </si>
  <si>
    <t>Conduct Search Engine Discovery Reconnaissance for Information Leakage</t>
  </si>
  <si>
    <t>OWASP: Risk Assessment Calculator</t>
  </si>
  <si>
    <t>Likelihood factors</t>
  </si>
  <si>
    <t>Impact factors</t>
  </si>
  <si>
    <t>Threat Agent Factors</t>
  </si>
  <si>
    <t>Technical Impact Factors</t>
  </si>
  <si>
    <t>Skills required</t>
  </si>
  <si>
    <t>Some technical skills [3]</t>
  </si>
  <si>
    <t>Loss of confidentiality</t>
  </si>
  <si>
    <t>Minimal non-sensitive data disclosed [2]</t>
  </si>
  <si>
    <t>Motive</t>
  </si>
  <si>
    <t>Possible reward [4]</t>
  </si>
  <si>
    <t>Loss of Integrity</t>
  </si>
  <si>
    <t>All data totally corrupt [9]</t>
  </si>
  <si>
    <t>Opportunity</t>
  </si>
  <si>
    <t>Full access or expensive resources required [0]</t>
  </si>
  <si>
    <t>Loss of Availability</t>
  </si>
  <si>
    <t>Minimal secondary services interrupted [1]</t>
  </si>
  <si>
    <t>Population Size</t>
  </si>
  <si>
    <t>System Administrators [2]</t>
  </si>
  <si>
    <t>Loss of Accountability</t>
  </si>
  <si>
    <t>Not Applicable [0]</t>
  </si>
  <si>
    <t>Vulnerability Factors</t>
  </si>
  <si>
    <t>Business Impact Factors</t>
  </si>
  <si>
    <t>Easy of Discovery</t>
  </si>
  <si>
    <t>Practically impossible [1]</t>
  </si>
  <si>
    <t>Financial damage</t>
  </si>
  <si>
    <t>Minor effect on annual profit [3]</t>
  </si>
  <si>
    <t>Ease of Exploit</t>
  </si>
  <si>
    <t>Easy [5]</t>
  </si>
  <si>
    <t>Reputation damage</t>
  </si>
  <si>
    <t>Loss of major accounts [4]</t>
  </si>
  <si>
    <t>Awareness</t>
  </si>
  <si>
    <t>Hidden [4]</t>
  </si>
  <si>
    <t>Non-Compliance</t>
  </si>
  <si>
    <t>Clear violation [5]</t>
  </si>
  <si>
    <t>Intrusion Detection</t>
  </si>
  <si>
    <t>Logged and reviewed [3]</t>
  </si>
  <si>
    <t>Privacy violation</t>
  </si>
  <si>
    <t>One individual [3]</t>
  </si>
  <si>
    <t>Likelihood score:</t>
  </si>
  <si>
    <t>Impact score:</t>
  </si>
  <si>
    <t>Overall Risk Severity :</t>
  </si>
  <si>
    <t>Select an option</t>
  </si>
  <si>
    <t xml:space="preserve"> </t>
  </si>
  <si>
    <t>No technical skills [1]</t>
  </si>
  <si>
    <t>Low or no reward [1]</t>
  </si>
  <si>
    <t>Special access or resources required [4]</t>
  </si>
  <si>
    <t>Theoretical [1]</t>
  </si>
  <si>
    <t>Unknown [1]</t>
  </si>
  <si>
    <t>Active detection in application [1]</t>
  </si>
  <si>
    <t>Some access or resources required [7]</t>
  </si>
  <si>
    <t>Intranet Users [4]</t>
  </si>
  <si>
    <t>Difficult [3]</t>
  </si>
  <si>
    <t>Advanced computer user [5]</t>
  </si>
  <si>
    <t>High reward [9]</t>
  </si>
  <si>
    <t>No access or resources required [9]</t>
  </si>
  <si>
    <t>Partners [5]</t>
  </si>
  <si>
    <t>Easy [7]</t>
  </si>
  <si>
    <t>Obvious [6]</t>
  </si>
  <si>
    <t>Logged without review [8]</t>
  </si>
  <si>
    <t>Network and programming skills [6]</t>
  </si>
  <si>
    <t>Authenticated users [6]</t>
  </si>
  <si>
    <t>Automated tools available [9]</t>
  </si>
  <si>
    <t>Public knowledge [9]</t>
  </si>
  <si>
    <t>Not logged [9]</t>
  </si>
  <si>
    <t>Security penetration skills [9]</t>
  </si>
  <si>
    <t>Anonymous Internet users [9]</t>
  </si>
  <si>
    <t>Minimal slightly corrupt data [1]</t>
  </si>
  <si>
    <t>Attack fully traceable to individual [1]</t>
  </si>
  <si>
    <t>Damage costs less than to fix the issue [1]</t>
  </si>
  <si>
    <t>Minimal damage [1]</t>
  </si>
  <si>
    <t>Minor violation [2]</t>
  </si>
  <si>
    <t>Extensive non-sensitive data disclosed [6]</t>
  </si>
  <si>
    <t>Minimal seriously corrupt data [3]</t>
  </si>
  <si>
    <t>Minimal primary services interrupted [5]</t>
  </si>
  <si>
    <t>Attack possibly traceable to individual [7]</t>
  </si>
  <si>
    <t>Hundreds of people [5]</t>
  </si>
  <si>
    <t>Extensive critical data disclosed [7]</t>
  </si>
  <si>
    <t>Extensive slightly corrupt data [5]</t>
  </si>
  <si>
    <t>Extensive primary services interrupted [7]</t>
  </si>
  <si>
    <t>Attack completely anonymous [9]</t>
  </si>
  <si>
    <t>Significant effect on annual profit [7]</t>
  </si>
  <si>
    <t>Loss of goodwill [5]</t>
  </si>
  <si>
    <t>High profile violation [7]</t>
  </si>
  <si>
    <t>Thousands of people [7]</t>
  </si>
  <si>
    <t>All data disclosed [9]</t>
  </si>
  <si>
    <t>Extensive seriously corrupt data [7]</t>
  </si>
  <si>
    <t>All services completely lost [9]</t>
  </si>
  <si>
    <t>Backruptcy [9]</t>
  </si>
  <si>
    <t>Brand damage [9]</t>
  </si>
  <si>
    <t>Millions of people [9]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</si>
</sst>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b/>
      <color theme="0"/>
      <name val="Arial"/>
      <scheme val="minor"/>
    </font>
    <font>
      <b/>
      <sz val="10.0"/>
      <color rgb="FFFFFFFF"/>
      <name val="Arial"/>
      <scheme val="minor"/>
    </font>
    <font>
      <sz val="10.0"/>
      <color rgb="FF4D90FF"/>
      <name val="Arial"/>
      <scheme val="minor"/>
    </font>
    <font>
      <color rgb="FF4D90FF"/>
      <name val="Arial"/>
      <scheme val="minor"/>
    </font>
    <font>
      <sz val="10.0"/>
      <color rgb="FF434343"/>
      <name val="Arial"/>
      <scheme val="minor"/>
    </font>
    <font>
      <sz val="10.0"/>
      <color theme="1"/>
      <name val="Arial"/>
      <scheme val="minor"/>
    </font>
    <font>
      <i/>
      <sz val="10.0"/>
      <color rgb="FF434343"/>
      <name val="Arial"/>
      <scheme val="minor"/>
    </font>
    <font>
      <b/>
      <color rgb="FFFFFFFF"/>
      <name val="Arial"/>
      <scheme val="minor"/>
    </font>
    <font>
      <color rgb="FFEA4335"/>
      <name val="Arial"/>
      <scheme val="minor"/>
    </font>
    <font>
      <color rgb="FF000000"/>
      <name val="Arial"/>
    </font>
    <font>
      <sz val="10.0"/>
      <color rgb="FFB7B7B7"/>
      <name val="Arial"/>
    </font>
    <font>
      <b/>
      <sz val="11.0"/>
      <color theme="0"/>
      <name val="Calibri"/>
    </font>
    <font>
      <b/>
      <sz val="11.0"/>
      <color rgb="FF000000"/>
      <name val="Calibri"/>
    </font>
    <font>
      <b/>
      <i/>
      <sz val="11.0"/>
      <color rgb="FF4D90FF"/>
      <name val="Calibri"/>
    </font>
    <font>
      <i/>
      <sz val="11.0"/>
      <color rgb="FF000000"/>
      <name val="Calibri"/>
    </font>
    <font>
      <sz val="11.0"/>
      <color rgb="FF000000"/>
      <name val="Calibri"/>
    </font>
    <font>
      <sz val="11.0"/>
      <color rgb="FFB7B7B7"/>
      <name val="Calibri"/>
    </font>
    <font>
      <i/>
      <sz val="11.0"/>
      <color rgb="FFB7B7B7"/>
      <name val="Calibri"/>
    </font>
    <font>
      <b/>
      <sz val="20.0"/>
      <color rgb="FF000000"/>
      <name val="Calibri"/>
    </font>
    <font>
      <b/>
      <sz val="11.0"/>
      <color rgb="FF333333"/>
      <name val="Calibri"/>
    </font>
    <font>
      <b/>
      <sz val="12.0"/>
      <color rgb="FF333333"/>
      <name val="Calibri"/>
    </font>
    <font>
      <b/>
      <sz val="14.0"/>
      <color rgb="FF000000"/>
      <name val="Calibri"/>
    </font>
    <font>
      <sz val="10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D90FF"/>
        <bgColor rgb="FF4D90FF"/>
      </patternFill>
    </fill>
    <fill>
      <patternFill patternType="solid">
        <fgColor rgb="FFEFF5FF"/>
        <bgColor rgb="FFEFF5FF"/>
      </patternFill>
    </fill>
    <fill>
      <patternFill patternType="solid">
        <fgColor rgb="FFEA4335"/>
        <bgColor rgb="FFEA4335"/>
      </patternFill>
    </fill>
    <fill>
      <patternFill patternType="solid">
        <fgColor rgb="FFFFEBE9"/>
        <bgColor rgb="FFFFEBE9"/>
      </patternFill>
    </fill>
    <fill>
      <patternFill patternType="solid">
        <fgColor rgb="FF34A853"/>
        <bgColor rgb="FF34A853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</fills>
  <borders count="27">
    <border/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left" readingOrder="0"/>
    </xf>
    <xf borderId="1" fillId="0" fontId="2" numFmtId="0" xfId="0" applyBorder="1" applyFont="1"/>
    <xf borderId="3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4" fillId="0" fontId="3" numFmtId="0" xfId="0" applyBorder="1" applyFont="1"/>
    <xf borderId="5" fillId="0" fontId="3" numFmtId="0" xfId="0" applyAlignment="1" applyBorder="1" applyFont="1">
      <alignment horizontal="left"/>
    </xf>
    <xf borderId="6" fillId="0" fontId="3" numFmtId="0" xfId="0" applyBorder="1" applyFont="1"/>
    <xf borderId="7" fillId="0" fontId="3" numFmtId="0" xfId="0" applyBorder="1" applyFont="1"/>
    <xf borderId="7" fillId="0" fontId="4" numFmtId="0" xfId="0" applyAlignment="1" applyBorder="1" applyFont="1">
      <alignment readingOrder="0" vertical="center"/>
    </xf>
    <xf borderId="0" fillId="2" fontId="5" numFmtId="0" xfId="0" applyAlignment="1" applyFill="1" applyFont="1">
      <alignment horizontal="left" readingOrder="0" shrinkToFit="0" vertical="center" wrapText="1"/>
    </xf>
    <xf borderId="0" fillId="3" fontId="6" numFmtId="0" xfId="0" applyAlignment="1" applyFill="1" applyFont="1">
      <alignment readingOrder="0" vertical="center"/>
    </xf>
    <xf borderId="7" fillId="0" fontId="7" numFmtId="0" xfId="0" applyAlignment="1" applyBorder="1" applyFont="1">
      <alignment readingOrder="0" vertical="center"/>
    </xf>
    <xf borderId="7" fillId="0" fontId="8" numFmtId="0" xfId="0" applyAlignment="1" applyBorder="1" applyFont="1">
      <alignment readingOrder="0" shrinkToFit="0" vertical="top" wrapText="1"/>
    </xf>
    <xf borderId="8" fillId="0" fontId="8" numFmtId="0" xfId="0" applyAlignment="1" applyBorder="1" applyFont="1">
      <alignment horizontal="left" readingOrder="0"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8" fillId="0" fontId="10" numFmtId="0" xfId="0" applyAlignment="1" applyBorder="1" applyFont="1">
      <alignment readingOrder="0"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8" fillId="0" fontId="8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shrinkToFit="0" vertical="top" wrapText="1"/>
    </xf>
    <xf borderId="5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3" numFmtId="0" xfId="0" applyAlignment="1" applyBorder="1" applyFont="1">
      <alignment horizontal="left"/>
    </xf>
    <xf borderId="10" fillId="0" fontId="3" numFmtId="0" xfId="0" applyAlignment="1" applyBorder="1" applyFont="1">
      <alignment horizontal="center"/>
    </xf>
    <xf borderId="0" fillId="4" fontId="11" numFmtId="0" xfId="0" applyAlignment="1" applyFill="1" applyFont="1">
      <alignment horizontal="center" readingOrder="0" shrinkToFit="0" vertical="center" wrapText="1"/>
    </xf>
    <xf borderId="0" fillId="5" fontId="12" numFmtId="0" xfId="0" applyAlignment="1" applyFill="1" applyFont="1">
      <alignment readingOrder="0" vertical="center"/>
    </xf>
    <xf borderId="0" fillId="5" fontId="12" numFmtId="0" xfId="0" applyAlignment="1" applyFont="1">
      <alignment horizontal="left" readingOrder="0" vertical="center"/>
    </xf>
    <xf borderId="0" fillId="5" fontId="12" numFmtId="0" xfId="0" applyAlignment="1" applyFont="1">
      <alignment horizontal="center" readingOrder="0" vertical="center"/>
    </xf>
    <xf borderId="8" fillId="0" fontId="8" numFmtId="0" xfId="0" applyAlignment="1" applyBorder="1" applyFont="1">
      <alignment horizontal="center" readingOrder="0" shrinkToFit="0" vertical="center" wrapText="1"/>
    </xf>
    <xf borderId="8" fillId="0" fontId="13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horizontal="left" shrinkToFit="0" vertical="center" wrapText="1"/>
    </xf>
    <xf borderId="11" fillId="0" fontId="1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left"/>
    </xf>
    <xf borderId="12" fillId="0" fontId="3" numFmtId="0" xfId="0" applyAlignment="1" applyBorder="1" applyFont="1">
      <alignment horizontal="center"/>
    </xf>
    <xf borderId="13" fillId="0" fontId="14" numFmtId="0" xfId="0" applyAlignment="1" applyBorder="1" applyFont="1">
      <alignment horizontal="left" shrinkToFit="0" vertical="center" wrapText="1"/>
    </xf>
    <xf borderId="0" fillId="6" fontId="15" numFmtId="0" xfId="0" applyAlignment="1" applyFill="1" applyFont="1">
      <alignment horizontal="left" vertical="center"/>
    </xf>
    <xf borderId="7" fillId="0" fontId="16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/>
    </xf>
    <xf borderId="0" fillId="3" fontId="17" numFmtId="0" xfId="0" applyAlignment="1" applyFont="1">
      <alignment shrinkToFit="0" vertical="center" wrapText="1"/>
    </xf>
    <xf borderId="7" fillId="0" fontId="18" numFmtId="0" xfId="0" applyAlignment="1" applyBorder="1" applyFont="1">
      <alignment horizontal="left" shrinkToFit="0" vertical="center" wrapText="1"/>
    </xf>
    <xf borderId="0" fillId="0" fontId="19" numFmtId="0" xfId="0" applyFont="1"/>
    <xf borderId="0" fillId="0" fontId="19" numFmtId="0" xfId="0" applyAlignment="1" applyFont="1">
      <alignment horizontal="left" shrinkToFit="0" vertical="center" wrapText="1"/>
    </xf>
    <xf borderId="7" fillId="0" fontId="20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shrinkToFit="0" vertical="center" wrapText="1"/>
    </xf>
    <xf borderId="7" fillId="0" fontId="14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readingOrder="0" shrinkToFit="0" vertical="top" wrapText="1"/>
    </xf>
    <xf borderId="6" fillId="0" fontId="19" numFmtId="0" xfId="0" applyBorder="1" applyFont="1"/>
    <xf borderId="11" fillId="0" fontId="20" numFmtId="0" xfId="0" applyAlignment="1" applyBorder="1" applyFont="1">
      <alignment horizontal="left" shrinkToFit="0" vertical="center" wrapText="1"/>
    </xf>
    <xf borderId="7" fillId="0" fontId="21" numFmtId="0" xfId="0" applyAlignment="1" applyBorder="1" applyFont="1">
      <alignment horizontal="left" shrinkToFit="0" vertical="center" wrapText="1"/>
    </xf>
    <xf borderId="11" fillId="0" fontId="19" numFmtId="0" xfId="0" applyAlignment="1" applyBorder="1" applyFont="1">
      <alignment horizontal="left"/>
    </xf>
    <xf borderId="14" fillId="0" fontId="16" numFmtId="0" xfId="0" applyAlignment="1" applyBorder="1" applyFont="1">
      <alignment horizontal="center" vertical="center"/>
    </xf>
    <xf borderId="15" fillId="0" fontId="22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7" fillId="0" fontId="19" numFmtId="0" xfId="0" applyAlignment="1" applyBorder="1" applyFont="1">
      <alignment horizontal="left"/>
    </xf>
    <xf borderId="14" fillId="0" fontId="23" numFmtId="0" xfId="0" applyAlignment="1" applyBorder="1" applyFont="1">
      <alignment horizontal="center" vertical="center"/>
    </xf>
    <xf borderId="14" fillId="0" fontId="22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3" fillId="0" fontId="3" numFmtId="0" xfId="0" applyBorder="1" applyFont="1"/>
    <xf borderId="22" fillId="0" fontId="24" numFmtId="0" xfId="0" applyAlignment="1" applyBorder="1" applyFont="1">
      <alignment horizontal="right"/>
    </xf>
    <xf borderId="23" fillId="0" fontId="2" numFmtId="0" xfId="0" applyBorder="1" applyFont="1"/>
    <xf borderId="24" fillId="0" fontId="2" numFmtId="0" xfId="0" applyBorder="1" applyFont="1"/>
    <xf borderId="8" fillId="0" fontId="25" numFmtId="0" xfId="0" applyAlignment="1" applyBorder="1" applyFont="1">
      <alignment horizontal="left"/>
    </xf>
    <xf borderId="7" fillId="0" fontId="25" numFmtId="0" xfId="0" applyAlignment="1" applyBorder="1" applyFont="1">
      <alignment horizontal="left"/>
    </xf>
    <xf borderId="11" fillId="0" fontId="3" numFmtId="0" xfId="0" applyBorder="1" applyFont="1"/>
    <xf borderId="11" fillId="0" fontId="26" numFmtId="0" xfId="0" applyAlignment="1" applyBorder="1" applyFont="1">
      <alignment horizontal="left"/>
    </xf>
    <xf borderId="0" fillId="0" fontId="16" numFmtId="0" xfId="0" applyAlignment="1" applyFont="1">
      <alignment horizontal="left"/>
    </xf>
    <xf borderId="0" fillId="0" fontId="16" numFmtId="0" xfId="0" applyFont="1"/>
    <xf borderId="0" fillId="0" fontId="26" numFmtId="0" xfId="0" applyAlignment="1" applyFont="1">
      <alignment horizontal="left"/>
    </xf>
    <xf borderId="11" fillId="0" fontId="26" numFmtId="0" xfId="0" applyBorder="1" applyFont="1"/>
    <xf borderId="7" fillId="0" fontId="3" numFmtId="0" xfId="0" applyAlignment="1" applyBorder="1" applyFont="1">
      <alignment vertical="center"/>
    </xf>
    <xf borderId="0" fillId="0" fontId="26" numFmtId="0" xfId="0" applyAlignment="1" applyFont="1">
      <alignment horizontal="right" vertical="center"/>
    </xf>
    <xf borderId="25" fillId="7" fontId="26" numFmtId="0" xfId="0" applyAlignment="1" applyBorder="1" applyFill="1" applyFont="1">
      <alignment horizontal="center" vertical="center"/>
    </xf>
    <xf borderId="25" fillId="8" fontId="26" numFmtId="0" xfId="0" applyAlignment="1" applyBorder="1" applyFill="1" applyFont="1">
      <alignment horizontal="center" vertical="center"/>
    </xf>
    <xf borderId="25" fillId="9" fontId="26" numFmtId="0" xfId="0" applyAlignment="1" applyBorder="1" applyFill="1" applyFont="1">
      <alignment horizontal="center" vertical="center"/>
    </xf>
    <xf borderId="7" fillId="0" fontId="3" numFmtId="0" xfId="0" applyAlignment="1" applyBorder="1" applyFont="1">
      <alignment horizontal="left" vertical="center"/>
    </xf>
    <xf borderId="11" fillId="0" fontId="26" numFmtId="0" xfId="0" applyAlignment="1" applyBorder="1" applyFont="1">
      <alignment horizontal="center" vertical="center"/>
    </xf>
    <xf borderId="11" fillId="0" fontId="3" numFmtId="0" xfId="0" applyAlignment="1" applyBorder="1" applyFont="1">
      <alignment vertical="center"/>
    </xf>
    <xf borderId="25" fillId="10" fontId="26" numFmtId="0" xfId="0" applyAlignment="1" applyBorder="1" applyFill="1" applyFont="1">
      <alignment horizontal="center" vertical="center"/>
    </xf>
    <xf borderId="25" fillId="11" fontId="26" numFmtId="0" xfId="0" applyAlignment="1" applyBorder="1" applyFill="1" applyFont="1">
      <alignment horizontal="center" vertical="center"/>
    </xf>
    <xf borderId="9" fillId="0" fontId="3" numFmtId="0" xfId="0" applyBorder="1" applyFont="1"/>
    <xf borderId="26" fillId="0" fontId="3" numFmtId="0" xfId="0" applyAlignment="1" applyBorder="1" applyFont="1">
      <alignment horizontal="left"/>
    </xf>
    <xf borderId="0" fillId="0" fontId="16" numFmtId="0" xfId="0" applyAlignment="1" applyFont="1">
      <alignment shrinkToFit="0" vertical="center" wrapText="1"/>
    </xf>
    <xf borderId="0" fillId="0" fontId="26" numFmtId="0" xfId="0" applyAlignment="1" applyFont="1">
      <alignment shrinkToFit="0" vertical="center" wrapText="1"/>
    </xf>
  </cellXfs>
  <cellStyles count="1">
    <cellStyle xfId="0" name="Normal" builtinId="0"/>
  </cellStyles>
  <dxfs count="9">
    <dxf>
      <font>
        <color rgb="FF34A853"/>
      </font>
      <fill>
        <patternFill patternType="solid">
          <fgColor rgb="FFE8FEE7"/>
          <bgColor rgb="FFE8FEE7"/>
        </patternFill>
      </fill>
      <border/>
    </dxf>
    <dxf>
      <font>
        <color rgb="FF999999"/>
      </font>
      <fill>
        <patternFill patternType="solid">
          <fgColor rgb="FFF3F3F3"/>
          <bgColor rgb="FFF3F3F3"/>
        </patternFill>
      </fill>
      <border/>
    </dxf>
    <dxf>
      <font>
        <color rgb="FFEA4335"/>
      </font>
      <fill>
        <patternFill patternType="solid">
          <fgColor rgb="FFFFEBE9"/>
          <bgColor rgb="FFFFEBE9"/>
        </patternFill>
      </fill>
      <border/>
    </dxf>
    <dxf>
      <font>
        <color rgb="FF7030A0"/>
      </font>
      <fill>
        <patternFill patternType="solid">
          <fgColor rgb="FFFFFFFF"/>
          <bgColor rgb="FFFFFFFF"/>
        </patternFill>
      </fill>
      <border/>
    </dxf>
    <dxf>
      <font>
        <color rgb="FFFF0000"/>
      </font>
      <fill>
        <patternFill patternType="solid">
          <fgColor rgb="FFFFFFFF"/>
          <bgColor rgb="FFFFFFFF"/>
        </patternFill>
      </fill>
      <border/>
    </dxf>
    <dxf>
      <font>
        <color rgb="FFFFC000"/>
      </font>
      <fill>
        <patternFill patternType="solid">
          <fgColor rgb="FFFFFFFF"/>
          <bgColor rgb="FFFFFFFF"/>
        </patternFill>
      </fill>
      <border/>
    </dxf>
    <dxf>
      <font>
        <color rgb="FFF1C232"/>
      </font>
      <fill>
        <patternFill patternType="solid">
          <fgColor rgb="FFFFFFFF"/>
          <bgColor rgb="FFFFFFFF"/>
        </patternFill>
      </fill>
      <border/>
    </dxf>
    <dxf>
      <font>
        <color rgb="FF92D050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26.5"/>
    <col customWidth="1" min="3" max="3" width="44.75"/>
    <col customWidth="1" min="4" max="4" width="54.5"/>
    <col customWidth="1" min="6" max="6" width="19.63"/>
    <col customWidth="1" min="7" max="7" width="3.88"/>
  </cols>
  <sheetData>
    <row r="1" ht="37.5" customHeight="1">
      <c r="A1" s="1"/>
      <c r="B1" s="2" t="s">
        <v>0</v>
      </c>
      <c r="C1" s="3"/>
      <c r="D1" s="1"/>
      <c r="E1" s="4"/>
      <c r="F1" s="4"/>
      <c r="G1" s="5"/>
    </row>
    <row r="2" ht="15.0" customHeight="1">
      <c r="A2" s="6"/>
      <c r="B2" s="7"/>
      <c r="C2" s="8"/>
      <c r="D2" s="8"/>
      <c r="E2" s="8"/>
      <c r="F2" s="8"/>
      <c r="G2" s="9"/>
    </row>
    <row r="3" ht="47.25" customHeight="1">
      <c r="A3" s="10"/>
      <c r="B3" s="11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3"/>
    </row>
    <row r="4" ht="16.5" customHeight="1">
      <c r="A4" s="14"/>
      <c r="B4" s="15" t="s">
        <v>6</v>
      </c>
      <c r="C4" s="16" t="s">
        <v>7</v>
      </c>
      <c r="D4" s="17" t="s">
        <v>8</v>
      </c>
      <c r="E4" s="18" t="s">
        <v>9</v>
      </c>
      <c r="F4" s="19"/>
      <c r="G4" s="20"/>
    </row>
  </sheetData>
  <mergeCells count="1">
    <mergeCell ref="B1:C1"/>
  </mergeCells>
  <conditionalFormatting sqref="B4:F4">
    <cfRule type="expression" dxfId="0" priority="1">
      <formula>$E4="Pass"</formula>
    </cfRule>
  </conditionalFormatting>
  <conditionalFormatting sqref="B4:F4">
    <cfRule type="expression" dxfId="1" priority="2">
      <formula>$E4="N/A"</formula>
    </cfRule>
  </conditionalFormatting>
  <conditionalFormatting sqref="B4:F4">
    <cfRule type="expression" dxfId="2" priority="3">
      <formula>$E4="Issues"</formula>
    </cfRule>
  </conditionalFormatting>
  <dataValidations>
    <dataValidation type="list" allowBlank="1" sqref="E4">
      <formula1>"Not Started,Pass,Issues,N/A"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6.75"/>
    <col customWidth="1" min="3" max="3" width="16.13"/>
    <col customWidth="1" min="4" max="4" width="30.13"/>
    <col customWidth="1" min="5" max="5" width="24.25"/>
    <col customWidth="1" min="6" max="8" width="9.25"/>
    <col customWidth="1" min="9" max="9" width="20.5"/>
    <col customWidth="1" min="10" max="10" width="15.75"/>
    <col customWidth="1" min="11" max="11" width="13.63"/>
    <col customWidth="1" min="12" max="12" width="3.88"/>
  </cols>
  <sheetData>
    <row r="1" ht="37.5" customHeight="1">
      <c r="A1" s="1"/>
      <c r="B1" s="21" t="s">
        <v>10</v>
      </c>
      <c r="C1" s="22"/>
      <c r="D1" s="23"/>
      <c r="E1" s="23"/>
      <c r="F1" s="24"/>
      <c r="G1" s="24"/>
      <c r="H1" s="24"/>
      <c r="I1" s="23"/>
      <c r="J1" s="23"/>
      <c r="K1" s="23"/>
      <c r="L1" s="5"/>
    </row>
    <row r="2">
      <c r="A2" s="6"/>
      <c r="B2" s="25"/>
      <c r="C2" s="26"/>
      <c r="D2" s="26"/>
      <c r="E2" s="27"/>
      <c r="F2" s="28"/>
      <c r="G2" s="28"/>
      <c r="H2" s="28"/>
      <c r="I2" s="27"/>
      <c r="J2" s="27"/>
      <c r="K2" s="27"/>
      <c r="L2" s="9"/>
    </row>
    <row r="3" ht="33.0" customHeight="1">
      <c r="A3" s="10"/>
      <c r="B3" s="29" t="s">
        <v>11</v>
      </c>
      <c r="C3" s="30" t="s">
        <v>12</v>
      </c>
      <c r="D3" s="30" t="s">
        <v>13</v>
      </c>
      <c r="E3" s="31" t="s">
        <v>14</v>
      </c>
      <c r="F3" s="32" t="s">
        <v>15</v>
      </c>
      <c r="G3" s="32" t="s">
        <v>16</v>
      </c>
      <c r="H3" s="32" t="s">
        <v>17</v>
      </c>
      <c r="I3" s="31" t="s">
        <v>18</v>
      </c>
      <c r="J3" s="31" t="s">
        <v>19</v>
      </c>
      <c r="K3" s="31" t="s">
        <v>20</v>
      </c>
      <c r="L3" s="13"/>
    </row>
    <row r="4">
      <c r="A4" s="14"/>
      <c r="B4" s="33">
        <v>1.0</v>
      </c>
      <c r="C4" s="18" t="s">
        <v>21</v>
      </c>
      <c r="D4" s="18" t="str">
        <f t="array" ref="D4">INDEX('Testing Checklist'!C:C,MATCH(C4,'Testing Checklist'!B:B,0))</f>
        <v>#N/A</v>
      </c>
      <c r="E4" s="34" t="s">
        <v>22</v>
      </c>
      <c r="F4" s="33" t="s">
        <v>23</v>
      </c>
      <c r="G4" s="33" t="s">
        <v>24</v>
      </c>
      <c r="H4" s="33" t="s">
        <v>23</v>
      </c>
      <c r="I4" s="15"/>
      <c r="J4" s="15"/>
      <c r="K4" s="15" t="s">
        <v>25</v>
      </c>
      <c r="L4" s="20"/>
    </row>
    <row r="5">
      <c r="A5" s="14"/>
      <c r="B5" s="33">
        <v>2.0</v>
      </c>
      <c r="C5" s="18" t="s">
        <v>21</v>
      </c>
      <c r="D5" s="18" t="s">
        <v>26</v>
      </c>
      <c r="E5" s="34" t="s">
        <v>22</v>
      </c>
      <c r="F5" s="33" t="s">
        <v>23</v>
      </c>
      <c r="G5" s="33" t="s">
        <v>24</v>
      </c>
      <c r="H5" s="33" t="s">
        <v>23</v>
      </c>
      <c r="I5" s="15"/>
      <c r="J5" s="15"/>
      <c r="K5" s="15"/>
      <c r="L5" s="20"/>
    </row>
    <row r="6">
      <c r="A6" s="14"/>
      <c r="B6" s="33">
        <v>3.0</v>
      </c>
      <c r="C6" s="18" t="s">
        <v>21</v>
      </c>
      <c r="D6" s="18" t="s">
        <v>26</v>
      </c>
      <c r="E6" s="34" t="s">
        <v>22</v>
      </c>
      <c r="F6" s="33" t="s">
        <v>23</v>
      </c>
      <c r="G6" s="33" t="s">
        <v>24</v>
      </c>
      <c r="H6" s="33" t="s">
        <v>23</v>
      </c>
      <c r="I6" s="15"/>
      <c r="J6" s="15"/>
      <c r="K6" s="15"/>
      <c r="L6" s="20"/>
    </row>
    <row r="7">
      <c r="A7" s="14"/>
      <c r="B7" s="33"/>
      <c r="C7" s="18"/>
      <c r="D7" s="18"/>
      <c r="E7" s="35"/>
      <c r="F7" s="33"/>
      <c r="G7" s="33"/>
      <c r="H7" s="33"/>
      <c r="I7" s="15"/>
      <c r="J7" s="15"/>
      <c r="K7" s="15"/>
      <c r="L7" s="20"/>
    </row>
    <row r="8">
      <c r="A8" s="14"/>
      <c r="B8" s="33"/>
      <c r="C8" s="18"/>
      <c r="D8" s="18"/>
      <c r="E8" s="35"/>
      <c r="F8" s="33"/>
      <c r="G8" s="33"/>
      <c r="H8" s="33"/>
      <c r="I8" s="15"/>
      <c r="J8" s="15"/>
      <c r="K8" s="15"/>
      <c r="L8" s="20"/>
    </row>
    <row r="9">
      <c r="A9" s="14"/>
      <c r="B9" s="33"/>
      <c r="C9" s="18"/>
      <c r="D9" s="18"/>
      <c r="E9" s="35"/>
      <c r="F9" s="33"/>
      <c r="G9" s="33"/>
      <c r="H9" s="33"/>
      <c r="I9" s="15"/>
      <c r="J9" s="15"/>
      <c r="K9" s="15"/>
      <c r="L9" s="20"/>
    </row>
    <row r="10">
      <c r="A10" s="14"/>
      <c r="B10" s="33"/>
      <c r="C10" s="18"/>
      <c r="D10" s="18"/>
      <c r="E10" s="35"/>
      <c r="F10" s="33"/>
      <c r="G10" s="33"/>
      <c r="H10" s="33"/>
      <c r="I10" s="15"/>
      <c r="J10" s="15"/>
      <c r="K10" s="15"/>
      <c r="L10" s="20"/>
    </row>
    <row r="11">
      <c r="A11" s="14"/>
      <c r="B11" s="33"/>
      <c r="C11" s="18"/>
      <c r="D11" s="18"/>
      <c r="E11" s="35"/>
      <c r="F11" s="33"/>
      <c r="G11" s="33"/>
      <c r="H11" s="33"/>
      <c r="I11" s="15"/>
      <c r="J11" s="15"/>
      <c r="K11" s="15"/>
      <c r="L11" s="20"/>
    </row>
    <row r="12">
      <c r="A12" s="14"/>
      <c r="B12" s="33"/>
      <c r="C12" s="18"/>
      <c r="D12" s="18"/>
      <c r="E12" s="35"/>
      <c r="F12" s="33"/>
      <c r="G12" s="33"/>
      <c r="H12" s="33"/>
      <c r="I12" s="15"/>
      <c r="J12" s="15"/>
      <c r="K12" s="15"/>
      <c r="L12" s="20"/>
    </row>
    <row r="13">
      <c r="A13" s="14"/>
      <c r="B13" s="33"/>
      <c r="C13" s="18"/>
      <c r="D13" s="18"/>
      <c r="E13" s="35"/>
      <c r="F13" s="33"/>
      <c r="G13" s="33"/>
      <c r="H13" s="33"/>
      <c r="I13" s="15"/>
      <c r="J13" s="15"/>
      <c r="K13" s="15"/>
      <c r="L13" s="20"/>
    </row>
    <row r="14">
      <c r="A14" s="6"/>
      <c r="B14" s="25"/>
      <c r="C14" s="26"/>
      <c r="D14" s="26"/>
      <c r="E14" s="27"/>
      <c r="F14" s="28"/>
      <c r="G14" s="28"/>
      <c r="H14" s="28"/>
      <c r="I14" s="27"/>
      <c r="J14" s="27"/>
      <c r="K14" s="27"/>
      <c r="L14" s="9"/>
    </row>
  </sheetData>
  <dataValidations>
    <dataValidation type="list" allowBlank="1" sqref="C8">
      <formula1>'Testing Checklist'!$B5:$B14</formula1>
    </dataValidation>
    <dataValidation type="list" allowBlank="1" sqref="C9">
      <formula1>'Testing Checklist'!$B5:$B14</formula1>
    </dataValidation>
    <dataValidation type="list" allowBlank="1" sqref="C13">
      <formula1>'Testing Checklist'!$B5:$B14</formula1>
    </dataValidation>
    <dataValidation type="list" allowBlank="1" sqref="C10">
      <formula1>'Testing Checklist'!$B5:$B14</formula1>
    </dataValidation>
    <dataValidation type="list" allowBlank="1" sqref="C12">
      <formula1>'Testing Checklist'!$B5:$B14</formula1>
    </dataValidation>
    <dataValidation type="list" allowBlank="1" sqref="C4:C7">
      <formula1>'Testing Checklist'!$B2:$B14</formula1>
    </dataValidation>
    <dataValidation type="list" allowBlank="1" sqref="C11">
      <formula1>'Testing Checklist'!$B5:$B14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8.38"/>
    <col customWidth="1" min="3" max="5" width="14.75"/>
    <col customWidth="1" min="6" max="6" width="4.25"/>
    <col customWidth="1" min="7" max="7" width="20.75"/>
    <col customWidth="1" min="8" max="8" width="42.75"/>
    <col customWidth="1" min="9" max="9" width="3.75"/>
  </cols>
  <sheetData>
    <row r="1" ht="37.5" customHeight="1">
      <c r="A1" s="1"/>
      <c r="B1" s="21" t="s">
        <v>27</v>
      </c>
      <c r="D1" s="22"/>
      <c r="E1" s="23"/>
      <c r="F1" s="36"/>
      <c r="G1" s="24"/>
      <c r="H1" s="24"/>
      <c r="I1" s="2"/>
    </row>
    <row r="2" ht="13.5" customHeight="1">
      <c r="A2" s="6"/>
      <c r="B2" s="25"/>
      <c r="C2" s="25"/>
      <c r="D2" s="26"/>
      <c r="E2" s="26"/>
      <c r="F2" s="37"/>
      <c r="G2" s="28"/>
      <c r="H2" s="38"/>
      <c r="I2" s="39"/>
    </row>
    <row r="3" ht="18.0" customHeight="1">
      <c r="A3" s="10"/>
      <c r="B3" s="40" t="s">
        <v>28</v>
      </c>
      <c r="F3" s="41"/>
      <c r="G3" s="40" t="s">
        <v>29</v>
      </c>
      <c r="I3" s="42"/>
    </row>
    <row r="4" ht="28.5" customHeight="1">
      <c r="A4" s="14"/>
      <c r="B4" s="43" t="s">
        <v>30</v>
      </c>
      <c r="F4" s="44"/>
      <c r="G4" s="43" t="s">
        <v>31</v>
      </c>
      <c r="I4" s="42"/>
    </row>
    <row r="5" ht="15.75" customHeight="1">
      <c r="A5" s="14"/>
      <c r="B5" s="45" t="s">
        <v>32</v>
      </c>
      <c r="C5" s="46" t="s">
        <v>33</v>
      </c>
      <c r="F5" s="47">
        <f>VLOOKUP(C5,References!A2:B8,2,0)</f>
        <v>3</v>
      </c>
      <c r="G5" s="45" t="s">
        <v>34</v>
      </c>
      <c r="H5" s="48" t="s">
        <v>35</v>
      </c>
      <c r="I5" s="49">
        <f>VLOOKUP(H5,References!A$11:B$16,2,0)</f>
        <v>2</v>
      </c>
    </row>
    <row r="6" ht="15.75" customHeight="1">
      <c r="A6" s="14"/>
      <c r="B6" s="45" t="s">
        <v>36</v>
      </c>
      <c r="C6" s="48" t="s">
        <v>37</v>
      </c>
      <c r="F6" s="47">
        <f>VLOOKUP(C6,References!C2:D6,2,0)</f>
        <v>4</v>
      </c>
      <c r="G6" s="45" t="s">
        <v>38</v>
      </c>
      <c r="H6" s="48" t="s">
        <v>39</v>
      </c>
      <c r="I6" s="49">
        <f>VLOOKUP(H6,References!C$11:D$17,2,0)</f>
        <v>9</v>
      </c>
    </row>
    <row r="7" ht="15.75" customHeight="1">
      <c r="A7" s="14"/>
      <c r="B7" s="45" t="s">
        <v>40</v>
      </c>
      <c r="C7" s="48" t="s">
        <v>41</v>
      </c>
      <c r="F7" s="47">
        <f>VLOOKUP(C7,References!E2:F6,2,0)</f>
        <v>0</v>
      </c>
      <c r="G7" s="45" t="s">
        <v>42</v>
      </c>
      <c r="H7" s="48" t="s">
        <v>43</v>
      </c>
      <c r="I7" s="49">
        <f>VLOOKUP(H7,References!E$11:F$16,2,0)</f>
        <v>1</v>
      </c>
    </row>
    <row r="8" ht="15.75" customHeight="1">
      <c r="A8" s="14"/>
      <c r="B8" s="45" t="s">
        <v>44</v>
      </c>
      <c r="C8" s="48" t="s">
        <v>45</v>
      </c>
      <c r="F8" s="47">
        <f>VLOOKUP(C8,References!G3:H8,2,0)</f>
        <v>2</v>
      </c>
      <c r="G8" s="45" t="s">
        <v>46</v>
      </c>
      <c r="H8" s="48" t="s">
        <v>47</v>
      </c>
      <c r="I8" s="49">
        <f>VLOOKUP(H8,References!G$11:H$16,2,0)</f>
        <v>0</v>
      </c>
    </row>
    <row r="9" ht="12.75" customHeight="1">
      <c r="A9" s="50"/>
      <c r="B9" s="51"/>
      <c r="C9" s="51"/>
      <c r="D9" s="51"/>
      <c r="E9" s="51"/>
      <c r="F9" s="52"/>
      <c r="G9" s="51"/>
      <c r="H9" s="51"/>
      <c r="I9" s="49"/>
    </row>
    <row r="10" ht="28.5" customHeight="1">
      <c r="A10" s="14"/>
      <c r="B10" s="43" t="s">
        <v>48</v>
      </c>
      <c r="F10" s="53"/>
      <c r="G10" s="43" t="s">
        <v>49</v>
      </c>
      <c r="I10" s="53"/>
    </row>
    <row r="11" ht="18.0" customHeight="1">
      <c r="A11" s="14"/>
      <c r="B11" s="45" t="s">
        <v>50</v>
      </c>
      <c r="C11" s="46" t="s">
        <v>51</v>
      </c>
      <c r="F11" s="47">
        <f>VLOOKUP(C11,References!I2:J7,2,0)</f>
        <v>1</v>
      </c>
      <c r="G11" s="45" t="s">
        <v>52</v>
      </c>
      <c r="H11" s="48" t="s">
        <v>53</v>
      </c>
      <c r="I11" s="49">
        <f>VLOOKUP(H11,References!I$11:J$16,2,0)</f>
        <v>3</v>
      </c>
    </row>
    <row r="12" ht="18.0" customHeight="1">
      <c r="A12" s="14"/>
      <c r="B12" s="45" t="s">
        <v>54</v>
      </c>
      <c r="C12" s="46" t="s">
        <v>55</v>
      </c>
      <c r="F12" s="47">
        <f>VLOOKUP(C12,References!K$2:L$7,2,0)</f>
        <v>5</v>
      </c>
      <c r="G12" s="45" t="s">
        <v>56</v>
      </c>
      <c r="H12" s="48" t="s">
        <v>57</v>
      </c>
      <c r="I12" s="49">
        <f>VLOOKUP(H12,References!K$11:L$16,2,0)</f>
        <v>4</v>
      </c>
    </row>
    <row r="13" ht="18.0" customHeight="1">
      <c r="A13" s="14"/>
      <c r="B13" s="45" t="s">
        <v>58</v>
      </c>
      <c r="C13" s="46" t="s">
        <v>59</v>
      </c>
      <c r="F13" s="47">
        <f>VLOOKUP(C13,References!M$2:N$7,2,0)</f>
        <v>4</v>
      </c>
      <c r="G13" s="45" t="s">
        <v>60</v>
      </c>
      <c r="H13" s="48" t="s">
        <v>61</v>
      </c>
      <c r="I13" s="49">
        <f>VLOOKUP(H13,References!M$11:O$16,2,0)</f>
        <v>5</v>
      </c>
    </row>
    <row r="14" ht="18.0" customHeight="1">
      <c r="A14" s="9"/>
      <c r="B14" s="45" t="s">
        <v>62</v>
      </c>
      <c r="C14" s="46" t="s">
        <v>63</v>
      </c>
      <c r="F14" s="47">
        <f>VLOOKUP(C14,References!O$2:P$7,2,0)</f>
        <v>3</v>
      </c>
      <c r="G14" s="45" t="s">
        <v>64</v>
      </c>
      <c r="H14" s="48" t="s">
        <v>65</v>
      </c>
      <c r="I14" s="49">
        <f>VLOOKUP(H14,References!O$11:P$16,2,0)</f>
        <v>3</v>
      </c>
    </row>
    <row r="15" ht="12.75" customHeight="1">
      <c r="A15" s="6"/>
      <c r="B15" s="8"/>
      <c r="C15" s="8"/>
      <c r="D15" s="8"/>
      <c r="E15" s="8"/>
      <c r="F15" s="54"/>
      <c r="G15" s="8"/>
      <c r="H15" s="51"/>
      <c r="I15" s="42"/>
    </row>
    <row r="16" ht="15.0" customHeight="1">
      <c r="A16" s="9"/>
      <c r="B16" s="55" t="s">
        <v>66</v>
      </c>
      <c r="C16" s="56">
        <f>IFERROR(AVERAGE(F5:F8,F11:F14),"All factors require a selection.")</f>
        <v>2.75</v>
      </c>
      <c r="D16" s="57"/>
      <c r="E16" s="58"/>
      <c r="F16" s="59"/>
      <c r="G16" s="60" t="s">
        <v>67</v>
      </c>
      <c r="H16" s="61">
        <f>IFERROR(AVERAGE(I5:I8,I11:I14),"All factors require a selection.")</f>
        <v>3.375</v>
      </c>
      <c r="I16" s="42"/>
    </row>
    <row r="17" ht="15.0" customHeight="1">
      <c r="A17" s="9"/>
      <c r="B17" s="62"/>
      <c r="C17" s="63"/>
      <c r="D17" s="64"/>
      <c r="E17" s="65"/>
      <c r="F17" s="42"/>
      <c r="G17" s="62"/>
      <c r="H17" s="62"/>
      <c r="I17" s="42"/>
    </row>
    <row r="18" ht="12.75" customHeight="1">
      <c r="A18" s="6"/>
      <c r="B18" s="66"/>
      <c r="C18" s="66"/>
      <c r="D18" s="66"/>
      <c r="E18" s="66"/>
      <c r="F18" s="37"/>
      <c r="G18" s="66"/>
      <c r="H18" s="66"/>
      <c r="I18" s="42"/>
    </row>
    <row r="19" ht="12.75" customHeight="1">
      <c r="A19" s="6"/>
      <c r="B19" s="8"/>
      <c r="C19" s="8"/>
      <c r="D19" s="8"/>
      <c r="E19" s="8"/>
      <c r="F19" s="37"/>
      <c r="G19" s="8"/>
      <c r="H19" s="8"/>
      <c r="I19" s="42"/>
    </row>
    <row r="20" ht="20.25" customHeight="1">
      <c r="A20" s="9"/>
      <c r="B20" s="67" t="s">
        <v>68</v>
      </c>
      <c r="C20" s="68"/>
      <c r="D20" s="69"/>
      <c r="E20" s="70" t="str">
        <f>IFERROR(IF(AND($C$16&lt;3,$H$16&lt;3),"Note",IF(OR(AND($C$16&lt;3,$H$16&gt;=3,$H$16&lt;6),AND($C$16&gt;=3,$C$16&lt;6,$H$16&lt;3)),"Low",IF(OR(AND($C16&lt;3,$H16&gt;=6),AND($C16&gt;=3,$C16&lt;6,$H16&gt;=3,$H16&lt;6),AND($C16&gt;=6,$H16&lt;3)),"MODERATE",IF(OR(AND($C16&gt;=6,$C16&gt;=3,$H16&lt;6),AND($C16&gt;=3,$C16&lt;6,$H16&gt;6)),"High","Critical")))),"Note")</f>
        <v>Low</v>
      </c>
      <c r="F20" s="71"/>
      <c r="G20" s="72"/>
      <c r="H20" s="73"/>
      <c r="I20" s="42"/>
    </row>
    <row r="21" ht="12.75" customHeight="1">
      <c r="A21" s="6"/>
      <c r="B21" s="8"/>
      <c r="C21" s="8"/>
      <c r="D21" s="8"/>
      <c r="E21" s="8"/>
      <c r="F21" s="37"/>
      <c r="G21" s="72"/>
      <c r="H21" s="72"/>
      <c r="I21" s="42"/>
    </row>
    <row r="22" ht="18.0" customHeight="1">
      <c r="A22" s="9"/>
      <c r="C22" s="74" t="s">
        <v>15</v>
      </c>
      <c r="F22" s="42"/>
      <c r="G22" s="72"/>
      <c r="H22" s="72"/>
      <c r="I22" s="42"/>
    </row>
    <row r="23" ht="17.25" customHeight="1">
      <c r="A23" s="9"/>
      <c r="B23" s="75" t="s">
        <v>16</v>
      </c>
      <c r="C23" s="76" t="str">
        <f>IF($H16&lt;3,"-&gt;Low&lt;-","Low")</f>
        <v>Low</v>
      </c>
      <c r="D23" s="76" t="str">
        <f>IF(AND($H16&gt;=3,$H16&lt;6),"-&gt;Moderate&lt;-","Moderate")</f>
        <v>-&gt;Moderate&lt;-</v>
      </c>
      <c r="E23" s="76" t="str">
        <f>IF($H16&gt;=6,"-&gt;High&lt;-","High")</f>
        <v>High</v>
      </c>
      <c r="F23" s="42"/>
      <c r="G23" s="77"/>
      <c r="H23" s="72"/>
      <c r="I23" s="42"/>
    </row>
    <row r="24" ht="22.5" customHeight="1">
      <c r="A24" s="78"/>
      <c r="B24" s="79" t="str">
        <f>IF($C16&lt;3,"-&gt;Low&lt;-","Low")</f>
        <v>-&gt;Low&lt;-</v>
      </c>
      <c r="C24" s="80" t="str">
        <f>IF(AND($C$16&lt;3,$H$16&lt;3),"-&gt;Note&lt;-","Note")</f>
        <v>Note</v>
      </c>
      <c r="D24" s="81" t="str">
        <f>IF(AND($C$16&lt;3,$H$16&gt;=3,$H$16&lt;6),"-&gt;Low&lt;-","Low")</f>
        <v>-&gt;Low&lt;-</v>
      </c>
      <c r="E24" s="82" t="str">
        <f>IF(AND($C16&lt;3,$H16&gt;=6),"-&gt;Moderate&lt;-","Moderate")</f>
        <v>Moderate</v>
      </c>
      <c r="F24" s="83"/>
      <c r="G24" s="84"/>
      <c r="H24" s="85"/>
      <c r="I24" s="83"/>
    </row>
    <row r="25" ht="22.5" customHeight="1">
      <c r="A25" s="78"/>
      <c r="B25" s="79" t="str">
        <f>IF(AND($C16&gt;=3,$C16&lt;6),"-&gt;Moderate&lt;-","Moderate")</f>
        <v>Moderate</v>
      </c>
      <c r="C25" s="81" t="str">
        <f>IF(AND($C$16&gt;=3,$C$16&lt;6,$H$16&lt;3),"-&gt;Low&lt;-","Low")</f>
        <v>Low</v>
      </c>
      <c r="D25" s="82" t="str">
        <f>IF(AND($C16&gt;=3,$C16&lt;6,$H16&gt;=3,$H16&lt;6),"-&gt;Moderate&lt;-","Moderate")</f>
        <v>Moderate</v>
      </c>
      <c r="E25" s="86" t="str">
        <f>IF(AND($C16&gt;=3,$C16&lt;6,$H16&gt;6),"-&gt;High&lt;-","High")</f>
        <v>High</v>
      </c>
      <c r="F25" s="83"/>
      <c r="G25" s="84"/>
      <c r="H25" s="85"/>
      <c r="I25" s="83"/>
    </row>
    <row r="26" ht="22.5" customHeight="1">
      <c r="A26" s="78"/>
      <c r="B26" s="79" t="str">
        <f>IF($C16&gt;=6,"-&gt;High&lt;-","High")</f>
        <v>High</v>
      </c>
      <c r="C26" s="82" t="str">
        <f>IF(AND($C16&gt;=6,$H16&lt;3),"-&gt;Moderate&lt;-","Moderate")</f>
        <v>Moderate</v>
      </c>
      <c r="D26" s="86" t="str">
        <f>IF(AND($C16&gt;=6,$C16&gt;=3,$H16&lt;6),"-&gt;High&lt;-","High")</f>
        <v>High</v>
      </c>
      <c r="E26" s="87" t="str">
        <f>IF(AND($C$16&gt;=6,$H$16&gt;=6),"-&gt;Critical&lt;-","Critical")</f>
        <v>Critical</v>
      </c>
      <c r="F26" s="83"/>
      <c r="G26" s="85"/>
      <c r="H26" s="85"/>
      <c r="I26" s="83"/>
    </row>
    <row r="27" ht="12.75" customHeight="1">
      <c r="A27" s="88"/>
      <c r="B27" s="8"/>
      <c r="C27" s="8"/>
      <c r="D27" s="8"/>
      <c r="E27" s="8"/>
      <c r="F27" s="27"/>
      <c r="G27" s="8"/>
      <c r="H27" s="8"/>
      <c r="I27" s="89"/>
    </row>
  </sheetData>
  <mergeCells count="20">
    <mergeCell ref="B3:E3"/>
    <mergeCell ref="G3:H3"/>
    <mergeCell ref="B4:E4"/>
    <mergeCell ref="G4:H4"/>
    <mergeCell ref="C5:E5"/>
    <mergeCell ref="C6:E6"/>
    <mergeCell ref="C7:E7"/>
    <mergeCell ref="B16:B17"/>
    <mergeCell ref="C16:E17"/>
    <mergeCell ref="G16:G17"/>
    <mergeCell ref="H16:H17"/>
    <mergeCell ref="B20:D20"/>
    <mergeCell ref="C22:E22"/>
    <mergeCell ref="C8:E8"/>
    <mergeCell ref="B10:E10"/>
    <mergeCell ref="G10:H10"/>
    <mergeCell ref="C11:E11"/>
    <mergeCell ref="C12:E12"/>
    <mergeCell ref="C13:E13"/>
    <mergeCell ref="C14:E14"/>
  </mergeCells>
  <conditionalFormatting sqref="E20:G20">
    <cfRule type="containsText" dxfId="3" priority="1" operator="containsText" text="critical">
      <formula>NOT(ISERROR(SEARCH(("critical"),(E20))))</formula>
    </cfRule>
  </conditionalFormatting>
  <conditionalFormatting sqref="E20:G20">
    <cfRule type="containsText" dxfId="4" priority="2" operator="containsText" text="high">
      <formula>NOT(ISERROR(SEARCH(("high"),(E20))))</formula>
    </cfRule>
  </conditionalFormatting>
  <conditionalFormatting sqref="E20:G20">
    <cfRule type="containsText" dxfId="5" priority="3" operator="containsText" text="moderate">
      <formula>NOT(ISERROR(SEARCH(("moderate"),(E20))))</formula>
    </cfRule>
  </conditionalFormatting>
  <conditionalFormatting sqref="E20:G20">
    <cfRule type="containsText" dxfId="6" priority="4" operator="containsText" text="low">
      <formula>NOT(ISERROR(SEARCH(("low"),(E20))))</formula>
    </cfRule>
  </conditionalFormatting>
  <conditionalFormatting sqref="E20:G20">
    <cfRule type="containsText" dxfId="7" priority="5" operator="containsText" text="Note">
      <formula>NOT(ISERROR(SEARCH(("Note"),(E20))))</formula>
    </cfRule>
  </conditionalFormatting>
  <conditionalFormatting sqref="C23:E23 B24:B26">
    <cfRule type="containsText" dxfId="8" priority="6" operator="containsText" text="&lt;">
      <formula>NOT(ISERROR(SEARCH(("&lt;"),(C23))))</formula>
    </cfRule>
  </conditionalFormatting>
  <conditionalFormatting sqref="C23:E26 B24:B26">
    <cfRule type="containsText" dxfId="8" priority="7" operator="containsText" text="&lt;">
      <formula>NOT(ISERROR(SEARCH(("&lt;"),(C23))))</formula>
    </cfRule>
  </conditionalFormatting>
  <conditionalFormatting sqref="D26">
    <cfRule type="containsText" dxfId="8" priority="8" operator="containsText" text="&lt;">
      <formula>NOT(ISERROR(SEARCH(("&lt;"),(D26))))</formula>
    </cfRule>
  </conditionalFormatting>
  <conditionalFormatting sqref="E25">
    <cfRule type="containsText" dxfId="8" priority="9" operator="containsText" text="&lt;">
      <formula>NOT(ISERROR(SEARCH(("&lt;"),(E25))))</formula>
    </cfRule>
  </conditionalFormatting>
  <conditionalFormatting sqref="D25">
    <cfRule type="containsText" dxfId="8" priority="10" operator="containsText" text="&lt;">
      <formula>NOT(ISERROR(SEARCH(("&lt;"),(D25))))</formula>
    </cfRule>
  </conditionalFormatting>
  <conditionalFormatting sqref="C26">
    <cfRule type="containsText" dxfId="8" priority="11" operator="containsText" text="&lt;">
      <formula>NOT(ISERROR(SEARCH(("&lt;"),(C26))))</formula>
    </cfRule>
  </conditionalFormatting>
  <dataValidations>
    <dataValidation type="list" allowBlank="1" showErrorMessage="1" sqref="H5">
      <formula1>LossofConfidentiality</formula1>
    </dataValidation>
    <dataValidation type="list" allowBlank="1" showErrorMessage="1" sqref="H7">
      <formula1>LossofAvailability</formula1>
    </dataValidation>
    <dataValidation type="list" allowBlank="1" showErrorMessage="1" sqref="H6">
      <formula1>LossofIntegrity</formula1>
    </dataValidation>
    <dataValidation type="list" allowBlank="1" showErrorMessage="1" sqref="C13">
      <formula1>Awareness</formula1>
    </dataValidation>
    <dataValidation type="list" allowBlank="1" showErrorMessage="1" sqref="H13">
      <formula1>NonCompliance</formula1>
    </dataValidation>
    <dataValidation type="list" allowBlank="1" showErrorMessage="1" sqref="H14">
      <formula1>PolicyViolation</formula1>
    </dataValidation>
    <dataValidation type="list" allowBlank="1" showErrorMessage="1" sqref="H11">
      <formula1>FinancialDamage</formula1>
    </dataValidation>
    <dataValidation type="list" allowBlank="1" showErrorMessage="1" sqref="C11">
      <formula1>EasyofDiscovery</formula1>
    </dataValidation>
    <dataValidation type="list" allowBlank="1" showErrorMessage="1" sqref="C6">
      <formula1>Motive</formula1>
    </dataValidation>
    <dataValidation type="list" allowBlank="1" showErrorMessage="1" sqref="H8">
      <formula1>LossofAccountability</formula1>
    </dataValidation>
    <dataValidation type="list" allowBlank="1" showErrorMessage="1" sqref="C12">
      <formula1>EaseofExploit</formula1>
    </dataValidation>
    <dataValidation type="list" allowBlank="1" showErrorMessage="1" sqref="C14">
      <formula1>IntrusionDetection</formula1>
    </dataValidation>
    <dataValidation type="list" allowBlank="1" showErrorMessage="1" sqref="H12">
      <formula1>ReputationDamage</formula1>
    </dataValidation>
    <dataValidation type="list" allowBlank="1" showErrorMessage="1" sqref="C5">
      <formula1>SkillRequired</formula1>
    </dataValidation>
    <dataValidation type="list" allowBlank="1" showErrorMessage="1" sqref="C7">
      <formula1>Opportunity</formula1>
    </dataValidation>
    <dataValidation type="list" allowBlank="1" showErrorMessage="1" sqref="C8">
      <formula1>PopulationSize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2.0"/>
    <col customWidth="1" min="3" max="3" width="32.75"/>
    <col customWidth="1" min="4" max="4" width="2.0"/>
    <col customWidth="1" min="5" max="5" width="43.25"/>
    <col customWidth="1" min="6" max="6" width="2.0"/>
    <col customWidth="1" min="7" max="7" width="38.38"/>
    <col customWidth="1" min="8" max="8" width="2.0"/>
    <col customWidth="1" min="9" max="9" width="38.38"/>
    <col customWidth="1" min="10" max="10" width="2.0"/>
    <col customWidth="1" min="11" max="11" width="27.75"/>
    <col customWidth="1" min="12" max="12" width="2.0"/>
    <col customWidth="1" min="13" max="13" width="23.0"/>
    <col customWidth="1" min="14" max="14" width="2.0"/>
    <col customWidth="1" min="15" max="15" width="31.38"/>
    <col customWidth="1" min="16" max="16" width="2.0"/>
  </cols>
  <sheetData>
    <row r="1" ht="23.25" customHeight="1">
      <c r="A1" s="90" t="s">
        <v>32</v>
      </c>
      <c r="B1" s="91"/>
      <c r="C1" s="90" t="s">
        <v>36</v>
      </c>
      <c r="D1" s="91"/>
      <c r="E1" s="90" t="s">
        <v>40</v>
      </c>
      <c r="F1" s="91"/>
      <c r="G1" s="90" t="s">
        <v>44</v>
      </c>
      <c r="H1" s="91"/>
      <c r="I1" s="90" t="s">
        <v>50</v>
      </c>
      <c r="J1" s="91"/>
      <c r="K1" s="90" t="s">
        <v>54</v>
      </c>
      <c r="L1" s="91"/>
      <c r="M1" s="90" t="s">
        <v>58</v>
      </c>
      <c r="N1" s="91"/>
      <c r="O1" s="90" t="s">
        <v>62</v>
      </c>
      <c r="P1" s="91"/>
    </row>
    <row r="2" ht="12.75" customHeight="1">
      <c r="A2" s="91" t="s">
        <v>69</v>
      </c>
      <c r="B2" s="91" t="s">
        <v>70</v>
      </c>
      <c r="C2" s="91" t="s">
        <v>69</v>
      </c>
      <c r="D2" s="91" t="s">
        <v>70</v>
      </c>
      <c r="E2" s="91" t="s">
        <v>69</v>
      </c>
      <c r="F2" s="91" t="s">
        <v>70</v>
      </c>
      <c r="G2" s="91" t="s">
        <v>69</v>
      </c>
      <c r="H2" s="91" t="s">
        <v>70</v>
      </c>
      <c r="I2" s="91" t="s">
        <v>69</v>
      </c>
      <c r="J2" s="91" t="s">
        <v>70</v>
      </c>
      <c r="K2" s="91" t="s">
        <v>69</v>
      </c>
      <c r="L2" s="91" t="s">
        <v>70</v>
      </c>
      <c r="M2" s="91" t="s">
        <v>69</v>
      </c>
      <c r="N2" s="91" t="s">
        <v>70</v>
      </c>
      <c r="O2" s="91" t="s">
        <v>69</v>
      </c>
      <c r="P2" s="91" t="s">
        <v>70</v>
      </c>
    </row>
    <row r="3" ht="12.75" customHeight="1">
      <c r="A3" s="91" t="s">
        <v>47</v>
      </c>
      <c r="B3" s="91">
        <v>0.0</v>
      </c>
      <c r="C3" s="91" t="s">
        <v>47</v>
      </c>
      <c r="D3" s="91">
        <v>0.0</v>
      </c>
      <c r="E3" s="91" t="s">
        <v>41</v>
      </c>
      <c r="F3" s="91">
        <v>0.0</v>
      </c>
      <c r="G3" s="91" t="s">
        <v>47</v>
      </c>
      <c r="H3" s="91">
        <v>0.0</v>
      </c>
      <c r="I3" s="91" t="s">
        <v>47</v>
      </c>
      <c r="J3" s="91">
        <v>0.0</v>
      </c>
      <c r="K3" s="91" t="s">
        <v>47</v>
      </c>
      <c r="L3" s="91">
        <v>0.0</v>
      </c>
      <c r="M3" s="91" t="s">
        <v>47</v>
      </c>
      <c r="N3" s="91">
        <v>0.0</v>
      </c>
      <c r="O3" s="91" t="s">
        <v>47</v>
      </c>
      <c r="P3" s="91">
        <v>0.0</v>
      </c>
    </row>
    <row r="4" ht="12.75" customHeight="1">
      <c r="A4" s="91" t="s">
        <v>71</v>
      </c>
      <c r="B4" s="91">
        <v>1.0</v>
      </c>
      <c r="C4" s="91" t="s">
        <v>72</v>
      </c>
      <c r="D4" s="91">
        <v>1.0</v>
      </c>
      <c r="E4" s="91" t="s">
        <v>73</v>
      </c>
      <c r="F4" s="91">
        <v>4.0</v>
      </c>
      <c r="G4" s="91" t="s">
        <v>45</v>
      </c>
      <c r="H4" s="91">
        <v>2.0</v>
      </c>
      <c r="I4" s="91" t="s">
        <v>51</v>
      </c>
      <c r="J4" s="91">
        <v>1.0</v>
      </c>
      <c r="K4" s="91" t="s">
        <v>74</v>
      </c>
      <c r="L4" s="91">
        <v>1.0</v>
      </c>
      <c r="M4" s="91" t="s">
        <v>75</v>
      </c>
      <c r="N4" s="91">
        <v>1.0</v>
      </c>
      <c r="O4" s="91" t="s">
        <v>76</v>
      </c>
      <c r="P4" s="91">
        <v>1.0</v>
      </c>
    </row>
    <row r="5" ht="12.75" customHeight="1">
      <c r="A5" s="91" t="s">
        <v>33</v>
      </c>
      <c r="B5" s="91">
        <v>3.0</v>
      </c>
      <c r="C5" s="91" t="s">
        <v>37</v>
      </c>
      <c r="D5" s="91">
        <v>4.0</v>
      </c>
      <c r="E5" s="91" t="s">
        <v>77</v>
      </c>
      <c r="F5" s="91">
        <v>7.0</v>
      </c>
      <c r="G5" s="91" t="s">
        <v>78</v>
      </c>
      <c r="H5" s="91">
        <v>4.0</v>
      </c>
      <c r="I5" s="91" t="s">
        <v>79</v>
      </c>
      <c r="J5" s="91">
        <v>3.0</v>
      </c>
      <c r="K5" s="91" t="s">
        <v>79</v>
      </c>
      <c r="L5" s="91">
        <v>3.0</v>
      </c>
      <c r="M5" s="91" t="s">
        <v>59</v>
      </c>
      <c r="N5" s="91">
        <v>4.0</v>
      </c>
      <c r="O5" s="91" t="s">
        <v>63</v>
      </c>
      <c r="P5" s="91">
        <v>3.0</v>
      </c>
    </row>
    <row r="6" ht="12.75" customHeight="1">
      <c r="A6" s="91" t="s">
        <v>80</v>
      </c>
      <c r="B6" s="91">
        <v>5.0</v>
      </c>
      <c r="C6" s="91" t="s">
        <v>81</v>
      </c>
      <c r="D6" s="91">
        <v>9.0</v>
      </c>
      <c r="E6" s="91" t="s">
        <v>82</v>
      </c>
      <c r="F6" s="91">
        <v>9.0</v>
      </c>
      <c r="G6" s="91" t="s">
        <v>83</v>
      </c>
      <c r="H6" s="91">
        <v>5.0</v>
      </c>
      <c r="I6" s="91" t="s">
        <v>84</v>
      </c>
      <c r="J6" s="91">
        <v>7.0</v>
      </c>
      <c r="K6" s="91" t="s">
        <v>55</v>
      </c>
      <c r="L6" s="91">
        <v>5.0</v>
      </c>
      <c r="M6" s="91" t="s">
        <v>85</v>
      </c>
      <c r="N6" s="91">
        <v>6.0</v>
      </c>
      <c r="O6" s="91" t="s">
        <v>86</v>
      </c>
      <c r="P6" s="91">
        <v>8.0</v>
      </c>
    </row>
    <row r="7" ht="12.75" customHeight="1">
      <c r="A7" s="91" t="s">
        <v>87</v>
      </c>
      <c r="B7" s="91">
        <v>6.0</v>
      </c>
      <c r="C7" s="91"/>
      <c r="D7" s="91"/>
      <c r="E7" s="91"/>
      <c r="F7" s="91"/>
      <c r="G7" s="91" t="s">
        <v>88</v>
      </c>
      <c r="H7" s="91">
        <v>6.0</v>
      </c>
      <c r="I7" s="91" t="s">
        <v>89</v>
      </c>
      <c r="J7" s="91">
        <v>9.0</v>
      </c>
      <c r="K7" s="91" t="s">
        <v>89</v>
      </c>
      <c r="L7" s="91">
        <v>9.0</v>
      </c>
      <c r="M7" s="91" t="s">
        <v>90</v>
      </c>
      <c r="N7" s="91">
        <v>9.0</v>
      </c>
      <c r="O7" s="91" t="s">
        <v>91</v>
      </c>
      <c r="P7" s="91">
        <v>9.0</v>
      </c>
    </row>
    <row r="8" ht="12.75" customHeight="1">
      <c r="A8" s="91" t="s">
        <v>92</v>
      </c>
      <c r="B8" s="91">
        <v>9.0</v>
      </c>
      <c r="C8" s="91"/>
      <c r="D8" s="91"/>
      <c r="E8" s="91"/>
      <c r="F8" s="91"/>
      <c r="G8" s="91" t="s">
        <v>93</v>
      </c>
      <c r="H8" s="91">
        <v>9.0</v>
      </c>
      <c r="I8" s="91"/>
      <c r="J8" s="91"/>
      <c r="K8" s="91"/>
      <c r="L8" s="91"/>
      <c r="M8" s="91"/>
      <c r="N8" s="91"/>
      <c r="O8" s="91"/>
      <c r="P8" s="91"/>
    </row>
    <row r="9" ht="12.75" customHeight="1"/>
    <row r="10" ht="26.25" customHeight="1">
      <c r="A10" s="90" t="s">
        <v>34</v>
      </c>
      <c r="B10" s="90"/>
      <c r="C10" s="90" t="s">
        <v>38</v>
      </c>
      <c r="D10" s="90"/>
      <c r="E10" s="90" t="s">
        <v>42</v>
      </c>
      <c r="F10" s="90"/>
      <c r="G10" s="90" t="s">
        <v>46</v>
      </c>
      <c r="H10" s="90"/>
      <c r="I10" s="90" t="s">
        <v>52</v>
      </c>
      <c r="J10" s="90"/>
      <c r="K10" s="90" t="s">
        <v>56</v>
      </c>
      <c r="L10" s="90"/>
      <c r="M10" s="90" t="s">
        <v>60</v>
      </c>
      <c r="N10" s="90"/>
      <c r="O10" s="90" t="s">
        <v>64</v>
      </c>
      <c r="P10" s="75"/>
    </row>
    <row r="11" ht="12.75" customHeight="1">
      <c r="A11" s="91" t="s">
        <v>69</v>
      </c>
      <c r="B11" s="91" t="s">
        <v>70</v>
      </c>
      <c r="C11" s="91" t="s">
        <v>69</v>
      </c>
      <c r="D11" s="91" t="s">
        <v>70</v>
      </c>
      <c r="E11" s="91" t="s">
        <v>69</v>
      </c>
      <c r="F11" s="91" t="s">
        <v>70</v>
      </c>
      <c r="G11" s="91" t="s">
        <v>69</v>
      </c>
      <c r="H11" s="91" t="s">
        <v>70</v>
      </c>
      <c r="I11" s="91" t="s">
        <v>69</v>
      </c>
      <c r="J11" s="91" t="s">
        <v>70</v>
      </c>
      <c r="K11" s="91" t="s">
        <v>69</v>
      </c>
      <c r="L11" s="91" t="s">
        <v>70</v>
      </c>
      <c r="M11" s="91" t="s">
        <v>69</v>
      </c>
      <c r="N11" s="91" t="s">
        <v>70</v>
      </c>
      <c r="O11" s="91" t="s">
        <v>69</v>
      </c>
      <c r="P11" s="91" t="s">
        <v>70</v>
      </c>
    </row>
    <row r="12" ht="12.75" customHeight="1">
      <c r="A12" s="91" t="s">
        <v>47</v>
      </c>
      <c r="B12" s="91">
        <v>0.0</v>
      </c>
      <c r="C12" s="91" t="s">
        <v>47</v>
      </c>
      <c r="D12" s="91">
        <v>0.0</v>
      </c>
      <c r="E12" s="91" t="s">
        <v>47</v>
      </c>
      <c r="F12" s="91">
        <v>0.0</v>
      </c>
      <c r="G12" s="91" t="s">
        <v>47</v>
      </c>
      <c r="H12" s="91">
        <v>0.0</v>
      </c>
      <c r="I12" s="91" t="s">
        <v>47</v>
      </c>
      <c r="J12" s="91">
        <v>0.0</v>
      </c>
      <c r="K12" s="91" t="s">
        <v>47</v>
      </c>
      <c r="L12" s="91">
        <v>0.0</v>
      </c>
      <c r="M12" s="91" t="s">
        <v>47</v>
      </c>
      <c r="N12" s="91">
        <v>0.0</v>
      </c>
      <c r="O12" s="91" t="s">
        <v>47</v>
      </c>
      <c r="P12" s="91">
        <v>0.0</v>
      </c>
    </row>
    <row r="13" ht="12.75" customHeight="1">
      <c r="A13" s="91" t="s">
        <v>35</v>
      </c>
      <c r="B13" s="91">
        <v>2.0</v>
      </c>
      <c r="C13" s="91" t="s">
        <v>94</v>
      </c>
      <c r="D13" s="91">
        <v>1.0</v>
      </c>
      <c r="E13" s="91" t="s">
        <v>43</v>
      </c>
      <c r="F13" s="91">
        <v>1.0</v>
      </c>
      <c r="G13" s="91" t="s">
        <v>95</v>
      </c>
      <c r="H13" s="91">
        <v>1.0</v>
      </c>
      <c r="I13" s="91" t="s">
        <v>96</v>
      </c>
      <c r="J13" s="91">
        <v>1.0</v>
      </c>
      <c r="K13" s="91" t="s">
        <v>97</v>
      </c>
      <c r="L13" s="91">
        <v>1.0</v>
      </c>
      <c r="M13" s="91" t="s">
        <v>98</v>
      </c>
      <c r="N13" s="91">
        <v>2.0</v>
      </c>
      <c r="O13" s="91" t="s">
        <v>65</v>
      </c>
      <c r="P13" s="45">
        <v>3.0</v>
      </c>
    </row>
    <row r="14" ht="12.75" customHeight="1">
      <c r="A14" s="91" t="s">
        <v>99</v>
      </c>
      <c r="B14" s="91">
        <v>6.0</v>
      </c>
      <c r="C14" s="91" t="s">
        <v>100</v>
      </c>
      <c r="D14" s="91">
        <v>3.0</v>
      </c>
      <c r="E14" s="91" t="s">
        <v>101</v>
      </c>
      <c r="F14" s="91">
        <v>5.0</v>
      </c>
      <c r="G14" s="91" t="s">
        <v>102</v>
      </c>
      <c r="H14" s="91">
        <v>7.0</v>
      </c>
      <c r="I14" s="91" t="s">
        <v>53</v>
      </c>
      <c r="J14" s="91">
        <v>3.0</v>
      </c>
      <c r="K14" s="91" t="s">
        <v>57</v>
      </c>
      <c r="L14" s="91">
        <v>4.0</v>
      </c>
      <c r="M14" s="91" t="s">
        <v>61</v>
      </c>
      <c r="N14" s="91">
        <v>5.0</v>
      </c>
      <c r="O14" s="91" t="s">
        <v>103</v>
      </c>
      <c r="P14" s="45">
        <v>5.0</v>
      </c>
    </row>
    <row r="15" ht="12.75" customHeight="1">
      <c r="A15" s="91" t="s">
        <v>104</v>
      </c>
      <c r="B15" s="91">
        <v>7.0</v>
      </c>
      <c r="C15" s="91" t="s">
        <v>105</v>
      </c>
      <c r="D15" s="91">
        <v>5.0</v>
      </c>
      <c r="E15" s="91" t="s">
        <v>106</v>
      </c>
      <c r="F15" s="91">
        <v>7.0</v>
      </c>
      <c r="G15" s="91" t="s">
        <v>107</v>
      </c>
      <c r="H15" s="91">
        <v>9.0</v>
      </c>
      <c r="I15" s="91" t="s">
        <v>108</v>
      </c>
      <c r="J15" s="91">
        <v>7.0</v>
      </c>
      <c r="K15" s="91" t="s">
        <v>109</v>
      </c>
      <c r="L15" s="91">
        <v>5.0</v>
      </c>
      <c r="M15" s="91" t="s">
        <v>110</v>
      </c>
      <c r="N15" s="91">
        <v>7.0</v>
      </c>
      <c r="O15" s="91" t="s">
        <v>111</v>
      </c>
      <c r="P15" s="45">
        <v>7.0</v>
      </c>
    </row>
    <row r="16" ht="12.75" customHeight="1">
      <c r="A16" s="91" t="s">
        <v>112</v>
      </c>
      <c r="B16" s="91">
        <v>9.0</v>
      </c>
      <c r="C16" s="91" t="s">
        <v>113</v>
      </c>
      <c r="D16" s="91">
        <v>7.0</v>
      </c>
      <c r="E16" s="91" t="s">
        <v>114</v>
      </c>
      <c r="F16" s="91">
        <v>9.0</v>
      </c>
      <c r="G16" s="91"/>
      <c r="H16" s="91"/>
      <c r="I16" s="91" t="s">
        <v>115</v>
      </c>
      <c r="J16" s="91">
        <v>9.0</v>
      </c>
      <c r="K16" s="91" t="s">
        <v>116</v>
      </c>
      <c r="L16" s="91">
        <v>9.0</v>
      </c>
      <c r="M16" s="91"/>
      <c r="N16" s="91"/>
      <c r="O16" s="91" t="s">
        <v>117</v>
      </c>
      <c r="P16" s="45">
        <v>9.0</v>
      </c>
    </row>
    <row r="17" ht="12.75" customHeight="1">
      <c r="A17" s="91"/>
      <c r="B17" s="91"/>
      <c r="C17" s="91" t="s">
        <v>39</v>
      </c>
      <c r="D17" s="91">
        <v>9.0</v>
      </c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