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Testing Checklist" sheetId="1" state="visible" r:id="rId1"/>
    <sheet name="Summary Findings" sheetId="2" state="visible" r:id="rId2"/>
    <sheet name="Risk Assessment Calculator" sheetId="3" state="visible" r:id="rId3"/>
    <sheet name="References" sheetId="4" state="visible" r:id="rId4"/>
  </sheets>
  <definedNames>
    <definedName name="LossofAvailability">References!$E$12:$E$16</definedName>
    <definedName name="Motive">References!$C$3:$C$6</definedName>
    <definedName name="LossofConfidentiality">References!$A$12:$A$16</definedName>
    <definedName name="EasyofDiscovery">References!$I$3:$I$7</definedName>
    <definedName name="result">#REF!</definedName>
    <definedName name="NonCompliance">References!$M$12:$M$15</definedName>
    <definedName name="LossofAccountability">References!$G$12:$G$15</definedName>
    <definedName name="PolicyViolation">References!$O$12:$O$16</definedName>
    <definedName name="ReputationDamage">References!$K$12:$K$16</definedName>
    <definedName name="PopulationSize">References!$G$3:$G$8</definedName>
    <definedName name="FinancialDamage">References!$I$12:$I$16</definedName>
    <definedName name="IntrusionDetection">References!$O$3:$O$7</definedName>
    <definedName name="Opportunity">References!$E$3:$E$6</definedName>
    <definedName name="EaseofExploit">References!$K$3:$K$7</definedName>
    <definedName name="SkillRequired">References!$A$3:$A$8</definedName>
    <definedName name="LossofIntegrity">References!$C$12:$C$17</definedName>
    <definedName name="Awareness">References!$M$3:$M$7</definedName>
  </definedNames>
  <calcPr calcId="12451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font>
      <name val="Arial"/>
      <color theme="1"/>
      <scheme val="minor"/>
    </font>
    <font>
      <name val="Arial"/>
      <b val="1"/>
      <color theme="0"/>
      <scheme val="minor"/>
    </font>
    <font>
      <name val="Arial"/>
      <b val="1"/>
      <color rgb="FFFFFFFF"/>
      <sz val="10"/>
      <scheme val="minor"/>
    </font>
    <font>
      <name val="Arial"/>
      <color rgb="FF4D90FF"/>
      <sz val="10"/>
      <scheme val="minor"/>
    </font>
    <font>
      <name val="Arial"/>
      <color rgb="FF4D90FF"/>
      <scheme val="minor"/>
    </font>
    <font>
      <name val="Arial"/>
      <color rgb="FF434343"/>
      <sz val="10"/>
      <scheme val="minor"/>
    </font>
    <font>
      <name val="Arial"/>
      <color theme="1"/>
      <sz val="10"/>
      <scheme val="minor"/>
    </font>
    <font>
      <name val="Arial"/>
      <i val="1"/>
      <color rgb="FF434343"/>
      <sz val="10"/>
      <scheme val="minor"/>
    </font>
    <font>
      <name val="Arial"/>
      <b val="1"/>
      <color rgb="FFFFFFFF"/>
      <scheme val="minor"/>
    </font>
    <font>
      <name val="Arial"/>
      <color rgb="FFEA4335"/>
      <scheme val="minor"/>
    </font>
    <font>
      <name val="Arial"/>
      <color rgb="FF00000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lightGray"/>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borderId="25" fillId="0" fontId="0" numFmtId="0"/>
  </cellStyleXfs>
  <cellXfs count="120">
    <xf applyAlignment="1" borderId="0" fillId="0" fontId="0" numFmtId="0" pivotButton="0" quotePrefix="0" xfId="0">
      <alignment vertical="bottom"/>
    </xf>
    <xf borderId="1" fillId="0" fontId="1" numFmtId="0" pivotButton="0" quotePrefix="0" xfId="0"/>
    <xf applyAlignment="1" borderId="2" fillId="0" fontId="1" numFmtId="0" pivotButton="0" quotePrefix="0" xfId="0">
      <alignment horizontal="left"/>
    </xf>
    <xf borderId="1" fillId="0" fontId="2" numFmtId="0" pivotButton="0" quotePrefix="0" xfId="0"/>
    <xf borderId="3" fillId="0" fontId="1" numFmtId="0" pivotButton="0" quotePrefix="0" xfId="0"/>
    <xf borderId="2" fillId="0" fontId="1" numFmtId="0" pivotButton="0" quotePrefix="0" xfId="0"/>
    <xf borderId="4" fillId="0" fontId="3" numFmtId="0" pivotButton="0" quotePrefix="0" xfId="0"/>
    <xf applyAlignment="1" borderId="5" fillId="0" fontId="3" numFmtId="0" pivotButton="0" quotePrefix="0" xfId="0">
      <alignment horizontal="left"/>
    </xf>
    <xf borderId="6" fillId="0" fontId="3" numFmtId="0" pivotButton="0" quotePrefix="0" xfId="0"/>
    <xf borderId="7" fillId="0" fontId="3" numFmtId="0" pivotButton="0" quotePrefix="0" xfId="0"/>
    <xf applyAlignment="1" borderId="7" fillId="0" fontId="4" numFmtId="0" pivotButton="0" quotePrefix="0" xfId="0">
      <alignment vertical="center"/>
    </xf>
    <xf applyAlignment="1" borderId="0" fillId="2" fontId="5" numFmtId="0" pivotButton="0" quotePrefix="0" xfId="0">
      <alignment horizontal="left" vertical="center" wrapText="1"/>
    </xf>
    <xf applyAlignment="1" borderId="0" fillId="3" fontId="6" numFmtId="0" pivotButton="0" quotePrefix="0" xfId="0">
      <alignment vertical="center"/>
    </xf>
    <xf applyAlignment="1" borderId="7" fillId="0" fontId="7" numFmtId="0" pivotButton="0" quotePrefix="0" xfId="0">
      <alignment vertical="center"/>
    </xf>
    <xf applyAlignment="1" borderId="7" fillId="0" fontId="8" numFmtId="0" pivotButton="0" quotePrefix="0" xfId="0">
      <alignment vertical="top" wrapText="1"/>
    </xf>
    <xf applyAlignment="1" borderId="8" fillId="0" fontId="8" numFmtId="0" pivotButton="0" quotePrefix="0" xfId="0">
      <alignment horizontal="left" vertical="center" wrapText="1"/>
    </xf>
    <xf applyAlignment="1" borderId="8" fillId="0" fontId="9" numFmtId="0" pivotButton="0" quotePrefix="0" xfId="0">
      <alignment vertical="center" wrapText="1"/>
    </xf>
    <xf applyAlignment="1" borderId="8" fillId="0" fontId="10" numFmtId="0" pivotButton="0" quotePrefix="0" xfId="0">
      <alignment vertical="center" wrapText="1"/>
    </xf>
    <xf applyAlignment="1" borderId="8" fillId="0" fontId="8" numFmtId="0" pivotButton="0" quotePrefix="0" xfId="0">
      <alignment vertical="center" wrapText="1"/>
    </xf>
    <xf applyAlignment="1" borderId="8" fillId="0" fontId="8" numFmtId="0" pivotButton="0" quotePrefix="0" xfId="0">
      <alignment vertical="center" wrapText="1"/>
    </xf>
    <xf applyAlignment="1" borderId="7" fillId="0" fontId="8" numFmtId="0" pivotButton="0" quotePrefix="0" xfId="0">
      <alignment vertical="top" wrapText="1"/>
    </xf>
    <xf applyAlignment="1" borderId="5" fillId="0" fontId="1" numFmtId="0" pivotButton="0" quotePrefix="0" xfId="0">
      <alignment horizontal="left"/>
    </xf>
    <xf borderId="6" fillId="0" fontId="1" numFmtId="0" pivotButton="0" quotePrefix="0" xfId="0"/>
    <xf applyAlignment="1" borderId="6" fillId="0" fontId="1" numFmtId="0" pivotButton="0" quotePrefix="0" xfId="0">
      <alignment horizontal="left"/>
    </xf>
    <xf applyAlignment="1" borderId="6" fillId="0" fontId="1" numFmtId="0" pivotButton="0" quotePrefix="0" xfId="0">
      <alignment horizontal="center"/>
    </xf>
    <xf applyAlignment="1" borderId="9" fillId="0" fontId="3" numFmtId="0" pivotButton="0" quotePrefix="0" xfId="0">
      <alignment horizontal="left"/>
    </xf>
    <xf borderId="10" fillId="0" fontId="3" numFmtId="0" pivotButton="0" quotePrefix="0" xfId="0"/>
    <xf applyAlignment="1" borderId="10" fillId="0" fontId="3" numFmtId="0" pivotButton="0" quotePrefix="0" xfId="0">
      <alignment horizontal="left"/>
    </xf>
    <xf applyAlignment="1" borderId="10" fillId="0" fontId="3" numFmtId="0" pivotButton="0" quotePrefix="0" xfId="0">
      <alignment horizontal="center"/>
    </xf>
    <xf applyAlignment="1" borderId="0" fillId="4" fontId="11" numFmtId="0" pivotButton="0" quotePrefix="0" xfId="0">
      <alignment horizontal="center" vertical="center" wrapText="1"/>
    </xf>
    <xf applyAlignment="1" borderId="0" fillId="5" fontId="12" numFmtId="0" pivotButton="0" quotePrefix="0" xfId="0">
      <alignment vertical="center"/>
    </xf>
    <xf applyAlignment="1" borderId="0" fillId="5" fontId="12" numFmtId="0" pivotButton="0" quotePrefix="0" xfId="0">
      <alignment horizontal="left" vertical="center"/>
    </xf>
    <xf applyAlignment="1" borderId="0" fillId="5" fontId="12" numFmtId="0" pivotButton="0" quotePrefix="0" xfId="0">
      <alignment horizontal="center" vertical="center"/>
    </xf>
    <xf applyAlignment="1" borderId="8" fillId="0" fontId="8" numFmtId="0" pivotButton="0" quotePrefix="0" xfId="0">
      <alignment horizontal="center" vertical="center" wrapText="1"/>
    </xf>
    <xf applyAlignment="1" borderId="8" fillId="0" fontId="13" numFmtId="0" pivotButton="0" quotePrefix="0" xfId="0">
      <alignment horizontal="left" vertical="center" wrapText="1"/>
    </xf>
    <xf applyAlignment="1" borderId="8" fillId="0" fontId="8" numFmtId="0" pivotButton="0" quotePrefix="0" xfId="0">
      <alignment horizontal="left" vertical="center" wrapText="1"/>
    </xf>
    <xf applyAlignment="1" borderId="11" fillId="0" fontId="1" numFmtId="0" pivotButton="0" quotePrefix="0" xfId="0">
      <alignment horizontal="left"/>
    </xf>
    <xf applyAlignment="1" borderId="11" fillId="0" fontId="3" numFmtId="0" pivotButton="0" quotePrefix="0" xfId="0">
      <alignment horizontal="left"/>
    </xf>
    <xf applyAlignment="1" borderId="12" fillId="0" fontId="3" numFmtId="0" pivotButton="0" quotePrefix="0" xfId="0">
      <alignment horizontal="center"/>
    </xf>
    <xf applyAlignment="1" borderId="13" fillId="0" fontId="14" numFmtId="0" pivotButton="0" quotePrefix="0" xfId="0">
      <alignment horizontal="left" vertical="center" wrapText="1"/>
    </xf>
    <xf applyAlignment="1" borderId="0" fillId="6" fontId="15" numFmtId="0" pivotButton="0" quotePrefix="0" xfId="0">
      <alignment horizontal="left" vertical="center"/>
    </xf>
    <xf applyAlignment="1" borderId="7" fillId="0" fontId="16" numFmtId="0" pivotButton="0" quotePrefix="0" xfId="0">
      <alignment horizontal="left" vertical="center"/>
    </xf>
    <xf applyAlignment="1" borderId="7" fillId="0" fontId="3" numFmtId="0" pivotButton="0" quotePrefix="0" xfId="0">
      <alignment horizontal="left"/>
    </xf>
    <xf applyAlignment="1" borderId="0" fillId="3" fontId="17" numFmtId="0" pivotButton="0" quotePrefix="0" xfId="0">
      <alignment vertical="center" wrapText="1"/>
    </xf>
    <xf applyAlignment="1" borderId="7" fillId="0" fontId="18" numFmtId="0" pivotButton="0" quotePrefix="0" xfId="0">
      <alignment horizontal="left" vertical="center" wrapText="1"/>
    </xf>
    <xf borderId="0" fillId="0" fontId="19" numFmtId="0" pivotButton="0" quotePrefix="0" xfId="0"/>
    <xf applyAlignment="1" borderId="0" fillId="0" fontId="19" numFmtId="0" pivotButton="0" quotePrefix="0" xfId="0">
      <alignment horizontal="left" vertical="center" wrapText="1"/>
    </xf>
    <xf applyAlignment="1" borderId="7" fillId="0" fontId="20" numFmtId="0" pivotButton="0" quotePrefix="0" xfId="0">
      <alignment horizontal="left" vertical="center" wrapText="1"/>
    </xf>
    <xf applyAlignment="1" borderId="0" fillId="0" fontId="19" numFmtId="0" pivotButton="0" quotePrefix="0" xfId="0">
      <alignment vertical="center" wrapText="1"/>
    </xf>
    <xf applyAlignment="1" borderId="7" fillId="0" fontId="14" numFmtId="0" pivotButton="0" quotePrefix="0" xfId="0">
      <alignment horizontal="left" vertical="center" wrapText="1"/>
    </xf>
    <xf applyAlignment="1" borderId="4" fillId="0" fontId="8" numFmtId="0" pivotButton="0" quotePrefix="0" xfId="0">
      <alignment vertical="top" wrapText="1"/>
    </xf>
    <xf borderId="6" fillId="0" fontId="19" numFmtId="0" pivotButton="0" quotePrefix="0" xfId="0"/>
    <xf applyAlignment="1" borderId="11" fillId="0" fontId="20" numFmtId="0" pivotButton="0" quotePrefix="0" xfId="0">
      <alignment horizontal="left" vertical="center" wrapText="1"/>
    </xf>
    <xf applyAlignment="1" borderId="7" fillId="0" fontId="21" numFmtId="0" pivotButton="0" quotePrefix="0" xfId="0">
      <alignment horizontal="left" vertical="center" wrapText="1"/>
    </xf>
    <xf applyAlignment="1" borderId="11" fillId="0" fontId="19" numFmtId="0" pivotButton="0" quotePrefix="0" xfId="0">
      <alignment horizontal="left"/>
    </xf>
    <xf applyAlignment="1" borderId="14" fillId="0" fontId="16" numFmtId="0" pivotButton="0" quotePrefix="0" xfId="0">
      <alignment horizontal="center" vertical="center"/>
    </xf>
    <xf applyAlignment="1" borderId="15" fillId="0" fontId="22" numFmtId="0" pivotButton="0" quotePrefix="0" xfId="0">
      <alignment horizontal="center" vertical="center"/>
    </xf>
    <xf borderId="16" fillId="0" fontId="2" numFmtId="0" pivotButton="0" quotePrefix="0" xfId="0"/>
    <xf borderId="17" fillId="0" fontId="2" numFmtId="0" pivotButton="0" quotePrefix="0" xfId="0"/>
    <xf applyAlignment="1" borderId="7" fillId="0" fontId="19" numFmtId="0" pivotButton="0" quotePrefix="0" xfId="0">
      <alignment horizontal="left"/>
    </xf>
    <xf applyAlignment="1" borderId="14" fillId="0" fontId="23" numFmtId="0" pivotButton="0" quotePrefix="0" xfId="0">
      <alignment horizontal="center" vertical="center"/>
    </xf>
    <xf applyAlignment="1" borderId="14" fillId="0" fontId="22" numFmtId="0" pivotButton="0" quotePrefix="0" xfId="0">
      <alignment horizontal="center" vertical="center"/>
    </xf>
    <xf borderId="18" fillId="0" fontId="2" numFmtId="0" pivotButton="0" quotePrefix="0" xfId="0"/>
    <xf borderId="19" fillId="0" fontId="2" numFmtId="0" pivotButton="0" quotePrefix="0" xfId="0"/>
    <xf borderId="20" fillId="0" fontId="2" numFmtId="0" pivotButton="0" quotePrefix="0" xfId="0"/>
    <xf borderId="21" fillId="0" fontId="2" numFmtId="0" pivotButton="0" quotePrefix="0" xfId="0"/>
    <xf borderId="3" fillId="0" fontId="3" numFmtId="0" pivotButton="0" quotePrefix="0" xfId="0"/>
    <xf applyAlignment="1" borderId="22" fillId="0" fontId="24" numFmtId="0" pivotButton="0" quotePrefix="0" xfId="0">
      <alignment horizontal="right"/>
    </xf>
    <xf borderId="23" fillId="0" fontId="2" numFmtId="0" pivotButton="0" quotePrefix="0" xfId="0"/>
    <xf borderId="24" fillId="0" fontId="2" numFmtId="0" pivotButton="0" quotePrefix="0" xfId="0"/>
    <xf applyAlignment="1" borderId="8" fillId="0" fontId="25" numFmtId="0" pivotButton="0" quotePrefix="0" xfId="0">
      <alignment horizontal="left"/>
    </xf>
    <xf applyAlignment="1" borderId="7" fillId="0" fontId="25" numFmtId="0" pivotButton="0" quotePrefix="0" xfId="0">
      <alignment horizontal="left"/>
    </xf>
    <xf borderId="11" fillId="0" fontId="3" numFmtId="0" pivotButton="0" quotePrefix="0" xfId="0"/>
    <xf applyAlignment="1" borderId="11" fillId="0" fontId="26" numFmtId="0" pivotButton="0" quotePrefix="0" xfId="0">
      <alignment horizontal="left"/>
    </xf>
    <xf applyAlignment="1" borderId="0" fillId="0" fontId="16" numFmtId="0" pivotButton="0" quotePrefix="0" xfId="0">
      <alignment horizontal="left"/>
    </xf>
    <xf borderId="0" fillId="0" fontId="16" numFmtId="0" pivotButton="0" quotePrefix="0" xfId="0"/>
    <xf applyAlignment="1" borderId="0" fillId="0" fontId="26" numFmtId="0" pivotButton="0" quotePrefix="0" xfId="0">
      <alignment horizontal="left"/>
    </xf>
    <xf borderId="11" fillId="0" fontId="26" numFmtId="0" pivotButton="0" quotePrefix="0" xfId="0"/>
    <xf applyAlignment="1" borderId="7" fillId="0" fontId="3" numFmtId="0" pivotButton="0" quotePrefix="0" xfId="0">
      <alignment vertical="center"/>
    </xf>
    <xf applyAlignment="1" borderId="0" fillId="0" fontId="26" numFmtId="0" pivotButton="0" quotePrefix="0" xfId="0">
      <alignment horizontal="right" vertical="center"/>
    </xf>
    <xf applyAlignment="1" borderId="25" fillId="7" fontId="26" numFmtId="0" pivotButton="0" quotePrefix="0" xfId="0">
      <alignment horizontal="center" vertical="center"/>
    </xf>
    <xf applyAlignment="1" borderId="25" fillId="8" fontId="26" numFmtId="0" pivotButton="0" quotePrefix="0" xfId="0">
      <alignment horizontal="center" vertical="center"/>
    </xf>
    <xf applyAlignment="1" borderId="25" fillId="9" fontId="26" numFmtId="0" pivotButton="0" quotePrefix="0" xfId="0">
      <alignment horizontal="center" vertical="center"/>
    </xf>
    <xf applyAlignment="1" borderId="7" fillId="0" fontId="3" numFmtId="0" pivotButton="0" quotePrefix="0" xfId="0">
      <alignment horizontal="left" vertical="center"/>
    </xf>
    <xf applyAlignment="1" borderId="11" fillId="0" fontId="26" numFmtId="0" pivotButton="0" quotePrefix="0" xfId="0">
      <alignment horizontal="center" vertical="center"/>
    </xf>
    <xf applyAlignment="1" borderId="11" fillId="0" fontId="3" numFmtId="0" pivotButton="0" quotePrefix="0" xfId="0">
      <alignment vertical="center"/>
    </xf>
    <xf applyAlignment="1" borderId="25" fillId="10" fontId="26" numFmtId="0" pivotButton="0" quotePrefix="0" xfId="0">
      <alignment horizontal="center" vertical="center"/>
    </xf>
    <xf applyAlignment="1" borderId="25" fillId="11" fontId="26" numFmtId="0" pivotButton="0" quotePrefix="0" xfId="0">
      <alignment horizontal="center" vertical="center"/>
    </xf>
    <xf borderId="9" fillId="0" fontId="3" numFmtId="0" pivotButton="0" quotePrefix="0" xfId="0"/>
    <xf applyAlignment="1" borderId="26" fillId="0" fontId="3" numFmtId="0" pivotButton="0" quotePrefix="0" xfId="0">
      <alignment horizontal="left"/>
    </xf>
    <xf applyAlignment="1" borderId="0" fillId="0" fontId="16" numFmtId="0" pivotButton="0" quotePrefix="0" xfId="0">
      <alignment vertical="center" wrapText="1"/>
    </xf>
    <xf applyAlignment="1" borderId="0" fillId="0" fontId="26" numFmtId="0" pivotButton="0" quotePrefix="0" xfId="0">
      <alignment vertical="center" wrapText="1"/>
    </xf>
    <xf borderId="0" fillId="0" fontId="0" numFmtId="0" pivotButton="0" quotePrefix="0" xfId="0"/>
    <xf applyAlignment="1" borderId="1" fillId="0" fontId="1" numFmtId="0" pivotButton="0" quotePrefix="0" xfId="0">
      <alignment horizontal="left"/>
    </xf>
    <xf borderId="1" fillId="0" fontId="0" numFmtId="0" pivotButton="0" quotePrefix="0" xfId="0"/>
    <xf applyAlignment="1" borderId="25" fillId="2" fontId="5" numFmtId="0" pivotButton="0" quotePrefix="0" xfId="0">
      <alignment horizontal="left" vertical="center" wrapText="1"/>
    </xf>
    <xf applyAlignment="1" borderId="25" fillId="3" fontId="6" numFmtId="0" pivotButton="0" quotePrefix="0" xfId="0">
      <alignment vertical="center"/>
    </xf>
    <xf applyAlignment="1" borderId="7" fillId="0" fontId="8" numFmtId="0" pivotButton="0" quotePrefix="0" xfId="0">
      <alignment vertical="top" wrapText="1"/>
    </xf>
    <xf applyAlignment="1" borderId="8" fillId="0" fontId="8" numFmtId="0" pivotButton="0" quotePrefix="0" xfId="0">
      <alignment horizontal="left" vertical="center" wrapText="1"/>
    </xf>
    <xf applyAlignment="1" borderId="8" fillId="0" fontId="9" numFmtId="0" pivotButton="0" quotePrefix="0" xfId="0">
      <alignment vertical="center" wrapText="1"/>
    </xf>
    <xf applyAlignment="1" borderId="8" fillId="0" fontId="10" numFmtId="0" pivotButton="0" quotePrefix="0" xfId="0">
      <alignment vertical="center" wrapText="1"/>
    </xf>
    <xf applyAlignment="1" borderId="8" fillId="0" fontId="8" numFmtId="0" pivotButton="0" quotePrefix="0" xfId="0">
      <alignment vertical="center" wrapText="1"/>
    </xf>
    <xf applyAlignment="1" borderId="25" fillId="6" fontId="15" numFmtId="0" pivotButton="0" quotePrefix="0" xfId="0">
      <alignment horizontal="left" vertical="center"/>
    </xf>
    <xf borderId="25" fillId="0" fontId="0" numFmtId="0" pivotButton="0" quotePrefix="0" xfId="0"/>
    <xf applyAlignment="1" borderId="25" fillId="3" fontId="17" numFmtId="0" pivotButton="0" quotePrefix="0" xfId="0">
      <alignment vertical="center" wrapText="1"/>
    </xf>
    <xf applyAlignment="1" borderId="25" fillId="0" fontId="19" numFmtId="0" pivotButton="0" quotePrefix="0" xfId="0">
      <alignment horizontal="left" vertical="center" wrapText="1"/>
    </xf>
    <xf applyAlignment="1" borderId="25" fillId="0" fontId="19" numFmtId="0" pivotButton="0" quotePrefix="0" xfId="0">
      <alignment vertical="center" wrapText="1"/>
    </xf>
    <xf applyAlignment="1" borderId="8" fillId="0" fontId="16" numFmtId="0" pivotButton="0" quotePrefix="0" xfId="0">
      <alignment horizontal="center" vertical="center"/>
    </xf>
    <xf applyAlignment="1" borderId="8" fillId="0" fontId="22" numFmtId="0" pivotButton="0" quotePrefix="0" xfId="0">
      <alignment horizontal="center" vertical="center"/>
    </xf>
    <xf borderId="16" fillId="0" fontId="0" numFmtId="0" pivotButton="0" quotePrefix="0" xfId="0"/>
    <xf borderId="17" fillId="0" fontId="0" numFmtId="0" pivotButton="0" quotePrefix="0" xfId="0"/>
    <xf applyAlignment="1" borderId="8" fillId="0" fontId="23" numFmtId="0" pivotButton="0" quotePrefix="0" xfId="0">
      <alignment horizontal="center" vertical="center"/>
    </xf>
    <xf borderId="18" fillId="0" fontId="0" numFmtId="0" pivotButton="0" quotePrefix="0" xfId="0"/>
    <xf borderId="19" fillId="0" fontId="0" numFmtId="0" pivotButton="0" quotePrefix="0" xfId="0"/>
    <xf borderId="20" fillId="0" fontId="0" numFmtId="0" pivotButton="0" quotePrefix="0" xfId="0"/>
    <xf borderId="21" fillId="0" fontId="0" numFmtId="0" pivotButton="0" quotePrefix="0" xfId="0"/>
    <xf applyAlignment="1" borderId="8" fillId="0" fontId="24" numFmtId="0" pivotButton="0" quotePrefix="0" xfId="0">
      <alignment horizontal="right"/>
    </xf>
    <xf borderId="23" fillId="0" fontId="0" numFmtId="0" pivotButton="0" quotePrefix="0" xfId="0"/>
    <xf borderId="24" fillId="0" fontId="0" numFmtId="0" pivotButton="0" quotePrefix="0" xfId="0"/>
    <xf applyAlignment="1" borderId="25" fillId="0" fontId="16" numFmtId="0" pivotButton="0" quotePrefix="0" xfId="0">
      <alignment horizontal="left"/>
    </xf>
  </cellXfs>
  <cellStyles count="1">
    <cellStyle builtinId="0" name="Normal" xfId="0"/>
  </cellStyles>
  <dxfs count="9">
    <dxf>
      <font>
        <color rgb="FF34A853"/>
      </font>
      <fill>
        <patternFill patternType="solid">
          <fgColor rgb="FFE8FEE7"/>
          <bgColor rgb="FFE8FEE7"/>
        </patternFill>
      </fill>
      <border>
        <left/>
        <right/>
        <top/>
        <bottom/>
        <diagonal/>
      </border>
    </dxf>
    <dxf>
      <font>
        <color rgb="FF999999"/>
      </font>
      <fill>
        <patternFill patternType="solid">
          <fgColor rgb="FFF3F3F3"/>
          <bgColor rgb="FFF3F3F3"/>
        </patternFill>
      </fill>
      <border>
        <left/>
        <right/>
        <top/>
        <bottom/>
        <diagonal/>
      </border>
    </dxf>
    <dxf>
      <font>
        <color rgb="FFEA4335"/>
      </font>
      <fill>
        <patternFill patternType="solid">
          <fgColor rgb="FFFFEBE9"/>
          <bgColor rgb="FFFFEBE9"/>
        </patternFill>
      </fill>
      <border>
        <left/>
        <right/>
        <top/>
        <bottom/>
        <diagonal/>
      </border>
    </dxf>
    <dxf>
      <font>
        <color rgb="FF7030A0"/>
      </font>
      <fill>
        <patternFill patternType="solid">
          <fgColor rgb="FFFFFFFF"/>
          <bgColor rgb="FFFFFFFF"/>
        </patternFill>
      </fill>
      <border>
        <left/>
        <right/>
        <top/>
        <bottom/>
        <diagonal/>
      </border>
    </dxf>
    <dxf>
      <font>
        <color rgb="FFFF0000"/>
      </font>
      <fill>
        <patternFill patternType="solid">
          <fgColor rgb="FFFFFFFF"/>
          <bgColor rgb="FFFFFFFF"/>
        </patternFill>
      </fill>
      <border>
        <left/>
        <right/>
        <top/>
        <bottom/>
        <diagonal/>
      </border>
    </dxf>
    <dxf>
      <font>
        <color rgb="FFFFC000"/>
      </font>
      <fill>
        <patternFill patternType="solid">
          <fgColor rgb="FFFFFFFF"/>
          <bgColor rgb="FFFFFFFF"/>
        </patternFill>
      </fill>
      <border>
        <left/>
        <right/>
        <top/>
        <bottom/>
        <diagonal/>
      </border>
    </dxf>
    <dxf>
      <font>
        <color rgb="FFF1C232"/>
      </font>
      <fill>
        <patternFill patternType="solid">
          <fgColor rgb="FFFFFFFF"/>
          <bgColor rgb="FFFFFFFF"/>
        </patternFill>
      </fill>
      <border>
        <left/>
        <right/>
        <top/>
        <bottom/>
        <diagonal/>
      </border>
    </dxf>
    <dxf>
      <font>
        <color rgb="FF92D050"/>
      </font>
      <fill>
        <patternFill patternType="solid">
          <fgColor rgb="FFFFFFFF"/>
          <bgColor rgb="FFFFFFFF"/>
        </patternFill>
      </fill>
      <border>
        <left/>
        <right/>
        <top/>
        <bottom/>
        <diagonal/>
      </border>
    </dxf>
    <dxf>
      <font>
        <b val="1"/>
      </font>
      <fill>
        <patternFill patternType="solid">
          <fgColor rgb="FFFFFFFF"/>
          <bgColor rgb="FFFFFFFF"/>
        </patternFill>
      </fill>
      <border>
        <left/>
        <right/>
        <top/>
        <bottom/>
        <diagonal/>
      </border>
    </dxf>
  </dxf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B5" shapeId="0">
      <text>
        <t>======
ID#AAAAX7SP-TQ
    (2022-04-09 13:28:44)
How technically skilled is this group of threat agents?</t>
      </text>
    </comment>
    <comment authorId="0" ref="G5" shapeId="0">
      <text>
        <t>======
ID#AAAAX7SP-S8
    (2022-04-09 13:28:43)
How much data could be disclosed and how sensitive is it?</t>
      </text>
    </comment>
    <comment authorId="0" ref="B6" shapeId="0">
      <text>
        <t>======
ID#AAAAX7SP-TI
    (2022-04-09 13:28:43)
How motivated is this group of threat agents to find and exploit this vulnerability?</t>
      </text>
    </comment>
    <comment authorId="0" ref="G6" shapeId="0">
      <text>
        <t>======
ID#AAAAX797ay0
    (2022-04-09 13:28:44)
How much data could be corrupted and how damaged is it?</t>
      </text>
    </comment>
    <comment authorId="0" ref="B7" shapeId="0">
      <text>
        <t>======
ID#AAAAX7SP-TE
    (2022-04-09 13:28:43)
What resources and opportunities are required for this group of threat agents to find and exploit this vulnerability?</t>
      </text>
    </comment>
    <comment authorId="0" ref="G7" shapeId="0">
      <text>
        <t>======
ID#AAAAX7SP-TM
    (2022-04-09 13:28:43)
How much service could be lost and how vital is it?</t>
      </text>
    </comment>
    <comment authorId="0" ref="B8" shapeId="0">
      <text>
        <t>======
ID#AAAAX797azA
    (2022-04-09 13:28:44)
How large is this group of threat agents?</t>
      </text>
    </comment>
    <comment authorId="0" ref="G8" shapeId="0">
      <text>
        <t>======
ID#AAAAX7SP-TA
    (2022-04-09 13:28:43)
Are the threat agents' actions traceable to an individual?</t>
      </text>
    </comment>
    <comment authorId="0" ref="B11" shapeId="0">
      <text>
        <t>======
ID#AAAAX797ayw
    (2022-04-09 13:28:44)
How easy is it for this group of threat agents to discover this vulnerability?</t>
      </text>
    </comment>
    <comment authorId="0" ref="G11" shapeId="0">
      <text>
        <t>======
ID#AAAAX7SP-Tc
    (2022-04-09 13:28:44)
How much financial damage will result from an exploit?</t>
      </text>
    </comment>
    <comment authorId="0" ref="B12" shapeId="0">
      <text>
        <t>======
ID#AAAAX797ay4
    (2022-04-09 13:28:44)
How easy is it for this group of threat agents to actually exploit this vulnerability?</t>
      </text>
    </comment>
    <comment authorId="0" ref="G12" shapeId="0">
      <text>
        <t>======
ID#AAAAX797azE
    (2022-04-09 13:28:44)
Would an exploit result in reputation damage that would harm the business?</t>
      </text>
    </comment>
    <comment authorId="0" ref="B13" shapeId="0">
      <text>
        <t>======
ID#AAAAX797ay8
    (2022-04-09 13:28:44)
How well known is this vulnerability to this group of threat agents?</t>
      </text>
    </comment>
    <comment authorId="0" ref="G13" shapeId="0">
      <text>
        <t>======
ID#AAAAX7SP-TY
    (2022-04-09 13:28:44)
How much exposure does non-compliance introduce?</t>
      </text>
    </comment>
    <comment authorId="0" ref="B14" shapeId="0">
      <text>
        <t>======
ID#AAAAX7SP-Tg
    (2022-04-09 13:28:44)
How likely is an exploit to be detected?</t>
      </text>
    </comment>
    <comment authorId="0" ref="G14" shapeId="0">
      <text>
        <t>======
ID#AAAAX7SP-TU
    (2022-04-09 13:28:44)
How much personally identifiable information could be disclosed?</t>
      </text>
    </comment>
  </commentList>
</comment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http://schemas.openxmlformats.org/spreadsheetml/2006/main">
  <sheetPr>
    <outlinePr summaryBelow="0" summaryRight="0"/>
    <pageSetUpPr/>
  </sheetPr>
  <dimension ref="A1:G131"/>
  <sheetViews>
    <sheetView showGridLines="0" workbookViewId="0">
      <selection activeCell="A1" sqref="A1"/>
    </sheetView>
  </sheetViews>
  <sheetFormatPr baseColWidth="8" customHeight="1" defaultColWidth="12.63" defaultRowHeight="15.75"/>
  <cols>
    <col customWidth="1" max="1" min="1" style="92" width="3.75"/>
    <col customWidth="1" max="2" min="2" style="92" width="26.5"/>
    <col customWidth="1" max="3" min="3" style="92" width="44.75"/>
    <col customWidth="1" max="4" min="4" style="92" width="54.5"/>
    <col customWidth="1" max="6" min="6" style="92" width="19.63"/>
    <col customWidth="1" max="7" min="7" style="92" width="3.88"/>
  </cols>
  <sheetData>
    <row customHeight="1" ht="37.5" r="1" s="92">
      <c r="A1" s="1" t="n"/>
      <c r="B1" s="93" t="inlineStr">
        <is>
          <t>OWASP: Testing Guide v4.2 Checklist</t>
        </is>
      </c>
      <c r="C1" s="94" t="n"/>
      <c r="D1" s="1" t="n"/>
      <c r="E1" s="4" t="n"/>
      <c r="F1" s="4" t="n"/>
      <c r="G1" s="5" t="n"/>
    </row>
    <row customHeight="1" ht="15" r="2" s="92">
      <c r="A2" s="6" t="n"/>
      <c r="B2" s="7" t="n"/>
      <c r="C2" s="8" t="n"/>
      <c r="D2" s="8" t="n"/>
      <c r="E2" s="8" t="n"/>
      <c r="F2" s="8" t="n"/>
      <c r="G2" s="9" t="n"/>
    </row>
    <row customHeight="1" ht="5" r="3" s="92">
      <c r="A3" s="6" t="n"/>
      <c r="B3" s="7" t="n"/>
      <c r="C3" s="8" t="n"/>
      <c r="D3" s="8" t="n"/>
      <c r="E3" s="8" t="n"/>
      <c r="F3" s="8" t="n"/>
      <c r="G3" s="13" t="n"/>
    </row>
    <row customHeight="1" ht="5" r="4" s="92">
      <c r="A4" s="6" t="n"/>
      <c r="B4" s="7" t="n"/>
      <c r="C4" s="8" t="n"/>
      <c r="D4" s="8" t="n"/>
      <c r="E4" s="8" t="n"/>
      <c r="F4" s="8" t="n"/>
      <c r="G4" s="20" t="n"/>
    </row>
    <row customHeight="1" ht="47.25" r="5" s="92">
      <c r="A5" s="10" t="n"/>
      <c r="B5" s="95" t="inlineStr">
        <is>
          <t>Information Gathering</t>
        </is>
      </c>
      <c r="C5" s="96" t="inlineStr">
        <is>
          <t>Test Name</t>
        </is>
      </c>
      <c r="D5" s="96" t="inlineStr">
        <is>
          <t>Objectives</t>
        </is>
      </c>
      <c r="E5" s="96" t="inlineStr">
        <is>
          <t>Status</t>
        </is>
      </c>
      <c r="F5" s="96" t="inlineStr">
        <is>
          <t>Notes</t>
        </is>
      </c>
    </row>
    <row customHeight="1" ht="66" r="6" s="92">
      <c r="A6" s="97" t="n"/>
      <c r="B6" s="98" t="inlineStr">
        <is>
          <t>WSTG-INFO-01</t>
        </is>
      </c>
      <c r="C6" s="99">
        <f>HYPERLINK("https://owasp.org/www-project-web-security-testing-guide/latest/4-Web_Application_Security_Testing/01-Information_Gathering/01-Conduct_Search_Engine_Discovery_Reconnaissance_for_Information_Leakage", "Conduct Search Engine Discovery Reconnaissance for Information Leakage")</f>
        <v/>
      </c>
      <c r="D6" s="100" t="inlineStr">
        <is>
          <t>- Identify what sensitive design and configuration information of the application, system, or organization is exposed directly (on the organization's website) or indirectly (via third-party services).</t>
        </is>
      </c>
      <c r="E6" s="101" t="inlineStr">
        <is>
          <t>Not Started</t>
        </is>
      </c>
      <c r="F6" s="101" t="n"/>
    </row>
    <row customHeight="1" ht="33" r="7" s="92">
      <c r="A7" s="97" t="n"/>
      <c r="B7" s="98" t="inlineStr">
        <is>
          <t>WSTG-INFO-02</t>
        </is>
      </c>
      <c r="C7" s="99">
        <f>HYPERLINK("https://owasp.org/www-project-web-security-testing-guide/latest/4-Web_Application_Security_Testing/01-Information_Gathering/02-Fingerprint_Web_Server", "Fingerprint Web Server")</f>
        <v/>
      </c>
      <c r="D7" s="100" t="inlineStr">
        <is>
          <t>- Determine the version and type of a running web server to enable further discovery of any known vulnerabilities.</t>
        </is>
      </c>
      <c r="E7" s="101" t="inlineStr">
        <is>
          <t>Not Started</t>
        </is>
      </c>
      <c r="F7" s="101" t="n"/>
    </row>
    <row customHeight="1" ht="66" r="8" s="92">
      <c r="A8" s="97" t="n"/>
      <c r="B8" s="98" t="inlineStr">
        <is>
          <t>WSTG-INFO-03</t>
        </is>
      </c>
      <c r="C8" s="99">
        <f>HYPERLINK("https://owasp.org/www-project-web-security-testing-guide/latest/4-Web_Application_Security_Testing/01-Information_Gathering/03-Review_Webserver_Metafiles_for_Information_Leakage", "Review Webserver Metafiles for Information Leakage")</f>
        <v/>
      </c>
      <c r="D8" s="100" t="inlineStr">
        <is>
          <t>- Identify hidden or obfuscated paths and functionality through the analysis of metadata files.
- Extract and map other information that could lead to a better understanding of the systems at hand.</t>
        </is>
      </c>
      <c r="E8" s="101" t="inlineStr">
        <is>
          <t>Not Started</t>
        </is>
      </c>
      <c r="F8" s="101" t="n"/>
    </row>
    <row customHeight="1" ht="33" r="9" s="92">
      <c r="A9" s="97" t="n"/>
      <c r="B9" s="98" t="inlineStr">
        <is>
          <t>WSTG-INFO-04</t>
        </is>
      </c>
      <c r="C9" s="99">
        <f>HYPERLINK("https://owasp.org/www-project-web-security-testing-guide/latest/4-Web_Application_Security_Testing/01-Information_Gathering/04-Enumerate_Applications_on_Webserver", "Enumerate Applications on Webserver")</f>
        <v/>
      </c>
      <c r="D9" s="100" t="inlineStr">
        <is>
          <t>- Enumerate the applications within the scope that exist on a web server.</t>
        </is>
      </c>
      <c r="E9" s="101" t="inlineStr">
        <is>
          <t>Not Started</t>
        </is>
      </c>
      <c r="F9" s="101" t="n"/>
    </row>
    <row customHeight="1" ht="115.5" r="10" s="92">
      <c r="A10" s="97" t="n"/>
      <c r="B10" s="98" t="inlineStr">
        <is>
          <t>WSTG-INFO-05</t>
        </is>
      </c>
      <c r="C10" s="99">
        <f>HYPERLINK("https://owasp.org/www-project-web-security-testing-guide/latest/4-Web_Application_Security_Testing/01-Information_Gathering/05-Review_Webpage_Content_for_Information_Leakage", "Review Webpage Content for Information Leakage")</f>
        <v/>
      </c>
      <c r="D10" s="100"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01" t="inlineStr">
        <is>
          <t>Not Started</t>
        </is>
      </c>
      <c r="F10" s="101" t="n"/>
    </row>
    <row customHeight="1" ht="33" r="11" s="92">
      <c r="A11" s="97" t="n"/>
      <c r="B11" s="98" t="inlineStr">
        <is>
          <t>WSTG-INFO-06</t>
        </is>
      </c>
      <c r="C11" s="99">
        <f>HYPERLINK("https://owasp.org/www-project-web-security-testing-guide/latest/4-Web_Application_Security_Testing/01-Information_Gathering/06-Identify_Application_Entry_Points", "Identify Application Entry Points")</f>
        <v/>
      </c>
      <c r="D11" s="100" t="inlineStr">
        <is>
          <t>- Identify possible entry and injection points through request and response analysis.</t>
        </is>
      </c>
      <c r="E11" s="101" t="inlineStr">
        <is>
          <t>Not Started</t>
        </is>
      </c>
      <c r="F11" s="101" t="n"/>
    </row>
    <row customHeight="1" ht="33" r="12" s="92">
      <c r="A12" s="97" t="n"/>
      <c r="B12" s="98" t="inlineStr">
        <is>
          <t>WSTG-INFO-07</t>
        </is>
      </c>
      <c r="C12" s="99">
        <f>HYPERLINK("https://owasp.org/www-project-web-security-testing-guide/latest/4-Web_Application_Security_Testing/01-Information_Gathering/07-Map_Execution_Paths_Through_Application", "Map Execution Paths Through Application")</f>
        <v/>
      </c>
      <c r="D12" s="100" t="inlineStr">
        <is>
          <t>- Map the target application and understand the principal workflows.</t>
        </is>
      </c>
      <c r="E12" s="101" t="inlineStr">
        <is>
          <t>Not Started</t>
        </is>
      </c>
      <c r="F12" s="101" t="n"/>
    </row>
    <row customHeight="1" ht="33" r="13" s="92">
      <c r="A13" s="97" t="n"/>
      <c r="B13" s="98" t="inlineStr">
        <is>
          <t>WSTG-INFO-08</t>
        </is>
      </c>
      <c r="C13" s="99">
        <f>HYPERLINK("https://owasp.org/www-project-web-security-testing-guide/latest/4-Web_Application_Security_Testing/01-Information_Gathering/08-Fingerprint_Web_Application_Framework", "Fingerprint Web Application Framework")</f>
        <v/>
      </c>
      <c r="D13" s="100" t="inlineStr">
        <is>
          <t>- Fingerprint the components being used by the web applications.</t>
        </is>
      </c>
      <c r="E13" s="101" t="inlineStr">
        <is>
          <t>Not Started</t>
        </is>
      </c>
      <c r="F13" s="101" t="n"/>
    </row>
    <row customHeight="1" ht="16.5" r="14" s="92">
      <c r="A14" s="97" t="n"/>
      <c r="B14" s="98" t="inlineStr">
        <is>
          <t>WSTG-INFO-09</t>
        </is>
      </c>
      <c r="C14" s="99">
        <f>HYPERLINK("https://owasp.org/www-project-web-security-testing-guide/latest/4-Web_Application_Security_Testing/01-Information_Gathering/09-Fingerprint_Web_Application", "Fingerprint Web Application")</f>
        <v/>
      </c>
      <c r="D14" s="100" t="inlineStr">
        <is>
          <t xml:space="preserve">- </t>
        </is>
      </c>
      <c r="E14" s="101" t="inlineStr">
        <is>
          <t>Not Started</t>
        </is>
      </c>
      <c r="F14" s="101" t="n"/>
    </row>
    <row customHeight="1" ht="33" r="15" s="92">
      <c r="A15" s="97" t="n"/>
      <c r="B15" s="98" t="inlineStr">
        <is>
          <t>WSTG-INFO-10</t>
        </is>
      </c>
      <c r="C15" s="99">
        <f>HYPERLINK("https://owasp.org/www-project-web-security-testing-guide/latest/4-Web_Application_Security_Testing/01-Information_Gathering/10-Map_Application_Architecture", "Map Application Architecture")</f>
        <v/>
      </c>
      <c r="D15" s="100" t="inlineStr">
        <is>
          <t>- Understand the architecture of the application and the technologies in use.</t>
        </is>
      </c>
      <c r="E15" s="101" t="inlineStr">
        <is>
          <t>Not Started</t>
        </is>
      </c>
      <c r="F15" s="101" t="n"/>
    </row>
    <row customHeight="1" ht="15" r="16" s="92">
      <c r="A16" s="6" t="n"/>
      <c r="B16" s="7" t="n"/>
      <c r="C16" s="8" t="n"/>
      <c r="D16" s="8" t="n"/>
      <c r="E16" s="8" t="n"/>
      <c r="F16" s="8" t="n"/>
    </row>
    <row customHeight="1" ht="47.25" r="17" s="92">
      <c r="A17" s="10" t="n"/>
      <c r="B17" s="95" t="inlineStr">
        <is>
          <t>Configuration and Deployment Management Testing</t>
        </is>
      </c>
      <c r="C17" s="96" t="inlineStr">
        <is>
          <t>Test Name</t>
        </is>
      </c>
      <c r="D17" s="96" t="inlineStr">
        <is>
          <t>Objectives</t>
        </is>
      </c>
      <c r="E17" s="96" t="inlineStr">
        <is>
          <t>Status</t>
        </is>
      </c>
      <c r="F17" s="96" t="inlineStr">
        <is>
          <t>Notes</t>
        </is>
      </c>
    </row>
    <row customHeight="1" ht="82.5" r="18" s="92">
      <c r="A18" s="97" t="n"/>
      <c r="B18" s="98" t="inlineStr">
        <is>
          <t>WSTG-CONF-01</t>
        </is>
      </c>
      <c r="C18" s="99">
        <f>HYPERLINK("https://owasp.org/www-project-web-security-testing-guide/latest/4-Web_Application_Security_Testing/02-Configuration_and_Deployment_Management_Testing/01-Test_Network_Infrastructure_Configuration", "Test Network Infrastructure Configuration")</f>
        <v/>
      </c>
      <c r="D18" s="100"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01" t="inlineStr">
        <is>
          <t>Not Started</t>
        </is>
      </c>
      <c r="F18" s="101" t="n"/>
    </row>
    <row customHeight="1" ht="82.5" r="19" s="92">
      <c r="A19" s="97" t="n"/>
      <c r="B19" s="98" t="inlineStr">
        <is>
          <t>WSTG-CONF-02</t>
        </is>
      </c>
      <c r="C19" s="99">
        <f>HYPERLINK("https://owasp.org/www-project-web-security-testing-guide/latest/4-Web_Application_Security_Testing/02-Configuration_and_Deployment_Management_Testing/02-Test_Application_Platform_Configuration", "Test Application Platform Configuration")</f>
        <v/>
      </c>
      <c r="D19" s="100" t="inlineStr">
        <is>
          <t>- Ensure that defaults and known files have been removed.
- Validate that no debugging code or extensions are left in the production environments.
- Review the logging mechanisms set in place for the application.</t>
        </is>
      </c>
      <c r="E19" s="101" t="inlineStr">
        <is>
          <t>Not Started</t>
        </is>
      </c>
      <c r="F19" s="101" t="n"/>
    </row>
    <row customHeight="1" ht="82.5" r="20" s="92">
      <c r="A20" s="97" t="n"/>
      <c r="B20" s="98" t="inlineStr">
        <is>
          <t>WSTG-CONF-03</t>
        </is>
      </c>
      <c r="C20" s="99">
        <f>HYPERLINK("https://owasp.org/www-project-web-security-testing-guide/latest/4-Web_Application_Security_Testing/02-Configuration_and_Deployment_Management_Testing/03-Test_File_Extensions_Handling_for_Sensitive_Information", "Test File Extensions Handling for Sensitive Information")</f>
        <v/>
      </c>
      <c r="D20" s="100" t="inlineStr">
        <is>
          <t>- Dirbust sensitive file extensions, or extensions that might contain raw data (*e.g.* scripts, raw data, credentials, etc.).
- Validate that no system framework bypasses exist on the rules set.</t>
        </is>
      </c>
      <c r="E20" s="101" t="inlineStr">
        <is>
          <t>Not Started</t>
        </is>
      </c>
      <c r="F20" s="101" t="n"/>
    </row>
    <row customHeight="1" ht="33" r="21" s="92">
      <c r="A21" s="97" t="n"/>
      <c r="B21" s="98" t="inlineStr">
        <is>
          <t>WSTG-CONF-04</t>
        </is>
      </c>
      <c r="C21" s="99">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00" t="inlineStr">
        <is>
          <t>- Find and analyse unreferenced files that might contain sensitive information.</t>
        </is>
      </c>
      <c r="E21" s="101" t="inlineStr">
        <is>
          <t>Not Started</t>
        </is>
      </c>
      <c r="F21" s="101" t="n"/>
    </row>
    <row customHeight="1" ht="33" r="22" s="92">
      <c r="A22" s="97" t="n"/>
      <c r="B22" s="98" t="inlineStr">
        <is>
          <t>WSTG-CONF-05</t>
        </is>
      </c>
      <c r="C22" s="99">
        <f>HYPERLINK("https://owasp.org/www-project-web-security-testing-guide/latest/4-Web_Application_Security_Testing/02-Configuration_and_Deployment_Management_Testing/05-Enumerate_Infrastructure_and_Application_Admin_Interfaces", "Enumerate Infrastructure and Application Admin Interfaces")</f>
        <v/>
      </c>
      <c r="D22" s="100" t="inlineStr">
        <is>
          <t>- Identify hidden administrator interfaces and functionality.</t>
        </is>
      </c>
      <c r="E22" s="101" t="inlineStr">
        <is>
          <t>Not Started</t>
        </is>
      </c>
      <c r="F22" s="101" t="n"/>
    </row>
    <row customHeight="1" ht="49.5" r="23" s="92">
      <c r="A23" s="97" t="n"/>
      <c r="B23" s="98" t="inlineStr">
        <is>
          <t>WSTG-CONF-06</t>
        </is>
      </c>
      <c r="C23" s="99">
        <f>HYPERLINK("https://owasp.org/www-project-web-security-testing-guide/latest/4-Web_Application_Security_Testing/02-Configuration_and_Deployment_Management_Testing/06-Test_HTTP_Methods", "Test HTTP Methods")</f>
        <v/>
      </c>
      <c r="D23" s="100" t="inlineStr">
        <is>
          <t>- Enumerate supported HTTP methods.
- Test for access control bypass.
- Test HTTP method overriding techniques.</t>
        </is>
      </c>
      <c r="E23" s="101" t="inlineStr">
        <is>
          <t>Not Started</t>
        </is>
      </c>
      <c r="F23" s="101" t="n"/>
    </row>
    <row customHeight="1" ht="16.5" r="24" s="92">
      <c r="A24" s="97" t="n"/>
      <c r="B24" s="98" t="inlineStr">
        <is>
          <t>WSTG-CONF-07</t>
        </is>
      </c>
      <c r="C24" s="99">
        <f>HYPERLINK("https://owasp.org/www-project-web-security-testing-guide/latest/4-Web_Application_Security_Testing/02-Configuration_and_Deployment_Management_Testing/07-Test_HTTP_Strict_Transport_Security", "Test HTTP Strict Transport Security")</f>
        <v/>
      </c>
      <c r="D24" s="100" t="inlineStr">
        <is>
          <t>- Review the HSTS header and its validity.</t>
        </is>
      </c>
      <c r="E24" s="101" t="inlineStr">
        <is>
          <t>Not Started</t>
        </is>
      </c>
      <c r="F24" s="101" t="n"/>
    </row>
    <row customHeight="1" ht="16.5" r="25" s="92">
      <c r="A25" s="97" t="n"/>
      <c r="B25" s="98" t="inlineStr">
        <is>
          <t>WSTG-CONF-08</t>
        </is>
      </c>
      <c r="C25" s="99">
        <f>HYPERLINK("https://owasp.org/www-project-web-security-testing-guide/latest/4-Web_Application_Security_Testing/02-Configuration_and_Deployment_Management_Testing/08-Test_RIA_Cross_Domain_Policy", "Test RIA Cross Domain Policy")</f>
        <v/>
      </c>
      <c r="D25" s="100" t="inlineStr">
        <is>
          <t>- Review and validate the policy files.</t>
        </is>
      </c>
      <c r="E25" s="101" t="inlineStr">
        <is>
          <t>Not Started</t>
        </is>
      </c>
      <c r="F25" s="101" t="n"/>
    </row>
    <row customHeight="1" ht="16.5" r="26" s="92">
      <c r="A26" s="97" t="n"/>
      <c r="B26" s="98" t="inlineStr">
        <is>
          <t>WSTG-CONF-09</t>
        </is>
      </c>
      <c r="C26" s="99">
        <f>HYPERLINK("https://owasp.org/www-project-web-security-testing-guide/latest/4-Web_Application_Security_Testing/02-Configuration_and_Deployment_Management_Testing/09-Test_File_Permission", "Test File Permission")</f>
        <v/>
      </c>
      <c r="D26" s="100" t="inlineStr">
        <is>
          <t>- Review and identify any rogue file permissions.</t>
        </is>
      </c>
      <c r="E26" s="101" t="inlineStr">
        <is>
          <t>Not Started</t>
        </is>
      </c>
      <c r="F26" s="101" t="n"/>
    </row>
    <row customHeight="1" ht="33" r="27" s="92">
      <c r="A27" s="97" t="n"/>
      <c r="B27" s="98" t="inlineStr">
        <is>
          <t>WSTG-CONF-10</t>
        </is>
      </c>
      <c r="C27" s="99">
        <f>HYPERLINK("https://owasp.org/www-project-web-security-testing-guide/latest/4-Web_Application_Security_Testing/02-Configuration_and_Deployment_Management_Testing/10-Test_for_Subdomain_Takeover", "Test for Subdomain Takeover")</f>
        <v/>
      </c>
      <c r="D27" s="100" t="inlineStr">
        <is>
          <t>- Enumerate all possible domains (previous and current).
- Identify forgotten or misconfigured domains.</t>
        </is>
      </c>
      <c r="E27" s="101" t="inlineStr">
        <is>
          <t>Not Started</t>
        </is>
      </c>
      <c r="F27" s="101" t="n"/>
    </row>
    <row customHeight="1" ht="33" r="28" s="92">
      <c r="A28" s="97" t="n"/>
      <c r="B28" s="98" t="inlineStr">
        <is>
          <t>WSTG-CONF-11</t>
        </is>
      </c>
      <c r="C28" s="99">
        <f>HYPERLINK("https://owasp.org/www-project-web-security-testing-guide/latest/4-Web_Application_Security_Testing/02-Configuration_and_Deployment_Management_Testing/11-Test_Cloud_Storage", "Test Cloud Storage")</f>
        <v/>
      </c>
      <c r="D28" s="100" t="inlineStr">
        <is>
          <t>- Assess that the access control configuration for the storage services is properly in place.</t>
        </is>
      </c>
      <c r="E28" s="101" t="inlineStr">
        <is>
          <t>Not Started</t>
        </is>
      </c>
      <c r="F28" s="101" t="n"/>
    </row>
    <row customHeight="1" ht="33" r="29" s="92">
      <c r="A29" s="97" t="n"/>
      <c r="B29" s="98" t="inlineStr">
        <is>
          <t>WSTG-CONF-12</t>
        </is>
      </c>
      <c r="C29" s="99">
        <f>HYPERLINK("https://owasp.org/www-project-web-security-testing-guide/latest/4-Web_Application_Security_Testing/02-Configuration_and_Deployment_Management_Testing/12-Test_for_Content_Security_Policy", "Testing for Content Security Policy")</f>
        <v/>
      </c>
      <c r="D29" s="100" t="inlineStr">
        <is>
          <t>- Review the Content-Security-Policy header or meta element to identify misconfigurations.</t>
        </is>
      </c>
      <c r="E29" s="101" t="inlineStr">
        <is>
          <t>Not Started</t>
        </is>
      </c>
      <c r="F29" s="101" t="n"/>
    </row>
    <row customHeight="1" ht="15" r="30" s="92">
      <c r="A30" s="6" t="n"/>
      <c r="B30" s="7" t="n"/>
      <c r="C30" s="8" t="n"/>
      <c r="D30" s="8" t="n"/>
      <c r="E30" s="8" t="n"/>
      <c r="F30" s="8" t="n"/>
    </row>
    <row customHeight="1" ht="47.25" r="31" s="92">
      <c r="A31" s="10" t="n"/>
      <c r="B31" s="95" t="inlineStr">
        <is>
          <t>Identity Management Testing</t>
        </is>
      </c>
      <c r="C31" s="96" t="inlineStr">
        <is>
          <t>Test Name</t>
        </is>
      </c>
      <c r="D31" s="96" t="inlineStr">
        <is>
          <t>Objectives</t>
        </is>
      </c>
      <c r="E31" s="96" t="inlineStr">
        <is>
          <t>Status</t>
        </is>
      </c>
      <c r="F31" s="96" t="inlineStr">
        <is>
          <t>Notes</t>
        </is>
      </c>
    </row>
    <row customHeight="1" ht="66" r="32" s="92">
      <c r="A32" s="97" t="n"/>
      <c r="B32" s="98" t="inlineStr">
        <is>
          <t>WSTG-IDNT-01</t>
        </is>
      </c>
      <c r="C32" s="99">
        <f>HYPERLINK("https://owasp.org/www-project-web-security-testing-guide/latest/4-Web_Application_Security_Testing/03-Identity_Management_Testing/01-Test_Role_Definitions", "Test Role Definitions")</f>
        <v/>
      </c>
      <c r="D32" s="100" t="inlineStr">
        <is>
          <t>- Identify and document roles used by the application.
- Attempt to switch, change, or access another role.
- Review the granularity of the roles and the needs behind the permissions given.</t>
        </is>
      </c>
      <c r="E32" s="101" t="inlineStr">
        <is>
          <t>Not Started</t>
        </is>
      </c>
      <c r="F32" s="101" t="n"/>
    </row>
    <row customHeight="1" ht="49.5" r="33" s="92">
      <c r="A33" s="97" t="n"/>
      <c r="B33" s="98" t="inlineStr">
        <is>
          <t>WSTG-IDNT-02</t>
        </is>
      </c>
      <c r="C33" s="99">
        <f>HYPERLINK("https://owasp.org/www-project-web-security-testing-guide/latest/4-Web_Application_Security_Testing/03-Identity_Management_Testing/02-Test_User_Registration_Process", "Test User Registration Process")</f>
        <v/>
      </c>
      <c r="D33" s="100" t="inlineStr">
        <is>
          <t>- Verify that the identity requirements for user registration are aligned with business and security requirements.
- Validate the registration process.</t>
        </is>
      </c>
      <c r="E33" s="101" t="inlineStr">
        <is>
          <t>Not Started</t>
        </is>
      </c>
      <c r="F33" s="101" t="n"/>
    </row>
    <row customHeight="1" ht="33" r="34" s="92">
      <c r="A34" s="97" t="n"/>
      <c r="B34" s="98" t="inlineStr">
        <is>
          <t>WSTG-IDNT-03</t>
        </is>
      </c>
      <c r="C34" s="99">
        <f>HYPERLINK("https://owasp.org/www-project-web-security-testing-guide/latest/4-Web_Application_Security_Testing/03-Identity_Management_Testing/03-Test_Account_Provisioning_Process", "Test Account Provisioning Process")</f>
        <v/>
      </c>
      <c r="D34" s="100" t="inlineStr">
        <is>
          <t>- Verify which accounts may provision other accounts and of what type.</t>
        </is>
      </c>
      <c r="E34" s="101" t="inlineStr">
        <is>
          <t>Not Started</t>
        </is>
      </c>
      <c r="F34" s="101" t="n"/>
    </row>
    <row customHeight="1" ht="49.5" r="35" s="92">
      <c r="A35" s="97" t="n"/>
      <c r="B35" s="98" t="inlineStr">
        <is>
          <t>WSTG-IDNT-04</t>
        </is>
      </c>
      <c r="C35" s="99">
        <f>HYPERLINK("https://owasp.org/www-project-web-security-testing-guide/latest/4-Web_Application_Security_Testing/03-Identity_Management_Testing/04-Testing_for_Account_Enumeration_and_Guessable_User_Account", "Testing for Account Enumeration and Guessable User Account")</f>
        <v/>
      </c>
      <c r="D35" s="100" t="inlineStr">
        <is>
          <t>- Review processes that pertain to user identification (*e.g.* registration, login, etc.).
- Enumerate users where possible through response analysis.</t>
        </is>
      </c>
      <c r="E35" s="101" t="inlineStr">
        <is>
          <t>Not Started</t>
        </is>
      </c>
      <c r="F35" s="101" t="n"/>
    </row>
    <row customHeight="1" ht="66" r="36" s="92">
      <c r="A36" s="97" t="n"/>
      <c r="B36" s="98" t="inlineStr">
        <is>
          <t>WSTG-IDNT-05</t>
        </is>
      </c>
      <c r="C36" s="99">
        <f>HYPERLINK("https://owasp.org/www-project-web-security-testing-guide/latest/4-Web_Application_Security_Testing/03-Identity_Management_Testing/05-Testing_for_Weak_or_Unenforced_Username_Policy", "Testing for Weak or Unenforced Username Policy")</f>
        <v/>
      </c>
      <c r="D36" s="100" t="inlineStr">
        <is>
          <t>- Determine whether a consistent account name structure renders the application vulnerable to account enumeration.
- Determine whether the application's error messages permit account enumeration.</t>
        </is>
      </c>
      <c r="E36" s="101" t="inlineStr">
        <is>
          <t>Not Started</t>
        </is>
      </c>
      <c r="F36" s="101" t="n"/>
    </row>
    <row customHeight="1" ht="15" r="37" s="92">
      <c r="A37" s="6" t="n"/>
      <c r="B37" s="7" t="n"/>
      <c r="C37" s="8" t="n"/>
      <c r="D37" s="8" t="n"/>
      <c r="E37" s="8" t="n"/>
      <c r="F37" s="8" t="n"/>
    </row>
    <row customHeight="1" ht="47.25" r="38" s="92">
      <c r="A38" s="10" t="n"/>
      <c r="B38" s="95" t="inlineStr">
        <is>
          <t>Authentication Testing</t>
        </is>
      </c>
      <c r="C38" s="96" t="inlineStr">
        <is>
          <t>Test Name</t>
        </is>
      </c>
      <c r="D38" s="96" t="inlineStr">
        <is>
          <t>Objectives</t>
        </is>
      </c>
      <c r="E38" s="96" t="inlineStr">
        <is>
          <t>Status</t>
        </is>
      </c>
      <c r="F38" s="96" t="inlineStr">
        <is>
          <t>Notes</t>
        </is>
      </c>
    </row>
    <row customHeight="1" ht="33" r="39" s="92">
      <c r="A39" s="97" t="n"/>
      <c r="B39" s="98" t="inlineStr">
        <is>
          <t>WSTG-ATHN-01</t>
        </is>
      </c>
      <c r="C39" s="99">
        <f>HYPERLINK("https://owasp.org/www-project-web-security-testing-guide/latest/4-Web_Application_Security_Testing/04-Authentication_Testing/01-Testing_for_Credentials_Transported_over_an_Encrypted_Channel", "Testing for Credentials Transported over an Encrypted Channel")</f>
        <v/>
      </c>
      <c r="D39" s="100" t="inlineStr">
        <is>
          <t xml:space="preserve">- </t>
        </is>
      </c>
      <c r="E39" s="101" t="inlineStr">
        <is>
          <t>Not Started</t>
        </is>
      </c>
      <c r="F39" s="101" t="n"/>
    </row>
    <row customHeight="1" ht="66" r="40" s="92">
      <c r="A40" s="97" t="n"/>
      <c r="B40" s="98" t="inlineStr">
        <is>
          <t>WSTG-ATHN-02</t>
        </is>
      </c>
      <c r="C40" s="99">
        <f>HYPERLINK("https://owasp.org/www-project-web-security-testing-guide/latest/4-Web_Application_Security_Testing/04-Authentication_Testing/02-Testing_for_Default_Credentials", "Testing for Default Credentials")</f>
        <v/>
      </c>
      <c r="D40" s="100" t="inlineStr">
        <is>
          <t>- Determine whether the application has any user accounts with default passwords.
- Review whether new user accounts are created with weak or predictable passwords.</t>
        </is>
      </c>
      <c r="E40" s="101" t="inlineStr">
        <is>
          <t>Not Started</t>
        </is>
      </c>
      <c r="F40" s="101" t="n"/>
    </row>
    <row customHeight="1" ht="66" r="41" s="92">
      <c r="A41" s="97" t="n"/>
      <c r="B41" s="98" t="inlineStr">
        <is>
          <t>WSTG-ATHN-03</t>
        </is>
      </c>
      <c r="C41" s="99">
        <f>HYPERLINK("https://owasp.org/www-project-web-security-testing-guide/latest/4-Web_Application_Security_Testing/04-Authentication_Testing/03-Testing_for_Weak_Lock_Out_Mechanism", "Testing for Weak Lock Out Mechanism")</f>
        <v/>
      </c>
      <c r="D41" s="100" t="inlineStr">
        <is>
          <t>- Evaluate the account lockout mechanism's ability to mitigate brute force password guessing.
- Evaluate the unlock mechanism's resistance to unauthorized account unlocking.</t>
        </is>
      </c>
      <c r="E41" s="101" t="inlineStr">
        <is>
          <t>Not Started</t>
        </is>
      </c>
      <c r="F41" s="101" t="n"/>
    </row>
    <row customHeight="1" ht="33" r="42" s="92">
      <c r="A42" s="97" t="n"/>
      <c r="B42" s="98" t="inlineStr">
        <is>
          <t>WSTG-ATHN-04</t>
        </is>
      </c>
      <c r="C42" s="99">
        <f>HYPERLINK("https://owasp.org/www-project-web-security-testing-guide/latest/4-Web_Application_Security_Testing/04-Authentication_Testing/04-Testing_for_Bypassing_Authentication_Schema", "Testing for Bypassing Authentication Schema")</f>
        <v/>
      </c>
      <c r="D42" s="100" t="inlineStr">
        <is>
          <t>- Ensure that authentication is applied across all services that require it.</t>
        </is>
      </c>
      <c r="E42" s="101" t="inlineStr">
        <is>
          <t>Not Started</t>
        </is>
      </c>
      <c r="F42" s="101" t="n"/>
    </row>
    <row customHeight="1" ht="33" r="43" s="92">
      <c r="A43" s="97" t="n"/>
      <c r="B43" s="98" t="inlineStr">
        <is>
          <t>WSTG-ATHN-05</t>
        </is>
      </c>
      <c r="C43" s="99">
        <f>HYPERLINK("https://owasp.org/www-project-web-security-testing-guide/latest/4-Web_Application_Security_Testing/04-Authentication_Testing/05-Testing_for_Vulnerable_Remember_Password", "Testing for Vulnerable Remember Password")</f>
        <v/>
      </c>
      <c r="D43" s="100" t="inlineStr">
        <is>
          <t>- Validate that the generated session is managed securely and do not put the user's credentials in danger.</t>
        </is>
      </c>
      <c r="E43" s="101" t="inlineStr">
        <is>
          <t>Not Started</t>
        </is>
      </c>
      <c r="F43" s="101" t="n"/>
    </row>
    <row customHeight="1" ht="49.5" r="44" s="92">
      <c r="A44" s="97" t="n"/>
      <c r="B44" s="98" t="inlineStr">
        <is>
          <t>WSTG-ATHN-06</t>
        </is>
      </c>
      <c r="C44" s="99">
        <f>HYPERLINK("https://owasp.org/www-project-web-security-testing-guide/latest/4-Web_Application_Security_Testing/04-Authentication_Testing/06-Testing_for_Browser_Cache_Weaknesses", "Testing for Browser Cache Weaknesses")</f>
        <v/>
      </c>
      <c r="D44" s="100" t="inlineStr">
        <is>
          <t>- Review if the application stores sensitive information on the client-side.
- Review if access can occur without authorization.</t>
        </is>
      </c>
      <c r="E44" s="101" t="inlineStr">
        <is>
          <t>Not Started</t>
        </is>
      </c>
      <c r="F44" s="101" t="n"/>
    </row>
    <row customHeight="1" ht="66" r="45" s="92">
      <c r="A45" s="97" t="n"/>
      <c r="B45" s="98" t="inlineStr">
        <is>
          <t>WSTG-ATHN-07</t>
        </is>
      </c>
      <c r="C45" s="99">
        <f>HYPERLINK("https://owasp.org/www-project-web-security-testing-guide/latest/4-Web_Application_Security_Testing/04-Authentication_Testing/07-Testing_for_Weak_Password_Policy", "Testing for Weak Password Policy")</f>
        <v/>
      </c>
      <c r="D45" s="100" t="inlineStr">
        <is>
          <t>- Determine the resistance of the application against brute force password guessing using available password dictionaries by evaluating the length, complexity, reuse, and aging requirements of passwords.</t>
        </is>
      </c>
      <c r="E45" s="101" t="inlineStr">
        <is>
          <t>Not Started</t>
        </is>
      </c>
      <c r="F45" s="101" t="n"/>
    </row>
    <row customHeight="1" ht="49.5" r="46" s="92">
      <c r="A46" s="97" t="n"/>
      <c r="B46" s="98" t="inlineStr">
        <is>
          <t>WSTG-ATHN-08</t>
        </is>
      </c>
      <c r="C46" s="99">
        <f>HYPERLINK("https://owasp.org/www-project-web-security-testing-guide/latest/4-Web_Application_Security_Testing/04-Authentication_Testing/08-Testing_for_Weak_Security_Question_Answer", "Testing for Weak Security Question Answer")</f>
        <v/>
      </c>
      <c r="D46" s="100" t="inlineStr">
        <is>
          <t>- Determine the complexity and how straight-forward the questions are.
- Assess possible user answers and brute force capabilities.</t>
        </is>
      </c>
      <c r="E46" s="101" t="inlineStr">
        <is>
          <t>Not Started</t>
        </is>
      </c>
      <c r="F46" s="101" t="n"/>
    </row>
    <row customHeight="1" ht="33" r="47" s="92">
      <c r="A47" s="97" t="n"/>
      <c r="B47" s="98" t="inlineStr">
        <is>
          <t>WSTG-ATHN-09</t>
        </is>
      </c>
      <c r="C47" s="99">
        <f>HYPERLINK("https://owasp.org/www-project-web-security-testing-guide/latest/4-Web_Application_Security_Testing/04-Authentication_Testing/09-Testing_for_Weak_Password_Change_or_Reset_Functionalities", "Testing for Weak Password Change or Reset Functionalities")</f>
        <v/>
      </c>
      <c r="D47" s="100" t="inlineStr">
        <is>
          <t>- Determine whether the password change and reset functionality allows accounts to be compromised.</t>
        </is>
      </c>
      <c r="E47" s="101" t="inlineStr">
        <is>
          <t>Not Started</t>
        </is>
      </c>
      <c r="F47" s="101" t="n"/>
    </row>
    <row customHeight="1" ht="49.5" r="48" s="92">
      <c r="A48" s="97" t="n"/>
      <c r="B48" s="98" t="inlineStr">
        <is>
          <t>WSTG-ATHN-10</t>
        </is>
      </c>
      <c r="C48" s="99">
        <f>HYPERLINK("https://owasp.org/www-project-web-security-testing-guide/latest/4-Web_Application_Security_Testing/04-Authentication_Testing/10-Testing_for_Weaker_Authentication_in_Alternative_Channel", "Testing for Weaker Authentication in Alternative Channel")</f>
        <v/>
      </c>
      <c r="D48" s="100" t="inlineStr">
        <is>
          <t>- Identify alternative authentication channels.
- Assess the security measures used and if any bypasses exists on the alternative channels.</t>
        </is>
      </c>
      <c r="E48" s="101" t="inlineStr">
        <is>
          <t>Not Started</t>
        </is>
      </c>
      <c r="F48" s="101" t="n"/>
    </row>
    <row customHeight="1" ht="15" r="49" s="92">
      <c r="A49" s="6" t="n"/>
      <c r="B49" s="7" t="n"/>
      <c r="C49" s="8" t="n"/>
      <c r="D49" s="8" t="n"/>
      <c r="E49" s="8" t="n"/>
      <c r="F49" s="8" t="n"/>
    </row>
    <row customHeight="1" ht="47.25" r="50" s="92">
      <c r="A50" s="10" t="n"/>
      <c r="B50" s="95" t="inlineStr">
        <is>
          <t>Authorization Testing</t>
        </is>
      </c>
      <c r="C50" s="96" t="inlineStr">
        <is>
          <t>Test Name</t>
        </is>
      </c>
      <c r="D50" s="96" t="inlineStr">
        <is>
          <t>Objectives</t>
        </is>
      </c>
      <c r="E50" s="96" t="inlineStr">
        <is>
          <t>Status</t>
        </is>
      </c>
      <c r="F50" s="96" t="inlineStr">
        <is>
          <t>Notes</t>
        </is>
      </c>
    </row>
    <row customHeight="1" ht="49.5" r="51" s="92">
      <c r="A51" s="97" t="n"/>
      <c r="B51" s="98" t="inlineStr">
        <is>
          <t>WSTG-ATHZ-01</t>
        </is>
      </c>
      <c r="C51" s="99">
        <f>HYPERLINK("https://owasp.org/www-project-web-security-testing-guide/latest/4-Web_Application_Security_Testing/05-Authorization_Testing/01-Testing_Directory_Traversal_File_Include", "Testing Directory Traversal File Include")</f>
        <v/>
      </c>
      <c r="D51" s="100" t="inlineStr">
        <is>
          <t>- Identify injection points that pertain to path traversal.
- Assess bypassing techniques and identify the extent of path traversal.</t>
        </is>
      </c>
      <c r="E51" s="101" t="inlineStr">
        <is>
          <t>Not Started</t>
        </is>
      </c>
      <c r="F51" s="101" t="n"/>
    </row>
    <row customHeight="1" ht="33" r="52" s="92">
      <c r="A52" s="97" t="n"/>
      <c r="B52" s="98" t="inlineStr">
        <is>
          <t>WSTG-ATHZ-02</t>
        </is>
      </c>
      <c r="C52" s="99">
        <f>HYPERLINK("https://owasp.org/www-project-web-security-testing-guide/latest/4-Web_Application_Security_Testing/05-Authorization_Testing/02-Testing_for_Bypassing_Authorization_Schema", "Testing for Bypassing Authorization Schema")</f>
        <v/>
      </c>
      <c r="D52" s="100" t="inlineStr">
        <is>
          <t>- Assess if horizontal or vertical access is possible.</t>
        </is>
      </c>
      <c r="E52" s="101" t="inlineStr">
        <is>
          <t>Not Started</t>
        </is>
      </c>
      <c r="F52" s="101" t="n"/>
    </row>
    <row customHeight="1" ht="49.5" r="53" s="92">
      <c r="A53" s="97" t="n"/>
      <c r="B53" s="98" t="inlineStr">
        <is>
          <t>WSTG-ATHZ-03</t>
        </is>
      </c>
      <c r="C53" s="99">
        <f>HYPERLINK("https://owasp.org/www-project-web-security-testing-guide/latest/4-Web_Application_Security_Testing/05-Authorization_Testing/03-Testing_for_Privilege_Escalation", "Testing for Privilege Escalation")</f>
        <v/>
      </c>
      <c r="D53" s="100" t="inlineStr">
        <is>
          <t>- Identify injection points related to privilege manipulation.
- Fuzz or otherwise attempt to bypass security measures.</t>
        </is>
      </c>
      <c r="E53" s="101" t="inlineStr">
        <is>
          <t>Not Started</t>
        </is>
      </c>
      <c r="F53" s="101" t="n"/>
    </row>
    <row customHeight="1" ht="49.5" r="54" s="92">
      <c r="A54" s="97" t="n"/>
      <c r="B54" s="98" t="inlineStr">
        <is>
          <t>WSTG-ATHZ-04</t>
        </is>
      </c>
      <c r="C54" s="99">
        <f>HYPERLINK("https://owasp.org/www-project-web-security-testing-guide/latest/4-Web_Application_Security_Testing/05-Authorization_Testing/04-Testing_for_Insecure_Direct_Object_References", "Testing for Insecure Direct Object References")</f>
        <v/>
      </c>
      <c r="D54" s="100" t="inlineStr">
        <is>
          <t>- Identify points where object references may occur.
- Assess the access control measures and if they're vulnerable to IDOR.</t>
        </is>
      </c>
      <c r="E54" s="101" t="inlineStr">
        <is>
          <t>Not Started</t>
        </is>
      </c>
      <c r="F54" s="101" t="n"/>
    </row>
    <row customHeight="1" ht="33" r="55" s="92">
      <c r="A55" s="97" t="n"/>
      <c r="B55" s="98" t="inlineStr">
        <is>
          <t>WSTG-ATHZ-05</t>
        </is>
      </c>
      <c r="C55" s="99">
        <f>HYPERLINK("https://owasp.org/www-project-web-security-testing-guide/latest/4-Web_Application_Security_Testing/05-Authorization_Testing/05-Testing_for_OAuth_Weaknesses", "Testing for OAuth Weaknesses")</f>
        <v/>
      </c>
      <c r="D55" s="100" t="inlineStr">
        <is>
          <t>- Determine if OAuth2 implementation is vulnerable or using a deprecated or custom implementation.</t>
        </is>
      </c>
      <c r="E55" s="101" t="inlineStr">
        <is>
          <t>Not Started</t>
        </is>
      </c>
      <c r="F55" s="101" t="n"/>
    </row>
    <row customHeight="1" ht="15" r="56" s="92">
      <c r="A56" s="6" t="n"/>
      <c r="B56" s="7" t="n"/>
      <c r="C56" s="8" t="n"/>
      <c r="D56" s="8" t="n"/>
      <c r="E56" s="8" t="n"/>
      <c r="F56" s="8" t="n"/>
    </row>
    <row customHeight="1" ht="47.25" r="57" s="92">
      <c r="A57" s="10" t="n"/>
      <c r="B57" s="95" t="inlineStr">
        <is>
          <t>Session Management Testing</t>
        </is>
      </c>
      <c r="C57" s="96" t="inlineStr">
        <is>
          <t>Test Name</t>
        </is>
      </c>
      <c r="D57" s="96" t="inlineStr">
        <is>
          <t>Objectives</t>
        </is>
      </c>
      <c r="E57" s="96" t="inlineStr">
        <is>
          <t>Status</t>
        </is>
      </c>
      <c r="F57" s="96" t="inlineStr">
        <is>
          <t>Notes</t>
        </is>
      </c>
    </row>
    <row customHeight="1" ht="99" r="58" s="92">
      <c r="A58" s="97" t="n"/>
      <c r="B58" s="98" t="inlineStr">
        <is>
          <t>WSTG-SESS-01</t>
        </is>
      </c>
      <c r="C58" s="99">
        <f>HYPERLINK("https://owasp.org/www-project-web-security-testing-guide/latest/4-Web_Application_Security_Testing/06-Session_Management_Testing/01-Testing_for_Session_Management_Schema", "Testing for Session Management Schema")</f>
        <v/>
      </c>
      <c r="D58" s="100" t="inlineStr">
        <is>
          <t>- Gather session tokens, for the same user and for different users where possible.
- Analyze and ensure that enough randomness exists to stop session forging attacks.
- Modify cookies that are not signed and contain information that can be manipulated.</t>
        </is>
      </c>
      <c r="E58" s="101" t="inlineStr">
        <is>
          <t>Not Started</t>
        </is>
      </c>
      <c r="F58" s="101" t="n"/>
    </row>
    <row customHeight="1" ht="33" r="59" s="92">
      <c r="A59" s="97" t="n"/>
      <c r="B59" s="98" t="inlineStr">
        <is>
          <t>WSTG-SESS-02</t>
        </is>
      </c>
      <c r="C59" s="99">
        <f>HYPERLINK("https://owasp.org/www-project-web-security-testing-guide/latest/4-Web_Application_Security_Testing/06-Session_Management_Testing/02-Testing_for_Cookies_Attributes", "Testing for Cookies Attributes")</f>
        <v/>
      </c>
      <c r="D59" s="100" t="inlineStr">
        <is>
          <t>- Ensure that the proper security configuration is set for cookies.</t>
        </is>
      </c>
      <c r="E59" s="101" t="inlineStr">
        <is>
          <t>Not Started</t>
        </is>
      </c>
      <c r="F59" s="101" t="n"/>
    </row>
    <row customHeight="1" ht="33" r="60" s="92">
      <c r="A60" s="97" t="n"/>
      <c r="B60" s="98" t="inlineStr">
        <is>
          <t>WSTG-SESS-03</t>
        </is>
      </c>
      <c r="C60" s="99">
        <f>HYPERLINK("https://owasp.org/www-project-web-security-testing-guide/latest/4-Web_Application_Security_Testing/06-Session_Management_Testing/03-Testing_for_Session_Fixation", "Testing for Session Fixation")</f>
        <v/>
      </c>
      <c r="D60" s="100" t="inlineStr">
        <is>
          <t>- Analyze the authentication mechanism and its flow.
- Force cookies and assess the impact.</t>
        </is>
      </c>
      <c r="E60" s="101" t="inlineStr">
        <is>
          <t>Not Started</t>
        </is>
      </c>
      <c r="F60" s="101" t="n"/>
    </row>
    <row customHeight="1" ht="49.5" r="61" s="92">
      <c r="A61" s="97" t="n"/>
      <c r="B61" s="98" t="inlineStr">
        <is>
          <t>WSTG-SESS-04</t>
        </is>
      </c>
      <c r="C61" s="99">
        <f>HYPERLINK("https://owasp.org/www-project-web-security-testing-guide/latest/4-Web_Application_Security_Testing/06-Session_Management_Testing/04-Testing_for_Exposed_Session_Variables", "Testing for Exposed Session Variables")</f>
        <v/>
      </c>
      <c r="D61" s="100" t="inlineStr">
        <is>
          <t>- Ensure that proper encryption is implemented.
- Review the caching configuration.
- Assess the channel and methods' security.</t>
        </is>
      </c>
      <c r="E61" s="101" t="inlineStr">
        <is>
          <t>Not Started</t>
        </is>
      </c>
      <c r="F61" s="101" t="n"/>
    </row>
    <row customHeight="1" ht="33" r="62" s="92">
      <c r="A62" s="97" t="n"/>
      <c r="B62" s="98" t="inlineStr">
        <is>
          <t>WSTG-SESS-05</t>
        </is>
      </c>
      <c r="C62" s="99">
        <f>HYPERLINK("https://owasp.org/www-project-web-security-testing-guide/latest/4-Web_Application_Security_Testing/06-Session_Management_Testing/05-Testing_for_Cross_Site_Request_Forgery", "Testing for Cross Site Request Forgery")</f>
        <v/>
      </c>
      <c r="D62" s="100" t="inlineStr">
        <is>
          <t>- Determine whether it is possible to initiate requests on a user's behalf that are not initiated by the user.</t>
        </is>
      </c>
      <c r="E62" s="101" t="inlineStr">
        <is>
          <t>Not Started</t>
        </is>
      </c>
      <c r="F62" s="101" t="n"/>
    </row>
    <row customHeight="1" ht="49.5" r="63" s="92">
      <c r="A63" s="97" t="n"/>
      <c r="B63" s="98" t="inlineStr">
        <is>
          <t>WSTG-SESS-06</t>
        </is>
      </c>
      <c r="C63" s="99">
        <f>HYPERLINK("https://owasp.org/www-project-web-security-testing-guide/latest/4-Web_Application_Security_Testing/06-Session_Management_Testing/06-Testing_for_Logout_Functionality", "Testing for Logout Functionality")</f>
        <v/>
      </c>
      <c r="D63" s="100" t="inlineStr">
        <is>
          <t>- Assess the logout UI.
- Analyze the session timeout and if the session is properly killed after logout.</t>
        </is>
      </c>
      <c r="E63" s="101" t="inlineStr">
        <is>
          <t>Not Started</t>
        </is>
      </c>
      <c r="F63" s="101" t="n"/>
    </row>
    <row customHeight="1" ht="16.5" r="64" s="92">
      <c r="A64" s="97" t="n"/>
      <c r="B64" s="98" t="inlineStr">
        <is>
          <t>WSTG-SESS-07</t>
        </is>
      </c>
      <c r="C64" s="99">
        <f>HYPERLINK("https://owasp.org/www-project-web-security-testing-guide/latest/4-Web_Application_Security_Testing/06-Session_Management_Testing/07-Testing_Session_Timeout", "Testing Session Timeout")</f>
        <v/>
      </c>
      <c r="D64" s="100" t="inlineStr">
        <is>
          <t>- Validate that a hard session timeout exists.</t>
        </is>
      </c>
      <c r="E64" s="101" t="inlineStr">
        <is>
          <t>Not Started</t>
        </is>
      </c>
      <c r="F64" s="101" t="n"/>
    </row>
    <row customHeight="1" ht="33" r="65" s="92">
      <c r="A65" s="97" t="n"/>
      <c r="B65" s="98" t="inlineStr">
        <is>
          <t>WSTG-SESS-08</t>
        </is>
      </c>
      <c r="C65" s="99">
        <f>HYPERLINK("https://owasp.org/www-project-web-security-testing-guide/latest/4-Web_Application_Security_Testing/06-Session_Management_Testing/08-Testing_for_Session_Puzzling", "Testing for Session Puzzling")</f>
        <v/>
      </c>
      <c r="D65" s="100" t="inlineStr">
        <is>
          <t>- Identify all session variables.
- Break the logical flow of session generation.</t>
        </is>
      </c>
      <c r="E65" s="101" t="inlineStr">
        <is>
          <t>Not Started</t>
        </is>
      </c>
      <c r="F65" s="101" t="n"/>
    </row>
    <row customHeight="1" ht="33" r="66" s="92">
      <c r="A66" s="97" t="n"/>
      <c r="B66" s="98" t="inlineStr">
        <is>
          <t>WSTG-SESS-09</t>
        </is>
      </c>
      <c r="C66" s="99">
        <f>HYPERLINK("https://owasp.org/www-project-web-security-testing-guide/latest/4-Web_Application_Security_Testing/06-Session_Management_Testing/09-Testing_for_Session_Hijacking", "Testing for Session Hijacking")</f>
        <v/>
      </c>
      <c r="D66" s="100" t="inlineStr">
        <is>
          <t>- Identify vulnerable session cookies.
- Hijack vulnerable cookies and assess the risk level.</t>
        </is>
      </c>
      <c r="E66" s="101" t="inlineStr">
        <is>
          <t>Not Started</t>
        </is>
      </c>
      <c r="F66" s="101" t="n"/>
    </row>
    <row customHeight="1" ht="49.5" r="67" s="92">
      <c r="A67" s="97" t="n"/>
      <c r="B67" s="98" t="inlineStr">
        <is>
          <t>WSTG-SESS-10</t>
        </is>
      </c>
      <c r="C67" s="99">
        <f>HYPERLINK("https://owasp.org/www-project-web-security-testing-guide/latest/4-Web_Application_Security_Testing/06-Session_Management_Testing/10-Testing_JSON_Web_Tokens", "Testing JSON Web Tokens")</f>
        <v/>
      </c>
      <c r="D67" s="100" t="inlineStr">
        <is>
          <t>- Determine whether the JWTs expose sensitive information.
- Determine whether the JWTs can be tampered with or modified.</t>
        </is>
      </c>
      <c r="E67" s="101" t="inlineStr">
        <is>
          <t>Not Started</t>
        </is>
      </c>
      <c r="F67" s="101" t="n"/>
    </row>
    <row customHeight="1" ht="15" r="68" s="92">
      <c r="A68" s="6" t="n"/>
      <c r="B68" s="7" t="n"/>
      <c r="C68" s="8" t="n"/>
      <c r="D68" s="8" t="n"/>
      <c r="E68" s="8" t="n"/>
      <c r="F68" s="8" t="n"/>
    </row>
    <row customHeight="1" ht="47.25" r="69" s="92">
      <c r="A69" s="10" t="n"/>
      <c r="B69" s="95" t="inlineStr">
        <is>
          <t>Input Validation Testing</t>
        </is>
      </c>
      <c r="C69" s="96" t="inlineStr">
        <is>
          <t>Test Name</t>
        </is>
      </c>
      <c r="D69" s="96" t="inlineStr">
        <is>
          <t>Objectives</t>
        </is>
      </c>
      <c r="E69" s="96" t="inlineStr">
        <is>
          <t>Status</t>
        </is>
      </c>
      <c r="F69" s="96" t="inlineStr">
        <is>
          <t>Notes</t>
        </is>
      </c>
    </row>
    <row customHeight="1" ht="49.5" r="70" s="92">
      <c r="A70" s="97" t="n"/>
      <c r="B70" s="98" t="inlineStr">
        <is>
          <t>WSTG-INPV-01</t>
        </is>
      </c>
      <c r="C70" s="99">
        <f>HYPERLINK("https://owasp.org/www-project-web-security-testing-guide/latest/4-Web_Application_Security_Testing/07-Input_Validation_Testing/01-Testing_for_Reflected_Cross_Site_Scripting", "Testing for Reflected Cross Site Scripting")</f>
        <v/>
      </c>
      <c r="D70" s="100" t="inlineStr">
        <is>
          <t>- Identify variables that are reflected in responses.
- Assess the input they accept and the encoding that gets applied on return (if any).</t>
        </is>
      </c>
      <c r="E70" s="101" t="inlineStr">
        <is>
          <t>Not Started</t>
        </is>
      </c>
      <c r="F70" s="101" t="n"/>
    </row>
    <row customHeight="1" ht="66" r="71" s="92">
      <c r="A71" s="97" t="n"/>
      <c r="B71" s="98" t="inlineStr">
        <is>
          <t>WSTG-INPV-02</t>
        </is>
      </c>
      <c r="C71" s="99">
        <f>HYPERLINK("https://owasp.org/www-project-web-security-testing-guide/latest/4-Web_Application_Security_Testing/07-Input_Validation_Testing/02-Testing_for_Stored_Cross_Site_Scripting", "Testing for Stored Cross Site Scripting")</f>
        <v/>
      </c>
      <c r="D71" s="100" t="inlineStr">
        <is>
          <t>- Identify stored input that is reflected on the client-side.
- Assess the input they accept and the encoding that gets applied on return (if any).</t>
        </is>
      </c>
      <c r="E71" s="101" t="inlineStr">
        <is>
          <t>Not Started</t>
        </is>
      </c>
      <c r="F71" s="101" t="n"/>
    </row>
    <row customHeight="1" ht="16.5" r="72" s="92">
      <c r="A72" s="97" t="n"/>
      <c r="B72" s="98" t="inlineStr">
        <is>
          <t>WSTG-INPV-03</t>
        </is>
      </c>
      <c r="C72" s="99">
        <f>HYPERLINK("https://owasp.org/www-project-web-security-testing-guide/latest/4-Web_Application_Security_Testing/07-Input_Validation_Testing/03-Testing_for_HTTP_Verb_Tampering", "Testing for HTTP Verb Tampering")</f>
        <v/>
      </c>
      <c r="D72" s="100" t="inlineStr">
        <is>
          <t xml:space="preserve">- </t>
        </is>
      </c>
      <c r="E72" s="101" t="inlineStr">
        <is>
          <t>Not Started</t>
        </is>
      </c>
      <c r="F72" s="101" t="n"/>
    </row>
    <row customHeight="1" ht="49.5" r="73" s="92">
      <c r="A73" s="97" t="n"/>
      <c r="B73" s="98" t="inlineStr">
        <is>
          <t>WSTG-INPV-04</t>
        </is>
      </c>
      <c r="C73" s="99">
        <f>HYPERLINK("https://owasp.org/www-project-web-security-testing-guide/latest/4-Web_Application_Security_Testing/07-Input_Validation_Testing/04-Testing_for_HTTP_Parameter_Pollution", "Testing for HTTP Parameter Pollution")</f>
        <v/>
      </c>
      <c r="D73" s="100" t="inlineStr">
        <is>
          <t>- Identify the backend and the parsing method used.
- Assess injection points and try bypassing input filters using HPP.</t>
        </is>
      </c>
      <c r="E73" s="101" t="inlineStr">
        <is>
          <t>Not Started</t>
        </is>
      </c>
      <c r="F73" s="101" t="n"/>
    </row>
    <row customHeight="1" ht="49.5" r="74" s="92">
      <c r="A74" s="97" t="n"/>
      <c r="B74" s="98" t="inlineStr">
        <is>
          <t>WSTG-INPV-05</t>
        </is>
      </c>
      <c r="C74" s="99">
        <f>HYPERLINK("https://owasp.org/www-project-web-security-testing-guide/latest/4-Web_Application_Security_Testing/07-Input_Validation_Testing/05-Testing_for_SQL_Injection", "Testing for SQL Injection")</f>
        <v/>
      </c>
      <c r="D74" s="100" t="inlineStr">
        <is>
          <t>- Identify SQL injection points.
- Assess the severity of the injection and the level of access that can be achieved through it.</t>
        </is>
      </c>
      <c r="E74" s="101" t="inlineStr">
        <is>
          <t>Not Started</t>
        </is>
      </c>
      <c r="F74" s="101" t="n"/>
    </row>
    <row customHeight="1" ht="33" r="75" s="92">
      <c r="A75" s="97" t="n"/>
      <c r="B75" s="98" t="inlineStr">
        <is>
          <t>WSTG-INPV-06</t>
        </is>
      </c>
      <c r="C75" s="99">
        <f>HYPERLINK("https://owasp.org/www-project-web-security-testing-guide/latest/4-Web_Application_Security_Testing/07-Input_Validation_Testing/06-Testing_for_LDAP_Injection", "Testing for LDAP Injection")</f>
        <v/>
      </c>
      <c r="D75" s="100" t="inlineStr">
        <is>
          <t>- Identify LDAP injection points.
- Assess the severity of the injection.</t>
        </is>
      </c>
      <c r="E75" s="101" t="inlineStr">
        <is>
          <t>Not Started</t>
        </is>
      </c>
      <c r="F75" s="101" t="n"/>
    </row>
    <row customHeight="1" ht="49.5" r="76" s="92">
      <c r="A76" s="97" t="n"/>
      <c r="B76" s="98" t="inlineStr">
        <is>
          <t>WSTG-INPV-07</t>
        </is>
      </c>
      <c r="C76" s="99">
        <f>HYPERLINK("https://owasp.org/www-project-web-security-testing-guide/latest/4-Web_Application_Security_Testing/07-Input_Validation_Testing/07-Testing_for_XML_Injection", "Testing for XML Injection")</f>
        <v/>
      </c>
      <c r="D76" s="100" t="inlineStr">
        <is>
          <t>- Identify XML injection points.
- Assess the types of exploits that can be attained and their severities.</t>
        </is>
      </c>
      <c r="E76" s="101" t="inlineStr">
        <is>
          <t>Not Started</t>
        </is>
      </c>
      <c r="F76" s="101" t="n"/>
    </row>
    <row customHeight="1" ht="33" r="77" s="92">
      <c r="A77" s="97" t="n"/>
      <c r="B77" s="98" t="inlineStr">
        <is>
          <t>WSTG-INPV-08</t>
        </is>
      </c>
      <c r="C77" s="99">
        <f>HYPERLINK("https://owasp.org/www-project-web-security-testing-guide/latest/4-Web_Application_Security_Testing/07-Input_Validation_Testing/08-Testing_for_SSI_Injection", "Testing for SSI Injection")</f>
        <v/>
      </c>
      <c r="D77" s="100" t="inlineStr">
        <is>
          <t>- Identify SSI injection points.
- Assess the severity of the injection.</t>
        </is>
      </c>
      <c r="E77" s="101" t="inlineStr">
        <is>
          <t>Not Started</t>
        </is>
      </c>
      <c r="F77" s="101" t="n"/>
    </row>
    <row customHeight="1" ht="16.5" r="78" s="92">
      <c r="A78" s="97" t="n"/>
      <c r="B78" s="98" t="inlineStr">
        <is>
          <t>WSTG-INPV-09</t>
        </is>
      </c>
      <c r="C78" s="99">
        <f>HYPERLINK("https://owasp.org/www-project-web-security-testing-guide/latest/4-Web_Application_Security_Testing/07-Input_Validation_Testing/09-Testing_for_XPath_Injection", "Testing for XPath Injection")</f>
        <v/>
      </c>
      <c r="D78" s="100" t="inlineStr">
        <is>
          <t>- Identify XPATH injection points.</t>
        </is>
      </c>
      <c r="E78" s="101" t="inlineStr">
        <is>
          <t>Not Started</t>
        </is>
      </c>
      <c r="F78" s="101" t="n"/>
    </row>
    <row customHeight="1" ht="66" r="79" s="92">
      <c r="A79" s="97" t="n"/>
      <c r="B79" s="98" t="inlineStr">
        <is>
          <t>WSTG-INPV-10</t>
        </is>
      </c>
      <c r="C79" s="99">
        <f>HYPERLINK("https://owasp.org/www-project-web-security-testing-guide/latest/4-Web_Application_Security_Testing/07-Input_Validation_Testing/10-Testing_for_IMAP_SMTP_Injection", "Testing for IMAP SMTP Injection")</f>
        <v/>
      </c>
      <c r="D79" s="100" t="inlineStr">
        <is>
          <t>- Identify IMAP/SMTP injection points.
- Understand the data flow and deployment structure of the system.
- Assess the injection impacts.</t>
        </is>
      </c>
      <c r="E79" s="101" t="inlineStr">
        <is>
          <t>Not Started</t>
        </is>
      </c>
      <c r="F79" s="101" t="n"/>
    </row>
    <row customHeight="1" ht="49.5" r="80" s="92">
      <c r="A80" s="97" t="n"/>
      <c r="B80" s="98" t="inlineStr">
        <is>
          <t>WSTG-INPV-11</t>
        </is>
      </c>
      <c r="C80" s="99">
        <f>HYPERLINK("https://owasp.org/www-project-web-security-testing-guide/latest/4-Web_Application_Security_Testing/07-Input_Validation_Testing/11-Testing_for_Code_Injection", "Testing for Code Injection")</f>
        <v/>
      </c>
      <c r="D80" s="100" t="inlineStr">
        <is>
          <t>- Identify injection points where you can inject code into the application.
- Assess the injection severity.</t>
        </is>
      </c>
      <c r="E80" s="101" t="inlineStr">
        <is>
          <t>Not Started</t>
        </is>
      </c>
      <c r="F80" s="101" t="n"/>
    </row>
    <row customHeight="1" ht="16.5" r="81" s="92">
      <c r="A81" s="97" t="n"/>
      <c r="B81" s="98" t="inlineStr">
        <is>
          <t>WSTG-INPV-12</t>
        </is>
      </c>
      <c r="C81" s="99">
        <f>HYPERLINK("https://owasp.org/www-project-web-security-testing-guide/latest/4-Web_Application_Security_Testing/07-Input_Validation_Testing/12-Testing_for_Command_Injection", "Testing for Command Injection")</f>
        <v/>
      </c>
      <c r="D81" s="100" t="inlineStr">
        <is>
          <t>- Identify and assess the command injection points.</t>
        </is>
      </c>
      <c r="E81" s="101" t="inlineStr">
        <is>
          <t>Not Started</t>
        </is>
      </c>
      <c r="F81" s="101" t="n"/>
    </row>
    <row customHeight="1" ht="16.5" r="82" s="92">
      <c r="A82" s="97" t="n"/>
      <c r="B82" s="98" t="inlineStr">
        <is>
          <t>WSTG-INPV-13</t>
        </is>
      </c>
      <c r="C82" s="99">
        <f>HYPERLINK("https://owasp.org/www-project-web-security-testing-guide/latest/4-Web_Application_Security_Testing/07-Input_Validation_Testing/13-Testing_for_Buffer_Overflow", "Testing for Buffer Overflow")</f>
        <v/>
      </c>
      <c r="D82" s="100" t="inlineStr">
        <is>
          <t xml:space="preserve">- </t>
        </is>
      </c>
      <c r="E82" s="101" t="inlineStr">
        <is>
          <t>Not Started</t>
        </is>
      </c>
      <c r="F82" s="101" t="n"/>
    </row>
    <row customHeight="1" ht="49.5" r="83" s="92">
      <c r="A83" s="97" t="n"/>
      <c r="B83" s="98" t="inlineStr">
        <is>
          <t>WSTG-INPV-13</t>
        </is>
      </c>
      <c r="C83" s="99">
        <f>HYPERLINK("https://owasp.org/www-project-web-security-testing-guide/latest/4-Web_Application_Security_Testing/07-Input_Validation_Testing/13-Testing_for_Format_String_Injection", "Testing for Format String Injection")</f>
        <v/>
      </c>
      <c r="D83" s="100" t="inlineStr">
        <is>
          <t>- Assess whether injecting format string conversion specifiers into user-controlled fields causes undesired behavior from the application.</t>
        </is>
      </c>
      <c r="E83" s="101" t="inlineStr">
        <is>
          <t>Not Started</t>
        </is>
      </c>
      <c r="F83" s="101" t="n"/>
    </row>
    <row customHeight="1" ht="66" r="84" s="92">
      <c r="A84" s="97" t="n"/>
      <c r="B84" s="98" t="inlineStr">
        <is>
          <t>WSTG-INPV-14</t>
        </is>
      </c>
      <c r="C84" s="99">
        <f>HYPERLINK("https://owasp.org/www-project-web-security-testing-guide/latest/4-Web_Application_Security_Testing/07-Input_Validation_Testing/14-Testing_for_Incubated_Vulnerability", "Testing for Incubated Vulnerability")</f>
        <v/>
      </c>
      <c r="D84" s="100" t="inlineStr">
        <is>
          <t>- Identify injections that are stored and require a recall step to the stored injection.
- Understand how a recall step could occur.
- Set listeners or activate the recall step if possible.</t>
        </is>
      </c>
      <c r="E84" s="101" t="inlineStr">
        <is>
          <t>Not Started</t>
        </is>
      </c>
      <c r="F84" s="101" t="n"/>
    </row>
    <row customHeight="1" ht="66" r="85" s="92">
      <c r="A85" s="97" t="n"/>
      <c r="B85" s="98" t="inlineStr">
        <is>
          <t>WSTG-INPV-15</t>
        </is>
      </c>
      <c r="C85" s="99">
        <f>HYPERLINK("https://owasp.org/www-project-web-security-testing-guide/latest/4-Web_Application_Security_Testing/07-Input_Validation_Testing/15-Testing_for_HTTP_Splitting_Smuggling", "Testing for HTTP Splitting Smuggling")</f>
        <v/>
      </c>
      <c r="D85" s="100" t="inlineStr">
        <is>
          <t>- Assess if the application is vulnerable to splitting, identifying what possible attacks are achievable.
- Assess if the chain of communication is vulnerable to smuggling, identifying what possible attacks are achievable.</t>
        </is>
      </c>
      <c r="E85" s="101" t="inlineStr">
        <is>
          <t>Not Started</t>
        </is>
      </c>
      <c r="F85" s="101" t="n"/>
    </row>
    <row customHeight="1" ht="66" r="86" s="92">
      <c r="A86" s="97" t="n"/>
      <c r="B86" s="98" t="inlineStr">
        <is>
          <t>WSTG-INPV-16</t>
        </is>
      </c>
      <c r="C86" s="99">
        <f>HYPERLINK("https://owasp.org/www-project-web-security-testing-guide/latest/4-Web_Application_Security_Testing/07-Input_Validation_Testing/16-Testing_for_HTTP_Incoming_Requests", "Testing for HTTP Incoming Requests")</f>
        <v/>
      </c>
      <c r="D86" s="100" t="inlineStr">
        <is>
          <t>- Monitor all incoming and outgoing HTTP requests to the Web Server to inspect any suspicious requests.
- Monitor HTTP traffic without changes of end user Browser proxy or client-side application.</t>
        </is>
      </c>
      <c r="E86" s="101" t="inlineStr">
        <is>
          <t>Not Started</t>
        </is>
      </c>
      <c r="F86" s="101" t="n"/>
    </row>
    <row customHeight="1" ht="49.5" r="87" s="92">
      <c r="A87" s="97" t="n"/>
      <c r="B87" s="98" t="inlineStr">
        <is>
          <t>WSTG-INPV-17</t>
        </is>
      </c>
      <c r="C87" s="99">
        <f>HYPERLINK("https://owasp.org/www-project-web-security-testing-guide/latest/4-Web_Application_Security_Testing/07-Input_Validation_Testing/17-Testing_for_Host_Header_Injection", "Testing for Host Header Injection")</f>
        <v/>
      </c>
      <c r="D87" s="100" t="inlineStr">
        <is>
          <t>- Assess if the Host header is being parsed dynamically in the application.
- Bypass security controls that rely on the header.</t>
        </is>
      </c>
      <c r="E87" s="101" t="inlineStr">
        <is>
          <t>Not Started</t>
        </is>
      </c>
      <c r="F87" s="101" t="n"/>
    </row>
    <row customHeight="1" ht="49.5" r="88" s="92">
      <c r="A88" s="97" t="n"/>
      <c r="B88" s="98" t="inlineStr">
        <is>
          <t>WSTG-INPV-18</t>
        </is>
      </c>
      <c r="C88" s="99">
        <f>HYPERLINK("https://owasp.org/www-project-web-security-testing-guide/latest/4-Web_Application_Security_Testing/07-Input_Validation_Testing/18-Testing_for_Server-side_Template_Injection", "Testing for Server-side Template Injection")</f>
        <v/>
      </c>
      <c r="D88" s="100" t="inlineStr">
        <is>
          <t>- Detect template injection vulnerability points.
- Identify the templating engine.
- Build the exploit.</t>
        </is>
      </c>
      <c r="E88" s="101" t="inlineStr">
        <is>
          <t>Not Started</t>
        </is>
      </c>
      <c r="F88" s="101" t="n"/>
    </row>
    <row customHeight="1" ht="49.5" r="89" s="92">
      <c r="A89" s="97" t="n"/>
      <c r="B89" s="98" t="inlineStr">
        <is>
          <t>WSTG-INPV-19</t>
        </is>
      </c>
      <c r="C89" s="99">
        <f>HYPERLINK("https://owasp.org/www-project-web-security-testing-guide/latest/4-Web_Application_Security_Testing/07-Input_Validation_Testing/19-Testing_for_Server-Side_Request_Forgery", "Testing for Server-Side Request Forgery")</f>
        <v/>
      </c>
      <c r="D89" s="100" t="inlineStr">
        <is>
          <t>- Identify SSRF injection points.
- Test if the injection points are exploitable.
- Asses the severity of the vulnerability.</t>
        </is>
      </c>
      <c r="E89" s="101" t="inlineStr">
        <is>
          <t>Not Started</t>
        </is>
      </c>
      <c r="F89" s="101" t="n"/>
    </row>
    <row customHeight="1" ht="49.5" r="90" s="92">
      <c r="A90" s="97" t="n"/>
      <c r="B90" s="98" t="inlineStr">
        <is>
          <t>WSTG-INPV-20</t>
        </is>
      </c>
      <c r="C90" s="99">
        <f>HYPERLINK("https://owasp.org/www-project-web-security-testing-guide/latest/4-Web_Application_Security_Testing/07-Input_Validation_Testing/20-Testing_for_Mass_Assignment", "Testing for Mass Assignment")</f>
        <v/>
      </c>
      <c r="D90" s="100" t="inlineStr">
        <is>
          <t>- Identify requests that modify objects
- Assess if it is possible to modify fields never intended to be modified from outside</t>
        </is>
      </c>
      <c r="E90" s="101" t="inlineStr">
        <is>
          <t>Not Started</t>
        </is>
      </c>
      <c r="F90" s="101" t="n"/>
    </row>
    <row customHeight="1" ht="15" r="91" s="92">
      <c r="A91" s="6" t="n"/>
      <c r="B91" s="7" t="n"/>
      <c r="C91" s="8" t="n"/>
      <c r="D91" s="8" t="n"/>
      <c r="E91" s="8" t="n"/>
      <c r="F91" s="8" t="n"/>
    </row>
    <row customHeight="1" ht="47.25" r="92" s="92">
      <c r="A92" s="10" t="n"/>
      <c r="B92" s="95" t="inlineStr">
        <is>
          <t>Testing for Error Handling</t>
        </is>
      </c>
      <c r="C92" s="96" t="inlineStr">
        <is>
          <t>Test Name</t>
        </is>
      </c>
      <c r="D92" s="96" t="inlineStr">
        <is>
          <t>Objectives</t>
        </is>
      </c>
      <c r="E92" s="96" t="inlineStr">
        <is>
          <t>Status</t>
        </is>
      </c>
      <c r="F92" s="96" t="inlineStr">
        <is>
          <t>Notes</t>
        </is>
      </c>
    </row>
    <row customHeight="1" ht="33" r="93" s="92">
      <c r="A93" s="97" t="n"/>
      <c r="B93" s="98" t="inlineStr">
        <is>
          <t>WSTG-ERRH-01</t>
        </is>
      </c>
      <c r="C93" s="99">
        <f>HYPERLINK("https://owasp.org/www-project-web-security-testing-guide/latest/4-Web_Application_Security_Testing/08-Testing_for_Error_Handling/01-Testing_For_Improper_Error_Handling", "Testing for Improper Error Handling")</f>
        <v/>
      </c>
      <c r="D93" s="100" t="inlineStr">
        <is>
          <t>- Identify existing error output.
- Analyze the different output returned.</t>
        </is>
      </c>
      <c r="E93" s="101" t="inlineStr">
        <is>
          <t>Not Started</t>
        </is>
      </c>
      <c r="F93" s="101" t="n"/>
    </row>
    <row customHeight="1" ht="16.5" r="94" s="92">
      <c r="A94" s="97" t="n"/>
      <c r="B94" s="98" t="inlineStr">
        <is>
          <t>WSTG-ERRH-02</t>
        </is>
      </c>
      <c r="C94" s="99">
        <f>HYPERLINK("https://owasp.org/www-project-web-security-testing-guide/latest/4-Web_Application_Security_Testing/08-Testing_for_Error_Handling/02-Testing_for_Stack_Traces", "Testing for Stack Traces")</f>
        <v/>
      </c>
      <c r="D94" s="100" t="inlineStr">
        <is>
          <t xml:space="preserve">- </t>
        </is>
      </c>
      <c r="E94" s="101" t="inlineStr">
        <is>
          <t>Not Started</t>
        </is>
      </c>
      <c r="F94" s="101" t="n"/>
    </row>
    <row customHeight="1" ht="15" r="95" s="92">
      <c r="A95" s="6" t="n"/>
      <c r="B95" s="7" t="n"/>
      <c r="C95" s="8" t="n"/>
      <c r="D95" s="8" t="n"/>
      <c r="E95" s="8" t="n"/>
      <c r="F95" s="8" t="n"/>
    </row>
    <row customHeight="1" ht="47.25" r="96" s="92">
      <c r="A96" s="10" t="n"/>
      <c r="B96" s="95" t="inlineStr">
        <is>
          <t>Testing for Weak Cryptography</t>
        </is>
      </c>
      <c r="C96" s="96" t="inlineStr">
        <is>
          <t>Test Name</t>
        </is>
      </c>
      <c r="D96" s="96" t="inlineStr">
        <is>
          <t>Objectives</t>
        </is>
      </c>
      <c r="E96" s="96" t="inlineStr">
        <is>
          <t>Status</t>
        </is>
      </c>
      <c r="F96" s="96" t="inlineStr">
        <is>
          <t>Notes</t>
        </is>
      </c>
    </row>
    <row customHeight="1" ht="82.5" r="97" s="92">
      <c r="A97" s="97" t="n"/>
      <c r="B97" s="98" t="inlineStr">
        <is>
          <t>WSTG-CRYP-01</t>
        </is>
      </c>
      <c r="C97" s="99">
        <f>HYPERLINK("https://owasp.org/www-project-web-security-testing-guide/latest/4-Web_Application_Security_Testing/09-Testing_for_Weak_Cryptography/01-Testing_for_Weak_Transport_Layer_Security", "Testing for Weak Transport Layer Security")</f>
        <v/>
      </c>
      <c r="D97" s="100" t="inlineStr">
        <is>
          <t>- Validate the service configuration.
- Review the digital certificate's cryptographic strength and validity.
- Ensure that the TLS security is not bypassable and is properly implemented across the application.</t>
        </is>
      </c>
      <c r="E97" s="101" t="inlineStr">
        <is>
          <t>Not Started</t>
        </is>
      </c>
      <c r="F97" s="101" t="n"/>
    </row>
    <row customHeight="1" ht="49.5" r="98" s="92">
      <c r="A98" s="97" t="n"/>
      <c r="B98" s="98" t="inlineStr">
        <is>
          <t>WSTG-CRYP-02</t>
        </is>
      </c>
      <c r="C98" s="99">
        <f>HYPERLINK("https://owasp.org/www-project-web-security-testing-guide/latest/4-Web_Application_Security_Testing/09-Testing_for_Weak_Cryptography/02-Testing_for_Padding_Oracle", "Testing for Padding Oracle")</f>
        <v/>
      </c>
      <c r="D98" s="100" t="inlineStr">
        <is>
          <t>- Identify encrypted messages that rely on padding.
- Attempt to break the padding of the encrypted messages and analyze the returned error messages for further analysis.</t>
        </is>
      </c>
      <c r="E98" s="101" t="inlineStr">
        <is>
          <t>Not Started</t>
        </is>
      </c>
      <c r="F98" s="101" t="n"/>
    </row>
    <row customHeight="1" ht="49.5" r="99" s="92">
      <c r="A99" s="97" t="n"/>
      <c r="B99" s="98" t="inlineStr">
        <is>
          <t>WSTG-CRYP-03</t>
        </is>
      </c>
      <c r="C99" s="99">
        <f>HYPERLINK("https://owasp.org/www-project-web-security-testing-guide/latest/4-Web_Application_Security_Testing/09-Testing_for_Weak_Cryptography/03-Testing_for_Sensitive_Information_Sent_via_Unencrypted_Channels", "Testing for Sensitive Information Sent via Unencrypted Channels")</f>
        <v/>
      </c>
      <c r="D99" s="100" t="inlineStr">
        <is>
          <t>- Identify sensitive information transmitted through the various channels.
- Assess the privacy and security of the channels used.</t>
        </is>
      </c>
      <c r="E99" s="101" t="inlineStr">
        <is>
          <t>Not Started</t>
        </is>
      </c>
      <c r="F99" s="101" t="n"/>
    </row>
    <row customHeight="1" ht="33" r="100" s="92">
      <c r="A100" s="97" t="n"/>
      <c r="B100" s="98" t="inlineStr">
        <is>
          <t>WSTG-CRYP-04</t>
        </is>
      </c>
      <c r="C100" s="99">
        <f>HYPERLINK("https://owasp.org/www-project-web-security-testing-guide/latest/4-Web_Application_Security_Testing/09-Testing_for_Weak_Cryptography/04-Testing_for_Weak_Encryption", "Testing for Weak Encryption")</f>
        <v/>
      </c>
      <c r="D100" s="100" t="inlineStr">
        <is>
          <t>- Provide a guideline for the identification weak encryption or hashing uses and implementations.</t>
        </is>
      </c>
      <c r="E100" s="101" t="inlineStr">
        <is>
          <t>Not Started</t>
        </is>
      </c>
      <c r="F100" s="101" t="n"/>
    </row>
    <row customHeight="1" ht="15" r="101" s="92">
      <c r="A101" s="6" t="n"/>
      <c r="B101" s="7" t="n"/>
      <c r="C101" s="8" t="n"/>
      <c r="D101" s="8" t="n"/>
      <c r="E101" s="8" t="n"/>
      <c r="F101" s="8" t="n"/>
    </row>
    <row customHeight="1" ht="47.25" r="102" s="92">
      <c r="A102" s="10" t="n"/>
      <c r="B102" s="95" t="inlineStr">
        <is>
          <t>Business Logic Testing</t>
        </is>
      </c>
      <c r="C102" s="96" t="inlineStr">
        <is>
          <t>Test Name</t>
        </is>
      </c>
      <c r="D102" s="96" t="inlineStr">
        <is>
          <t>Objectives</t>
        </is>
      </c>
      <c r="E102" s="96" t="inlineStr">
        <is>
          <t>Status</t>
        </is>
      </c>
      <c r="F102" s="96" t="inlineStr">
        <is>
          <t>Notes</t>
        </is>
      </c>
    </row>
    <row customHeight="1" ht="82.5" r="103" s="92">
      <c r="A103" s="97" t="n"/>
      <c r="B103" s="98" t="inlineStr">
        <is>
          <t>WSTG-BUSL-01</t>
        </is>
      </c>
      <c r="C103" s="99">
        <f>HYPERLINK("https://owasp.org/www-project-web-security-testing-guide/latest/4-Web_Application_Security_Testing/10-Business_Logic_Testing/01-Test_Business_Logic_Data_Validation", "Test Business Logic Data Validation")</f>
        <v/>
      </c>
      <c r="D103" s="100" t="inlineStr">
        <is>
          <t>- Identify data injection points.
- Validate that all checks are occurring on the back end and can't be bypassed.
- Attempt to break the format of the expected data and analyze how the application is handling it.</t>
        </is>
      </c>
      <c r="E103" s="101" t="inlineStr">
        <is>
          <t>Not Started</t>
        </is>
      </c>
      <c r="F103" s="101" t="n"/>
    </row>
    <row customHeight="1" ht="66" r="104" s="92">
      <c r="A104" s="97" t="n"/>
      <c r="B104" s="98" t="inlineStr">
        <is>
          <t>WSTG-BUSL-02</t>
        </is>
      </c>
      <c r="C104" s="99">
        <f>HYPERLINK("https://owasp.org/www-project-web-security-testing-guide/latest/4-Web_Application_Security_Testing/10-Business_Logic_Testing/02-Test_Ability_to_Forge_Requests", "Test Ability to Forge Requests")</f>
        <v/>
      </c>
      <c r="D104" s="100" t="inlineStr">
        <is>
          <t>- Review the project documentation looking for guessable, predictable, or hidden functionality of fields.
- Insert logically valid data in order to bypass normal business logic workflow.</t>
        </is>
      </c>
      <c r="E104" s="101" t="inlineStr">
        <is>
          <t>Not Started</t>
        </is>
      </c>
      <c r="F104" s="101" t="n"/>
    </row>
    <row customHeight="1" ht="148.5" r="105" s="92">
      <c r="A105" s="97" t="n"/>
      <c r="B105" s="98" t="inlineStr">
        <is>
          <t>WSTG-BUSL-03</t>
        </is>
      </c>
      <c r="C105" s="99">
        <f>HYPERLINK("https://owasp.org/www-project-web-security-testing-guide/latest/4-Web_Application_Security_Testing/10-Business_Logic_Testing/03-Test_Integrity_Checks", "Test Integrity Checks")</f>
        <v/>
      </c>
      <c r="D105" s="100"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01" t="inlineStr">
        <is>
          <t>Not Started</t>
        </is>
      </c>
      <c r="F105" s="101" t="n"/>
    </row>
    <row customHeight="1" ht="49.5" r="106" s="92">
      <c r="A106" s="97" t="n"/>
      <c r="B106" s="98" t="inlineStr">
        <is>
          <t>WSTG-BUSL-04</t>
        </is>
      </c>
      <c r="C106" s="99">
        <f>HYPERLINK("https://owasp.org/www-project-web-security-testing-guide/latest/4-Web_Application_Security_Testing/10-Business_Logic_Testing/04-Test_for_Process_Timing", "Test for Process Timing")</f>
        <v/>
      </c>
      <c r="D106" s="100" t="inlineStr">
        <is>
          <t>- Review the project documentation for system functionality that may be impacted by time.
- Develop and execute misuse cases.</t>
        </is>
      </c>
      <c r="E106" s="101" t="inlineStr">
        <is>
          <t>Not Started</t>
        </is>
      </c>
      <c r="F106" s="101" t="n"/>
    </row>
    <row customHeight="1" ht="66" r="107" s="92">
      <c r="A107" s="97" t="n"/>
      <c r="B107" s="98" t="inlineStr">
        <is>
          <t>WSTG-BUSL-05</t>
        </is>
      </c>
      <c r="C107" s="99">
        <f>HYPERLINK("https://owasp.org/www-project-web-security-testing-guide/latest/4-Web_Application_Security_Testing/10-Business_Logic_Testing/05-Test_Number_of_Times_a_Function_Can_Be_Used_Limits", "Test Number of Times a Function Can Be Used Limits")</f>
        <v/>
      </c>
      <c r="D107" s="100" t="inlineStr">
        <is>
          <t>- Identify functions that must set limits to the times they can be called.
- Assess if there is a logical limit set on the functions and if it is properly validated.</t>
        </is>
      </c>
      <c r="E107" s="101" t="inlineStr">
        <is>
          <t>Not Started</t>
        </is>
      </c>
      <c r="F107" s="101" t="n"/>
    </row>
    <row customHeight="1" ht="82.5" r="108" s="92">
      <c r="A108" s="97" t="n"/>
      <c r="B108" s="98" t="inlineStr">
        <is>
          <t>WSTG-BUSL-06</t>
        </is>
      </c>
      <c r="C108" s="99">
        <f>HYPERLINK("https://owasp.org/www-project-web-security-testing-guide/latest/4-Web_Application_Security_Testing/10-Business_Logic_Testing/06-Testing_for_the_Circumvention_of_Work_Flows", "Testing for the Circumvention of Work Flows")</f>
        <v/>
      </c>
      <c r="D108" s="100" t="inlineStr">
        <is>
          <t>- Review the project documentation for methods to skip or go through steps in the application process in a different order from the intended business logic flow.
- Develop a misuse case and try to circumvent every logic flow identified.</t>
        </is>
      </c>
      <c r="E108" s="101" t="inlineStr">
        <is>
          <t>Not Started</t>
        </is>
      </c>
      <c r="F108" s="101" t="n"/>
    </row>
    <row customHeight="1" ht="99" r="109" s="92">
      <c r="A109" s="97" t="n"/>
      <c r="B109" s="98" t="inlineStr">
        <is>
          <t>WSTG-BUSL-07</t>
        </is>
      </c>
      <c r="C109" s="99">
        <f>HYPERLINK("https://owasp.org/www-project-web-security-testing-guide/latest/4-Web_Application_Security_Testing/10-Business_Logic_Testing/07-Test_Defenses_Against_Application_Misuse", "Test Defenses Against Application Misuse")</f>
        <v/>
      </c>
      <c r="D109" s="100"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01" t="inlineStr">
        <is>
          <t>Not Started</t>
        </is>
      </c>
      <c r="F109" s="101" t="n"/>
    </row>
    <row customHeight="1" ht="99" r="110" s="92">
      <c r="A110" s="97" t="n"/>
      <c r="B110" s="98" t="inlineStr">
        <is>
          <t>WSTG-BUSL-08</t>
        </is>
      </c>
      <c r="C110" s="99">
        <f>HYPERLINK("https://owasp.org/www-project-web-security-testing-guide/latest/4-Web_Application_Security_Testing/10-Business_Logic_Testing/08-Test_Upload_of_Unexpected_File_Types", "Test Upload of Unexpected File Types")</f>
        <v/>
      </c>
      <c r="D110" s="100"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01" t="inlineStr">
        <is>
          <t>Not Started</t>
        </is>
      </c>
      <c r="F110" s="101" t="n"/>
    </row>
    <row customHeight="1" ht="165" r="111" s="92">
      <c r="A111" s="97" t="n"/>
      <c r="B111" s="98" t="inlineStr">
        <is>
          <t>WSTG-BUSL-09</t>
        </is>
      </c>
      <c r="C111" s="99">
        <f>HYPERLINK("https://owasp.org/www-project-web-security-testing-guide/latest/4-Web_Application_Security_Testing/10-Business_Logic_Testing/09-Test_Upload_of_Malicious_Files", "Test Upload of Malicious Files")</f>
        <v/>
      </c>
      <c r="D111" s="100"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01" t="inlineStr">
        <is>
          <t>Not Started</t>
        </is>
      </c>
      <c r="F111" s="101" t="n"/>
    </row>
    <row customHeight="1" ht="66" r="112" s="92">
      <c r="A112" s="97" t="n"/>
      <c r="B112" s="98" t="inlineStr">
        <is>
          <t>WSTG-BUSL-10</t>
        </is>
      </c>
      <c r="C112" s="99">
        <f>HYPERLINK("https://owasp.org/www-project-web-security-testing-guide/latest/4-Web_Application_Security_Testing/10-Business_Logic_Testing/10-Test-Payment-Functionality", "Test Payment Functionality")</f>
        <v/>
      </c>
      <c r="D112" s="100" t="inlineStr">
        <is>
          <t>- Determine whether the business logic for the e-commerce functionality is robust.
- Understand how the payment functionality works.
- Determine whether the payment functionality is secure.</t>
        </is>
      </c>
      <c r="E112" s="101" t="inlineStr">
        <is>
          <t>Not Started</t>
        </is>
      </c>
      <c r="F112" s="101" t="n"/>
    </row>
    <row customHeight="1" ht="15" r="113" s="92">
      <c r="A113" s="6" t="n"/>
      <c r="B113" s="7" t="n"/>
      <c r="C113" s="8" t="n"/>
      <c r="D113" s="8" t="n"/>
      <c r="E113" s="8" t="n"/>
      <c r="F113" s="8" t="n"/>
    </row>
    <row customHeight="1" ht="47.25" r="114" s="92">
      <c r="A114" s="10" t="n"/>
      <c r="B114" s="95" t="inlineStr">
        <is>
          <t>Client-side Testing</t>
        </is>
      </c>
      <c r="C114" s="96" t="inlineStr">
        <is>
          <t>Test Name</t>
        </is>
      </c>
      <c r="D114" s="96" t="inlineStr">
        <is>
          <t>Objectives</t>
        </is>
      </c>
      <c r="E114" s="96" t="inlineStr">
        <is>
          <t>Status</t>
        </is>
      </c>
      <c r="F114" s="96" t="inlineStr">
        <is>
          <t>Notes</t>
        </is>
      </c>
    </row>
    <row customHeight="1" ht="33" r="115" s="92">
      <c r="A115" s="97" t="n"/>
      <c r="B115" s="98" t="inlineStr">
        <is>
          <t>WSTG-CLNT-01</t>
        </is>
      </c>
      <c r="C115" s="99">
        <f>HYPERLINK("https://owasp.org/www-project-web-security-testing-guide/latest/4-Web_Application_Security_Testing/11-Client-side_Testing/01-Testing_for_DOM-based_Cross_Site_Scripting", "Testing for DOM-Based Cross Site Scripting")</f>
        <v/>
      </c>
      <c r="D115" s="100" t="inlineStr">
        <is>
          <t>- Identify DOM sinks.
- Build payloads that pertain to every sink type.</t>
        </is>
      </c>
      <c r="E115" s="101" t="inlineStr">
        <is>
          <t>Not Started</t>
        </is>
      </c>
      <c r="F115" s="101" t="n"/>
    </row>
    <row customHeight="1" ht="16.5" r="116" s="92">
      <c r="A116" s="97" t="n"/>
      <c r="B116" s="98" t="inlineStr">
        <is>
          <t>WSTG-CLNT-02</t>
        </is>
      </c>
      <c r="C116" s="99">
        <f>HYPERLINK("https://owasp.org/www-project-web-security-testing-guide/latest/4-Web_Application_Security_Testing/11-Client-side_Testing/02-Testing_for_JavaScript_Execution", "Testing for JavaScript Execution")</f>
        <v/>
      </c>
      <c r="D116" s="100" t="inlineStr">
        <is>
          <t>- Identify sinks and possible JavaScript injection points.</t>
        </is>
      </c>
      <c r="E116" s="101" t="inlineStr">
        <is>
          <t>Not Started</t>
        </is>
      </c>
      <c r="F116" s="101" t="n"/>
    </row>
    <row customHeight="1" ht="33" r="117" s="92">
      <c r="A117" s="97" t="n"/>
      <c r="B117" s="98" t="inlineStr">
        <is>
          <t>WSTG-CLNT-03</t>
        </is>
      </c>
      <c r="C117" s="99">
        <f>HYPERLINK("https://owasp.org/www-project-web-security-testing-guide/latest/4-Web_Application_Security_Testing/11-Client-side_Testing/03-Testing_for_HTML_Injection", "Testing for HTML Injection")</f>
        <v/>
      </c>
      <c r="D117" s="100" t="inlineStr">
        <is>
          <t>- Identify HTML injection points and assess the severity of the injected content.</t>
        </is>
      </c>
      <c r="E117" s="101" t="inlineStr">
        <is>
          <t>Not Started</t>
        </is>
      </c>
      <c r="F117" s="101" t="n"/>
    </row>
    <row customHeight="1" ht="33" r="118" s="92">
      <c r="A118" s="97" t="n"/>
      <c r="B118" s="98" t="inlineStr">
        <is>
          <t>WSTG-CLNT-04</t>
        </is>
      </c>
      <c r="C118" s="99">
        <f>HYPERLINK("https://owasp.org/www-project-web-security-testing-guide/latest/4-Web_Application_Security_Testing/11-Client-side_Testing/04-Testing_for_Client-side_URL_Redirect", "Testing for Client-side URL Redirect")</f>
        <v/>
      </c>
      <c r="D118" s="100" t="inlineStr">
        <is>
          <t>- Identify injection points that handle URLs or paths.
- Assess the locations that the system could redirect to.</t>
        </is>
      </c>
      <c r="E118" s="101" t="inlineStr">
        <is>
          <t>Not Started</t>
        </is>
      </c>
      <c r="F118" s="101" t="n"/>
    </row>
    <row customHeight="1" ht="33" r="119" s="92">
      <c r="A119" s="97" t="n"/>
      <c r="B119" s="98" t="inlineStr">
        <is>
          <t>WSTG-CLNT-05</t>
        </is>
      </c>
      <c r="C119" s="99">
        <f>HYPERLINK("https://owasp.org/www-project-web-security-testing-guide/latest/4-Web_Application_Security_Testing/11-Client-side_Testing/05-Testing_for_CSS_Injection", "Testing for CSS Injection")</f>
        <v/>
      </c>
      <c r="D119" s="100" t="inlineStr">
        <is>
          <t>- Identify CSS injection points.
- Assess the impact of the injection.</t>
        </is>
      </c>
      <c r="E119" s="101" t="inlineStr">
        <is>
          <t>Not Started</t>
        </is>
      </c>
      <c r="F119" s="101" t="n"/>
    </row>
    <row customHeight="1" ht="33" r="120" s="92">
      <c r="A120" s="97" t="n"/>
      <c r="B120" s="98" t="inlineStr">
        <is>
          <t>WSTG-CLNT-06</t>
        </is>
      </c>
      <c r="C120" s="99">
        <f>HYPERLINK("https://owasp.org/www-project-web-security-testing-guide/latest/4-Web_Application_Security_Testing/11-Client-side_Testing/06-Testing_for_Client-side_Resource_Manipulation", "Testing for Client-side Resource Manipulation")</f>
        <v/>
      </c>
      <c r="D120" s="100" t="inlineStr">
        <is>
          <t>- Identify sinks with weak input validation.
- Assess the impact of the resource manipulation.</t>
        </is>
      </c>
      <c r="E120" s="101" t="inlineStr">
        <is>
          <t>Not Started</t>
        </is>
      </c>
      <c r="F120" s="101" t="n"/>
    </row>
    <row customHeight="1" ht="33" r="121" s="92">
      <c r="A121" s="97" t="n"/>
      <c r="B121" s="98" t="inlineStr">
        <is>
          <t>WSTG-CLNT-07</t>
        </is>
      </c>
      <c r="C121" s="99">
        <f>HYPERLINK("https://owasp.org/www-project-web-security-testing-guide/latest/4-Web_Application_Security_Testing/11-Client-side_Testing/07-Testing_Cross_Origin_Resource_Sharing", "Testing Cross Origin Resource Sharing")</f>
        <v/>
      </c>
      <c r="D121" s="100" t="inlineStr">
        <is>
          <t>- Identify endpoints that implement CORS.
- Ensure that the CORS configuration is secure or harmless.</t>
        </is>
      </c>
      <c r="E121" s="101" t="inlineStr">
        <is>
          <t>Not Started</t>
        </is>
      </c>
      <c r="F121" s="101" t="n"/>
    </row>
    <row customHeight="1" ht="33" r="122" s="92">
      <c r="A122" s="97" t="n"/>
      <c r="B122" s="98" t="inlineStr">
        <is>
          <t>WSTG-CLNT-08</t>
        </is>
      </c>
      <c r="C122" s="99">
        <f>HYPERLINK("https://owasp.org/www-project-web-security-testing-guide/latest/4-Web_Application_Security_Testing/11-Client-side_Testing/08-Testing_for_Cross_Site_Flashing", "Testing for Cross Site Flashing")</f>
        <v/>
      </c>
      <c r="D122" s="100" t="inlineStr">
        <is>
          <t>- Decompile and analyze the application's code.
- Assess sinks inputs and unsafe method usages.</t>
        </is>
      </c>
      <c r="E122" s="101" t="inlineStr">
        <is>
          <t>Not Started</t>
        </is>
      </c>
      <c r="F122" s="101" t="n"/>
    </row>
    <row customHeight="1" ht="49.5" r="123" s="92">
      <c r="A123" s="97" t="n"/>
      <c r="B123" s="98" t="inlineStr">
        <is>
          <t>WSTG-CLNT-09</t>
        </is>
      </c>
      <c r="C123" s="99">
        <f>HYPERLINK("https://owasp.org/www-project-web-security-testing-guide/latest/4-Web_Application_Security_Testing/11-Client-side_Testing/09-Testing_for_Clickjacking", "Testing for Clickjacking")</f>
        <v/>
      </c>
      <c r="D123" s="100" t="inlineStr">
        <is>
          <t>- Understand security measures in place.
- Assess how strict the security measures are and if they are bypassable.</t>
        </is>
      </c>
      <c r="E123" s="101" t="inlineStr">
        <is>
          <t>Not Started</t>
        </is>
      </c>
      <c r="F123" s="101" t="n"/>
    </row>
    <row customHeight="1" ht="49.5" r="124" s="92">
      <c r="A124" s="97" t="n"/>
      <c r="B124" s="98" t="inlineStr">
        <is>
          <t>WSTG-CLNT-10</t>
        </is>
      </c>
      <c r="C124" s="99">
        <f>HYPERLINK("https://owasp.org/www-project-web-security-testing-guide/latest/4-Web_Application_Security_Testing/11-Client-side_Testing/10-Testing_WebSockets", "Testing WebSockets")</f>
        <v/>
      </c>
      <c r="D124" s="100" t="inlineStr">
        <is>
          <t>- Identify the usage of WebSockets.
- Assess its implementation by using the same tests on normal HTTP channels.</t>
        </is>
      </c>
      <c r="E124" s="101" t="inlineStr">
        <is>
          <t>Not Started</t>
        </is>
      </c>
      <c r="F124" s="101" t="n"/>
    </row>
    <row customHeight="1" ht="49.5" r="125" s="92">
      <c r="A125" s="97" t="n"/>
      <c r="B125" s="98" t="inlineStr">
        <is>
          <t>WSTG-CLNT-11</t>
        </is>
      </c>
      <c r="C125" s="99">
        <f>HYPERLINK("https://owasp.org/www-project-web-security-testing-guide/latest/4-Web_Application_Security_Testing/11-Client-side_Testing/11-Testing_Web_Messaging", "Testing Web Messaging")</f>
        <v/>
      </c>
      <c r="D125" s="100" t="inlineStr">
        <is>
          <t>- Assess the security of the message's origin.
- Validate that it's using safe methods and validating its input.</t>
        </is>
      </c>
      <c r="E125" s="101" t="inlineStr">
        <is>
          <t>Not Started</t>
        </is>
      </c>
      <c r="F125" s="101" t="n"/>
    </row>
    <row customHeight="1" ht="82.5" r="126" s="92">
      <c r="A126" s="97" t="n"/>
      <c r="B126" s="98" t="inlineStr">
        <is>
          <t>WSTG-CLNT-12</t>
        </is>
      </c>
      <c r="C126" s="99">
        <f>HYPERLINK("https://owasp.org/www-project-web-security-testing-guide/latest/4-Web_Application_Security_Testing/11-Client-side_Testing/12-Testing_Browser_Storage", "Testing Browser Storage")</f>
        <v/>
      </c>
      <c r="D126" s="100" t="inlineStr">
        <is>
          <t>- Determine whether the website is storing sensitive data in client-side storage.
- The code handling of the storage objects should be examined for possibilities of injection attacks, such as utilizing unvalidated input or vulnerable libraries.</t>
        </is>
      </c>
      <c r="E126" s="101" t="inlineStr">
        <is>
          <t>Not Started</t>
        </is>
      </c>
      <c r="F126" s="101" t="n"/>
    </row>
    <row customHeight="1" ht="49.5" r="127" s="92">
      <c r="A127" s="97" t="n"/>
      <c r="B127" s="98" t="inlineStr">
        <is>
          <t>WSTG-CLNT-13</t>
        </is>
      </c>
      <c r="C127" s="99">
        <f>HYPERLINK("https://owasp.org/www-project-web-security-testing-guide/latest/4-Web_Application_Security_Testing/11-Client-side_Testing/13-Testing_for_Cross_Site_Script_Inclusion", "Testing for Cross Site Script Inclusion")</f>
        <v/>
      </c>
      <c r="D127" s="100" t="inlineStr">
        <is>
          <t>- Locate sensitive data across the system.
- Assess the leakage of sensitive data through various techniques.</t>
        </is>
      </c>
      <c r="E127" s="101" t="inlineStr">
        <is>
          <t>Not Started</t>
        </is>
      </c>
      <c r="F127" s="101" t="n"/>
    </row>
    <row customHeight="1" ht="15" r="128" s="92">
      <c r="A128" s="6" t="n"/>
      <c r="B128" s="7" t="n"/>
      <c r="C128" s="8" t="n"/>
      <c r="D128" s="8" t="n"/>
      <c r="E128" s="8" t="n"/>
      <c r="F128" s="8" t="n"/>
    </row>
    <row customHeight="1" ht="47.25" r="129" s="92">
      <c r="A129" s="10" t="n"/>
      <c r="B129" s="95" t="inlineStr">
        <is>
          <t>API Testing</t>
        </is>
      </c>
      <c r="C129" s="96" t="inlineStr">
        <is>
          <t>Test Name</t>
        </is>
      </c>
      <c r="D129" s="96" t="inlineStr">
        <is>
          <t>Objectives</t>
        </is>
      </c>
      <c r="E129" s="96" t="inlineStr">
        <is>
          <t>Status</t>
        </is>
      </c>
      <c r="F129" s="96" t="inlineStr">
        <is>
          <t>Notes</t>
        </is>
      </c>
    </row>
    <row customHeight="1" ht="66" r="130" s="92">
      <c r="A130" s="97" t="n"/>
      <c r="B130" s="98" t="inlineStr">
        <is>
          <t>WSTG-APIT-01</t>
        </is>
      </c>
      <c r="C130" s="99">
        <f>HYPERLINK("https://owasp.org/www-project-web-security-testing-guide/latest/4-Web_Application_Security_Testing/12-API_Testing/01-Testing_GraphQL", "Testing GraphQL")</f>
        <v/>
      </c>
      <c r="D130" s="100" t="inlineStr">
        <is>
          <t>- Assess that a secure and production-ready configuration is deployed.
- Validate all input fields against generic attacks.
- Ensure that proper access controls are applied.</t>
        </is>
      </c>
      <c r="E130" s="101" t="inlineStr">
        <is>
          <t>Not Started</t>
        </is>
      </c>
      <c r="F130" s="101" t="n"/>
    </row>
    <row customHeight="1" ht="15" r="131" s="92">
      <c r="A131" s="6" t="n"/>
      <c r="B131" s="7" t="n"/>
      <c r="C131" s="8" t="n"/>
      <c r="D131" s="8" t="n"/>
      <c r="E131" s="8" t="n"/>
      <c r="F131" s="8" t="n"/>
    </row>
  </sheetData>
  <mergeCells count="1">
    <mergeCell ref="B1:C1"/>
  </mergeCells>
  <conditionalFormatting sqref="B4:F4">
    <cfRule dxfId="0" priority="1" type="expression">
      <formula>$E4="Pass"</formula>
    </cfRule>
    <cfRule dxfId="1" priority="2" type="expression">
      <formula>$E4="N/A"</formula>
    </cfRule>
    <cfRule dxfId="2" priority="3" type="expression">
      <formula>$E4="Issues"</formula>
    </cfRule>
  </conditionalFormatting>
  <conditionalFormatting sqref="B4:F131">
    <cfRule dxfId="0" priority="1" type="expression">
      <formula>$E4="Pass"</formula>
    </cfRule>
    <cfRule dxfId="1" priority="2" type="expression">
      <formula>$E4="N/A"</formula>
    </cfRule>
    <cfRule dxfId="2" priority="3" type="expression">
      <formula>$E4="Issues"</formula>
    </cfRule>
  </conditionalFormatting>
  <dataValidations count="1">
    <dataValidation allowBlank="0" showErrorMessage="1" showInputMessage="1"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30" type="list">
      <formula1>"Not Started,Pass,Issues,N/A"</formula1>
    </dataValidation>
  </dataValidations>
  <pageMargins bottom="1" footer="0.5" header="0.5" left="0.75" right="0.75" top="1"/>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8" customHeight="1" defaultColWidth="12.63" defaultRowHeight="15.75"/>
  <cols>
    <col customWidth="1" max="1" min="1" style="92" width="3.75"/>
    <col customWidth="1" max="2" min="2" style="92" width="6.75"/>
    <col customWidth="1" max="3" min="3" style="92" width="16.13"/>
    <col customWidth="1" max="4" min="4" style="92" width="30.13"/>
    <col customWidth="1" max="5" min="5" style="92" width="24.25"/>
    <col customWidth="1" max="8" min="6" style="92" width="9.25"/>
    <col customWidth="1" max="9" min="9" style="92" width="20.5"/>
    <col customWidth="1" max="10" min="10" style="92" width="15.75"/>
    <col customWidth="1" max="11" min="11" style="92" width="13.63"/>
    <col customWidth="1" max="12" min="12" style="92" width="3.88"/>
  </cols>
  <sheetData>
    <row customHeight="1" ht="37.5" r="1" s="92">
      <c r="A1" s="1" t="n"/>
      <c r="B1" s="21" t="inlineStr">
        <is>
          <t>OWASP: Summary Findings</t>
        </is>
      </c>
      <c r="C1" s="22" t="n"/>
      <c r="D1" s="23" t="n"/>
      <c r="E1" s="23" t="n"/>
      <c r="F1" s="24" t="n"/>
      <c r="G1" s="24" t="n"/>
      <c r="H1" s="24" t="n"/>
      <c r="I1" s="23" t="n"/>
      <c r="J1" s="23" t="n"/>
      <c r="K1" s="23" t="n"/>
      <c r="L1" s="5" t="n"/>
    </row>
    <row r="2">
      <c r="A2" s="6" t="n"/>
      <c r="B2" s="25" t="n"/>
      <c r="C2" s="26" t="n"/>
      <c r="D2" s="26" t="n"/>
      <c r="E2" s="27" t="n"/>
      <c r="F2" s="28" t="n"/>
      <c r="G2" s="28" t="n"/>
      <c r="H2" s="28" t="n"/>
      <c r="I2" s="27" t="n"/>
      <c r="J2" s="27" t="n"/>
      <c r="K2" s="27" t="n"/>
      <c r="L2" s="9" t="n"/>
    </row>
    <row customHeight="1" ht="33" r="3" s="92">
      <c r="A3" s="10" t="n"/>
      <c r="B3" s="29" t="inlineStr">
        <is>
          <t>Nº</t>
        </is>
      </c>
      <c r="C3" s="30" t="inlineStr">
        <is>
          <t>OTG</t>
        </is>
      </c>
      <c r="D3" s="30" t="inlineStr">
        <is>
          <t>Vulnerability Name</t>
        </is>
      </c>
      <c r="E3" s="31" t="inlineStr">
        <is>
          <t>Affected Host/Path</t>
        </is>
      </c>
      <c r="F3" s="32" t="inlineStr">
        <is>
          <t>Impact</t>
        </is>
      </c>
      <c r="G3" s="32" t="inlineStr">
        <is>
          <t>Likelihood</t>
        </is>
      </c>
      <c r="H3" s="32" t="inlineStr">
        <is>
          <t>Risk</t>
        </is>
      </c>
      <c r="I3" s="31" t="inlineStr">
        <is>
          <t>Observation/Implication</t>
        </is>
      </c>
      <c r="J3" s="31" t="inlineStr">
        <is>
          <t>Recommendation</t>
        </is>
      </c>
      <c r="K3" s="31" t="inlineStr">
        <is>
          <t>Test Evidence</t>
        </is>
      </c>
      <c r="L3" s="13" t="n"/>
    </row>
    <row r="4">
      <c r="A4" s="20" t="n"/>
      <c r="B4" s="33" t="n">
        <v>1</v>
      </c>
      <c r="C4" s="19" t="inlineStr">
        <is>
          <t>WSTG-INFO-02</t>
        </is>
      </c>
      <c r="D4" s="19">
        <f ref="D4" t="array">INDEX('Testing Checklist'!C:C,MATCH(C4,'Testing Checklist'!B:B,0))</f>
        <v/>
      </c>
      <c r="E4" s="34" t="inlineStr">
        <is>
          <t>www.example.com/news.php (id,page)</t>
        </is>
      </c>
      <c r="F4" s="33" t="inlineStr">
        <is>
          <t>High</t>
        </is>
      </c>
      <c r="G4" s="33" t="inlineStr">
        <is>
          <t>Moderate</t>
        </is>
      </c>
      <c r="H4" s="33" t="inlineStr">
        <is>
          <t>High</t>
        </is>
      </c>
      <c r="I4" s="35" t="n"/>
      <c r="J4" s="35" t="n"/>
      <c r="K4" s="35" t="inlineStr">
        <is>
          <t>xxx-1</t>
        </is>
      </c>
      <c r="L4" s="20" t="n"/>
    </row>
    <row r="5">
      <c r="A5" s="20" t="n"/>
      <c r="B5" s="33" t="n">
        <v>2</v>
      </c>
      <c r="C5" s="19" t="inlineStr">
        <is>
          <t>WSTG-INFO-02</t>
        </is>
      </c>
      <c r="D5" s="19" t="inlineStr">
        <is>
          <t>Conduct Search Engine Discovery Reconnaissance for Information Leakage</t>
        </is>
      </c>
      <c r="E5" s="34" t="inlineStr">
        <is>
          <t>www.example.com/news.php (id,page)</t>
        </is>
      </c>
      <c r="F5" s="33" t="inlineStr">
        <is>
          <t>High</t>
        </is>
      </c>
      <c r="G5" s="33" t="inlineStr">
        <is>
          <t>Moderate</t>
        </is>
      </c>
      <c r="H5" s="33" t="inlineStr">
        <is>
          <t>High</t>
        </is>
      </c>
      <c r="I5" s="35" t="n"/>
      <c r="J5" s="35" t="n"/>
      <c r="K5" s="35" t="n"/>
      <c r="L5" s="20" t="n"/>
    </row>
    <row r="6">
      <c r="A6" s="20" t="n"/>
      <c r="B6" s="33" t="n">
        <v>3</v>
      </c>
      <c r="C6" s="19" t="inlineStr">
        <is>
          <t>WSTG-INFO-02</t>
        </is>
      </c>
      <c r="D6" s="19" t="inlineStr">
        <is>
          <t>Conduct Search Engine Discovery Reconnaissance for Information Leakage</t>
        </is>
      </c>
      <c r="E6" s="34" t="inlineStr">
        <is>
          <t>www.example.com/news.php (id,page)</t>
        </is>
      </c>
      <c r="F6" s="33" t="inlineStr">
        <is>
          <t>High</t>
        </is>
      </c>
      <c r="G6" s="33" t="inlineStr">
        <is>
          <t>Moderate</t>
        </is>
      </c>
      <c r="H6" s="33" t="inlineStr">
        <is>
          <t>High</t>
        </is>
      </c>
      <c r="I6" s="35" t="n"/>
      <c r="J6" s="35" t="n"/>
      <c r="K6" s="35" t="n"/>
      <c r="L6" s="20" t="n"/>
    </row>
    <row r="7">
      <c r="A7" s="20" t="n"/>
      <c r="B7" s="33" t="n"/>
      <c r="C7" s="19" t="n"/>
      <c r="D7" s="19" t="n"/>
      <c r="E7" s="35" t="n"/>
      <c r="F7" s="33" t="n"/>
      <c r="G7" s="33" t="n"/>
      <c r="H7" s="33" t="n"/>
      <c r="I7" s="35" t="n"/>
      <c r="J7" s="35" t="n"/>
      <c r="K7" s="35" t="n"/>
      <c r="L7" s="20" t="n"/>
    </row>
    <row r="8">
      <c r="A8" s="20" t="n"/>
      <c r="B8" s="33" t="n"/>
      <c r="C8" s="19" t="n"/>
      <c r="D8" s="19" t="n"/>
      <c r="E8" s="35" t="n"/>
      <c r="F8" s="33" t="n"/>
      <c r="G8" s="33" t="n"/>
      <c r="H8" s="33" t="n"/>
      <c r="I8" s="35" t="n"/>
      <c r="J8" s="35" t="n"/>
      <c r="K8" s="35" t="n"/>
      <c r="L8" s="20" t="n"/>
    </row>
    <row r="9">
      <c r="A9" s="20" t="n"/>
      <c r="B9" s="33" t="n"/>
      <c r="C9" s="19" t="n"/>
      <c r="D9" s="19" t="n"/>
      <c r="E9" s="35" t="n"/>
      <c r="F9" s="33" t="n"/>
      <c r="G9" s="33" t="n"/>
      <c r="H9" s="33" t="n"/>
      <c r="I9" s="35" t="n"/>
      <c r="J9" s="35" t="n"/>
      <c r="K9" s="35" t="n"/>
      <c r="L9" s="20" t="n"/>
    </row>
    <row r="10">
      <c r="A10" s="20" t="n"/>
      <c r="B10" s="33" t="n"/>
      <c r="C10" s="19" t="n"/>
      <c r="D10" s="19" t="n"/>
      <c r="E10" s="35" t="n"/>
      <c r="F10" s="33" t="n"/>
      <c r="G10" s="33" t="n"/>
      <c r="H10" s="33" t="n"/>
      <c r="I10" s="35" t="n"/>
      <c r="J10" s="35" t="n"/>
      <c r="K10" s="35" t="n"/>
      <c r="L10" s="20" t="n"/>
    </row>
    <row r="11">
      <c r="A11" s="20" t="n"/>
      <c r="B11" s="33" t="n"/>
      <c r="C11" s="19" t="n"/>
      <c r="D11" s="19" t="n"/>
      <c r="E11" s="35" t="n"/>
      <c r="F11" s="33" t="n"/>
      <c r="G11" s="33" t="n"/>
      <c r="H11" s="33" t="n"/>
      <c r="I11" s="35" t="n"/>
      <c r="J11" s="35" t="n"/>
      <c r="K11" s="35" t="n"/>
      <c r="L11" s="20" t="n"/>
    </row>
    <row r="12">
      <c r="A12" s="20" t="n"/>
      <c r="B12" s="33" t="n"/>
      <c r="C12" s="19" t="n"/>
      <c r="D12" s="19" t="n"/>
      <c r="E12" s="35" t="n"/>
      <c r="F12" s="33" t="n"/>
      <c r="G12" s="33" t="n"/>
      <c r="H12" s="33" t="n"/>
      <c r="I12" s="35" t="n"/>
      <c r="J12" s="35" t="n"/>
      <c r="K12" s="35" t="n"/>
      <c r="L12" s="20" t="n"/>
    </row>
    <row r="13">
      <c r="A13" s="20" t="n"/>
      <c r="B13" s="33" t="n"/>
      <c r="C13" s="19" t="n"/>
      <c r="D13" s="19" t="n"/>
      <c r="E13" s="35" t="n"/>
      <c r="F13" s="33" t="n"/>
      <c r="G13" s="33" t="n"/>
      <c r="H13" s="33" t="n"/>
      <c r="I13" s="35" t="n"/>
      <c r="J13" s="35" t="n"/>
      <c r="K13" s="35" t="n"/>
      <c r="L13" s="20" t="n"/>
    </row>
    <row r="14">
      <c r="A14" s="6" t="n"/>
      <c r="B14" s="25" t="n"/>
      <c r="C14" s="26" t="n"/>
      <c r="D14" s="26" t="n"/>
      <c r="E14" s="27" t="n"/>
      <c r="F14" s="28" t="n"/>
      <c r="G14" s="28" t="n"/>
      <c r="H14" s="28" t="n"/>
      <c r="I14" s="27" t="n"/>
      <c r="J14" s="27" t="n"/>
      <c r="K14" s="27" t="n"/>
      <c r="L14" s="9" t="n"/>
    </row>
  </sheetData>
  <dataValidations count="7">
    <dataValidation allowBlank="0" showErrorMessage="1" showInputMessage="1" sqref="C8" type="list">
      <formula1>'Testing Checklist'!$B5:$B14</formula1>
    </dataValidation>
    <dataValidation allowBlank="0" showErrorMessage="1" showInputMessage="1" sqref="C9" type="list">
      <formula1>'Testing Checklist'!$B5:$B14</formula1>
    </dataValidation>
    <dataValidation allowBlank="0" showErrorMessage="1" showInputMessage="1" sqref="C13" type="list">
      <formula1>'Testing Checklist'!$B5:$B14</formula1>
    </dataValidation>
    <dataValidation allowBlank="0" showErrorMessage="1" showInputMessage="1" sqref="C10" type="list">
      <formula1>'Testing Checklist'!$B5:$B14</formula1>
    </dataValidation>
    <dataValidation allowBlank="0" showErrorMessage="1" showInputMessage="1" sqref="C12" type="list">
      <formula1>'Testing Checklist'!$B5:$B14</formula1>
    </dataValidation>
    <dataValidation allowBlank="0" showErrorMessage="1" showInputMessage="1" sqref="C4:C7" type="list">
      <formula1>'Testing Checklist'!$B2:$B14</formula1>
    </dataValidation>
    <dataValidation allowBlank="0" showErrorMessage="1" showInputMessage="1" sqref="C11" type="list">
      <formula1>'Testing Checklist'!$B5:$B14</formula1>
    </dataValidation>
  </dataValidation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8" customHeight="1" defaultColWidth="12.63" defaultRowHeight="15.75"/>
  <cols>
    <col customWidth="1" max="1" min="1" style="92" width="3.75"/>
    <col customWidth="1" max="2" min="2" style="92" width="18.38"/>
    <col customWidth="1" max="5" min="3" style="92" width="14.75"/>
    <col customWidth="1" max="6" min="6" style="92" width="4.25"/>
    <col customWidth="1" max="7" min="7" style="92" width="20.75"/>
    <col customWidth="1" max="8" min="8" style="92" width="42.75"/>
    <col customWidth="1" max="9" min="9" style="92" width="3.75"/>
  </cols>
  <sheetData>
    <row customHeight="1" ht="37.5" r="1" s="92">
      <c r="A1" s="1" t="n"/>
      <c r="B1" s="21" t="inlineStr">
        <is>
          <t>OWASP: Risk Assessment Calculator</t>
        </is>
      </c>
      <c r="D1" s="22" t="n"/>
      <c r="E1" s="23" t="n"/>
      <c r="F1" s="36" t="n"/>
      <c r="G1" s="24" t="n"/>
      <c r="H1" s="24" t="n"/>
      <c r="I1" s="2" t="n"/>
    </row>
    <row customHeight="1" ht="13.5" r="2" s="92">
      <c r="A2" s="6" t="n"/>
      <c r="B2" s="25" t="n"/>
      <c r="C2" s="25" t="n"/>
      <c r="D2" s="26" t="n"/>
      <c r="E2" s="26" t="n"/>
      <c r="F2" s="37" t="n"/>
      <c r="G2" s="28" t="n"/>
      <c r="H2" s="38" t="n"/>
      <c r="I2" s="39" t="n"/>
    </row>
    <row customHeight="1" ht="18" r="3" s="92">
      <c r="A3" s="10" t="n"/>
      <c r="B3" s="102" t="inlineStr">
        <is>
          <t>Likelihood factors</t>
        </is>
      </c>
      <c r="C3" s="103" t="n"/>
      <c r="D3" s="103" t="n"/>
      <c r="E3" s="103" t="n"/>
      <c r="F3" s="41" t="n"/>
      <c r="G3" s="102" t="inlineStr">
        <is>
          <t>Impact factors</t>
        </is>
      </c>
      <c r="H3" s="103" t="n"/>
      <c r="I3" s="42" t="n"/>
    </row>
    <row customHeight="1" ht="28.5" r="4" s="92">
      <c r="A4" s="20" t="n"/>
      <c r="B4" s="104" t="inlineStr">
        <is>
          <t>Threat Agent Factors</t>
        </is>
      </c>
      <c r="C4" s="103" t="n"/>
      <c r="D4" s="103" t="n"/>
      <c r="E4" s="103" t="n"/>
      <c r="F4" s="44" t="n"/>
      <c r="G4" s="104" t="inlineStr">
        <is>
          <t>Technical Impact Factors</t>
        </is>
      </c>
      <c r="H4" s="103" t="n"/>
      <c r="I4" s="42" t="n"/>
    </row>
    <row customHeight="1" ht="15.75" r="5" s="92">
      <c r="A5" s="20" t="n"/>
      <c r="B5" s="45" t="inlineStr">
        <is>
          <t>Skills required</t>
        </is>
      </c>
      <c r="C5" s="105" t="inlineStr">
        <is>
          <t>Some technical skills [3]</t>
        </is>
      </c>
      <c r="D5" s="103" t="n"/>
      <c r="E5" s="103" t="n"/>
      <c r="F5" s="47">
        <f>VLOOKUP(C5,References!A2:B8,2,0)</f>
        <v/>
      </c>
      <c r="G5" s="45" t="inlineStr">
        <is>
          <t>Loss of confidentiality</t>
        </is>
      </c>
      <c r="H5" s="48" t="inlineStr">
        <is>
          <t>Minimal non-sensitive data disclosed [2]</t>
        </is>
      </c>
      <c r="I5" s="49">
        <f>VLOOKUP(H5,References!A$11:B$16,2,0)</f>
        <v/>
      </c>
    </row>
    <row customHeight="1" ht="15.75" r="6" s="92">
      <c r="A6" s="20" t="n"/>
      <c r="B6" s="45" t="inlineStr">
        <is>
          <t>Motive</t>
        </is>
      </c>
      <c r="C6" s="106" t="inlineStr">
        <is>
          <t>Possible reward [4]</t>
        </is>
      </c>
      <c r="D6" s="103" t="n"/>
      <c r="E6" s="103" t="n"/>
      <c r="F6" s="47">
        <f>VLOOKUP(C6,References!C2:D6,2,0)</f>
        <v/>
      </c>
      <c r="G6" s="45" t="inlineStr">
        <is>
          <t>Loss of Integrity</t>
        </is>
      </c>
      <c r="H6" s="48" t="inlineStr">
        <is>
          <t>All data totally corrupt [9]</t>
        </is>
      </c>
      <c r="I6" s="49">
        <f>VLOOKUP(H6,References!C$11:D$17,2,0)</f>
        <v/>
      </c>
    </row>
    <row customHeight="1" ht="15.75" r="7" s="92">
      <c r="A7" s="20" t="n"/>
      <c r="B7" s="45" t="inlineStr">
        <is>
          <t>Opportunity</t>
        </is>
      </c>
      <c r="C7" s="106" t="inlineStr">
        <is>
          <t>Full access or expensive resources required [0]</t>
        </is>
      </c>
      <c r="D7" s="103" t="n"/>
      <c r="E7" s="103" t="n"/>
      <c r="F7" s="47">
        <f>VLOOKUP(C7,References!E2:F6,2,0)</f>
        <v/>
      </c>
      <c r="G7" s="45" t="inlineStr">
        <is>
          <t>Loss of Availability</t>
        </is>
      </c>
      <c r="H7" s="48" t="inlineStr">
        <is>
          <t>Minimal secondary services interrupted [1]</t>
        </is>
      </c>
      <c r="I7" s="49">
        <f>VLOOKUP(H7,References!E$11:F$16,2,0)</f>
        <v/>
      </c>
    </row>
    <row customHeight="1" ht="15.75" r="8" s="92">
      <c r="A8" s="20" t="n"/>
      <c r="B8" s="45" t="inlineStr">
        <is>
          <t>Population Size</t>
        </is>
      </c>
      <c r="C8" s="106" t="inlineStr">
        <is>
          <t>System Administrators [2]</t>
        </is>
      </c>
      <c r="D8" s="103" t="n"/>
      <c r="E8" s="103" t="n"/>
      <c r="F8" s="47">
        <f>VLOOKUP(C8,References!G3:H8,2,0)</f>
        <v/>
      </c>
      <c r="G8" s="45" t="inlineStr">
        <is>
          <t>Loss of Accountability</t>
        </is>
      </c>
      <c r="H8" s="48" t="inlineStr">
        <is>
          <t>Not Applicable [0]</t>
        </is>
      </c>
      <c r="I8" s="49">
        <f>VLOOKUP(H8,References!G$11:H$16,2,0)</f>
        <v/>
      </c>
    </row>
    <row customHeight="1" ht="12.75" r="9" s="92">
      <c r="A9" s="50" t="n"/>
      <c r="B9" s="51" t="n"/>
      <c r="C9" s="51" t="n"/>
      <c r="D9" s="51" t="n"/>
      <c r="E9" s="51" t="n"/>
      <c r="F9" s="52" t="n"/>
      <c r="G9" s="51" t="n"/>
      <c r="H9" s="51" t="n"/>
      <c r="I9" s="49" t="n"/>
    </row>
    <row customHeight="1" ht="28.5" r="10" s="92">
      <c r="A10" s="20" t="n"/>
      <c r="B10" s="104" t="inlineStr">
        <is>
          <t>Vulnerability Factors</t>
        </is>
      </c>
      <c r="C10" s="103" t="n"/>
      <c r="D10" s="103" t="n"/>
      <c r="E10" s="103" t="n"/>
      <c r="F10" s="53" t="n"/>
      <c r="G10" s="104" t="inlineStr">
        <is>
          <t>Business Impact Factors</t>
        </is>
      </c>
      <c r="H10" s="103" t="n"/>
      <c r="I10" s="53" t="n"/>
    </row>
    <row customHeight="1" ht="18" r="11" s="92">
      <c r="A11" s="20" t="n"/>
      <c r="B11" s="45" t="inlineStr">
        <is>
          <t>Easy of Discovery</t>
        </is>
      </c>
      <c r="C11" s="105" t="inlineStr">
        <is>
          <t>Practically impossible [1]</t>
        </is>
      </c>
      <c r="D11" s="103" t="n"/>
      <c r="E11" s="103" t="n"/>
      <c r="F11" s="47">
        <f>VLOOKUP(C11,References!I2:J7,2,0)</f>
        <v/>
      </c>
      <c r="G11" s="45" t="inlineStr">
        <is>
          <t>Financial damage</t>
        </is>
      </c>
      <c r="H11" s="48" t="inlineStr">
        <is>
          <t>Minor effect on annual profit [3]</t>
        </is>
      </c>
      <c r="I11" s="49">
        <f>VLOOKUP(H11,References!I$11:J$16,2,0)</f>
        <v/>
      </c>
    </row>
    <row customHeight="1" ht="18" r="12" s="92">
      <c r="A12" s="20" t="n"/>
      <c r="B12" s="45" t="inlineStr">
        <is>
          <t>Ease of Exploit</t>
        </is>
      </c>
      <c r="C12" s="105" t="inlineStr">
        <is>
          <t>Easy [5]</t>
        </is>
      </c>
      <c r="D12" s="103" t="n"/>
      <c r="E12" s="103" t="n"/>
      <c r="F12" s="47">
        <f>VLOOKUP(C12,References!K$2:L$7,2,0)</f>
        <v/>
      </c>
      <c r="G12" s="45" t="inlineStr">
        <is>
          <t>Reputation damage</t>
        </is>
      </c>
      <c r="H12" s="48" t="inlineStr">
        <is>
          <t>Loss of major accounts [4]</t>
        </is>
      </c>
      <c r="I12" s="49">
        <f>VLOOKUP(H12,References!K$11:L$16,2,0)</f>
        <v/>
      </c>
    </row>
    <row customHeight="1" ht="18" r="13" s="92">
      <c r="A13" s="20" t="n"/>
      <c r="B13" s="45" t="inlineStr">
        <is>
          <t>Awareness</t>
        </is>
      </c>
      <c r="C13" s="105" t="inlineStr">
        <is>
          <t>Hidden [4]</t>
        </is>
      </c>
      <c r="D13" s="103" t="n"/>
      <c r="E13" s="103" t="n"/>
      <c r="F13" s="47">
        <f>VLOOKUP(C13,References!M$2:N$7,2,0)</f>
        <v/>
      </c>
      <c r="G13" s="45" t="inlineStr">
        <is>
          <t>Non-Compliance</t>
        </is>
      </c>
      <c r="H13" s="48" t="inlineStr">
        <is>
          <t>Clear violation [5]</t>
        </is>
      </c>
      <c r="I13" s="49">
        <f>VLOOKUP(H13,References!M$11:O$16,2,0)</f>
        <v/>
      </c>
    </row>
    <row customHeight="1" ht="18" r="14" s="92">
      <c r="A14" s="9" t="n"/>
      <c r="B14" s="45" t="inlineStr">
        <is>
          <t>Intrusion Detection</t>
        </is>
      </c>
      <c r="C14" s="105" t="inlineStr">
        <is>
          <t>Logged and reviewed [3]</t>
        </is>
      </c>
      <c r="D14" s="103" t="n"/>
      <c r="E14" s="103" t="n"/>
      <c r="F14" s="47">
        <f>VLOOKUP(C14,References!O$2:P$7,2,0)</f>
        <v/>
      </c>
      <c r="G14" s="45" t="inlineStr">
        <is>
          <t>Privacy violation</t>
        </is>
      </c>
      <c r="H14" s="48" t="inlineStr">
        <is>
          <t>One individual [3]</t>
        </is>
      </c>
      <c r="I14" s="49">
        <f>VLOOKUP(H14,References!O$11:P$16,2,0)</f>
        <v/>
      </c>
    </row>
    <row customHeight="1" ht="12.75" r="15" s="92">
      <c r="A15" s="6" t="n"/>
      <c r="B15" s="8" t="n"/>
      <c r="C15" s="8" t="n"/>
      <c r="D15" s="8" t="n"/>
      <c r="E15" s="8" t="n"/>
      <c r="F15" s="54" t="n"/>
      <c r="G15" s="8" t="n"/>
      <c r="H15" s="51" t="n"/>
      <c r="I15" s="42" t="n"/>
    </row>
    <row customHeight="1" ht="15" r="16" s="92">
      <c r="A16" s="9" t="n"/>
      <c r="B16" s="107" t="inlineStr">
        <is>
          <t>Likelihood score:</t>
        </is>
      </c>
      <c r="C16" s="108">
        <f>IFERROR(AVERAGE(F5:F8,F11:F14),"All factors require a selection.")</f>
        <v/>
      </c>
      <c r="D16" s="109" t="n"/>
      <c r="E16" s="110" t="n"/>
      <c r="F16" s="59" t="n"/>
      <c r="G16" s="111" t="inlineStr">
        <is>
          <t>Impact score:</t>
        </is>
      </c>
      <c r="H16" s="108">
        <f>IFERROR(AVERAGE(I5:I8,I11:I14),"All factors require a selection.")</f>
        <v/>
      </c>
      <c r="I16" s="42" t="n"/>
    </row>
    <row customHeight="1" ht="15" r="17" s="92">
      <c r="A17" s="9" t="n"/>
      <c r="B17" s="112" t="n"/>
      <c r="C17" s="113" t="n"/>
      <c r="D17" s="114" t="n"/>
      <c r="E17" s="115" t="n"/>
      <c r="F17" s="42" t="n"/>
      <c r="G17" s="112" t="n"/>
      <c r="H17" s="112" t="n"/>
      <c r="I17" s="42" t="n"/>
    </row>
    <row customHeight="1" ht="12.75" r="18" s="92">
      <c r="A18" s="6" t="n"/>
      <c r="B18" s="66" t="n"/>
      <c r="C18" s="66" t="n"/>
      <c r="D18" s="66" t="n"/>
      <c r="E18" s="66" t="n"/>
      <c r="F18" s="37" t="n"/>
      <c r="G18" s="66" t="n"/>
      <c r="H18" s="66" t="n"/>
      <c r="I18" s="42" t="n"/>
    </row>
    <row customHeight="1" ht="12.75" r="19" s="92">
      <c r="A19" s="6" t="n"/>
      <c r="B19" s="8" t="n"/>
      <c r="C19" s="8" t="n"/>
      <c r="D19" s="8" t="n"/>
      <c r="E19" s="8" t="n"/>
      <c r="F19" s="37" t="n"/>
      <c r="G19" s="8" t="n"/>
      <c r="H19" s="8" t="n"/>
      <c r="I19" s="42" t="n"/>
    </row>
    <row customHeight="1" ht="20.25" r="20" s="92">
      <c r="A20" s="9" t="n"/>
      <c r="B20" s="116" t="inlineStr">
        <is>
          <t>Overall Risk Severity :</t>
        </is>
      </c>
      <c r="C20" s="117" t="n"/>
      <c r="D20" s="118" t="n"/>
      <c r="E20" s="70">
        <f>IFERROR(IF(AND($C$16&lt;3,$H$16&lt;3),"Note",IF(OR(AND($C$16&lt;3,$H$16&gt;=3,$H$16&lt;6),AND($C$16&gt;=3,$C$16&lt;6,$H$16&lt;3)),"Low",IF(OR(AND($C16&lt;3,$H16&gt;=6),AND($C16&gt;=3,$C16&lt;6,$H16&gt;=3,$H16&lt;6),AND($C16&gt;=6,$H16&lt;3)),"MODERATE",IF(OR(AND($C16&gt;=6,$C16&gt;=3,$H16&lt;6),AND($C16&gt;=3,$C16&lt;6,$H16&gt;6)),"High","Critical")))),"Note")</f>
        <v/>
      </c>
      <c r="F20" s="71" t="n"/>
      <c r="G20" s="72" t="n"/>
      <c r="H20" s="73" t="n"/>
      <c r="I20" s="42" t="n"/>
    </row>
    <row customHeight="1" ht="12.75" r="21" s="92">
      <c r="A21" s="6" t="n"/>
      <c r="B21" s="8" t="n"/>
      <c r="C21" s="8" t="n"/>
      <c r="D21" s="8" t="n"/>
      <c r="E21" s="8" t="n"/>
      <c r="F21" s="37" t="n"/>
      <c r="G21" s="72" t="n"/>
      <c r="H21" s="72" t="n"/>
      <c r="I21" s="42" t="n"/>
    </row>
    <row customHeight="1" ht="18" r="22" s="92">
      <c r="A22" s="9" t="n"/>
      <c r="C22" s="119" t="inlineStr">
        <is>
          <t>Impact</t>
        </is>
      </c>
      <c r="D22" s="103" t="n"/>
      <c r="E22" s="103" t="n"/>
      <c r="F22" s="42" t="n"/>
      <c r="G22" s="72" t="n"/>
      <c r="H22" s="72" t="n"/>
      <c r="I22" s="42" t="n"/>
    </row>
    <row customHeight="1" ht="17.25" r="23" s="92">
      <c r="A23" s="9" t="n"/>
      <c r="B23" s="75" t="inlineStr">
        <is>
          <t>Likelihood</t>
        </is>
      </c>
      <c r="C23" s="76">
        <f>IF($H16&lt;3,"-&gt;Low&lt;-","Low")</f>
        <v/>
      </c>
      <c r="D23" s="76">
        <f>IF(AND($H16&gt;=3,$H16&lt;6),"-&gt;Moderate&lt;-","Moderate")</f>
        <v/>
      </c>
      <c r="E23" s="76">
        <f>IF($H16&gt;=6,"-&gt;High&lt;-","High")</f>
        <v/>
      </c>
      <c r="F23" s="42" t="n"/>
      <c r="G23" s="77" t="n"/>
      <c r="H23" s="72" t="n"/>
      <c r="I23" s="42" t="n"/>
    </row>
    <row customHeight="1" ht="22.5" r="24" s="92">
      <c r="A24" s="78" t="n"/>
      <c r="B24" s="79">
        <f>IF($C16&lt;3,"-&gt;Low&lt;-","Low")</f>
        <v/>
      </c>
      <c r="C24" s="80">
        <f>IF(AND($C$16&lt;3,$H$16&lt;3),"-&gt;Note&lt;-","Note")</f>
        <v/>
      </c>
      <c r="D24" s="81">
        <f>IF(AND($C$16&lt;3,$H$16&gt;=3,$H$16&lt;6),"-&gt;Low&lt;-","Low")</f>
        <v/>
      </c>
      <c r="E24" s="82">
        <f>IF(AND($C16&lt;3,$H16&gt;=6),"-&gt;Moderate&lt;-","Moderate")</f>
        <v/>
      </c>
      <c r="F24" s="83" t="n"/>
      <c r="G24" s="84" t="n"/>
      <c r="H24" s="85" t="n"/>
      <c r="I24" s="83" t="n"/>
    </row>
    <row customHeight="1" ht="22.5" r="25" s="92">
      <c r="A25" s="78" t="n"/>
      <c r="B25" s="79">
        <f>IF(AND($C16&gt;=3,$C16&lt;6),"-&gt;Moderate&lt;-","Moderate")</f>
        <v/>
      </c>
      <c r="C25" s="81">
        <f>IF(AND($C$16&gt;=3,$C$16&lt;6,$H$16&lt;3),"-&gt;Low&lt;-","Low")</f>
        <v/>
      </c>
      <c r="D25" s="82">
        <f>IF(AND($C16&gt;=3,$C16&lt;6,$H16&gt;=3,$H16&lt;6),"-&gt;Moderate&lt;-","Moderate")</f>
        <v/>
      </c>
      <c r="E25" s="86">
        <f>IF(AND($C16&gt;=3,$C16&lt;6,$H16&gt;6),"-&gt;High&lt;-","High")</f>
        <v/>
      </c>
      <c r="F25" s="83" t="n"/>
      <c r="G25" s="84" t="n"/>
      <c r="H25" s="85" t="n"/>
      <c r="I25" s="83" t="n"/>
    </row>
    <row customHeight="1" ht="22.5" r="26" s="92">
      <c r="A26" s="78" t="n"/>
      <c r="B26" s="79">
        <f>IF($C16&gt;=6,"-&gt;High&lt;-","High")</f>
        <v/>
      </c>
      <c r="C26" s="82">
        <f>IF(AND($C16&gt;=6,$H16&lt;3),"-&gt;Moderate&lt;-","Moderate")</f>
        <v/>
      </c>
      <c r="D26" s="86">
        <f>IF(AND($C16&gt;=6,$C16&gt;=3,$H16&lt;6),"-&gt;High&lt;-","High")</f>
        <v/>
      </c>
      <c r="E26" s="87">
        <f>IF(AND($C$16&gt;=6,$H$16&gt;=6),"-&gt;Critical&lt;-","Critical")</f>
        <v/>
      </c>
      <c r="F26" s="83" t="n"/>
      <c r="G26" s="85" t="n"/>
      <c r="H26" s="85" t="n"/>
      <c r="I26" s="83" t="n"/>
    </row>
    <row customHeight="1" ht="12.75" r="27" s="92">
      <c r="A27" s="88" t="n"/>
      <c r="B27" s="8" t="n"/>
      <c r="C27" s="8" t="n"/>
      <c r="D27" s="8" t="n"/>
      <c r="E27" s="8" t="n"/>
      <c r="F27" s="27" t="n"/>
      <c r="G27" s="8" t="n"/>
      <c r="H27" s="8" t="n"/>
      <c r="I27" s="89"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dxfId="3" operator="containsText" priority="1" text="critical" type="containsText">
      <formula>NOT(ISERROR(SEARCH(("critical"),(E20))))</formula>
    </cfRule>
    <cfRule dxfId="4" operator="containsText" priority="2" text="high" type="containsText">
      <formula>NOT(ISERROR(SEARCH(("high"),(E20))))</formula>
    </cfRule>
    <cfRule dxfId="5" operator="containsText" priority="3" text="moderate" type="containsText">
      <formula>NOT(ISERROR(SEARCH(("moderate"),(E20))))</formula>
    </cfRule>
    <cfRule dxfId="6" operator="containsText" priority="4" text="low" type="containsText">
      <formula>NOT(ISERROR(SEARCH(("low"),(E20))))</formula>
    </cfRule>
    <cfRule dxfId="7" operator="containsText" priority="5" text="Note" type="containsText">
      <formula>NOT(ISERROR(SEARCH(("Note"),(E20))))</formula>
    </cfRule>
  </conditionalFormatting>
  <conditionalFormatting sqref="C23:E23 B24:B26">
    <cfRule dxfId="8" operator="containsText" priority="6" text="&lt;" type="containsText">
      <formula>NOT(ISERROR(SEARCH(("&lt;"),(C23))))</formula>
    </cfRule>
  </conditionalFormatting>
  <conditionalFormatting sqref="C23:E26 B24:B26">
    <cfRule dxfId="8" operator="containsText" priority="7" text="&lt;" type="containsText">
      <formula>NOT(ISERROR(SEARCH(("&lt;"),(C23))))</formula>
    </cfRule>
  </conditionalFormatting>
  <conditionalFormatting sqref="D26">
    <cfRule dxfId="8" operator="containsText" priority="8" text="&lt;" type="containsText">
      <formula>NOT(ISERROR(SEARCH(("&lt;"),(D26))))</formula>
    </cfRule>
  </conditionalFormatting>
  <conditionalFormatting sqref="E25">
    <cfRule dxfId="8" operator="containsText" priority="9" text="&lt;" type="containsText">
      <formula>NOT(ISERROR(SEARCH(("&lt;"),(E25))))</formula>
    </cfRule>
  </conditionalFormatting>
  <conditionalFormatting sqref="D25">
    <cfRule dxfId="8" operator="containsText" priority="10" text="&lt;" type="containsText">
      <formula>NOT(ISERROR(SEARCH(("&lt;"),(D25))))</formula>
    </cfRule>
  </conditionalFormatting>
  <conditionalFormatting sqref="C26">
    <cfRule dxfId="8" operator="containsText" priority="11" text="&lt;" type="containsText">
      <formula>NOT(ISERROR(SEARCH(("&lt;"),(C26))))</formula>
    </cfRule>
  </conditionalFormatting>
  <dataValidations count="16">
    <dataValidation allowBlank="0" showErrorMessage="1" showInputMessage="1" sqref="H5" type="list">
      <formula1>LossofConfidentiality</formula1>
    </dataValidation>
    <dataValidation allowBlank="0" showErrorMessage="1" showInputMessage="1" sqref="H7" type="list">
      <formula1>LossofAvailability</formula1>
    </dataValidation>
    <dataValidation allowBlank="0" showErrorMessage="1" showInputMessage="1" sqref="H6" type="list">
      <formula1>LossofIntegrity</formula1>
    </dataValidation>
    <dataValidation allowBlank="0" showErrorMessage="1" showInputMessage="1" sqref="C13" type="list">
      <formula1>Awareness</formula1>
    </dataValidation>
    <dataValidation allowBlank="0" showErrorMessage="1" showInputMessage="1" sqref="H13" type="list">
      <formula1>NonCompliance</formula1>
    </dataValidation>
    <dataValidation allowBlank="0" showErrorMessage="1" showInputMessage="1" sqref="H14" type="list">
      <formula1>PolicyViolation</formula1>
    </dataValidation>
    <dataValidation allowBlank="0" showErrorMessage="1" showInputMessage="1" sqref="H11" type="list">
      <formula1>FinancialDamage</formula1>
    </dataValidation>
    <dataValidation allowBlank="0" showErrorMessage="1" showInputMessage="1" sqref="C11" type="list">
      <formula1>EasyofDiscovery</formula1>
    </dataValidation>
    <dataValidation allowBlank="0" showErrorMessage="1" showInputMessage="1" sqref="C6" type="list">
      <formula1>Motive</formula1>
    </dataValidation>
    <dataValidation allowBlank="0" showErrorMessage="1" showInputMessage="1" sqref="H8" type="list">
      <formula1>LossofAccountability</formula1>
    </dataValidation>
    <dataValidation allowBlank="0" showErrorMessage="1" showInputMessage="1" sqref="C12" type="list">
      <formula1>EaseofExploit</formula1>
    </dataValidation>
    <dataValidation allowBlank="0" showErrorMessage="1" showInputMessage="1" sqref="C14" type="list">
      <formula1>IntrusionDetection</formula1>
    </dataValidation>
    <dataValidation allowBlank="0" showErrorMessage="1" showInputMessage="1" sqref="H12" type="list">
      <formula1>ReputationDamage</formula1>
    </dataValidation>
    <dataValidation allowBlank="0" showErrorMessage="1" showInputMessage="1" sqref="C5" type="list">
      <formula1>SkillRequired</formula1>
    </dataValidation>
    <dataValidation allowBlank="0" showErrorMessage="1" showInputMessage="1" sqref="C7" type="list">
      <formula1>Opportunity</formula1>
    </dataValidation>
    <dataValidation allowBlank="0" showErrorMessage="1" showInputMessage="1" sqref="C8" type="list">
      <formula1>PopulationSize</formula1>
    </dataValidation>
  </dataValidations>
  <pageMargins bottom="1" footer="0" header="0" left="0.75" right="0.75" top="1"/>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customHeight="1" defaultColWidth="12.63" defaultRowHeight="15.75"/>
  <cols>
    <col customWidth="1" max="1" min="1" style="92" width="39"/>
    <col customWidth="1" max="2" min="2" style="92" width="2"/>
    <col customWidth="1" max="3" min="3" style="92" width="32.75"/>
    <col customWidth="1" max="4" min="4" style="92" width="2"/>
    <col customWidth="1" max="5" min="5" style="92" width="43.25"/>
    <col customWidth="1" max="6" min="6" style="92" width="2"/>
    <col customWidth="1" max="7" min="7" style="92" width="38.38"/>
    <col customWidth="1" max="8" min="8" style="92" width="2"/>
    <col customWidth="1" max="9" min="9" style="92" width="38.38"/>
    <col customWidth="1" max="10" min="10" style="92" width="2"/>
    <col customWidth="1" max="11" min="11" style="92" width="27.75"/>
    <col customWidth="1" max="12" min="12" style="92" width="2"/>
    <col customWidth="1" max="13" min="13" style="92" width="23"/>
    <col customWidth="1" max="14" min="14" style="92" width="2"/>
    <col customWidth="1" max="15" min="15" style="92" width="31.38"/>
    <col customWidth="1" max="16" min="16" style="92" width="2"/>
  </cols>
  <sheetData>
    <row customHeight="1" ht="23.25" r="1" s="92">
      <c r="A1" s="90" t="inlineStr">
        <is>
          <t>Skills required</t>
        </is>
      </c>
      <c r="B1" s="91" t="n"/>
      <c r="C1" s="90" t="inlineStr">
        <is>
          <t>Motive</t>
        </is>
      </c>
      <c r="D1" s="91" t="n"/>
      <c r="E1" s="90" t="inlineStr">
        <is>
          <t>Opportunity</t>
        </is>
      </c>
      <c r="F1" s="91" t="n"/>
      <c r="G1" s="90" t="inlineStr">
        <is>
          <t>Population Size</t>
        </is>
      </c>
      <c r="H1" s="91" t="n"/>
      <c r="I1" s="90" t="inlineStr">
        <is>
          <t>Easy of Discovery</t>
        </is>
      </c>
      <c r="J1" s="91" t="n"/>
      <c r="K1" s="90" t="inlineStr">
        <is>
          <t>Ease of Exploit</t>
        </is>
      </c>
      <c r="L1" s="91" t="n"/>
      <c r="M1" s="90" t="inlineStr">
        <is>
          <t>Awareness</t>
        </is>
      </c>
      <c r="N1" s="91" t="n"/>
      <c r="O1" s="90" t="inlineStr">
        <is>
          <t>Intrusion Detection</t>
        </is>
      </c>
      <c r="P1" s="91" t="n"/>
    </row>
    <row customHeight="1" ht="12.75" r="2" s="92">
      <c r="A2" s="91" t="inlineStr">
        <is>
          <t>Select an option</t>
        </is>
      </c>
      <c r="B2" s="91" t="inlineStr">
        <is>
          <t xml:space="preserve"> </t>
        </is>
      </c>
      <c r="C2" s="91" t="inlineStr">
        <is>
          <t>Select an option</t>
        </is>
      </c>
      <c r="D2" s="91" t="inlineStr">
        <is>
          <t xml:space="preserve"> </t>
        </is>
      </c>
      <c r="E2" s="91" t="inlineStr">
        <is>
          <t>Select an option</t>
        </is>
      </c>
      <c r="F2" s="91" t="inlineStr">
        <is>
          <t xml:space="preserve"> </t>
        </is>
      </c>
      <c r="G2" s="91" t="inlineStr">
        <is>
          <t>Select an option</t>
        </is>
      </c>
      <c r="H2" s="91" t="inlineStr">
        <is>
          <t xml:space="preserve"> </t>
        </is>
      </c>
      <c r="I2" s="91" t="inlineStr">
        <is>
          <t>Select an option</t>
        </is>
      </c>
      <c r="J2" s="91" t="inlineStr">
        <is>
          <t xml:space="preserve"> </t>
        </is>
      </c>
      <c r="K2" s="91" t="inlineStr">
        <is>
          <t>Select an option</t>
        </is>
      </c>
      <c r="L2" s="91" t="inlineStr">
        <is>
          <t xml:space="preserve"> </t>
        </is>
      </c>
      <c r="M2" s="91" t="inlineStr">
        <is>
          <t>Select an option</t>
        </is>
      </c>
      <c r="N2" s="91" t="inlineStr">
        <is>
          <t xml:space="preserve"> </t>
        </is>
      </c>
      <c r="O2" s="91" t="inlineStr">
        <is>
          <t>Select an option</t>
        </is>
      </c>
      <c r="P2" s="91" t="inlineStr">
        <is>
          <t xml:space="preserve"> </t>
        </is>
      </c>
    </row>
    <row customHeight="1" ht="12.75" r="3" s="92">
      <c r="A3" s="91" t="inlineStr">
        <is>
          <t>Not Applicable [0]</t>
        </is>
      </c>
      <c r="B3" s="91" t="n">
        <v>0</v>
      </c>
      <c r="C3" s="91" t="inlineStr">
        <is>
          <t>Not Applicable [0]</t>
        </is>
      </c>
      <c r="D3" s="91" t="n">
        <v>0</v>
      </c>
      <c r="E3" s="91" t="inlineStr">
        <is>
          <t>Full access or expensive resources required [0]</t>
        </is>
      </c>
      <c r="F3" s="91" t="n">
        <v>0</v>
      </c>
      <c r="G3" s="91" t="inlineStr">
        <is>
          <t>Not Applicable [0]</t>
        </is>
      </c>
      <c r="H3" s="91" t="n">
        <v>0</v>
      </c>
      <c r="I3" s="91" t="inlineStr">
        <is>
          <t>Not Applicable [0]</t>
        </is>
      </c>
      <c r="J3" s="91" t="n">
        <v>0</v>
      </c>
      <c r="K3" s="91" t="inlineStr">
        <is>
          <t>Not Applicable [0]</t>
        </is>
      </c>
      <c r="L3" s="91" t="n">
        <v>0</v>
      </c>
      <c r="M3" s="91" t="inlineStr">
        <is>
          <t>Not Applicable [0]</t>
        </is>
      </c>
      <c r="N3" s="91" t="n">
        <v>0</v>
      </c>
      <c r="O3" s="91" t="inlineStr">
        <is>
          <t>Not Applicable [0]</t>
        </is>
      </c>
      <c r="P3" s="91" t="n">
        <v>0</v>
      </c>
    </row>
    <row customHeight="1" ht="12.75" r="4" s="92">
      <c r="A4" s="91" t="inlineStr">
        <is>
          <t>No technical skills [1]</t>
        </is>
      </c>
      <c r="B4" s="91" t="n">
        <v>1</v>
      </c>
      <c r="C4" s="91" t="inlineStr">
        <is>
          <t>Low or no reward [1]</t>
        </is>
      </c>
      <c r="D4" s="91" t="n">
        <v>1</v>
      </c>
      <c r="E4" s="91" t="inlineStr">
        <is>
          <t>Special access or resources required [4]</t>
        </is>
      </c>
      <c r="F4" s="91" t="n">
        <v>4</v>
      </c>
      <c r="G4" s="91" t="inlineStr">
        <is>
          <t>System Administrators [2]</t>
        </is>
      </c>
      <c r="H4" s="91" t="n">
        <v>2</v>
      </c>
      <c r="I4" s="91" t="inlineStr">
        <is>
          <t>Practically impossible [1]</t>
        </is>
      </c>
      <c r="J4" s="91" t="n">
        <v>1</v>
      </c>
      <c r="K4" s="91" t="inlineStr">
        <is>
          <t>Theoretical [1]</t>
        </is>
      </c>
      <c r="L4" s="91" t="n">
        <v>1</v>
      </c>
      <c r="M4" s="91" t="inlineStr">
        <is>
          <t>Unknown [1]</t>
        </is>
      </c>
      <c r="N4" s="91" t="n">
        <v>1</v>
      </c>
      <c r="O4" s="91" t="inlineStr">
        <is>
          <t>Active detection in application [1]</t>
        </is>
      </c>
      <c r="P4" s="91" t="n">
        <v>1</v>
      </c>
    </row>
    <row customHeight="1" ht="12.75" r="5" s="92">
      <c r="A5" s="91" t="inlineStr">
        <is>
          <t>Some technical skills [3]</t>
        </is>
      </c>
      <c r="B5" s="91" t="n">
        <v>3</v>
      </c>
      <c r="C5" s="91" t="inlineStr">
        <is>
          <t>Possible reward [4]</t>
        </is>
      </c>
      <c r="D5" s="91" t="n">
        <v>4</v>
      </c>
      <c r="E5" s="91" t="inlineStr">
        <is>
          <t>Some access or resources required [7]</t>
        </is>
      </c>
      <c r="F5" s="91" t="n">
        <v>7</v>
      </c>
      <c r="G5" s="91" t="inlineStr">
        <is>
          <t>Intranet Users [4]</t>
        </is>
      </c>
      <c r="H5" s="91" t="n">
        <v>4</v>
      </c>
      <c r="I5" s="91" t="inlineStr">
        <is>
          <t>Difficult [3]</t>
        </is>
      </c>
      <c r="J5" s="91" t="n">
        <v>3</v>
      </c>
      <c r="K5" s="91" t="inlineStr">
        <is>
          <t>Difficult [3]</t>
        </is>
      </c>
      <c r="L5" s="91" t="n">
        <v>3</v>
      </c>
      <c r="M5" s="91" t="inlineStr">
        <is>
          <t>Hidden [4]</t>
        </is>
      </c>
      <c r="N5" s="91" t="n">
        <v>4</v>
      </c>
      <c r="O5" s="91" t="inlineStr">
        <is>
          <t>Logged and reviewed [3]</t>
        </is>
      </c>
      <c r="P5" s="91" t="n">
        <v>3</v>
      </c>
    </row>
    <row customHeight="1" ht="12.75" r="6" s="92">
      <c r="A6" s="91" t="inlineStr">
        <is>
          <t>Advanced computer user [5]</t>
        </is>
      </c>
      <c r="B6" s="91" t="n">
        <v>5</v>
      </c>
      <c r="C6" s="91" t="inlineStr">
        <is>
          <t>High reward [9]</t>
        </is>
      </c>
      <c r="D6" s="91" t="n">
        <v>9</v>
      </c>
      <c r="E6" s="91" t="inlineStr">
        <is>
          <t>No access or resources required [9]</t>
        </is>
      </c>
      <c r="F6" s="91" t="n">
        <v>9</v>
      </c>
      <c r="G6" s="91" t="inlineStr">
        <is>
          <t>Partners [5]</t>
        </is>
      </c>
      <c r="H6" s="91" t="n">
        <v>5</v>
      </c>
      <c r="I6" s="91" t="inlineStr">
        <is>
          <t>Easy [7]</t>
        </is>
      </c>
      <c r="J6" s="91" t="n">
        <v>7</v>
      </c>
      <c r="K6" s="91" t="inlineStr">
        <is>
          <t>Easy [5]</t>
        </is>
      </c>
      <c r="L6" s="91" t="n">
        <v>5</v>
      </c>
      <c r="M6" s="91" t="inlineStr">
        <is>
          <t>Obvious [6]</t>
        </is>
      </c>
      <c r="N6" s="91" t="n">
        <v>6</v>
      </c>
      <c r="O6" s="91" t="inlineStr">
        <is>
          <t>Logged without review [8]</t>
        </is>
      </c>
      <c r="P6" s="91" t="n">
        <v>8</v>
      </c>
    </row>
    <row customHeight="1" ht="12.75" r="7" s="92">
      <c r="A7" s="91" t="inlineStr">
        <is>
          <t>Network and programming skills [6]</t>
        </is>
      </c>
      <c r="B7" s="91" t="n">
        <v>6</v>
      </c>
      <c r="C7" s="91" t="n"/>
      <c r="D7" s="91" t="n"/>
      <c r="E7" s="91" t="n"/>
      <c r="F7" s="91" t="n"/>
      <c r="G7" s="91" t="inlineStr">
        <is>
          <t>Authenticated users [6]</t>
        </is>
      </c>
      <c r="H7" s="91" t="n">
        <v>6</v>
      </c>
      <c r="I7" s="91" t="inlineStr">
        <is>
          <t>Automated tools available [9]</t>
        </is>
      </c>
      <c r="J7" s="91" t="n">
        <v>9</v>
      </c>
      <c r="K7" s="91" t="inlineStr">
        <is>
          <t>Automated tools available [9]</t>
        </is>
      </c>
      <c r="L7" s="91" t="n">
        <v>9</v>
      </c>
      <c r="M7" s="91" t="inlineStr">
        <is>
          <t>Public knowledge [9]</t>
        </is>
      </c>
      <c r="N7" s="91" t="n">
        <v>9</v>
      </c>
      <c r="O7" s="91" t="inlineStr">
        <is>
          <t>Not logged [9]</t>
        </is>
      </c>
      <c r="P7" s="91" t="n">
        <v>9</v>
      </c>
    </row>
    <row customHeight="1" ht="12.75" r="8" s="92">
      <c r="A8" s="91" t="inlineStr">
        <is>
          <t>Security penetration skills [9]</t>
        </is>
      </c>
      <c r="B8" s="91" t="n">
        <v>9</v>
      </c>
      <c r="C8" s="91" t="n"/>
      <c r="D8" s="91" t="n"/>
      <c r="E8" s="91" t="n"/>
      <c r="F8" s="91" t="n"/>
      <c r="G8" s="91" t="inlineStr">
        <is>
          <t>Anonymous Internet users [9]</t>
        </is>
      </c>
      <c r="H8" s="91" t="n">
        <v>9</v>
      </c>
      <c r="I8" s="91" t="n"/>
      <c r="J8" s="91" t="n"/>
      <c r="K8" s="91" t="n"/>
      <c r="L8" s="91" t="n"/>
      <c r="M8" s="91" t="n"/>
      <c r="N8" s="91" t="n"/>
      <c r="O8" s="91" t="n"/>
      <c r="P8" s="91" t="n"/>
    </row>
    <row customHeight="1" ht="12.75" r="9" s="92"/>
    <row customHeight="1" ht="26.25" r="10" s="92">
      <c r="A10" s="90" t="inlineStr">
        <is>
          <t>Loss of confidentiality</t>
        </is>
      </c>
      <c r="B10" s="90" t="n"/>
      <c r="C10" s="90" t="inlineStr">
        <is>
          <t>Loss of Integrity</t>
        </is>
      </c>
      <c r="D10" s="90" t="n"/>
      <c r="E10" s="90" t="inlineStr">
        <is>
          <t>Loss of Availability</t>
        </is>
      </c>
      <c r="F10" s="90" t="n"/>
      <c r="G10" s="90" t="inlineStr">
        <is>
          <t>Loss of Accountability</t>
        </is>
      </c>
      <c r="H10" s="90" t="n"/>
      <c r="I10" s="90" t="inlineStr">
        <is>
          <t>Financial damage</t>
        </is>
      </c>
      <c r="J10" s="90" t="n"/>
      <c r="K10" s="90" t="inlineStr">
        <is>
          <t>Reputation damage</t>
        </is>
      </c>
      <c r="L10" s="90" t="n"/>
      <c r="M10" s="90" t="inlineStr">
        <is>
          <t>Non-Compliance</t>
        </is>
      </c>
      <c r="N10" s="90" t="n"/>
      <c r="O10" s="90" t="inlineStr">
        <is>
          <t>Privacy violation</t>
        </is>
      </c>
      <c r="P10" s="75" t="n"/>
    </row>
    <row customHeight="1" ht="12.75" r="11" s="92">
      <c r="A11" s="91" t="inlineStr">
        <is>
          <t>Select an option</t>
        </is>
      </c>
      <c r="B11" s="91" t="inlineStr">
        <is>
          <t xml:space="preserve"> </t>
        </is>
      </c>
      <c r="C11" s="91" t="inlineStr">
        <is>
          <t>Select an option</t>
        </is>
      </c>
      <c r="D11" s="91" t="inlineStr">
        <is>
          <t xml:space="preserve"> </t>
        </is>
      </c>
      <c r="E11" s="91" t="inlineStr">
        <is>
          <t>Select an option</t>
        </is>
      </c>
      <c r="F11" s="91" t="inlineStr">
        <is>
          <t xml:space="preserve"> </t>
        </is>
      </c>
      <c r="G11" s="91" t="inlineStr">
        <is>
          <t>Select an option</t>
        </is>
      </c>
      <c r="H11" s="91" t="inlineStr">
        <is>
          <t xml:space="preserve"> </t>
        </is>
      </c>
      <c r="I11" s="91" t="inlineStr">
        <is>
          <t>Select an option</t>
        </is>
      </c>
      <c r="J11" s="91" t="inlineStr">
        <is>
          <t xml:space="preserve"> </t>
        </is>
      </c>
      <c r="K11" s="91" t="inlineStr">
        <is>
          <t>Select an option</t>
        </is>
      </c>
      <c r="L11" s="91" t="inlineStr">
        <is>
          <t xml:space="preserve"> </t>
        </is>
      </c>
      <c r="M11" s="91" t="inlineStr">
        <is>
          <t>Select an option</t>
        </is>
      </c>
      <c r="N11" s="91" t="inlineStr">
        <is>
          <t xml:space="preserve"> </t>
        </is>
      </c>
      <c r="O11" s="91" t="inlineStr">
        <is>
          <t>Select an option</t>
        </is>
      </c>
      <c r="P11" s="91" t="inlineStr">
        <is>
          <t xml:space="preserve"> </t>
        </is>
      </c>
    </row>
    <row customHeight="1" ht="12.75" r="12" s="92">
      <c r="A12" s="91" t="inlineStr">
        <is>
          <t>Not Applicable [0]</t>
        </is>
      </c>
      <c r="B12" s="91" t="n">
        <v>0</v>
      </c>
      <c r="C12" s="91" t="inlineStr">
        <is>
          <t>Not Applicable [0]</t>
        </is>
      </c>
      <c r="D12" s="91" t="n">
        <v>0</v>
      </c>
      <c r="E12" s="91" t="inlineStr">
        <is>
          <t>Not Applicable [0]</t>
        </is>
      </c>
      <c r="F12" s="91" t="n">
        <v>0</v>
      </c>
      <c r="G12" s="91" t="inlineStr">
        <is>
          <t>Not Applicable [0]</t>
        </is>
      </c>
      <c r="H12" s="91" t="n">
        <v>0</v>
      </c>
      <c r="I12" s="91" t="inlineStr">
        <is>
          <t>Not Applicable [0]</t>
        </is>
      </c>
      <c r="J12" s="91" t="n">
        <v>0</v>
      </c>
      <c r="K12" s="91" t="inlineStr">
        <is>
          <t>Not Applicable [0]</t>
        </is>
      </c>
      <c r="L12" s="91" t="n">
        <v>0</v>
      </c>
      <c r="M12" s="91" t="inlineStr">
        <is>
          <t>Not Applicable [0]</t>
        </is>
      </c>
      <c r="N12" s="91" t="n">
        <v>0</v>
      </c>
      <c r="O12" s="91" t="inlineStr">
        <is>
          <t>Not Applicable [0]</t>
        </is>
      </c>
      <c r="P12" s="91" t="n">
        <v>0</v>
      </c>
    </row>
    <row customHeight="1" ht="12.75" r="13" s="92">
      <c r="A13" s="91" t="inlineStr">
        <is>
          <t>Minimal non-sensitive data disclosed [2]</t>
        </is>
      </c>
      <c r="B13" s="91" t="n">
        <v>2</v>
      </c>
      <c r="C13" s="91" t="inlineStr">
        <is>
          <t>Minimal slightly corrupt data [1]</t>
        </is>
      </c>
      <c r="D13" s="91" t="n">
        <v>1</v>
      </c>
      <c r="E13" s="91" t="inlineStr">
        <is>
          <t>Minimal secondary services interrupted [1]</t>
        </is>
      </c>
      <c r="F13" s="91" t="n">
        <v>1</v>
      </c>
      <c r="G13" s="91" t="inlineStr">
        <is>
          <t>Attack fully traceable to individual [1]</t>
        </is>
      </c>
      <c r="H13" s="91" t="n">
        <v>1</v>
      </c>
      <c r="I13" s="91" t="inlineStr">
        <is>
          <t>Damage costs less than to fix the issue [1]</t>
        </is>
      </c>
      <c r="J13" s="91" t="n">
        <v>1</v>
      </c>
      <c r="K13" s="91" t="inlineStr">
        <is>
          <t>Minimal damage [1]</t>
        </is>
      </c>
      <c r="L13" s="91" t="n">
        <v>1</v>
      </c>
      <c r="M13" s="91" t="inlineStr">
        <is>
          <t>Minor violation [2]</t>
        </is>
      </c>
      <c r="N13" s="91" t="n">
        <v>2</v>
      </c>
      <c r="O13" s="91" t="inlineStr">
        <is>
          <t>One individual [3]</t>
        </is>
      </c>
      <c r="P13" s="45" t="n">
        <v>3</v>
      </c>
    </row>
    <row customHeight="1" ht="12.75" r="14" s="92">
      <c r="A14" s="91" t="inlineStr">
        <is>
          <t>Extensive non-sensitive data disclosed [6]</t>
        </is>
      </c>
      <c r="B14" s="91" t="n">
        <v>6</v>
      </c>
      <c r="C14" s="91" t="inlineStr">
        <is>
          <t>Minimal seriously corrupt data [3]</t>
        </is>
      </c>
      <c r="D14" s="91" t="n">
        <v>3</v>
      </c>
      <c r="E14" s="91" t="inlineStr">
        <is>
          <t>Minimal primary services interrupted [5]</t>
        </is>
      </c>
      <c r="F14" s="91" t="n">
        <v>5</v>
      </c>
      <c r="G14" s="91" t="inlineStr">
        <is>
          <t>Attack possibly traceable to individual [7]</t>
        </is>
      </c>
      <c r="H14" s="91" t="n">
        <v>7</v>
      </c>
      <c r="I14" s="91" t="inlineStr">
        <is>
          <t>Minor effect on annual profit [3]</t>
        </is>
      </c>
      <c r="J14" s="91" t="n">
        <v>3</v>
      </c>
      <c r="K14" s="91" t="inlineStr">
        <is>
          <t>Loss of major accounts [4]</t>
        </is>
      </c>
      <c r="L14" s="91" t="n">
        <v>4</v>
      </c>
      <c r="M14" s="91" t="inlineStr">
        <is>
          <t>Clear violation [5]</t>
        </is>
      </c>
      <c r="N14" s="91" t="n">
        <v>5</v>
      </c>
      <c r="O14" s="91" t="inlineStr">
        <is>
          <t>Hundreds of people [5]</t>
        </is>
      </c>
      <c r="P14" s="45" t="n">
        <v>5</v>
      </c>
    </row>
    <row customHeight="1" ht="12.75" r="15" s="92">
      <c r="A15" s="91" t="inlineStr">
        <is>
          <t>Extensive critical data disclosed [7]</t>
        </is>
      </c>
      <c r="B15" s="91" t="n">
        <v>7</v>
      </c>
      <c r="C15" s="91" t="inlineStr">
        <is>
          <t>Extensive slightly corrupt data [5]</t>
        </is>
      </c>
      <c r="D15" s="91" t="n">
        <v>5</v>
      </c>
      <c r="E15" s="91" t="inlineStr">
        <is>
          <t>Extensive primary services interrupted [7]</t>
        </is>
      </c>
      <c r="F15" s="91" t="n">
        <v>7</v>
      </c>
      <c r="G15" s="91" t="inlineStr">
        <is>
          <t>Attack completely anonymous [9]</t>
        </is>
      </c>
      <c r="H15" s="91" t="n">
        <v>9</v>
      </c>
      <c r="I15" s="91" t="inlineStr">
        <is>
          <t>Significant effect on annual profit [7]</t>
        </is>
      </c>
      <c r="J15" s="91" t="n">
        <v>7</v>
      </c>
      <c r="K15" s="91" t="inlineStr">
        <is>
          <t>Loss of goodwill [5]</t>
        </is>
      </c>
      <c r="L15" s="91" t="n">
        <v>5</v>
      </c>
      <c r="M15" s="91" t="inlineStr">
        <is>
          <t>High profile violation [7]</t>
        </is>
      </c>
      <c r="N15" s="91" t="n">
        <v>7</v>
      </c>
      <c r="O15" s="91" t="inlineStr">
        <is>
          <t>Thousands of people [7]</t>
        </is>
      </c>
      <c r="P15" s="45" t="n">
        <v>7</v>
      </c>
    </row>
    <row customHeight="1" ht="12.75" r="16" s="92">
      <c r="A16" s="91" t="inlineStr">
        <is>
          <t>All data disclosed [9]</t>
        </is>
      </c>
      <c r="B16" s="91" t="n">
        <v>9</v>
      </c>
      <c r="C16" s="91" t="inlineStr">
        <is>
          <t>Extensive seriously corrupt data [7]</t>
        </is>
      </c>
      <c r="D16" s="91" t="n">
        <v>7</v>
      </c>
      <c r="E16" s="91" t="inlineStr">
        <is>
          <t>All services completely lost [9]</t>
        </is>
      </c>
      <c r="F16" s="91" t="n">
        <v>9</v>
      </c>
      <c r="G16" s="91" t="n"/>
      <c r="H16" s="91" t="n"/>
      <c r="I16" s="91" t="inlineStr">
        <is>
          <t>Backruptcy [9]</t>
        </is>
      </c>
      <c r="J16" s="91" t="n">
        <v>9</v>
      </c>
      <c r="K16" s="91" t="inlineStr">
        <is>
          <t>Brand damage [9]</t>
        </is>
      </c>
      <c r="L16" s="91" t="n">
        <v>9</v>
      </c>
      <c r="M16" s="91" t="n"/>
      <c r="N16" s="91" t="n"/>
      <c r="O16" s="91" t="inlineStr">
        <is>
          <t>Millions of people [9]</t>
        </is>
      </c>
      <c r="P16" s="45" t="n">
        <v>9</v>
      </c>
    </row>
    <row customHeight="1" ht="12.75" r="17" s="92">
      <c r="A17" s="91" t="n"/>
      <c r="B17" s="91" t="n"/>
      <c r="C17" s="91" t="inlineStr">
        <is>
          <t>All data totally corrupt [9]</t>
        </is>
      </c>
      <c r="D17" s="91" t="n">
        <v>9</v>
      </c>
      <c r="E17" s="91" t="n"/>
      <c r="F17" s="91" t="n"/>
      <c r="G17" s="91" t="n"/>
      <c r="H17" s="91" t="n"/>
      <c r="I17" s="91" t="n"/>
      <c r="J17" s="91" t="n"/>
      <c r="K17" s="91" t="n"/>
      <c r="L17" s="91" t="n"/>
      <c r="M17" s="91" t="n"/>
      <c r="N17" s="91" t="n"/>
      <c r="O17" s="91" t="n"/>
    </row>
    <row customHeight="1" ht="12.75" r="18" s="92"/>
    <row customHeight="1" ht="12.75" r="19" s="92"/>
    <row customHeight="1" ht="12.75" r="20" s="92"/>
    <row customHeight="1" ht="12.75" r="21" s="92"/>
    <row customHeight="1" ht="12.75" r="22" s="92"/>
    <row customHeight="1" ht="12.75" r="23" s="92"/>
    <row customHeight="1" ht="12.75" r="24" s="92"/>
    <row customHeight="1" ht="12.75" r="25" s="92"/>
    <row customHeight="1" ht="12.75" r="26" s="92"/>
    <row customHeight="1" ht="12.75" r="27" s="92"/>
    <row customHeight="1" ht="12.75" r="28" s="92"/>
    <row customHeight="1" ht="12.75" r="29" s="92"/>
    <row customHeight="1" ht="12.75" r="30" s="92"/>
    <row customHeight="1" ht="12.75" r="31" s="92"/>
    <row customHeight="1" ht="12.75" r="32" s="92"/>
    <row customHeight="1" ht="12.75" r="33" s="92"/>
    <row customHeight="1" ht="12.75" r="34" s="92"/>
    <row customHeight="1" ht="12.75" r="35" s="92"/>
    <row customHeight="1" ht="12.75" r="36" s="92"/>
    <row customHeight="1" ht="12.75" r="37" s="92"/>
    <row customHeight="1" ht="12.75" r="38" s="92"/>
    <row customHeight="1" ht="12.75" r="39" s="92"/>
    <row customHeight="1" ht="12.75" r="40" s="92"/>
    <row customHeight="1" ht="12.75" r="41" s="92"/>
    <row customHeight="1" ht="12.75" r="42" s="92"/>
    <row customHeight="1" ht="12.75" r="43" s="92"/>
    <row customHeight="1" ht="12.75" r="44" s="92"/>
    <row customHeight="1" ht="12.75" r="45" s="92"/>
    <row customHeight="1" ht="12.75" r="46" s="92"/>
    <row customHeight="1" ht="12.75" r="47" s="92"/>
    <row customHeight="1" ht="12.75" r="48" s="92"/>
    <row customHeight="1" ht="12.75" r="49" s="92"/>
    <row customHeight="1" ht="12.75" r="50" s="92"/>
    <row customHeight="1" ht="12.75" r="51" s="92"/>
    <row customHeight="1" ht="12.75" r="52" s="92"/>
    <row customHeight="1" ht="12.75" r="53" s="92"/>
    <row customHeight="1" ht="12.75" r="54" s="92"/>
    <row customHeight="1" ht="12.75" r="55" s="92"/>
    <row customHeight="1" ht="12.75" r="56" s="92"/>
    <row customHeight="1" ht="12.75" r="57" s="92"/>
    <row customHeight="1" ht="12.75" r="58" s="92"/>
    <row customHeight="1" ht="12.75" r="59" s="92"/>
    <row customHeight="1" ht="12.75" r="60" s="92"/>
    <row customHeight="1" ht="12.75" r="61" s="92"/>
    <row customHeight="1" ht="12.75" r="62" s="92"/>
    <row customHeight="1" ht="12.75" r="63" s="92"/>
    <row customHeight="1" ht="12.75" r="64" s="92"/>
    <row customHeight="1" ht="12.75" r="65" s="92"/>
    <row customHeight="1" ht="12.75" r="66" s="92"/>
    <row customHeight="1" ht="12.75" r="67" s="92"/>
    <row customHeight="1" ht="12.75" r="68" s="92"/>
    <row customHeight="1" ht="12.75" r="69" s="92"/>
    <row customHeight="1" ht="12.75" r="70" s="92"/>
    <row customHeight="1" ht="12.75" r="71" s="92"/>
    <row customHeight="1" ht="12.75" r="72" s="92"/>
    <row customHeight="1" ht="12.75" r="73" s="92"/>
    <row customHeight="1" ht="12.75" r="74" s="92"/>
    <row customHeight="1" ht="12.75" r="75" s="92"/>
    <row customHeight="1" ht="12.75" r="76" s="92"/>
    <row customHeight="1" ht="12.75" r="77" s="92"/>
    <row customHeight="1" ht="12.75" r="78" s="92"/>
    <row customHeight="1" ht="12.75" r="79" s="92"/>
    <row customHeight="1" ht="12.75" r="80" s="92"/>
    <row customHeight="1" ht="12.75" r="81" s="92"/>
    <row customHeight="1" ht="12.75" r="82" s="92"/>
    <row customHeight="1" ht="12.75" r="83" s="92"/>
    <row customHeight="1" ht="12.75" r="84" s="92"/>
    <row customHeight="1" ht="12.75" r="85" s="92"/>
    <row customHeight="1" ht="12.75" r="86" s="92"/>
    <row customHeight="1" ht="12.75" r="87" s="92"/>
    <row customHeight="1" ht="12.75" r="88" s="92"/>
    <row customHeight="1" ht="12.75" r="89" s="92"/>
    <row customHeight="1" ht="12.75" r="90" s="92"/>
    <row customHeight="1" ht="12.75" r="91" s="92"/>
    <row customHeight="1" ht="12.75" r="92" s="92"/>
    <row customHeight="1" ht="12.75" r="93" s="92"/>
    <row customHeight="1" ht="12.75" r="94" s="92"/>
    <row customHeight="1" ht="12.75" r="95" s="92"/>
    <row customHeight="1" ht="12.75" r="96" s="92"/>
    <row customHeight="1" ht="12.75" r="97" s="92"/>
    <row customHeight="1" ht="12.75" r="98" s="92"/>
    <row customHeight="1" ht="12.75" r="99" s="92"/>
    <row customHeight="1" ht="12.75" r="100" s="92"/>
    <row customHeight="1" ht="12.75" r="101" s="92"/>
    <row customHeight="1" ht="12.75" r="102" s="92"/>
    <row customHeight="1" ht="12.75" r="103" s="92"/>
    <row customHeight="1" ht="12.75" r="104" s="92"/>
    <row customHeight="1" ht="12.75" r="105" s="92"/>
    <row customHeight="1" ht="12.75" r="106" s="92"/>
    <row customHeight="1" ht="12.75" r="107" s="92"/>
    <row customHeight="1" ht="12.75" r="108" s="92"/>
    <row customHeight="1" ht="12.75" r="109" s="92"/>
    <row customHeight="1" ht="12.75" r="110" s="92"/>
    <row customHeight="1" ht="12.75" r="111" s="92"/>
    <row customHeight="1" ht="12.75" r="112" s="92"/>
    <row customHeight="1" ht="12.75" r="113" s="92"/>
    <row customHeight="1" ht="12.75" r="114" s="92"/>
    <row customHeight="1" ht="12.75" r="115" s="92"/>
    <row customHeight="1" ht="12.75" r="116" s="92"/>
    <row customHeight="1" ht="12.75" r="117" s="92"/>
    <row customHeight="1" ht="12.75" r="118" s="92"/>
    <row customHeight="1" ht="12.75" r="119" s="92"/>
    <row customHeight="1" ht="12.75" r="120" s="92"/>
    <row customHeight="1" ht="12.75" r="121" s="92"/>
    <row customHeight="1" ht="12.75" r="122" s="92"/>
    <row customHeight="1" ht="12.75" r="123" s="92"/>
    <row customHeight="1" ht="12.75" r="124" s="92"/>
    <row customHeight="1" ht="12.75" r="125" s="92"/>
    <row customHeight="1" ht="12.75" r="126" s="92"/>
    <row customHeight="1" ht="12.75" r="127" s="92"/>
    <row customHeight="1" ht="12.75" r="128" s="92"/>
    <row customHeight="1" ht="12.75" r="129" s="92"/>
    <row customHeight="1" ht="12.75" r="130" s="92"/>
    <row customHeight="1" ht="12.75" r="131" s="92"/>
    <row customHeight="1" ht="12.75" r="132" s="92"/>
    <row customHeight="1" ht="12.75" r="133" s="92"/>
    <row customHeight="1" ht="12.75" r="134" s="92"/>
    <row customHeight="1" ht="12.75" r="135" s="92"/>
    <row customHeight="1" ht="12.75" r="136" s="92"/>
    <row customHeight="1" ht="12.75" r="137" s="92"/>
    <row customHeight="1" ht="12.75" r="138" s="92"/>
    <row customHeight="1" ht="12.75" r="139" s="92"/>
    <row customHeight="1" ht="12.75" r="140" s="92"/>
    <row customHeight="1" ht="12.75" r="141" s="92"/>
    <row customHeight="1" ht="12.75" r="142" s="92"/>
    <row customHeight="1" ht="12.75" r="143" s="92"/>
    <row customHeight="1" ht="12.75" r="144" s="92"/>
    <row customHeight="1" ht="12.75" r="145" s="92"/>
    <row customHeight="1" ht="12.75" r="146" s="92"/>
    <row customHeight="1" ht="12.75" r="147" s="92"/>
    <row customHeight="1" ht="12.75" r="148" s="92"/>
    <row customHeight="1" ht="12.75" r="149" s="92"/>
    <row customHeight="1" ht="12.75" r="150" s="92"/>
    <row customHeight="1" ht="12.75" r="151" s="92"/>
    <row customHeight="1" ht="12.75" r="152" s="92"/>
    <row customHeight="1" ht="12.75" r="153" s="92"/>
    <row customHeight="1" ht="12.75" r="154" s="92"/>
    <row customHeight="1" ht="12.75" r="155" s="92"/>
    <row customHeight="1" ht="12.75" r="156" s="92"/>
    <row customHeight="1" ht="12.75" r="157" s="92"/>
    <row customHeight="1" ht="12.75" r="158" s="92"/>
    <row customHeight="1" ht="12.75" r="159" s="92"/>
    <row customHeight="1" ht="12.75" r="160" s="92"/>
    <row customHeight="1" ht="12.75" r="161" s="92"/>
    <row customHeight="1" ht="12.75" r="162" s="92"/>
    <row customHeight="1" ht="12.75" r="163" s="92"/>
    <row customHeight="1" ht="12.75" r="164" s="92"/>
    <row customHeight="1" ht="12.75" r="165" s="92"/>
    <row customHeight="1" ht="12.75" r="166" s="92"/>
    <row customHeight="1" ht="12.75" r="167" s="92"/>
    <row customHeight="1" ht="12.75" r="168" s="92"/>
    <row customHeight="1" ht="12.75" r="169" s="92"/>
    <row customHeight="1" ht="12.75" r="170" s="92"/>
    <row customHeight="1" ht="12.75" r="171" s="92"/>
    <row customHeight="1" ht="12.75" r="172" s="92"/>
    <row customHeight="1" ht="12.75" r="173" s="92"/>
    <row customHeight="1" ht="12.75" r="174" s="92"/>
    <row customHeight="1" ht="12.75" r="175" s="92"/>
    <row customHeight="1" ht="12.75" r="176" s="92"/>
    <row customHeight="1" ht="12.75" r="177" s="92"/>
    <row customHeight="1" ht="12.75" r="178" s="92"/>
    <row customHeight="1" ht="12.75" r="179" s="92"/>
    <row customHeight="1" ht="12.75" r="180" s="92"/>
    <row customHeight="1" ht="12.75" r="181" s="92"/>
    <row customHeight="1" ht="12.75" r="182" s="92"/>
    <row customHeight="1" ht="12.75" r="183" s="92"/>
    <row customHeight="1" ht="12.75" r="184" s="92"/>
    <row customHeight="1" ht="12.75" r="185" s="92"/>
    <row customHeight="1" ht="12.75" r="186" s="92"/>
    <row customHeight="1" ht="12.75" r="187" s="92"/>
    <row customHeight="1" ht="12.75" r="188" s="92"/>
    <row customHeight="1" ht="12.75" r="189" s="92"/>
    <row customHeight="1" ht="12.75" r="190" s="92"/>
    <row customHeight="1" ht="12.75" r="191" s="92"/>
    <row customHeight="1" ht="12.75" r="192" s="92"/>
    <row customHeight="1" ht="12.75" r="193" s="92"/>
    <row customHeight="1" ht="12.75" r="194" s="92"/>
    <row customHeight="1" ht="12.75" r="195" s="92"/>
    <row customHeight="1" ht="12.75" r="196" s="92"/>
    <row customHeight="1" ht="12.75" r="197" s="92"/>
    <row customHeight="1" ht="12.75" r="198" s="92"/>
    <row customHeight="1" ht="12.75" r="199" s="92"/>
    <row customHeight="1" ht="12.75" r="200" s="92"/>
    <row customHeight="1" ht="12.75" r="201" s="92"/>
    <row customHeight="1" ht="12.75" r="202" s="92"/>
    <row customHeight="1" ht="12.75" r="203" s="92"/>
    <row customHeight="1" ht="12.75" r="204" s="92"/>
    <row customHeight="1" ht="12.75" r="205" s="92"/>
    <row customHeight="1" ht="12.75" r="206" s="92"/>
    <row customHeight="1" ht="12.75" r="207" s="92"/>
    <row customHeight="1" ht="12.75" r="208" s="92"/>
    <row customHeight="1" ht="12.75" r="209" s="92"/>
    <row customHeight="1" ht="12.75" r="210" s="92"/>
    <row customHeight="1" ht="12.75" r="211" s="92"/>
    <row customHeight="1" ht="12.75" r="212" s="92"/>
    <row customHeight="1" ht="12.75" r="213" s="92"/>
    <row customHeight="1" ht="12.75" r="214" s="92"/>
    <row customHeight="1" ht="12.75" r="215" s="92"/>
    <row customHeight="1" ht="12.75" r="216" s="92"/>
    <row customHeight="1" ht="12.75" r="217" s="92"/>
    <row customHeight="1" ht="12.75" r="218" s="92"/>
    <row customHeight="1" ht="12.75" r="219" s="92"/>
    <row customHeight="1" ht="12.75" r="220" s="92"/>
  </sheetData>
  <pageMargins bottom="1" footer="0" header="0" left="0.75" right="0.75" top="1"/>
  <pageSetup orientation="landscape"/>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2022-04-09T18:42:48Z</dcterms:created>
  <dcterms:modified xsi:type="dcterms:W3CDTF">2022-04-09T18:42:48Z</dcterms:modified>
</cp:coreProperties>
</file>