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uthukrishnan/Desktop/UC Berkeley DA Boot Camp/challenge/Week 1/"/>
    </mc:Choice>
  </mc:AlternateContent>
  <xr:revisionPtr revIDLastSave="0" documentId="13_ncr:1_{B25E489F-A995-3442-AA09-F74E9B2A47A9}" xr6:coauthVersionLast="47" xr6:coauthVersionMax="47" xr10:uidLastSave="{00000000-0000-0000-0000-000000000000}"/>
  <bookViews>
    <workbookView xWindow="0" yWindow="760" windowWidth="26820" windowHeight="18880" xr2:uid="{00000000-000D-0000-FFFF-FFFF00000000}"/>
  </bookViews>
  <sheets>
    <sheet name="Crowdfunding" sheetId="1" r:id="rId1"/>
    <sheet name="Pivot 1" sheetId="4" r:id="rId2"/>
    <sheet name="Pivot 2" sheetId="5" r:id="rId3"/>
    <sheet name="Pivot 3" sheetId="12" r:id="rId4"/>
    <sheet name="Goal Analysis" sheetId="9" r:id="rId5"/>
    <sheet name="Statistical Analysis" sheetId="10" r:id="rId6"/>
  </sheets>
  <definedNames>
    <definedName name="_xlnm._FilterDatabase" localSheetId="0" hidden="1">Crowdfunding!$F$1:$G$1001</definedName>
  </definedNames>
  <calcPr calcId="191029"/>
  <pivotCaches>
    <pivotCache cacheId="21" r:id="rId7"/>
    <pivotCache cacheId="2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0" l="1"/>
  <c r="P11" i="10"/>
  <c r="M12" i="10"/>
  <c r="M11" i="10"/>
  <c r="O3" i="1" a="1"/>
  <c r="O3" i="1" s="1"/>
  <c r="O4" i="1" a="1"/>
  <c r="O4" i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/>
  <c r="O162" i="1" a="1"/>
  <c r="O162" i="1" s="1"/>
  <c r="O163" i="1" a="1"/>
  <c r="O163" i="1" s="1"/>
  <c r="O164" i="1" a="1"/>
  <c r="O164" i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/>
  <c r="O183" i="1" a="1"/>
  <c r="O183" i="1" s="1"/>
  <c r="O184" i="1" a="1"/>
  <c r="O184" i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/>
  <c r="O249" i="1" a="1"/>
  <c r="O249" i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/>
  <c r="O298" i="1" a="1"/>
  <c r="O298" i="1" s="1"/>
  <c r="O299" i="1" a="1"/>
  <c r="O299" i="1" s="1"/>
  <c r="O300" i="1" a="1"/>
  <c r="O300" i="1" s="1"/>
  <c r="O301" i="1" a="1"/>
  <c r="O301" i="1"/>
  <c r="O302" i="1" a="1"/>
  <c r="O302" i="1" s="1"/>
  <c r="O303" i="1" a="1"/>
  <c r="O303" i="1" s="1"/>
  <c r="O304" i="1" a="1"/>
  <c r="O304" i="1" s="1"/>
  <c r="O305" i="1" a="1"/>
  <c r="O305" i="1" s="1"/>
  <c r="O306" i="1" a="1"/>
  <c r="O306" i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/>
  <c r="O352" i="1" a="1"/>
  <c r="O352" i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/>
  <c r="O384" i="1" a="1"/>
  <c r="O384" i="1" s="1"/>
  <c r="O385" i="1" a="1"/>
  <c r="O385" i="1" s="1"/>
  <c r="O386" i="1" a="1"/>
  <c r="O386" i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/>
  <c r="O393" i="1" a="1"/>
  <c r="O393" i="1" s="1"/>
  <c r="O394" i="1" a="1"/>
  <c r="O394" i="1" s="1"/>
  <c r="O395" i="1" a="1"/>
  <c r="O395" i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/>
  <c r="O842" i="1" a="1"/>
  <c r="O842" i="1" s="1"/>
  <c r="O843" i="1" a="1"/>
  <c r="O843" i="1" s="1"/>
  <c r="O844" i="1" a="1"/>
  <c r="O844" i="1" s="1"/>
  <c r="O845" i="1" a="1"/>
  <c r="O845" i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/>
  <c r="O874" i="1" a="1"/>
  <c r="O874" i="1" s="1"/>
  <c r="O875" i="1" a="1"/>
  <c r="O875" i="1" s="1"/>
  <c r="O876" i="1" a="1"/>
  <c r="O876" i="1" s="1"/>
  <c r="O877" i="1" a="1"/>
  <c r="O877" i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/>
  <c r="O894" i="1" a="1"/>
  <c r="O894" i="1" s="1"/>
  <c r="O895" i="1" a="1"/>
  <c r="O895" i="1" s="1"/>
  <c r="O896" i="1" a="1"/>
  <c r="O896" i="1" s="1"/>
  <c r="O897" i="1" a="1"/>
  <c r="O897" i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/>
  <c r="O906" i="1" a="1"/>
  <c r="O906" i="1" s="1"/>
  <c r="O907" i="1" a="1"/>
  <c r="O907" i="1" s="1"/>
  <c r="O908" i="1" a="1"/>
  <c r="O908" i="1" s="1"/>
  <c r="O909" i="1" a="1"/>
  <c r="O909" i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O2" i="1" a="1"/>
  <c r="O2" i="1" s="1"/>
  <c r="I8" i="10"/>
  <c r="I7" i="10"/>
  <c r="G7" i="10" a="1"/>
  <c r="G7" i="10" s="1"/>
  <c r="D7" i="10" a="1"/>
  <c r="D7" i="10" s="1"/>
  <c r="P10" i="10"/>
  <c r="P9" i="10"/>
  <c r="P8" i="10"/>
  <c r="P7" i="10"/>
  <c r="M10" i="10"/>
  <c r="M9" i="10"/>
  <c r="M8" i="10"/>
  <c r="M7" i="10"/>
  <c r="E14" i="9"/>
  <c r="E13" i="9"/>
  <c r="E12" i="9"/>
  <c r="E11" i="9"/>
  <c r="E10" i="9"/>
  <c r="E9" i="9"/>
  <c r="E8" i="9"/>
  <c r="E7" i="9"/>
  <c r="E6" i="9"/>
  <c r="E5" i="9"/>
  <c r="E4" i="9"/>
  <c r="E3" i="9"/>
  <c r="D14" i="9"/>
  <c r="D13" i="9"/>
  <c r="D12" i="9"/>
  <c r="D11" i="9"/>
  <c r="D10" i="9"/>
  <c r="D9" i="9"/>
  <c r="D8" i="9"/>
  <c r="D7" i="9"/>
  <c r="D6" i="9"/>
  <c r="D5" i="9"/>
  <c r="D4" i="9"/>
  <c r="D3" i="9"/>
  <c r="C14" i="9"/>
  <c r="C13" i="9"/>
  <c r="C12" i="9"/>
  <c r="C11" i="9"/>
  <c r="C10" i="9"/>
  <c r="C9" i="9"/>
  <c r="C8" i="9"/>
  <c r="C7" i="9"/>
  <c r="C6" i="9"/>
  <c r="C5" i="9"/>
  <c r="C4" i="9"/>
  <c r="C3" i="9"/>
  <c r="F9" i="9" l="1"/>
  <c r="I9" i="9" s="1"/>
  <c r="F8" i="9"/>
  <c r="H8" i="9" s="1"/>
  <c r="F10" i="9"/>
  <c r="H10" i="9" s="1"/>
  <c r="F3" i="9"/>
  <c r="I3" i="9" s="1"/>
  <c r="F7" i="9"/>
  <c r="H7" i="9" s="1"/>
  <c r="I10" i="9"/>
  <c r="H9" i="9"/>
  <c r="F14" i="9"/>
  <c r="H14" i="9" s="1"/>
  <c r="F6" i="9"/>
  <c r="H6" i="9" s="1"/>
  <c r="G10" i="9"/>
  <c r="F13" i="9"/>
  <c r="G13" i="9" s="1"/>
  <c r="F5" i="9"/>
  <c r="I5" i="9" s="1"/>
  <c r="F12" i="9"/>
  <c r="H12" i="9" s="1"/>
  <c r="F4" i="9"/>
  <c r="H4" i="9" s="1"/>
  <c r="F11" i="9"/>
  <c r="I11" i="9" s="1"/>
  <c r="G7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U63" i="1" s="1"/>
  <c r="S64" i="1"/>
  <c r="U64" i="1" s="1"/>
  <c r="S65" i="1"/>
  <c r="U65" i="1" s="1"/>
  <c r="S66" i="1"/>
  <c r="U66" i="1" s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U79" i="1" s="1"/>
  <c r="S80" i="1"/>
  <c r="U80" i="1" s="1"/>
  <c r="S81" i="1"/>
  <c r="U81" i="1" s="1"/>
  <c r="S82" i="1"/>
  <c r="U82" i="1" s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U95" i="1" s="1"/>
  <c r="S96" i="1"/>
  <c r="U96" i="1" s="1"/>
  <c r="S97" i="1"/>
  <c r="U97" i="1" s="1"/>
  <c r="S98" i="1"/>
  <c r="U98" i="1" s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U111" i="1" s="1"/>
  <c r="S112" i="1"/>
  <c r="U112" i="1" s="1"/>
  <c r="S113" i="1"/>
  <c r="U113" i="1" s="1"/>
  <c r="S114" i="1"/>
  <c r="U114" i="1" s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U127" i="1" s="1"/>
  <c r="S128" i="1"/>
  <c r="U128" i="1" s="1"/>
  <c r="S129" i="1"/>
  <c r="U129" i="1" s="1"/>
  <c r="S130" i="1"/>
  <c r="U130" i="1" s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U143" i="1" s="1"/>
  <c r="S144" i="1"/>
  <c r="U144" i="1" s="1"/>
  <c r="S145" i="1"/>
  <c r="U145" i="1" s="1"/>
  <c r="S146" i="1"/>
  <c r="U146" i="1" s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U159" i="1" s="1"/>
  <c r="S160" i="1"/>
  <c r="U160" i="1" s="1"/>
  <c r="S161" i="1"/>
  <c r="U161" i="1" s="1"/>
  <c r="S162" i="1"/>
  <c r="U162" i="1" s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U175" i="1" s="1"/>
  <c r="S176" i="1"/>
  <c r="U176" i="1" s="1"/>
  <c r="S177" i="1"/>
  <c r="U177" i="1" s="1"/>
  <c r="S178" i="1"/>
  <c r="U178" i="1" s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U191" i="1" s="1"/>
  <c r="S192" i="1"/>
  <c r="U192" i="1" s="1"/>
  <c r="S193" i="1"/>
  <c r="U193" i="1" s="1"/>
  <c r="S194" i="1"/>
  <c r="U194" i="1" s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U207" i="1" s="1"/>
  <c r="S208" i="1"/>
  <c r="U208" i="1" s="1"/>
  <c r="S209" i="1"/>
  <c r="U209" i="1" s="1"/>
  <c r="S210" i="1"/>
  <c r="U210" i="1" s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U223" i="1" s="1"/>
  <c r="S224" i="1"/>
  <c r="U224" i="1" s="1"/>
  <c r="S225" i="1"/>
  <c r="U225" i="1" s="1"/>
  <c r="S226" i="1"/>
  <c r="U226" i="1" s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U239" i="1" s="1"/>
  <c r="S240" i="1"/>
  <c r="U240" i="1" s="1"/>
  <c r="S241" i="1"/>
  <c r="U241" i="1" s="1"/>
  <c r="S242" i="1"/>
  <c r="U242" i="1" s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U255" i="1" s="1"/>
  <c r="S256" i="1"/>
  <c r="U256" i="1" s="1"/>
  <c r="S257" i="1"/>
  <c r="U257" i="1" s="1"/>
  <c r="S258" i="1"/>
  <c r="U258" i="1" s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U271" i="1" s="1"/>
  <c r="S272" i="1"/>
  <c r="U272" i="1" s="1"/>
  <c r="S273" i="1"/>
  <c r="U273" i="1" s="1"/>
  <c r="S274" i="1"/>
  <c r="U274" i="1" s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U287" i="1" s="1"/>
  <c r="S288" i="1"/>
  <c r="U288" i="1" s="1"/>
  <c r="S289" i="1"/>
  <c r="U289" i="1" s="1"/>
  <c r="S290" i="1"/>
  <c r="U290" i="1" s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U303" i="1" s="1"/>
  <c r="S304" i="1"/>
  <c r="U304" i="1" s="1"/>
  <c r="S305" i="1"/>
  <c r="U305" i="1" s="1"/>
  <c r="S306" i="1"/>
  <c r="U306" i="1" s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U319" i="1" s="1"/>
  <c r="S320" i="1"/>
  <c r="U320" i="1" s="1"/>
  <c r="S321" i="1"/>
  <c r="U321" i="1" s="1"/>
  <c r="S322" i="1"/>
  <c r="U322" i="1" s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U335" i="1" s="1"/>
  <c r="S336" i="1"/>
  <c r="U336" i="1" s="1"/>
  <c r="S337" i="1"/>
  <c r="U337" i="1" s="1"/>
  <c r="S338" i="1"/>
  <c r="U338" i="1" s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U351" i="1" s="1"/>
  <c r="S352" i="1"/>
  <c r="U352" i="1" s="1"/>
  <c r="S353" i="1"/>
  <c r="U353" i="1" s="1"/>
  <c r="S354" i="1"/>
  <c r="U354" i="1" s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U367" i="1" s="1"/>
  <c r="S368" i="1"/>
  <c r="U368" i="1" s="1"/>
  <c r="S369" i="1"/>
  <c r="U369" i="1" s="1"/>
  <c r="S370" i="1"/>
  <c r="U370" i="1" s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U383" i="1" s="1"/>
  <c r="S384" i="1"/>
  <c r="U384" i="1" s="1"/>
  <c r="S385" i="1"/>
  <c r="U385" i="1" s="1"/>
  <c r="S386" i="1"/>
  <c r="U386" i="1" s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U399" i="1" s="1"/>
  <c r="S400" i="1"/>
  <c r="U400" i="1" s="1"/>
  <c r="S401" i="1"/>
  <c r="U401" i="1" s="1"/>
  <c r="S402" i="1"/>
  <c r="U402" i="1" s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U415" i="1" s="1"/>
  <c r="S416" i="1"/>
  <c r="U416" i="1" s="1"/>
  <c r="S417" i="1"/>
  <c r="U417" i="1" s="1"/>
  <c r="S418" i="1"/>
  <c r="U418" i="1" s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U431" i="1" s="1"/>
  <c r="S432" i="1"/>
  <c r="U432" i="1" s="1"/>
  <c r="S433" i="1"/>
  <c r="U433" i="1" s="1"/>
  <c r="S434" i="1"/>
  <c r="U434" i="1" s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2" i="1"/>
  <c r="U2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R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G9" i="9" l="1"/>
  <c r="I8" i="9"/>
  <c r="G8" i="9"/>
  <c r="G3" i="9"/>
  <c r="H3" i="9"/>
  <c r="G14" i="9"/>
  <c r="H13" i="9"/>
  <c r="I13" i="9"/>
  <c r="I7" i="9"/>
  <c r="G5" i="9"/>
  <c r="H11" i="9"/>
  <c r="G11" i="9"/>
  <c r="I12" i="9"/>
  <c r="I6" i="9"/>
  <c r="I14" i="9"/>
  <c r="I4" i="9"/>
  <c r="G6" i="9"/>
  <c r="G12" i="9"/>
  <c r="H5" i="9"/>
  <c r="G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<sst xmlns="http://schemas.openxmlformats.org/spreadsheetml/2006/main" count="7077" uniqueCount="2122">
  <si>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</si>
  <si>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</si>
  <si>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</si>
  <si>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</si>
  <si>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</si>
  <si>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</si>
  <si>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</si>
  <si>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</si>
  <si>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</si>
  <si>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</si>
  <si>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</si>
  <si>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</si>
  <si>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</si>
  <si>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</si>
  <si>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</si>
  <si>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</si>
  <si>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</si>
  <si>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</si>
  <si>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</si>
  <si>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</si>
  <si>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</si>
  <si>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</si>
  <si>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</si>
  <si>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</si>
  <si>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</si>
  <si>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</si>
  <si>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</si>
  <si>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</si>
  <si>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</si>
  <si>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</si>
  <si>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</si>
  <si>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</si>
  <si>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</si>
  <si>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</si>
  <si>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</si>
  <si>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</si>
  <si>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</si>
  <si>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</si>
  <si>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</si>
  <si>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</si>
  <si>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</si>
  <si>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</si>
  <si>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</si>
  <si>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</si>
  <si>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</si>
  <si>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</si>
  <si>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</si>
  <si>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</si>
  <si>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</si>
  <si>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</si>
  <si>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</si>
  <si>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</si>
  <si>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</si>
  <si>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</si>
  <si>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</si>
  <si>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</si>
  <si>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</si>
  <si>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</si>
  <si>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</si>
  <si>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</si>
  <si>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</si>
  <si>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</si>
  <si>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</si>
  <si>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</si>
  <si>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</si>
  <si>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</si>
  <si>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</si>
  <si>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</si>
  <si>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</si>
  <si>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</si>
  <si>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</si>
  <si>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</si>
  <si>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</si>
  <si>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</si>
  <si>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</si>
  <si>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</si>
  <si>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</si>
  <si>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</si>
  <si>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</si>
  <si>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</si>
  <si>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</si>
  <si>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</si>
  <si>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</si>
  <si>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</si>
  <si>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</si>
  <si>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</si>
  <si>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</si>
  <si>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</si>
  <si>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</si>
  <si>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</si>
  <si>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</si>
  <si>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</si>
  <si>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</si>
  <si>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</si>
  <si>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</si>
  <si>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</si>
  <si>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</si>
  <si>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</si>
  <si>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</si>
  <si>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</si>
  <si>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</si>
  <si>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</si>
  <si>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</si>
  <si>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</si>
  <si>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</si>
  <si>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</si>
  <si>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</si>
  <si>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</si>
  <si>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</si>
  <si>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</si>
  <si>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</si>
  <si>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</si>
  <si>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</si>
  <si>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</si>
  <si>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</si>
  <si>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</si>
  <si>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</si>
  <si>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</si>
  <si>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</si>
  <si>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</si>
  <si>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</si>
  <si>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</si>
  <si>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</si>
  <si>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</si>
  <si>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</si>
  <si>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</si>
  <si>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</si>
  <si>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</si>
  <si>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</si>
  <si>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</si>
  <si>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</si>
  <si>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</si>
  <si>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</si>
  <si>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</si>
  <si>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</si>
  <si>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</si>
  <si>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</si>
  <si>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</si>
  <si>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</si>
  <si>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</si>
  <si>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</si>
  <si>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</si>
  <si>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</si>
  <si>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</si>
  <si>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</si>
  <si>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</si>
  <si>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</si>
  <si>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</si>
  <si>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</si>
  <si>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</si>
  <si>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</si>
  <si>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</si>
  <si>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</si>
  <si>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</si>
  <si>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</si>
  <si>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</si>
  <si>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</si>
  <si>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</si>
  <si>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</si>
  <si>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</si>
  <si>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</si>
  <si>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</si>
  <si>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</si>
  <si>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</si>
  <si>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</si>
  <si>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</si>
  <si>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</si>
  <si>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</si>
  <si>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</si>
  <si>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</si>
  <si>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</si>
  <si>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</si>
  <si>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</si>
  <si>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</si>
  <si>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</si>
  <si>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</si>
  <si>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</si>
  <si>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</si>
  <si>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</si>
  <si>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</si>
  <si>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</si>
  <si>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</si>
  <si>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</si>
  <si>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</si>
  <si>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</si>
  <si>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</si>
  <si>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</si>
  <si>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</si>
  <si>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</si>
  <si>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</si>
  <si>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</si>
  <si>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</si>
  <si>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</si>
  <si>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</si>
  <si>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</si>
  <si>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</si>
  <si>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</si>
  <si>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</si>
  <si>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</si>
  <si>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</si>
  <si>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</si>
  <si>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</si>
  <si>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</si>
  <si>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</si>
  <si>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</si>
  <si>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</si>
  <si>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</si>
  <si>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</si>
  <si>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</si>
  <si>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</si>
  <si>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</si>
  <si>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</si>
  <si>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</si>
  <si>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</si>
  <si>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</si>
  <si>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</si>
  <si>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</si>
  <si>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</si>
  <si>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</si>
  <si>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</si>
  <si>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</si>
  <si>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</si>
  <si>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</si>
  <si>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</si>
  <si>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</si>
  <si>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</si>
  <si>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</si>
  <si>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</si>
  <si>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</si>
  <si>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</si>
  <si>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</si>
  <si>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</si>
  <si>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</si>
  <si>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</si>
  <si>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</si>
  <si>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</si>
  <si>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</si>
  <si>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</si>
  <si>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</si>
  <si>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</si>
  <si>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</si>
  <si>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</si>
  <si>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</si>
  <si>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</si>
  <si>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</si>
  <si>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</si>
  <si>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</si>
  <si>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</si>
  <si>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</si>
  <si>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</si>
  <si>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</si>
  <si>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</si>
  <si>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</si>
  <si>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</si>
  <si>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</si>
  <si>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</si>
  <si>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</si>
  <si>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</si>
  <si>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</si>
  <si>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</si>
  <si>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</si>
  <si>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</si>
  <si>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</si>
  <si>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</si>
  <si>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</si>
  <si>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</si>
  <si>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</si>
  <si>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</si>
  <si>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</si>
  <si>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</si>
  <si>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</si>
  <si>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</si>
  <si>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</si>
  <si>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</si>
  <si>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</si>
  <si>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</si>
  <si>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</si>
  <si>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</si>
  <si>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</si>
  <si>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</si>
  <si>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</si>
  <si>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</si>
  <si>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</si>
  <si>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</si>
  <si>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</si>
  <si>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</si>
  <si>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</si>
  <si>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</si>
  <si>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</si>
  <si>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</si>
  <si>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</si>
  <si>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</si>
  <si>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</si>
  <si>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</si>
  <si>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</si>
  <si>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</si>
  <si>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</si>
  <si>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</si>
  <si>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</si>
  <si>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</si>
  <si>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</si>
  <si>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</si>
  <si>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</si>
  <si>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</si>
  <si>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</si>
  <si>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</si>
  <si>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</si>
  <si>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</si>
  <si>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</si>
  <si>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</si>
  <si>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</si>
  <si>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</si>
  <si>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</si>
  <si>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</si>
  <si>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</si>
  <si>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</si>
  <si>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</si>
  <si>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</si>
  <si>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</si>
  <si>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</si>
  <si>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</si>
  <si>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</si>
  <si>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</si>
  <si>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</si>
  <si>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</si>
  <si>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</si>
  <si>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</si>
  <si>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</si>
  <si>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</si>
  <si>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</si>
  <si>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</si>
  <si>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</si>
  <si>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</si>
  <si>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</si>
  <si>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</si>
  <si>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</si>
  <si>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</si>
  <si>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</si>
  <si>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</si>
  <si>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</si>
  <si>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</si>
  <si>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</si>
  <si>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</si>
  <si>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</si>
  <si>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</si>
  <si>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</si>
  <si>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</si>
  <si>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</si>
  <si>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</si>
  <si>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</si>
  <si>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</si>
  <si>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</si>
  <si>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</si>
  <si>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</si>
  <si>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</si>
  <si>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</si>
  <si>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</si>
  <si>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</si>
  <si>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</si>
  <si>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</si>
  <si>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</si>
  <si>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</si>
  <si>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</si>
  <si>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</si>
  <si>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</si>
  <si>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</si>
  <si>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</si>
  <si>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</si>
  <si>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</si>
  <si>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</si>
  <si>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</si>
  <si>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</si>
  <si>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</si>
  <si>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</si>
  <si>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</si>
  <si>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</si>
  <si>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</si>
  <si>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</si>
  <si>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</si>
  <si>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</si>
  <si>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</si>
  <si>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</si>
  <si>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</si>
  <si>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</si>
  <si>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</si>
  <si>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</si>
  <si>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</si>
  <si>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</si>
  <si>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</si>
  <si>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</si>
  <si>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</si>
  <si>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</si>
  <si>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</si>
  <si>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</si>
  <si>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</si>
  <si>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</si>
  <si>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</si>
  <si>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</si>
  <si>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</si>
  <si>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</si>
  <si>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</si>
  <si>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</si>
  <si>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</si>
  <si>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</si>
  <si>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</si>
  <si>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</si>
  <si>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</si>
  <si>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</si>
  <si>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</si>
  <si>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</si>
  <si>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</si>
  <si>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</si>
  <si>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</si>
  <si>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</si>
  <si>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</si>
  <si>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</si>
  <si>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</si>
  <si>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</si>
  <si>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</si>
  <si>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</si>
  <si>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</si>
  <si>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</si>
  <si>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</si>
  <si>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</si>
  <si>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</si>
  <si>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</si>
  <si>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</si>
  <si>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</si>
  <si>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</si>
  <si>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</si>
  <si>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</si>
  <si>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</si>
  <si>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</si>
  <si>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</si>
  <si>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</si>
  <si>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</si>
  <si>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</si>
  <si>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</si>
  <si>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</si>
  <si>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</si>
  <si>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</si>
  <si>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</si>
  <si>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</si>
  <si>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</si>
  <si>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</si>
  <si>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</si>
  <si>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</si>
  <si>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</si>
  <si>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</si>
  <si>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</si>
  <si>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</si>
  <si>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</si>
  <si>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</si>
  <si>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</si>
  <si>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</si>
  <si>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</si>
  <si>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</si>
  <si>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</si>
  <si>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</si>
  <si>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</si>
  <si>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</si>
  <si>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</si>
  <si>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</si>
  <si>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</si>
  <si>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</si>
  <si>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</si>
  <si>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</si>
  <si>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</si>
  <si>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</si>
  <si>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</si>
  <si>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</si>
  <si>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</si>
  <si>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</si>
  <si>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</si>
  <si>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</si>
  <si>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</si>
  <si>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</si>
  <si>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</si>
  <si>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</si>
  <si>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</si>
  <si>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</si>
  <si>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</si>
  <si>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</si>
  <si>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</si>
  <si>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</si>
  <si>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</si>
  <si>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</si>
  <si>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</si>
  <si>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</si>
  <si>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</si>
  <si>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</si>
  <si>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</si>
  <si>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</si>
  <si>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</si>
  <si>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</si>
  <si>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</si>
  <si>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</si>
  <si>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</si>
  <si>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</si>
  <si>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</si>
  <si>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</si>
  <si>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</si>
  <si>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</si>
  <si>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</si>
  <si>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</si>
  <si>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</si>
  <si>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</si>
  <si>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</si>
  <si>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</si>
  <si>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</si>
  <si>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</si>
  <si>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</si>
  <si>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</si>
  <si>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</si>
  <si>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</si>
  <si>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</si>
  <si>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</si>
  <si>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</si>
  <si>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</si>
  <si>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</si>
  <si>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</si>
  <si>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</si>
  <si>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</si>
  <si>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</si>
  <si>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</si>
  <si>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</si>
  <si>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</si>
  <si>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</si>
  <si>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</si>
  <si>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</si>
  <si>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</si>
  <si>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</si>
  <si>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</si>
  <si>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</si>
  <si>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</si>
  <si>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</si>
  <si>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</si>
  <si>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</si>
  <si>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</si>
  <si>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</si>
  <si>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</si>
  <si>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</si>
  <si>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</si>
  <si>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</si>
  <si>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</si>
  <si>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</si>
  <si>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</si>
  <si>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</si>
  <si>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</si>
  <si>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</si>
  <si>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</si>
  <si>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</si>
  <si>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</si>
  <si>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</si>
  <si>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</si>
  <si>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</si>
  <si>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</si>
  <si>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</si>
  <si>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</si>
  <si>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</si>
  <si>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</si>
  <si>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</si>
  <si>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</si>
  <si>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</si>
  <si>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</si>
  <si>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</si>
  <si>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</si>
  <si>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</si>
  <si>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</si>
  <si>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</si>
  <si>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</si>
  <si>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</si>
  <si>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</si>
  <si>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</si>
  <si>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</si>
  <si>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</si>
  <si>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</si>
  <si>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</si>
  <si>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</si>
  <si>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</si>
  <si>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</si>
  <si>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</si>
  <si>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</si>
  <si>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</si>
  <si>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</si>
  <si>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</si>
  <si>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</si>
  <si>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</si>
  <si>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</si>
  <si>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</si>
  <si>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</si>
  <si>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</si>
  <si>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</si>
  <si>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</si>
  <si>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</si>
  <si>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</si>
  <si>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</si>
  <si>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</si>
  <si>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</si>
  <si>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</si>
  <si>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</si>
  <si>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</si>
  <si>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</si>
  <si>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</si>
  <si>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</si>
  <si>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</si>
  <si>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</si>
  <si>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</si>
  <si>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</si>
  <si>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</si>
  <si>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</si>
  <si>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</si>
  <si>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</si>
  <si>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</si>
  <si>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</si>
  <si>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</si>
  <si>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</si>
  <si>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</si>
  <si>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</si>
  <si>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</si>
  <si>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</si>
  <si>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</si>
  <si>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</si>
  <si>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</si>
  <si>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</si>
  <si>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</si>
  <si>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</si>
  <si>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</si>
  <si>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</si>
  <si>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</si>
  <si>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</si>
  <si>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</si>
  <si>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</si>
  <si>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</si>
  <si>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</si>
  <si>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</si>
  <si>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</si>
  <si>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</si>
  <si>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</si>
  <si>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</si>
  <si>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</si>
  <si>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</si>
  <si>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</si>
  <si>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</si>
  <si>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</si>
  <si>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</si>
  <si>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</si>
  <si>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</si>
  <si>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</si>
  <si>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</si>
  <si>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</si>
  <si>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</si>
  <si>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</si>
  <si>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</si>
  <si>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</si>
  <si>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</si>
  <si>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</si>
  <si>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</si>
  <si>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</si>
  <si>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</si>
  <si>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</si>
  <si>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</si>
  <si>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</si>
  <si>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</si>
  <si>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</si>
  <si>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</si>
  <si>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</si>
  <si>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</si>
  <si>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</si>
  <si>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</si>
  <si>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</si>
  <si>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</si>
  <si>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</si>
  <si>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</si>
  <si>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</si>
  <si>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</si>
  <si>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</si>
  <si>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</si>
  <si>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</si>
  <si>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</si>
  <si>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</si>
  <si>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</si>
  <si>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</si>
  <si>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</si>
  <si>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</si>
  <si>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</si>
  <si>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</si>
  <si>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</si>
  <si>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</si>
  <si>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</si>
  <si>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</si>
  <si>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</si>
  <si>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</si>
  <si>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</si>
  <si>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</si>
  <si>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</si>
  <si>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</si>
  <si>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</si>
  <si>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</si>
  <si>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</si>
  <si>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</si>
  <si>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</si>
  <si>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</si>
  <si>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</si>
  <si>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</si>
  <si>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</si>
  <si>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</si>
  <si>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</si>
  <si>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</si>
  <si>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</si>
  <si>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</si>
  <si>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</si>
  <si>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</si>
  <si>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</si>
  <si>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</si>
  <si>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</si>
  <si>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</si>
  <si>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</si>
  <si>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</si>
  <si>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</si>
  <si>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</si>
  <si>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</si>
  <si>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</si>
  <si>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</si>
  <si>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</si>
  <si>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</si>
  <si>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</si>
  <si>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</si>
  <si>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</si>
  <si>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</si>
  <si>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</si>
  <si>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</si>
  <si>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</si>
  <si>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</si>
  <si>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</si>
  <si>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</si>
  <si>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</si>
  <si>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</si>
  <si>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</si>
  <si>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</si>
  <si>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</si>
  <si>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</si>
  <si>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</si>
  <si>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</si>
  <si>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</si>
  <si>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</si>
  <si>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</si>
  <si>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</si>
  <si>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</si>
  <si>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</si>
  <si>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</si>
  <si>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</si>
  <si>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</si>
  <si>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</si>
  <si>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</si>
  <si>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</si>
  <si>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</si>
  <si>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</si>
  <si>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</si>
  <si>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</si>
  <si>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</si>
  <si>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</si>
  <si>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</si>
  <si>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</si>
  <si>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</si>
  <si>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</si>
  <si>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</si>
  <si>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</si>
  <si>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</si>
  <si>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</si>
  <si>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</si>
  <si>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</si>
  <si>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</si>
  <si>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</si>
  <si>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</si>
  <si>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</si>
  <si>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</si>
  <si>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</si>
  <si>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</si>
  <si>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</si>
  <si>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</si>
  <si>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</si>
  <si>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</si>
  <si>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</si>
  <si>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</si>
  <si>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</si>
  <si>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</si>
  <si>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</si>
  <si>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</si>
  <si>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</si>
  <si>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</si>
  <si>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</si>
  <si>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</si>
  <si>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</si>
  <si>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</si>
  <si>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</si>
  <si>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</si>
  <si>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</si>
  <si>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</si>
  <si>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</si>
  <si>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</si>
  <si>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</si>
  <si>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</si>
  <si>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</si>
  <si>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</si>
  <si>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</si>
  <si>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</si>
  <si>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</si>
  <si>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</si>
  <si>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</si>
  <si>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</si>
  <si>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</si>
  <si>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</si>
  <si>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</si>
  <si>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</si>
  <si>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</si>
  <si>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</si>
  <si>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</si>
  <si>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</si>
  <si>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</si>
  <si>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</si>
  <si>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</si>
  <si>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</si>
  <si>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</si>
  <si>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</si>
  <si>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</si>
  <si>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</si>
  <si>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</si>
  <si>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</si>
  <si>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</si>
  <si>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</si>
  <si>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</si>
  <si>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</si>
  <si>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</si>
  <si>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</si>
  <si>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</si>
  <si>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</si>
  <si>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</si>
  <si>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</si>
  <si>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</si>
  <si>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</si>
  <si>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</si>
  <si>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</si>
  <si>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</si>
  <si>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</si>
  <si>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</si>
  <si>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</si>
  <si>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</si>
  <si>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</si>
  <si>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</si>
  <si>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</si>
  <si>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</si>
  <si>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</si>
  <si>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</si>
  <si>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</si>
  <si>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</si>
  <si>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</si>
  <si>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</si>
  <si>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</si>
  <si>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</si>
  <si>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</si>
  <si>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</si>
  <si>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</si>
  <si>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</si>
  <si>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</si>
  <si>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</si>
  <si>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</si>
  <si>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</si>
  <si>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</si>
  <si>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</si>
  <si>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</si>
  <si>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</si>
  <si>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</si>
  <si>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</si>
  <si>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</si>
  <si>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</si>
  <si>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</si>
  <si>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</si>
  <si>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</si>
  <si>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</si>
  <si>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</si>
  <si>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</si>
  <si>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</si>
  <si>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</si>
  <si>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</si>
  <si>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</si>
  <si>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</si>
  <si>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</si>
  <si>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</si>
  <si>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</si>
  <si>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</si>
  <si>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</si>
  <si>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</si>
  <si>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</si>
  <si>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</si>
  <si>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</si>
  <si>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</si>
  <si>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</si>
  <si>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</si>
  <si>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</si>
  <si>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</si>
  <si>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</si>
  <si>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</si>
  <si>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</si>
  <si>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</si>
  <si>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</si>
  <si>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</si>
  <si>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</si>
  <si>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</si>
  <si>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</si>
  <si>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</si>
  <si>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</si>
  <si>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</si>
  <si>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</si>
  <si>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</si>
  <si>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</si>
  <si>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</si>
  <si>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</si>
  <si>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</si>
  <si>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</si>
  <si>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</si>
  <si>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</si>
  <si>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</si>
  <si>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</si>
  <si>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</si>
  <si>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</si>
  <si>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</si>
  <si>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</si>
  <si>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</si>
  <si>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</si>
  <si>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</si>
  <si>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</si>
  <si>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</si>
  <si>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</si>
  <si>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</si>
  <si>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</si>
  <si>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</si>
  <si>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</si>
  <si>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</si>
  <si>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</si>
  <si>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</si>
  <si>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</si>
  <si>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</si>
  <si>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</si>
  <si>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</si>
  <si>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</si>
  <si>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</si>
  <si>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</si>
  <si>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</si>
  <si>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</si>
  <si>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</si>
  <si>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</si>
  <si>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</si>
  <si>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</si>
  <si>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</si>
  <si>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</si>
  <si>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</si>
  <si>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</si>
  <si>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</si>
  <si>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</si>
  <si>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</si>
  <si>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</si>
  <si>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</si>
  <si>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</si>
  <si>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</si>
  <si>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</si>
  <si>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</si>
  <si>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</si>
  <si>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</si>
  <si>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</si>
  <si>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</si>
  <si>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</si>
  <si>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</si>
  <si>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</si>
  <si>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</si>
  <si>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</si>
  <si>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</si>
  <si>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</si>
  <si>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</si>
  <si>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</si>
  <si>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</si>
  <si>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</si>
  <si>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</si>
  <si>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</si>
  <si>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</si>
  <si>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</si>
  <si>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</si>
  <si>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</si>
  <si>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</si>
  <si>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</si>
  <si>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</si>
  <si>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</si>
  <si>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</si>
  <si>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</si>
  <si>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</si>
  <si>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</si>
  <si>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</si>
  <si>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</si>
  <si>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</si>
  <si>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</si>
  <si>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</si>
  <si>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</si>
  <si>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</si>
  <si>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</si>
  <si>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</si>
  <si>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</si>
  <si>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</si>
  <si>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</si>
  <si>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</si>
  <si>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</si>
  <si>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</si>
  <si>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</si>
  <si>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</si>
  <si>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</si>
  <si>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</si>
  <si>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</si>
  <si>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</si>
  <si>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</si>
  <si>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</si>
  <si>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</si>
  <si>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</si>
  <si>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</si>
  <si>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</si>
  <si>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</si>
  <si>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</si>
  <si>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</si>
  <si>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</si>
  <si>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</si>
  <si>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</si>
  <si>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</si>
  <si>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</si>
  <si>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</si>
  <si>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</si>
  <si>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</si>
  <si>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</si>
  <si>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</si>
  <si>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</si>
  <si>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</si>
  <si>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</si>
  <si>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</si>
  <si>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</si>
  <si>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</si>
  <si>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</si>
  <si>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</si>
  <si>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</si>
  <si>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</si>
  <si>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</si>
  <si>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</si>
  <si>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</si>
  <si>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</si>
  <si>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</si>
  <si>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</si>
  <si>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</si>
  <si>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</si>
  <si>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</si>
  <si>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</si>
  <si>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</si>
  <si>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</si>
  <si>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</si>
  <si>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</si>
  <si>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</si>
  <si>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</si>
  <si>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</si>
  <si>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</si>
  <si>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</si>
  <si>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</si>
  <si>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</si>
  <si>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</si>
  <si>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</si>
  <si>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</si>
  <si>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</si>
  <si>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</si>
  <si>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</si>
  <si>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</si>
  <si>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</si>
  <si>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</si>
  <si>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</si>
  <si>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</si>
  <si>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</si>
  <si>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</si>
  <si>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</si>
  <si>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</si>
  <si>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</si>
  <si>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</si>
  <si>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</si>
  <si>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</si>
  <si>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</si>
  <si>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</si>
  <si>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</si>
  <si>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</si>
  <si>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</si>
  <si>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</si>
  <si>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</si>
  <si>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</si>
  <si>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</si>
  <si>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</si>
  <si>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</si>
  <si>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</si>
  <si>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</si>
  <si>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</si>
  <si>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</si>
  <si>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</si>
  <si>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</si>
  <si>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</si>
  <si>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</si>
  <si>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</si>
  <si>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</si>
  <si>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</si>
  <si>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</si>
  <si>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</si>
  <si>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</si>
  <si>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</si>
  <si>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</si>
  <si>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</si>
  <si>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</si>
  <si>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</si>
  <si>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</si>
  <si>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</si>
  <si>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</si>
  <si>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</si>
  <si>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</si>
  <si>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</si>
  <si>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</si>
  <si>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</si>
  <si>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</si>
  <si>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</si>
  <si>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</si>
  <si>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</si>
  <si>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</si>
  <si>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</si>
  <si>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</si>
  <si>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</si>
  <si>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</si>
  <si>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</si>
  <si>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</si>
  <si>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</si>
  <si>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</si>
  <si>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</si>
  <si>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</si>
  <si>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</si>
  <si>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</si>
  <si>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</si>
  <si>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</si>
  <si>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</si>
  <si>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</si>
  <si>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</si>
  <si>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</si>
  <si>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</si>
  <si>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</si>
  <si>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</si>
  <si>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</si>
  <si>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</si>
  <si>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</si>
  <si>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</si>
  <si>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</si>
  <si>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</si>
  <si>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</si>
  <si>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</si>
  <si>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</si>
  <si>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</si>
  <si>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</si>
  <si>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</si>
  <si>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</si>
  <si>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</si>
  <si>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</si>
  <si>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</si>
  <si>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</si>
  <si>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</si>
  <si>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</si>
  <si>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</si>
  <si>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</si>
  <si>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</si>
  <si>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</si>
  <si>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</si>
  <si>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</si>
  <si>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</si>
  <si>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</si>
  <si>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</si>
  <si>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</si>
  <si>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</si>
  <si>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</si>
  <si>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</si>
  <si>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</si>
  <si>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</si>
  <si>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</si>
  <si>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</si>
  <si>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</si>
  <si>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</si>
  <si>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</si>
  <si>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</si>
  <si>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</si>
  <si>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</si>
  <si>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</si>
  <si>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</si>
  <si>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</si>
  <si>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</si>
  <si>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</si>
  <si>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</si>
  <si>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</si>
  <si>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</si>
  <si>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</si>
  <si>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</si>
  <si>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</si>
  <si>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</si>
  <si>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</si>
  <si>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</si>
  <si>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</si>
  <si>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</si>
  <si>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</si>
  <si>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</si>
  <si>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</si>
  <si>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</si>
  <si>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</si>
  <si>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</si>
  <si>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</si>
  <si>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</si>
  <si>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</si>
  <si>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</si>
  <si>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</si>
  <si>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</si>
  <si>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</si>
  <si>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</si>
  <si>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</si>
  <si>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</si>
  <si>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</si>
  <si>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</si>
  <si>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</si>
  <si>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</si>
  <si>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</si>
  <si>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</si>
  <si>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</si>
  <si>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</si>
  <si>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</si>
  <si>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</si>
  <si>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</si>
  <si>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</si>
  <si>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</si>
  <si>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</si>
  <si>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</si>
  <si>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</si>
  <si>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</si>
  <si>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</si>
  <si>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</si>
  <si>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</si>
  <si>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</si>
  <si>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</si>
  <si>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</si>
  <si>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</si>
  <si>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</si>
  <si>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</si>
  <si>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</si>
  <si>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</si>
  <si>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</si>
  <si>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</si>
  <si>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</si>
  <si>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</si>
  <si>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</si>
  <si>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</si>
  <si>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</si>
  <si>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</si>
  <si>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</si>
  <si>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</si>
  <si>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</si>
  <si>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</si>
  <si>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</si>
  <si>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</si>
  <si>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</si>
  <si>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</si>
  <si>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</si>
  <si>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</si>
  <si>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</si>
  <si>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</si>
  <si>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</si>
  <si>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</si>
  <si>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</si>
  <si>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</si>
  <si>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</si>
  <si>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</si>
  <si>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</si>
  <si>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</si>
  <si>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</si>
  <si>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</si>
  <si>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</si>
  <si>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</si>
  <si>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</si>
  <si>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</si>
  <si>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</si>
  <si>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</si>
  <si>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</si>
  <si>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</si>
  <si>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</si>
  <si>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</si>
  <si>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</si>
  <si>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</si>
  <si>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</si>
  <si>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</si>
  <si>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</si>
  <si>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</si>
  <si>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</si>
  <si>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</si>
  <si>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</si>
  <si>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</si>
  <si>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</si>
  <si>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</si>
  <si>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</si>
  <si>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</si>
  <si>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</si>
  <si>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</si>
  <si>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</si>
  <si>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</si>
  <si>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</si>
  <si>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</si>
  <si>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</si>
  <si>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</si>
  <si>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</si>
  <si>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</si>
  <si>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</si>
  <si>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</si>
  <si>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</si>
  <si>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</si>
  <si>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</si>
  <si>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</si>
  <si>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</si>
  <si>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</si>
  <si>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</si>
  <si>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</si>
  <si>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</si>
  <si>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</si>
  <si>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</si>
  <si>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</si>
  <si>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</si>
  <si>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</si>
  <si>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</si>
  <si>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</si>
  <si>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</si>
  <si>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</si>
  <si>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</si>
  <si>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</si>
  <si>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</si>
  <si>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</si>
  <si>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</si>
  <si>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</si>
  <si>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</si>
  <si>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</si>
  <si>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</si>
  <si>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</si>
  <si>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</si>
  <si>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</si>
  <si>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</si>
  <si>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</si>
  <si>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</si>
  <si>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</si>
  <si>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</si>
  <si>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</si>
  <si>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</si>
  <si>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</si>
  <si>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</si>
  <si>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</si>
  <si>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</si>
  <si>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</si>
  <si>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</si>
  <si>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</si>
  <si>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</si>
  <si>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</si>
  <si>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</si>
  <si>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</si>
  <si>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</si>
  <si>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</si>
  <si>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</si>
  <si>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</si>
  <si>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</si>
  <si>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</si>
  <si>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</si>
  <si>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</si>
  <si>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</si>
  <si>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</si>
  <si>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</si>
  <si>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</si>
  <si>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</si>
  <si>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</si>
  <si>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</si>
  <si>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</si>
  <si>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</si>
  <si>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</si>
  <si>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</si>
  <si>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</si>
  <si>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</si>
  <si>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</si>
  <si>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</si>
  <si>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</si>
  <si>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</si>
  <si>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</si>
  <si>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</si>
  <si>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</si>
  <si>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</si>
  <si>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</si>
  <si>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</si>
  <si>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</si>
  <si>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</si>
  <si>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</si>
  <si>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</si>
  <si>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</si>
  <si>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</si>
  <si>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</si>
  <si>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</si>
  <si>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</si>
  <si>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</si>
  <si>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</si>
  <si>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</si>
  <si>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</si>
  <si>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</si>
  <si>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</si>
  <si>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</si>
  <si>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</si>
  <si>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</si>
  <si>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</si>
  <si>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</si>
  <si>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</si>
  <si>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</si>
  <si>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</si>
  <si>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</si>
  <si>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</si>
  <si>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</si>
  <si>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</si>
  <si>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</si>
  <si>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</si>
  <si>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</si>
  <si>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</si>
  <si>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</si>
  <si>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</si>
  <si>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</si>
  <si>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</si>
  <si>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</si>
  <si>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</si>
  <si>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</si>
  <si>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</si>
  <si>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</si>
  <si>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</si>
  <si>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</si>
  <si>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</si>
  <si>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</si>
  <si>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</si>
  <si>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</si>
  <si>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</si>
  <si>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</si>
  <si>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</si>
  <si>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</si>
  <si>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</si>
  <si>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</si>
  <si>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</si>
  <si>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</si>
  <si>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</si>
  <si>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</si>
  <si>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</si>
  <si>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</si>
  <si>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</si>
  <si>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</si>
  <si>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</si>
  <si>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</si>
  <si>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</si>
  <si>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</si>
  <si>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</si>
  <si>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</si>
  <si>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</si>
  <si>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</si>
  <si>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</si>
  <si>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</si>
  <si>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</si>
  <si>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</si>
  <si>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</si>
  <si>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</si>
  <si>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</si>
  <si>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</si>
  <si>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</si>
  <si>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</si>
  <si>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</si>
  <si>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</si>
  <si>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</si>
  <si>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</si>
  <si>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</si>
  <si>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</si>
  <si>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</si>
  <si>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</si>
  <si>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</si>
  <si>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</si>
  <si>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</si>
  <si>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</si>
  <si>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</si>
  <si>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</si>
  <si>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</si>
  <si>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</si>
  <si>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</si>
  <si>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</si>
  <si>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</si>
  <si>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</si>
  <si>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</si>
  <si>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</si>
  <si>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</si>
  <si>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</si>
  <si>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</si>
  <si>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</si>
  <si>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</si>
  <si>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</si>
  <si>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</si>
  <si>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</si>
  <si>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</si>
  <si>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</si>
  <si>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</si>
  <si>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</si>
  <si>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</si>
  <si>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</si>
  <si>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</si>
  <si>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</si>
  <si>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</si>
  <si>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</si>
  <si>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</si>
  <si>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</si>
  <si>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</si>
  <si>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</si>
  <si>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</si>
  <si>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</si>
  <si>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</si>
  <si>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</si>
  <si>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</si>
  <si>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</si>
  <si>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</si>
  <si>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</si>
  <si>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</si>
  <si>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</si>
  <si>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</si>
  <si>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</si>
  <si>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</si>
  <si>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</si>
  <si>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</si>
  <si>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</si>
  <si>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</si>
  <si>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</si>
  <si>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</si>
  <si>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</si>
  <si>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</si>
  <si>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</si>
  <si>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</si>
  <si>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</si>
  <si>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</si>
  <si>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</si>
  <si>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</si>
  <si>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</si>
  <si>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</si>
  <si>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</si>
  <si>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</si>
  <si>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</si>
  <si>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</si>
  <si>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</si>
  <si>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</si>
  <si>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</si>
  <si>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</si>
  <si>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</si>
  <si>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</si>
  <si>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</si>
  <si>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</si>
  <si>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</si>
  <si>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</si>
  <si>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</si>
  <si>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</si>
  <si>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</si>
  <si>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</si>
  <si>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</si>
  <si>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</si>
  <si>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</si>
  <si>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</si>
  <si>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</si>
  <si>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</si>
  <si>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</si>
  <si>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</si>
  <si>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</si>
  <si>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</si>
  <si>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</si>
  <si>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</si>
  <si>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</si>
  <si>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</si>
  <si>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</si>
  <si>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</si>
  <si>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</si>
  <si>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</si>
  <si>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</si>
  <si>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</si>
  <si>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</si>
  <si>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</si>
  <si>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</si>
  <si>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</si>
  <si>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</si>
  <si>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</si>
  <si>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</si>
  <si>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</si>
  <si>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</si>
  <si>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</si>
  <si>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</si>
  <si>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</si>
  <si>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</si>
  <si>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</si>
  <si>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</si>
  <si>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</si>
  <si>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</si>
  <si>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</si>
  <si>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</si>
  <si>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</si>
  <si>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</si>
  <si>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</si>
  <si>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</si>
  <si>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</si>
  <si>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</si>
  <si>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</si>
  <si>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</si>
  <si>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</si>
  <si>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</si>
  <si>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</si>
  <si>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</si>
  <si>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</si>
  <si>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</si>
  <si>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</si>
  <si>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</si>
  <si>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</si>
  <si>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</si>
  <si>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</si>
  <si>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</si>
  <si>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</si>
  <si>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</si>
  <si>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</si>
  <si>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</si>
  <si>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</si>
  <si>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</si>
  <si>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</si>
  <si>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</si>
  <si>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</si>
  <si>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</si>
  <si>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</si>
  <si>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</si>
  <si>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</si>
  <si>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</si>
  <si>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</si>
  <si>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</si>
  <si>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</si>
  <si>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</si>
  <si>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</si>
  <si>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</si>
  <si>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</si>
  <si>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</si>
  <si>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</si>
  <si>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</si>
  <si>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</si>
  <si>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</si>
  <si>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</si>
  <si>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</si>
  <si>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</si>
  <si>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</si>
  <si>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</si>
  <si>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</si>
  <si>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</si>
  <si>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</si>
  <si>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</si>
  <si>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</si>
  <si>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</si>
  <si>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</si>
  <si>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</si>
  <si>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</si>
  <si>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</si>
  <si>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</si>
  <si>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</si>
  <si>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</si>
  <si>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</si>
  <si>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</si>
  <si>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</si>
  <si>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</si>
  <si>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</si>
  <si>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</si>
  <si>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</si>
  <si>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</si>
  <si>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</si>
  <si>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</si>
  <si>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</si>
  <si>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</si>
  <si>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</si>
  <si>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</si>
  <si>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</si>
  <si>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</si>
  <si>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</si>
  <si>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</si>
  <si>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</si>
  <si>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</si>
  <si>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</si>
  <si>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</si>
  <si>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</si>
  <si>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</si>
  <si>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</si>
  <si>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</si>
  <si>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</si>
  <si>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</si>
  <si>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</si>
  <si>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</si>
  <si>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</si>
  <si>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</si>
  <si>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</si>
  <si>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</si>
  <si>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</si>
  <si>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</si>
  <si>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</si>
  <si>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</si>
  <si>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</si>
  <si>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</si>
  <si>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</si>
  <si>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</si>
  <si>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</si>
  <si>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</si>
  <si>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</si>
  <si>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</si>
  <si>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</si>
  <si>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</si>
  <si>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</si>
  <si>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</si>
  <si>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</si>
  <si>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</si>
  <si>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</si>
  <si>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</si>
  <si>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</si>
  <si>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</si>
  <si>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</si>
  <si>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</si>
  <si>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</si>
  <si>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</si>
  <si>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</si>
  <si>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</si>
  <si>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</si>
  <si>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</si>
  <si>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</si>
  <si>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</si>
  <si>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</si>
  <si>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</si>
  <si>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</si>
  <si>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</si>
  <si>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</si>
  <si>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</si>
  <si>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</si>
  <si>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</si>
  <si>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</si>
  <si>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</si>
  <si>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</si>
  <si>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</si>
  <si>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</si>
  <si>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</si>
  <si>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</si>
  <si>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</si>
  <si>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</si>
  <si>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</si>
  <si>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</si>
  <si>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</si>
  <si>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</si>
  <si>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</si>
  <si>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</si>
  <si>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</si>
  <si>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</si>
  <si>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</si>
  <si>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</si>
  <si>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</si>
  <si>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</si>
  <si>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</si>
  <si>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</si>
  <si>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</si>
  <si>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</si>
  <si>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</si>
  <si>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</si>
  <si>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</si>
  <si>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</si>
  <si>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</si>
  <si>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</si>
  <si>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</si>
  <si>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</si>
  <si>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</si>
  <si>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</si>
  <si>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</si>
  <si>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</si>
  <si>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</si>
  <si>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</si>
  <si>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</si>
  <si>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</si>
  <si>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</si>
  <si>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</si>
  <si>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</si>
  <si>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</si>
  <si>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</si>
  <si>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</si>
  <si>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</si>
  <si>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</si>
  <si>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</si>
  <si>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</si>
  <si>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</si>
  <si>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</si>
  <si>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</si>
  <si>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</si>
  <si>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</si>
  <si>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</si>
  <si>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</si>
  <si>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</si>
  <si>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</si>
  <si>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</si>
  <si>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</si>
  <si>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</si>
  <si>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</si>
  <si>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</si>
  <si>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</si>
  <si>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</si>
  <si>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</si>
  <si>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</si>
  <si>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</si>
  <si>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</si>
  <si>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</si>
  <si>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</si>
  <si>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</si>
  <si>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</si>
  <si>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</si>
  <si>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</si>
  <si>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</si>
  <si>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</si>
  <si>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</si>
  <si>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</si>
  <si>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</si>
  <si>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</si>
  <si>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</si>
  <si>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</si>
  <si>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</si>
  <si>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</si>
  <si>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</si>
  <si>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</si>
  <si>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</si>
  <si>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</si>
  <si>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</si>
  <si>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</si>
  <si>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</si>
  <si>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</si>
  <si>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</si>
  <si>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</si>
  <si>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</si>
  <si>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</si>
  <si>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</si>
  <si>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</si>
  <si>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</si>
  <si>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</si>
  <si>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</si>
  <si>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</si>
  <si>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</si>
  <si>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</si>
  <si>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</si>
  <si>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</si>
  <si>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</si>
  <si>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</si>
  <si>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</si>
  <si>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</si>
  <si>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</si>
  <si>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</si>
  <si>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</si>
  <si>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</si>
  <si>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</si>
  <si>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</si>
  <si>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</si>
  <si>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</si>
  <si>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</si>
  <si>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</si>
  <si>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</si>
  <si>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</si>
  <si>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</si>
  <si>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</si>
  <si>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</si>
  <si>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</si>
  <si>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</si>
  <si>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</si>
  <si>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</si>
  <si>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</si>
  <si>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</si>
  <si>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</si>
  <si>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</si>
  <si>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</si>
  <si>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</si>
  <si>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</si>
  <si>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</si>
  <si>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</si>
  <si>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</si>
  <si>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</si>
  <si>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</si>
  <si>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</si>
  <si>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</si>
  <si>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</si>
  <si>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</si>
  <si>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</si>
  <si>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</si>
  <si>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</si>
  <si>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</si>
  <si>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</si>
  <si>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</si>
  <si>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</si>
  <si>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</si>
  <si>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</si>
  <si>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</si>
  <si>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</si>
  <si>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</si>
  <si>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</si>
  <si>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</si>
  <si>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</si>
  <si>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</si>
  <si>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</si>
  <si>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</si>
  <si>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</si>
  <si>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</si>
  <si>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</si>
  <si>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</si>
  <si>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</si>
  <si>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</si>
  <si>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</si>
  <si>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</si>
  <si>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</si>
  <si>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</si>
  <si>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</si>
  <si>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</si>
  <si>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</si>
  <si>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</si>
  <si>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</si>
  <si>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</si>
  <si>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</si>
  <si>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</si>
  <si>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</si>
  <si>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</si>
  <si>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</si>
  <si>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</si>
  <si>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</si>
  <si>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</si>
  <si>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</si>
  <si>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</si>
  <si>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</si>
  <si>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</si>
  <si>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</si>
  <si>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</si>
  <si>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</si>
  <si>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</si>
  <si>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</si>
  <si>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</si>
  <si>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</si>
  <si>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</si>
  <si>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</si>
  <si>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</si>
  <si>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</si>
  <si>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</si>
  <si>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</si>
  <si>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</si>
  <si>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</si>
  <si>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</si>
  <si>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</si>
  <si>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</si>
  <si>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</si>
  <si>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</si>
  <si>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</si>
  <si>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</si>
  <si>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</si>
  <si>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</si>
  <si>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</si>
  <si>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</si>
  <si>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</si>
  <si>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</si>
  <si>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</si>
  <si>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</si>
  <si>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</si>
  <si>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</si>
  <si>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</si>
  <si>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</si>
  <si>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</si>
  <si>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</si>
  <si>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</si>
  <si>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</si>
  <si>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</si>
  <si>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</si>
  <si>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</si>
  <si>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</si>
  <si>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</si>
  <si>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</si>
  <si>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</si>
  <si>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</si>
  <si>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</si>
  <si>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</si>
  <si>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</si>
  <si>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</si>
  <si>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</si>
  <si>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</si>
  <si>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</si>
  <si>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</si>
  <si>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</si>
  <si>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</si>
  <si>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</si>
  <si>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</si>
  <si>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</si>
  <si>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</si>
  <si>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</si>
  <si>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</si>
  <si>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</si>
  <si>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</si>
  <si>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</si>
  <si>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</si>
  <si>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</si>
  <si>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</si>
  <si>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</si>
  <si>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</si>
  <si>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</si>
  <si>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</si>
  <si>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</si>
  <si>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</si>
  <si>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</si>
  <si>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</si>
  <si>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</si>
  <si>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</si>
  <si>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</si>
  <si>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</si>
  <si>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</si>
  <si>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</si>
  <si>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</si>
  <si>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</si>
  <si>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</si>
  <si>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</si>
  <si>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</si>
  <si>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</si>
  <si>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</si>
  <si>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</si>
  <si>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</si>
  <si>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</si>
  <si>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</si>
  <si>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</si>
  <si>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</si>
  <si>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</si>
  <si>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</si>
  <si>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</si>
  <si>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</si>
  <si>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</si>
  <si>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</si>
  <si>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</si>
  <si>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</si>
  <si>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</si>
  <si>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</si>
  <si>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</si>
  <si>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</si>
  <si>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</si>
  <si>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</si>
  <si>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</si>
  <si>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</si>
  <si>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</si>
  <si>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</si>
  <si>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</si>
  <si>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</si>
  <si>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</si>
  <si>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</si>
  <si>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</si>
  <si>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</si>
  <si>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</si>
  <si>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</si>
  <si>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</si>
  <si>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</si>
  <si>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</si>
  <si>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</si>
  <si>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</si>
  <si>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</si>
  <si>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</si>
  <si>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</si>
  <si>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</si>
  <si>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</si>
  <si>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</si>
  <si>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</si>
  <si>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currency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</si>
  <si>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</si>
  <si>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</si>
  <si>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</si>
  <si>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</si>
  <si>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</si>
  <si>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</si>
  <si>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</si>
  <si>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</si>
  <si>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</si>
  <si>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</si>
  <si>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</si>
  <si>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</si>
  <si>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</si>
  <si>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</si>
  <si>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</si>
  <si>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</si>
  <si>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</si>
  <si>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</si>
  <si>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</si>
  <si>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Perecentage Successful</t>
  </si>
  <si>
    <t>Percentage Failed</t>
  </si>
  <si>
    <t>Percenteage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</si>
  <si>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</si>
  <si>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</si>
  <si>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</si>
  <si>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</si>
  <si>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</si>
  <si>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</si>
  <si>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</si>
  <si>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</si>
  <si>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</si>
  <si>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</si>
  <si>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</si>
  <si>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</si>
  <si>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 Analysis</t>
  </si>
  <si>
    <t>Successful Campaigns</t>
  </si>
  <si>
    <t>Mean</t>
  </si>
  <si>
    <t>Median</t>
  </si>
  <si>
    <t>Minimum</t>
  </si>
  <si>
    <t>Maximum</t>
  </si>
  <si>
    <t>Variance</t>
  </si>
  <si>
    <t>Standard Deviation</t>
  </si>
  <si>
    <t>Failed Campaign</t>
  </si>
  <si>
    <t>Year</t>
  </si>
  <si>
    <t>Successful Campaign</t>
  </si>
  <si>
    <t>Z-score</t>
  </si>
  <si>
    <t>Z- score</t>
  </si>
  <si>
    <t>Success Z-score average</t>
  </si>
  <si>
    <t>Failure Z score average</t>
  </si>
  <si>
    <t xml:space="preserve">I have calculated Mean and Median value for both Successful and Failed campaign conducted for fund raising. To identify which value Mean or median is beter for the  dataset, I have caluclated Z score and found its average. If there's any outliers in the z score value, then Median will be better. If Z score value is Greater than +_ 2 then it will be considered outlier. SO, Median works good for the dataset. 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</si>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</sst>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rgb="FF2B2B2B"/>
      <name val="Roboto"/>
    </font>
    <font>
      <b/>
      <sz val="16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17" fillId="0" borderId="0" xfId="0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0" fillId="0" borderId="0" xfId="0" applyFont="1"/>
    <xf numFmtId="0" fontId="0" fillId="0" borderId="24" xfId="0" applyBorder="1"/>
    <xf numFmtId="0" fontId="16" fillId="0" borderId="0" xfId="0" applyFont="1"/>
    <xf numFmtId="0" fontId="16" fillId="0" borderId="25" xfId="0" applyFont="1" applyBorder="1"/>
    <xf numFmtId="0" fontId="16" fillId="0" borderId="26" xfId="0" applyFont="1" applyBorder="1"/>
    <xf numFmtId="0" fontId="16" fillId="0" borderId="20" xfId="0" applyFont="1" applyBorder="1"/>
    <xf numFmtId="0" fontId="16" fillId="0" borderId="21" xfId="0" applyFont="1" applyBorder="1"/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theme="1"/>
      </font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rgb="FFFF0000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rgb="FFFF0000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theme="1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[CrowdfundingBook-HM-Final1.xlsx]Pivot 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6-EF45-8AC3-98E6255D34FE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6-D148-807D-AE20E6F28D3B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6-D148-807D-AE20E6F28D3B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36-D148-807D-AE20E6F28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6054255"/>
        <c:axId val="1936521248"/>
      </c:barChart>
      <c:catAx>
        <c:axId val="84605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21248"/>
        <c:crosses val="autoZero"/>
        <c:auto val="0"/>
        <c:lblAlgn val="ctr"/>
        <c:lblOffset val="100"/>
        <c:noMultiLvlLbl val="0"/>
      </c:catAx>
      <c:valAx>
        <c:axId val="19365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54255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[CrowdfundingBook-HM-Final1.xlsx]Pivot 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3-464F-A6BB-FBAE7347F638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3-464F-A6BB-FBAE7347F638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B3-464F-A6BB-FBAE7347F638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B3-464F-A6BB-FBAE7347F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5859344"/>
        <c:axId val="803919935"/>
      </c:barChart>
      <c:catAx>
        <c:axId val="193585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919935"/>
        <c:crosses val="autoZero"/>
        <c:auto val="1"/>
        <c:lblAlgn val="ctr"/>
        <c:lblOffset val="100"/>
        <c:noMultiLvlLbl val="0"/>
      </c:catAx>
      <c:valAx>
        <c:axId val="80391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859344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[CrowdfundingBook-HM-Final1.xlsx]Pivot 3!PivotTable9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992898668040324E-2"/>
          <c:y val="4.6908315565031986E-2"/>
          <c:w val="0.79115626609757894"/>
          <c:h val="0.85846481876332625"/>
        </c:manualLayout>
      </c:layout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E-8840-92FA-CD6AB17360AC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3E-8840-92FA-CD6AB17360AC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3E-8840-92FA-CD6AB1736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961119"/>
        <c:axId val="964992495"/>
      </c:lineChart>
      <c:catAx>
        <c:axId val="10769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92495"/>
        <c:crosses val="autoZero"/>
        <c:auto val="1"/>
        <c:lblAlgn val="ctr"/>
        <c:lblOffset val="100"/>
        <c:noMultiLvlLbl val="0"/>
      </c:catAx>
      <c:valAx>
        <c:axId val="9649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961119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Analysis'!$G$2</c:f>
              <c:strCache>
                <c:ptCount val="1"/>
                <c:pt idx="0">
                  <c:v>Perecentage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Analysis'!$G$3:$G$14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7-A240-90F7-EEBB536A4AB6}"/>
            </c:ext>
          </c:extLst>
        </c:ser>
        <c:ser>
          <c:idx val="1"/>
          <c:order val="1"/>
          <c:tx>
            <c:strRef>
              <c:f>'Goal Analysis'!$H$2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Analysis'!$H$3:$H$14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7-A240-90F7-EEBB536A4AB6}"/>
            </c:ext>
          </c:extLst>
        </c:ser>
        <c:ser>
          <c:idx val="2"/>
          <c:order val="2"/>
          <c:tx>
            <c:strRef>
              <c:f>'Goal Analysis'!$I$2</c:f>
              <c:strCache>
                <c:ptCount val="1"/>
                <c:pt idx="0">
                  <c:v>Percenteage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Analysis'!$I$3:$I$14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7-A240-90F7-EEBB536A4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610431"/>
        <c:axId val="1157758287"/>
      </c:lineChart>
      <c:catAx>
        <c:axId val="115861043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58287"/>
        <c:crosses val="autoZero"/>
        <c:auto val="1"/>
        <c:lblAlgn val="ctr"/>
        <c:lblOffset val="100"/>
        <c:noMultiLvlLbl val="0"/>
      </c:catAx>
      <c:valAx>
        <c:axId val="11577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1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2</xdr:row>
      <xdr:rowOff>82550</xdr:rowOff>
    </xdr:from>
    <xdr:to>
      <xdr:col>15</xdr:col>
      <xdr:colOff>495300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594E4-DB27-70DE-0971-EF01CCE54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996372</xdr:colOff>
      <xdr:row>4</xdr:row>
      <xdr:rowOff>54839</xdr:rowOff>
    </xdr:from>
    <xdr:to>
      <xdr:col>10</xdr:col>
      <xdr:colOff>1477818</xdr:colOff>
      <xdr:row>32</xdr:row>
      <xdr:rowOff>138545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0BB49-E9F9-6552-276C-152016D86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82550</xdr:rowOff>
    </xdr:from>
    <xdr:to>
      <xdr:col>9</xdr:col>
      <xdr:colOff>241300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8D4A58-7209-B447-062D-149F45E6F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27021</xdr:colOff>
      <xdr:row>14</xdr:row>
      <xdr:rowOff>195634</xdr:rowOff>
    </xdr:from>
    <xdr:to>
      <xdr:col>9</xdr:col>
      <xdr:colOff>13511</xdr:colOff>
      <xdr:row>34</xdr:row>
      <xdr:rowOff>81065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6DF16-1D52-415B-3629-79A17A960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8.456992013889" createdVersion="8" refreshedVersion="8" minRefreshableVersion="3" recordCount="1000" xr:uid="{B4E0C60C-AA1B-7646-8B0E-22CFF9B2108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2">
      <sharedItems containsSemiMixedTypes="0" containsString="0" containsNumber="1" minValue="0" maxValue="2338.83"/>
    </cacheField>
    <cacheField name="Average Donation" numFmtId="2">
      <sharedItems containsSemiMixedTypes="0" containsString="0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8.649942129632" createdVersion="8" refreshedVersion="8" minRefreshableVersion="3" recordCount="1000" xr:uid="{C5AF0D9E-D20E-AD44-9B15-F5CBFC69C320}">
  <cacheSource type="worksheet">
    <worksheetSource ref="A1:U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Percent Funded" numFmtId="2">
      <sharedItems containsSemiMixedTypes="0" containsString="0" containsNumber="1" minValue="0" maxValue="2338.83"/>
    </cacheField>
    <cacheField name="Average Donation" numFmtId="2">
      <sharedItems containsSemiMixedTypes="0" containsString="0" containsNumber="1" minValue="0" maxValue="113.17073170731707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" numFmtId="0">
      <sharedItems count="11">
        <s v="2015"/>
        <s v="2014"/>
        <s v="2013"/>
        <s v="2019"/>
        <s v="2012"/>
        <s v="2017"/>
        <s v="2010"/>
        <s v="2016"/>
        <s v="2011"/>
        <s v="2018"/>
        <s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x v="0"/>
    <n v="1450159200"/>
    <b v="0"/>
    <b v="0"/>
    <x v="0"/>
    <x v="0"/>
    <x v="0"/>
    <n v="0"/>
    <n v="0"/>
  </r>
  <r>
    <n v="1"/>
    <x v="1"/>
    <s v="Managed bottom-line architecture"/>
    <n v="1400"/>
    <n v="14560"/>
    <x v="1"/>
    <n v="158"/>
    <x v="1"/>
    <s v="USD"/>
    <x v="1"/>
    <n v="1408597200"/>
    <b v="0"/>
    <b v="1"/>
    <x v="1"/>
    <x v="1"/>
    <x v="1"/>
    <n v="1040"/>
    <n v="92.151898734177209"/>
  </r>
  <r>
    <n v="2"/>
    <x v="2"/>
    <s v="Function-based leadingedge pricing structure"/>
    <n v="108400"/>
    <n v="142523"/>
    <x v="1"/>
    <n v="1425"/>
    <x v="2"/>
    <s v="AUD"/>
    <x v="2"/>
    <n v="1384840800"/>
    <b v="0"/>
    <b v="0"/>
    <x v="2"/>
    <x v="2"/>
    <x v="2"/>
    <n v="131.47999999999999"/>
    <n v="100.01614035087719"/>
  </r>
  <r>
    <n v="3"/>
    <x v="3"/>
    <s v="Vision-oriented fresh-thinking conglomeration"/>
    <n v="4200"/>
    <n v="2477"/>
    <x v="0"/>
    <n v="24"/>
    <x v="1"/>
    <s v="USD"/>
    <x v="3"/>
    <n v="1568955600"/>
    <b v="0"/>
    <b v="0"/>
    <x v="1"/>
    <x v="1"/>
    <x v="1"/>
    <n v="58.98"/>
    <n v="103.20833333333333"/>
  </r>
  <r>
    <n v="4"/>
    <x v="4"/>
    <s v="Proactive foreground core"/>
    <n v="7600"/>
    <n v="5265"/>
    <x v="0"/>
    <n v="53"/>
    <x v="1"/>
    <s v="USD"/>
    <x v="4"/>
    <n v="1548309600"/>
    <b v="0"/>
    <b v="0"/>
    <x v="3"/>
    <x v="3"/>
    <x v="3"/>
    <n v="69.28"/>
    <n v="99.339622641509436"/>
  </r>
  <r>
    <n v="5"/>
    <x v="5"/>
    <s v="Open-source optimizing database"/>
    <n v="7600"/>
    <n v="13195"/>
    <x v="1"/>
    <n v="174"/>
    <x v="3"/>
    <s v="DKK"/>
    <x v="5"/>
    <n v="1347080400"/>
    <b v="0"/>
    <b v="0"/>
    <x v="3"/>
    <x v="3"/>
    <x v="3"/>
    <n v="173.62"/>
    <n v="75.833333333333329"/>
  </r>
  <r>
    <n v="6"/>
    <x v="6"/>
    <s v="Operative upward-trending algorithm"/>
    <n v="5200"/>
    <n v="1090"/>
    <x v="0"/>
    <n v="18"/>
    <x v="4"/>
    <s v="GBP"/>
    <x v="6"/>
    <n v="1505365200"/>
    <b v="0"/>
    <b v="0"/>
    <x v="4"/>
    <x v="4"/>
    <x v="4"/>
    <n v="20.96"/>
    <n v="60.555555555555557"/>
  </r>
  <r>
    <n v="7"/>
    <x v="7"/>
    <s v="Centralized cohesive challenge"/>
    <n v="4500"/>
    <n v="14741"/>
    <x v="1"/>
    <n v="227"/>
    <x v="3"/>
    <s v="DKK"/>
    <x v="7"/>
    <n v="1439614800"/>
    <b v="0"/>
    <b v="0"/>
    <x v="3"/>
    <x v="3"/>
    <x v="3"/>
    <n v="327.58"/>
    <n v="64.93832599118943"/>
  </r>
  <r>
    <n v="8"/>
    <x v="8"/>
    <s v="Exclusive attitude-oriented intranet"/>
    <n v="110100"/>
    <n v="21946"/>
    <x v="2"/>
    <n v="708"/>
    <x v="3"/>
    <s v="DKK"/>
    <x v="8"/>
    <n v="1281502800"/>
    <b v="0"/>
    <b v="0"/>
    <x v="3"/>
    <x v="3"/>
    <x v="3"/>
    <n v="19.93"/>
    <n v="30.997175141242938"/>
  </r>
  <r>
    <n v="9"/>
    <x v="9"/>
    <s v="Open-source fresh-thinking model"/>
    <n v="6200"/>
    <n v="3208"/>
    <x v="0"/>
    <n v="44"/>
    <x v="1"/>
    <s v="USD"/>
    <x v="9"/>
    <n v="1383804000"/>
    <b v="0"/>
    <b v="0"/>
    <x v="5"/>
    <x v="1"/>
    <x v="5"/>
    <n v="51.74"/>
    <n v="72.909090909090907"/>
  </r>
  <r>
    <n v="10"/>
    <x v="10"/>
    <s v="Monitored empowering installation"/>
    <n v="5200"/>
    <n v="13838"/>
    <x v="1"/>
    <n v="220"/>
    <x v="1"/>
    <s v="USD"/>
    <x v="10"/>
    <n v="1285909200"/>
    <b v="0"/>
    <b v="0"/>
    <x v="6"/>
    <x v="4"/>
    <x v="6"/>
    <n v="266.12"/>
    <n v="62.9"/>
  </r>
  <r>
    <n v="11"/>
    <x v="11"/>
    <s v="Grass-roots zero administration system engine"/>
    <n v="6300"/>
    <n v="3030"/>
    <x v="0"/>
    <n v="27"/>
    <x v="1"/>
    <s v="USD"/>
    <x v="11"/>
    <n v="1285563600"/>
    <b v="0"/>
    <b v="1"/>
    <x v="3"/>
    <x v="3"/>
    <x v="3"/>
    <n v="48.1"/>
    <n v="112.22222222222223"/>
  </r>
  <r>
    <n v="12"/>
    <x v="12"/>
    <s v="Assimilated hybrid intranet"/>
    <n v="6300"/>
    <n v="5629"/>
    <x v="0"/>
    <n v="55"/>
    <x v="1"/>
    <s v="USD"/>
    <x v="12"/>
    <n v="1572411600"/>
    <b v="0"/>
    <b v="0"/>
    <x v="6"/>
    <x v="4"/>
    <x v="6"/>
    <n v="89.35"/>
    <n v="102.34545454545454"/>
  </r>
  <r>
    <n v="13"/>
    <x v="13"/>
    <s v="Multi-tiered directional open architecture"/>
    <n v="4200"/>
    <n v="10295"/>
    <x v="1"/>
    <n v="98"/>
    <x v="1"/>
    <s v="USD"/>
    <x v="13"/>
    <n v="1466658000"/>
    <b v="0"/>
    <b v="0"/>
    <x v="7"/>
    <x v="1"/>
    <x v="7"/>
    <n v="245.12"/>
    <n v="105.05102040816327"/>
  </r>
  <r>
    <n v="14"/>
    <x v="14"/>
    <s v="Cloned directional synergy"/>
    <n v="28200"/>
    <n v="18829"/>
    <x v="0"/>
    <n v="200"/>
    <x v="1"/>
    <s v="USD"/>
    <x v="14"/>
    <n v="1333342800"/>
    <b v="0"/>
    <b v="0"/>
    <x v="7"/>
    <x v="1"/>
    <x v="7"/>
    <n v="66.77"/>
    <n v="94.144999999999996"/>
  </r>
  <r>
    <n v="15"/>
    <x v="15"/>
    <s v="Extended eco-centric pricing structure"/>
    <n v="81200"/>
    <n v="38414"/>
    <x v="0"/>
    <n v="452"/>
    <x v="1"/>
    <s v="USD"/>
    <x v="15"/>
    <n v="1576303200"/>
    <b v="0"/>
    <b v="0"/>
    <x v="8"/>
    <x v="2"/>
    <x v="8"/>
    <n v="47.31"/>
    <n v="84.986725663716811"/>
  </r>
  <r>
    <n v="16"/>
    <x v="16"/>
    <s v="Cross-platform systemic adapter"/>
    <n v="1700"/>
    <n v="11041"/>
    <x v="1"/>
    <n v="100"/>
    <x v="1"/>
    <s v="USD"/>
    <x v="16"/>
    <n v="1392271200"/>
    <b v="0"/>
    <b v="0"/>
    <x v="9"/>
    <x v="5"/>
    <x v="9"/>
    <n v="649.47"/>
    <n v="110.41"/>
  </r>
  <r>
    <n v="17"/>
    <x v="17"/>
    <s v="Seamless 4thgeneration methodology"/>
    <n v="84600"/>
    <n v="134845"/>
    <x v="1"/>
    <n v="1249"/>
    <x v="1"/>
    <s v="USD"/>
    <x v="17"/>
    <n v="1294898400"/>
    <b v="0"/>
    <b v="0"/>
    <x v="10"/>
    <x v="4"/>
    <x v="10"/>
    <n v="159.38999999999999"/>
    <n v="107.96236989591674"/>
  </r>
  <r>
    <n v="18"/>
    <x v="18"/>
    <s v="Exclusive needs-based adapter"/>
    <n v="9100"/>
    <n v="6089"/>
    <x v="3"/>
    <n v="135"/>
    <x v="1"/>
    <s v="USD"/>
    <x v="18"/>
    <n v="1537074000"/>
    <b v="0"/>
    <b v="0"/>
    <x v="3"/>
    <x v="3"/>
    <x v="3"/>
    <n v="66.91"/>
    <n v="45.103703703703701"/>
  </r>
  <r>
    <n v="19"/>
    <x v="19"/>
    <s v="Down-sized cohesive archive"/>
    <n v="62500"/>
    <n v="30331"/>
    <x v="0"/>
    <n v="674"/>
    <x v="1"/>
    <s v="USD"/>
    <x v="19"/>
    <n v="1553490000"/>
    <b v="0"/>
    <b v="1"/>
    <x v="3"/>
    <x v="3"/>
    <x v="3"/>
    <n v="48.53"/>
    <n v="45.001483679525222"/>
  </r>
  <r>
    <n v="20"/>
    <x v="20"/>
    <s v="Proactive composite alliance"/>
    <n v="131800"/>
    <n v="147936"/>
    <x v="1"/>
    <n v="1396"/>
    <x v="1"/>
    <s v="USD"/>
    <x v="20"/>
    <n v="1406523600"/>
    <b v="0"/>
    <b v="0"/>
    <x v="6"/>
    <x v="4"/>
    <x v="6"/>
    <n v="112.24"/>
    <n v="105.97134670487107"/>
  </r>
  <r>
    <n v="21"/>
    <x v="21"/>
    <s v="Re-engineered intangible definition"/>
    <n v="94000"/>
    <n v="38533"/>
    <x v="0"/>
    <n v="558"/>
    <x v="1"/>
    <s v="USD"/>
    <x v="21"/>
    <n v="1316322000"/>
    <b v="0"/>
    <b v="0"/>
    <x v="3"/>
    <x v="3"/>
    <x v="3"/>
    <n v="40.99"/>
    <n v="69.055555555555557"/>
  </r>
  <r>
    <n v="22"/>
    <x v="22"/>
    <s v="Enhanced dynamic definition"/>
    <n v="59100"/>
    <n v="75690"/>
    <x v="1"/>
    <n v="890"/>
    <x v="1"/>
    <s v="USD"/>
    <x v="22"/>
    <n v="1524027600"/>
    <b v="0"/>
    <b v="0"/>
    <x v="3"/>
    <x v="3"/>
    <x v="3"/>
    <n v="128.07"/>
    <n v="85.044943820224717"/>
  </r>
  <r>
    <n v="23"/>
    <x v="23"/>
    <s v="Devolved next generation adapter"/>
    <n v="4500"/>
    <n v="14942"/>
    <x v="1"/>
    <n v="142"/>
    <x v="4"/>
    <s v="GBP"/>
    <x v="23"/>
    <n v="1554699600"/>
    <b v="0"/>
    <b v="0"/>
    <x v="4"/>
    <x v="4"/>
    <x v="4"/>
    <n v="332.04"/>
    <n v="105.22535211267606"/>
  </r>
  <r>
    <n v="24"/>
    <x v="24"/>
    <s v="Cross-platform intermediate frame"/>
    <n v="92400"/>
    <n v="104257"/>
    <x v="1"/>
    <n v="2673"/>
    <x v="1"/>
    <s v="USD"/>
    <x v="24"/>
    <n v="1403499600"/>
    <b v="0"/>
    <b v="0"/>
    <x v="8"/>
    <x v="2"/>
    <x v="8"/>
    <n v="112.83"/>
    <n v="39.003741114852225"/>
  </r>
  <r>
    <n v="25"/>
    <x v="25"/>
    <s v="Monitored impactful analyzer"/>
    <n v="5500"/>
    <n v="11904"/>
    <x v="1"/>
    <n v="163"/>
    <x v="1"/>
    <s v="USD"/>
    <x v="25"/>
    <n v="1307422800"/>
    <b v="0"/>
    <b v="1"/>
    <x v="11"/>
    <x v="6"/>
    <x v="11"/>
    <n v="216.44"/>
    <n v="73.030674846625772"/>
  </r>
  <r>
    <n v="26"/>
    <x v="26"/>
    <s v="Optional responsive customer loyalty"/>
    <n v="107500"/>
    <n v="51814"/>
    <x v="3"/>
    <n v="1480"/>
    <x v="1"/>
    <s v="USD"/>
    <x v="26"/>
    <n v="1535346000"/>
    <b v="0"/>
    <b v="0"/>
    <x v="3"/>
    <x v="3"/>
    <x v="3"/>
    <n v="48.2"/>
    <n v="35.009459459459457"/>
  </r>
  <r>
    <n v="27"/>
    <x v="27"/>
    <s v="Diverse transitional migration"/>
    <n v="2000"/>
    <n v="1599"/>
    <x v="0"/>
    <n v="15"/>
    <x v="1"/>
    <s v="USD"/>
    <x v="27"/>
    <n v="1444539600"/>
    <b v="0"/>
    <b v="0"/>
    <x v="1"/>
    <x v="1"/>
    <x v="1"/>
    <n v="79.95"/>
    <n v="106.6"/>
  </r>
  <r>
    <n v="28"/>
    <x v="28"/>
    <s v="Synchronized global task-force"/>
    <n v="130800"/>
    <n v="137635"/>
    <x v="1"/>
    <n v="2220"/>
    <x v="1"/>
    <s v="USD"/>
    <x v="28"/>
    <n v="1267682400"/>
    <b v="0"/>
    <b v="1"/>
    <x v="3"/>
    <x v="3"/>
    <x v="3"/>
    <n v="105.23"/>
    <n v="61.997747747747745"/>
  </r>
  <r>
    <n v="29"/>
    <x v="29"/>
    <s v="Focused 6thgeneration forecast"/>
    <n v="45900"/>
    <n v="150965"/>
    <x v="1"/>
    <n v="1606"/>
    <x v="5"/>
    <s v="CHF"/>
    <x v="29"/>
    <n v="1535518800"/>
    <b v="0"/>
    <b v="0"/>
    <x v="12"/>
    <x v="4"/>
    <x v="12"/>
    <n v="328.9"/>
    <n v="94.000622665006233"/>
  </r>
  <r>
    <n v="30"/>
    <x v="30"/>
    <s v="Down-sized analyzing challenge"/>
    <n v="9000"/>
    <n v="14455"/>
    <x v="1"/>
    <n v="129"/>
    <x v="1"/>
    <s v="USD"/>
    <x v="30"/>
    <n v="1559106000"/>
    <b v="0"/>
    <b v="0"/>
    <x v="10"/>
    <x v="4"/>
    <x v="10"/>
    <n v="160.61000000000001"/>
    <n v="112.05426356589147"/>
  </r>
  <r>
    <n v="31"/>
    <x v="31"/>
    <s v="Progressive needs-based focus group"/>
    <n v="3500"/>
    <n v="10850"/>
    <x v="1"/>
    <n v="226"/>
    <x v="4"/>
    <s v="GBP"/>
    <x v="31"/>
    <n v="1454392800"/>
    <b v="0"/>
    <b v="0"/>
    <x v="11"/>
    <x v="6"/>
    <x v="11"/>
    <n v="310"/>
    <n v="48.008849557522126"/>
  </r>
  <r>
    <n v="32"/>
    <x v="32"/>
    <s v="Ergonomic 6thgeneration success"/>
    <n v="101000"/>
    <n v="87676"/>
    <x v="0"/>
    <n v="2307"/>
    <x v="6"/>
    <s v="EUR"/>
    <x v="32"/>
    <n v="1517896800"/>
    <b v="0"/>
    <b v="0"/>
    <x v="4"/>
    <x v="4"/>
    <x v="4"/>
    <n v="86.81"/>
    <n v="38.004334633723452"/>
  </r>
  <r>
    <n v="33"/>
    <x v="33"/>
    <s v="Exclusive interactive approach"/>
    <n v="50200"/>
    <n v="189666"/>
    <x v="1"/>
    <n v="5419"/>
    <x v="1"/>
    <s v="USD"/>
    <x v="33"/>
    <n v="1415685600"/>
    <b v="0"/>
    <b v="0"/>
    <x v="3"/>
    <x v="3"/>
    <x v="3"/>
    <n v="377.82"/>
    <n v="35.000184535892231"/>
  </r>
  <r>
    <n v="34"/>
    <x v="34"/>
    <s v="Reverse-engineered asynchronous archive"/>
    <n v="9300"/>
    <n v="14025"/>
    <x v="1"/>
    <n v="165"/>
    <x v="1"/>
    <s v="USD"/>
    <x v="34"/>
    <n v="1490677200"/>
    <b v="0"/>
    <b v="0"/>
    <x v="4"/>
    <x v="4"/>
    <x v="4"/>
    <n v="150.81"/>
    <n v="85"/>
  </r>
  <r>
    <n v="35"/>
    <x v="35"/>
    <s v="Synergized intangible challenge"/>
    <n v="125500"/>
    <n v="188628"/>
    <x v="1"/>
    <n v="1965"/>
    <x v="3"/>
    <s v="DKK"/>
    <x v="35"/>
    <n v="1551506400"/>
    <b v="0"/>
    <b v="1"/>
    <x v="6"/>
    <x v="4"/>
    <x v="6"/>
    <n v="150.30000000000001"/>
    <n v="95.993893129770996"/>
  </r>
  <r>
    <n v="36"/>
    <x v="36"/>
    <s v="Monitored multi-state encryption"/>
    <n v="700"/>
    <n v="1101"/>
    <x v="1"/>
    <n v="16"/>
    <x v="1"/>
    <s v="USD"/>
    <x v="36"/>
    <n v="1300856400"/>
    <b v="0"/>
    <b v="0"/>
    <x v="3"/>
    <x v="3"/>
    <x v="3"/>
    <n v="157.29"/>
    <n v="68.8125"/>
  </r>
  <r>
    <n v="37"/>
    <x v="37"/>
    <s v="Profound attitude-oriented functionalities"/>
    <n v="8100"/>
    <n v="11339"/>
    <x v="1"/>
    <n v="107"/>
    <x v="1"/>
    <s v="USD"/>
    <x v="37"/>
    <n v="1573192800"/>
    <b v="0"/>
    <b v="1"/>
    <x v="13"/>
    <x v="5"/>
    <x v="13"/>
    <n v="139.99"/>
    <n v="105.97196261682242"/>
  </r>
  <r>
    <n v="38"/>
    <x v="38"/>
    <s v="Digitized client-driven database"/>
    <n v="3100"/>
    <n v="10085"/>
    <x v="1"/>
    <n v="134"/>
    <x v="1"/>
    <s v="USD"/>
    <x v="38"/>
    <n v="1287810000"/>
    <b v="0"/>
    <b v="0"/>
    <x v="14"/>
    <x v="7"/>
    <x v="14"/>
    <n v="325.32"/>
    <n v="75.261194029850742"/>
  </r>
  <r>
    <n v="39"/>
    <x v="39"/>
    <s v="Organized bi-directional function"/>
    <n v="9900"/>
    <n v="5027"/>
    <x v="0"/>
    <n v="88"/>
    <x v="3"/>
    <s v="DKK"/>
    <x v="39"/>
    <n v="1362978000"/>
    <b v="0"/>
    <b v="0"/>
    <x v="3"/>
    <x v="3"/>
    <x v="3"/>
    <n v="50.78"/>
    <n v="57.125"/>
  </r>
  <r>
    <n v="40"/>
    <x v="40"/>
    <s v="Reduced stable middleware"/>
    <n v="8800"/>
    <n v="14878"/>
    <x v="1"/>
    <n v="198"/>
    <x v="1"/>
    <s v="USD"/>
    <x v="40"/>
    <n v="1277355600"/>
    <b v="0"/>
    <b v="1"/>
    <x v="8"/>
    <x v="2"/>
    <x v="8"/>
    <n v="169.07"/>
    <n v="75.141414141414145"/>
  </r>
  <r>
    <n v="41"/>
    <x v="41"/>
    <s v="Universal 5thgeneration neural-net"/>
    <n v="5600"/>
    <n v="11924"/>
    <x v="1"/>
    <n v="111"/>
    <x v="6"/>
    <s v="EUR"/>
    <x v="41"/>
    <n v="1348981200"/>
    <b v="0"/>
    <b v="1"/>
    <x v="1"/>
    <x v="1"/>
    <x v="1"/>
    <n v="212.93"/>
    <n v="107.42342342342343"/>
  </r>
  <r>
    <n v="42"/>
    <x v="42"/>
    <s v="Virtual uniform frame"/>
    <n v="1800"/>
    <n v="7991"/>
    <x v="1"/>
    <n v="222"/>
    <x v="1"/>
    <s v="USD"/>
    <x v="42"/>
    <n v="1310533200"/>
    <b v="0"/>
    <b v="0"/>
    <x v="0"/>
    <x v="0"/>
    <x v="0"/>
    <n v="443.94"/>
    <n v="35.995495495495497"/>
  </r>
  <r>
    <n v="43"/>
    <x v="43"/>
    <s v="Profound explicit paradigm"/>
    <n v="90200"/>
    <n v="167717"/>
    <x v="1"/>
    <n v="6212"/>
    <x v="1"/>
    <s v="USD"/>
    <x v="43"/>
    <n v="1407560400"/>
    <b v="0"/>
    <b v="0"/>
    <x v="15"/>
    <x v="5"/>
    <x v="15"/>
    <n v="185.94"/>
    <n v="26.998873148744366"/>
  </r>
  <r>
    <n v="44"/>
    <x v="44"/>
    <s v="Visionary real-time groupware"/>
    <n v="1600"/>
    <n v="10541"/>
    <x v="1"/>
    <n v="98"/>
    <x v="3"/>
    <s v="DKK"/>
    <x v="44"/>
    <n v="1552885200"/>
    <b v="0"/>
    <b v="0"/>
    <x v="13"/>
    <x v="5"/>
    <x v="13"/>
    <n v="658.81"/>
    <n v="107.56122448979592"/>
  </r>
  <r>
    <n v="45"/>
    <x v="45"/>
    <s v="Networked tertiary Graphical User Interface"/>
    <n v="9500"/>
    <n v="4530"/>
    <x v="0"/>
    <n v="48"/>
    <x v="1"/>
    <s v="USD"/>
    <x v="45"/>
    <n v="1479362400"/>
    <b v="0"/>
    <b v="1"/>
    <x v="3"/>
    <x v="3"/>
    <x v="3"/>
    <n v="47.68"/>
    <n v="94.375"/>
  </r>
  <r>
    <n v="46"/>
    <x v="46"/>
    <s v="Virtual grid-enabled task-force"/>
    <n v="3700"/>
    <n v="4247"/>
    <x v="1"/>
    <n v="92"/>
    <x v="1"/>
    <s v="USD"/>
    <x v="46"/>
    <n v="1280552400"/>
    <b v="0"/>
    <b v="0"/>
    <x v="1"/>
    <x v="1"/>
    <x v="1"/>
    <n v="114.78"/>
    <n v="46.163043478260867"/>
  </r>
  <r>
    <n v="47"/>
    <x v="47"/>
    <s v="Function-based multi-state software"/>
    <n v="1500"/>
    <n v="7129"/>
    <x v="1"/>
    <n v="149"/>
    <x v="1"/>
    <s v="USD"/>
    <x v="47"/>
    <n v="1398661200"/>
    <b v="0"/>
    <b v="0"/>
    <x v="3"/>
    <x v="3"/>
    <x v="3"/>
    <n v="475.27"/>
    <n v="47.845637583892618"/>
  </r>
  <r>
    <n v="48"/>
    <x v="48"/>
    <s v="Optimized leadingedge concept"/>
    <n v="33300"/>
    <n v="128862"/>
    <x v="1"/>
    <n v="2431"/>
    <x v="1"/>
    <s v="USD"/>
    <x v="48"/>
    <n v="1436245200"/>
    <b v="0"/>
    <b v="0"/>
    <x v="3"/>
    <x v="3"/>
    <x v="3"/>
    <n v="386.97"/>
    <n v="53.007815713698065"/>
  </r>
  <r>
    <n v="49"/>
    <x v="49"/>
    <s v="Sharable holistic interface"/>
    <n v="7200"/>
    <n v="13653"/>
    <x v="1"/>
    <n v="303"/>
    <x v="1"/>
    <s v="USD"/>
    <x v="49"/>
    <n v="1575439200"/>
    <b v="0"/>
    <b v="0"/>
    <x v="1"/>
    <x v="1"/>
    <x v="1"/>
    <n v="189.63"/>
    <n v="45.059405940594061"/>
  </r>
  <r>
    <n v="50"/>
    <x v="50"/>
    <s v="Down-sized system-worthy secured line"/>
    <n v="100"/>
    <n v="2"/>
    <x v="0"/>
    <n v="1"/>
    <x v="6"/>
    <s v="EUR"/>
    <x v="50"/>
    <n v="1377752400"/>
    <b v="0"/>
    <b v="0"/>
    <x v="16"/>
    <x v="1"/>
    <x v="16"/>
    <n v="2"/>
    <n v="2"/>
  </r>
  <r>
    <n v="51"/>
    <x v="51"/>
    <s v="Inverse secondary infrastructure"/>
    <n v="158100"/>
    <n v="145243"/>
    <x v="0"/>
    <n v="1467"/>
    <x v="4"/>
    <s v="GBP"/>
    <x v="51"/>
    <n v="1334206800"/>
    <b v="0"/>
    <b v="1"/>
    <x v="8"/>
    <x v="2"/>
    <x v="8"/>
    <n v="91.87"/>
    <n v="99.006816632583508"/>
  </r>
  <r>
    <n v="52"/>
    <x v="52"/>
    <s v="Organic foreground leverage"/>
    <n v="7200"/>
    <n v="2459"/>
    <x v="0"/>
    <n v="75"/>
    <x v="1"/>
    <s v="USD"/>
    <x v="52"/>
    <n v="1284872400"/>
    <b v="0"/>
    <b v="0"/>
    <x v="3"/>
    <x v="3"/>
    <x v="3"/>
    <n v="34.15"/>
    <n v="32.786666666666669"/>
  </r>
  <r>
    <n v="53"/>
    <x v="53"/>
    <s v="Reverse-engineered static concept"/>
    <n v="8800"/>
    <n v="12356"/>
    <x v="1"/>
    <n v="209"/>
    <x v="1"/>
    <s v="USD"/>
    <x v="53"/>
    <n v="1403931600"/>
    <b v="0"/>
    <b v="0"/>
    <x v="6"/>
    <x v="4"/>
    <x v="6"/>
    <n v="140.41"/>
    <n v="59.119617224880386"/>
  </r>
  <r>
    <n v="54"/>
    <x v="54"/>
    <s v="Multi-channeled neutral customer loyalty"/>
    <n v="6000"/>
    <n v="5392"/>
    <x v="0"/>
    <n v="120"/>
    <x v="1"/>
    <s v="USD"/>
    <x v="54"/>
    <n v="1521262800"/>
    <b v="0"/>
    <b v="0"/>
    <x v="8"/>
    <x v="2"/>
    <x v="8"/>
    <n v="89.87"/>
    <n v="44.93333333333333"/>
  </r>
  <r>
    <n v="55"/>
    <x v="55"/>
    <s v="Reverse-engineered bifurcated strategy"/>
    <n v="6600"/>
    <n v="11746"/>
    <x v="1"/>
    <n v="131"/>
    <x v="1"/>
    <s v="USD"/>
    <x v="55"/>
    <n v="1533358800"/>
    <b v="0"/>
    <b v="0"/>
    <x v="17"/>
    <x v="1"/>
    <x v="17"/>
    <n v="177.97"/>
    <n v="89.664122137404576"/>
  </r>
  <r>
    <n v="56"/>
    <x v="56"/>
    <s v="Horizontal context-sensitive knowledge user"/>
    <n v="8000"/>
    <n v="11493"/>
    <x v="1"/>
    <n v="164"/>
    <x v="1"/>
    <s v="USD"/>
    <x v="56"/>
    <n v="1421474400"/>
    <b v="0"/>
    <b v="0"/>
    <x v="8"/>
    <x v="2"/>
    <x v="8"/>
    <n v="143.66"/>
    <n v="70.079268292682926"/>
  </r>
  <r>
    <n v="57"/>
    <x v="57"/>
    <s v="Cross-group multi-state task-force"/>
    <n v="2900"/>
    <n v="6243"/>
    <x v="1"/>
    <n v="201"/>
    <x v="1"/>
    <s v="USD"/>
    <x v="57"/>
    <n v="1505278800"/>
    <b v="0"/>
    <b v="0"/>
    <x v="11"/>
    <x v="6"/>
    <x v="11"/>
    <n v="215.28"/>
    <n v="31.059701492537314"/>
  </r>
  <r>
    <n v="58"/>
    <x v="58"/>
    <s v="Expanded 3rdgeneration strategy"/>
    <n v="2700"/>
    <n v="6132"/>
    <x v="1"/>
    <n v="211"/>
    <x v="1"/>
    <s v="USD"/>
    <x v="58"/>
    <n v="1443934800"/>
    <b v="0"/>
    <b v="0"/>
    <x v="3"/>
    <x v="3"/>
    <x v="3"/>
    <n v="227.11"/>
    <n v="29.061611374407583"/>
  </r>
  <r>
    <n v="59"/>
    <x v="59"/>
    <s v="Assimilated real-time support"/>
    <n v="1400"/>
    <n v="3851"/>
    <x v="1"/>
    <n v="128"/>
    <x v="1"/>
    <s v="USD"/>
    <x v="59"/>
    <n v="1498539600"/>
    <b v="0"/>
    <b v="1"/>
    <x v="3"/>
    <x v="3"/>
    <x v="3"/>
    <n v="275.07"/>
    <n v="30.0859375"/>
  </r>
  <r>
    <n v="60"/>
    <x v="60"/>
    <s v="User-centric regional database"/>
    <n v="94200"/>
    <n v="135997"/>
    <x v="1"/>
    <n v="1600"/>
    <x v="0"/>
    <s v="CAD"/>
    <x v="60"/>
    <n v="1342760400"/>
    <b v="0"/>
    <b v="0"/>
    <x v="3"/>
    <x v="3"/>
    <x v="3"/>
    <n v="144.37"/>
    <n v="84.998125000000002"/>
  </r>
  <r>
    <n v="61"/>
    <x v="61"/>
    <s v="Open-source zero administration complexity"/>
    <n v="199200"/>
    <n v="184750"/>
    <x v="0"/>
    <n v="2253"/>
    <x v="0"/>
    <s v="CAD"/>
    <x v="61"/>
    <n v="1301720400"/>
    <b v="0"/>
    <b v="0"/>
    <x v="3"/>
    <x v="3"/>
    <x v="3"/>
    <n v="92.75"/>
    <n v="82.001775410563695"/>
  </r>
  <r>
    <n v="62"/>
    <x v="62"/>
    <s v="Organized incremental standardization"/>
    <n v="2000"/>
    <n v="14452"/>
    <x v="1"/>
    <n v="249"/>
    <x v="1"/>
    <s v="USD"/>
    <x v="62"/>
    <n v="1433566800"/>
    <b v="0"/>
    <b v="0"/>
    <x v="2"/>
    <x v="2"/>
    <x v="2"/>
    <n v="722.6"/>
    <n v="58.040160642570278"/>
  </r>
  <r>
    <n v="63"/>
    <x v="63"/>
    <s v="Assimilated didactic open system"/>
    <n v="4700"/>
    <n v="557"/>
    <x v="0"/>
    <n v="5"/>
    <x v="1"/>
    <s v="USD"/>
    <x v="63"/>
    <n v="1493874000"/>
    <b v="0"/>
    <b v="0"/>
    <x v="3"/>
    <x v="3"/>
    <x v="3"/>
    <n v="11.85"/>
    <n v="111.4"/>
  </r>
  <r>
    <n v="64"/>
    <x v="64"/>
    <s v="Vision-oriented logistical intranet"/>
    <n v="2800"/>
    <n v="2734"/>
    <x v="0"/>
    <n v="38"/>
    <x v="1"/>
    <s v="USD"/>
    <x v="64"/>
    <n v="1531803600"/>
    <b v="0"/>
    <b v="1"/>
    <x v="2"/>
    <x v="2"/>
    <x v="2"/>
    <n v="97.64"/>
    <n v="71.94736842105263"/>
  </r>
  <r>
    <n v="65"/>
    <x v="65"/>
    <s v="Mandatory incremental projection"/>
    <n v="6100"/>
    <n v="14405"/>
    <x v="1"/>
    <n v="236"/>
    <x v="1"/>
    <s v="USD"/>
    <x v="65"/>
    <n v="1296712800"/>
    <b v="0"/>
    <b v="0"/>
    <x v="3"/>
    <x v="3"/>
    <x v="3"/>
    <n v="236.15"/>
    <n v="61.038135593220339"/>
  </r>
  <r>
    <n v="66"/>
    <x v="66"/>
    <s v="Grass-roots needs-based encryption"/>
    <n v="2900"/>
    <n v="1307"/>
    <x v="0"/>
    <n v="12"/>
    <x v="1"/>
    <s v="USD"/>
    <x v="66"/>
    <n v="1428901200"/>
    <b v="0"/>
    <b v="1"/>
    <x v="3"/>
    <x v="3"/>
    <x v="3"/>
    <n v="45.07"/>
    <n v="108.91666666666667"/>
  </r>
  <r>
    <n v="67"/>
    <x v="67"/>
    <s v="Team-oriented 6thgeneration middleware"/>
    <n v="72600"/>
    <n v="117892"/>
    <x v="1"/>
    <n v="4065"/>
    <x v="4"/>
    <s v="GBP"/>
    <x v="67"/>
    <n v="1264831200"/>
    <b v="0"/>
    <b v="1"/>
    <x v="8"/>
    <x v="2"/>
    <x v="8"/>
    <n v="162.38999999999999"/>
    <n v="29.001722017220171"/>
  </r>
  <r>
    <n v="68"/>
    <x v="68"/>
    <s v="Inverse multi-tasking installation"/>
    <n v="5700"/>
    <n v="14508"/>
    <x v="1"/>
    <n v="246"/>
    <x v="6"/>
    <s v="EUR"/>
    <x v="68"/>
    <n v="1505192400"/>
    <b v="0"/>
    <b v="1"/>
    <x v="3"/>
    <x v="3"/>
    <x v="3"/>
    <n v="254.53"/>
    <n v="58.975609756097562"/>
  </r>
  <r>
    <n v="69"/>
    <x v="69"/>
    <s v="Switchable disintermediate moderator"/>
    <n v="7900"/>
    <n v="1901"/>
    <x v="3"/>
    <n v="17"/>
    <x v="1"/>
    <s v="USD"/>
    <x v="69"/>
    <n v="1295676000"/>
    <b v="0"/>
    <b v="0"/>
    <x v="3"/>
    <x v="3"/>
    <x v="3"/>
    <n v="24.06"/>
    <n v="111.82352941176471"/>
  </r>
  <r>
    <n v="70"/>
    <x v="70"/>
    <s v="Re-engineered 24/7 task-force"/>
    <n v="128000"/>
    <n v="158389"/>
    <x v="1"/>
    <n v="2475"/>
    <x v="6"/>
    <s v="EUR"/>
    <x v="70"/>
    <n v="1292911200"/>
    <b v="0"/>
    <b v="1"/>
    <x v="3"/>
    <x v="3"/>
    <x v="3"/>
    <n v="123.74"/>
    <n v="63.995555555555555"/>
  </r>
  <r>
    <n v="71"/>
    <x v="71"/>
    <s v="Organic object-oriented budgetary management"/>
    <n v="6000"/>
    <n v="6484"/>
    <x v="1"/>
    <n v="76"/>
    <x v="1"/>
    <s v="USD"/>
    <x v="71"/>
    <n v="1575439200"/>
    <b v="0"/>
    <b v="0"/>
    <x v="3"/>
    <x v="3"/>
    <x v="3"/>
    <n v="108.07"/>
    <n v="85.315789473684205"/>
  </r>
  <r>
    <n v="72"/>
    <x v="72"/>
    <s v="Seamless coherent parallelism"/>
    <n v="600"/>
    <n v="4022"/>
    <x v="1"/>
    <n v="54"/>
    <x v="1"/>
    <s v="USD"/>
    <x v="72"/>
    <n v="1438837200"/>
    <b v="0"/>
    <b v="0"/>
    <x v="10"/>
    <x v="4"/>
    <x v="10"/>
    <n v="670.33"/>
    <n v="74.481481481481481"/>
  </r>
  <r>
    <n v="73"/>
    <x v="73"/>
    <s v="Cross-platform even-keeled initiative"/>
    <n v="1400"/>
    <n v="9253"/>
    <x v="1"/>
    <n v="88"/>
    <x v="1"/>
    <s v="USD"/>
    <x v="73"/>
    <n v="1480485600"/>
    <b v="0"/>
    <b v="0"/>
    <x v="17"/>
    <x v="1"/>
    <x v="17"/>
    <n v="660.93"/>
    <n v="105.14772727272727"/>
  </r>
  <r>
    <n v="74"/>
    <x v="74"/>
    <s v="Progressive tertiary framework"/>
    <n v="3900"/>
    <n v="4776"/>
    <x v="1"/>
    <n v="85"/>
    <x v="4"/>
    <s v="GBP"/>
    <x v="74"/>
    <n v="1459141200"/>
    <b v="0"/>
    <b v="0"/>
    <x v="16"/>
    <x v="1"/>
    <x v="16"/>
    <n v="122.46"/>
    <n v="56.188235294117646"/>
  </r>
  <r>
    <n v="75"/>
    <x v="75"/>
    <s v="Multi-layered dynamic protocol"/>
    <n v="9700"/>
    <n v="14606"/>
    <x v="1"/>
    <n v="170"/>
    <x v="1"/>
    <s v="USD"/>
    <x v="75"/>
    <n v="1532322000"/>
    <b v="0"/>
    <b v="0"/>
    <x v="14"/>
    <x v="7"/>
    <x v="14"/>
    <n v="150.58000000000001"/>
    <n v="85.917647058823533"/>
  </r>
  <r>
    <n v="76"/>
    <x v="76"/>
    <s v="Horizontal next generation function"/>
    <n v="122900"/>
    <n v="95993"/>
    <x v="0"/>
    <n v="1684"/>
    <x v="1"/>
    <s v="USD"/>
    <x v="76"/>
    <n v="1426222800"/>
    <b v="1"/>
    <b v="1"/>
    <x v="3"/>
    <x v="3"/>
    <x v="3"/>
    <n v="78.11"/>
    <n v="57.00296912114014"/>
  </r>
  <r>
    <n v="77"/>
    <x v="77"/>
    <s v="Pre-emptive impactful model"/>
    <n v="9500"/>
    <n v="4460"/>
    <x v="0"/>
    <n v="56"/>
    <x v="1"/>
    <s v="USD"/>
    <x v="77"/>
    <n v="1286773200"/>
    <b v="0"/>
    <b v="1"/>
    <x v="10"/>
    <x v="4"/>
    <x v="10"/>
    <n v="46.95"/>
    <n v="79.642857142857139"/>
  </r>
  <r>
    <n v="78"/>
    <x v="78"/>
    <s v="User-centric bifurcated knowledge user"/>
    <n v="4500"/>
    <n v="13536"/>
    <x v="1"/>
    <n v="330"/>
    <x v="1"/>
    <s v="USD"/>
    <x v="78"/>
    <n v="1523941200"/>
    <b v="0"/>
    <b v="0"/>
    <x v="18"/>
    <x v="5"/>
    <x v="18"/>
    <n v="300.8"/>
    <n v="41.018181818181816"/>
  </r>
  <r>
    <n v="79"/>
    <x v="79"/>
    <s v="Triple-buffered reciprocal project"/>
    <n v="57800"/>
    <n v="40228"/>
    <x v="0"/>
    <n v="838"/>
    <x v="1"/>
    <s v="USD"/>
    <x v="79"/>
    <n v="1529557200"/>
    <b v="0"/>
    <b v="0"/>
    <x v="3"/>
    <x v="3"/>
    <x v="3"/>
    <n v="69.599999999999994"/>
    <n v="48.004773269689736"/>
  </r>
  <r>
    <n v="80"/>
    <x v="80"/>
    <s v="Cross-platform needs-based approach"/>
    <n v="1100"/>
    <n v="7012"/>
    <x v="1"/>
    <n v="127"/>
    <x v="1"/>
    <s v="USD"/>
    <x v="80"/>
    <n v="1506574800"/>
    <b v="0"/>
    <b v="0"/>
    <x v="11"/>
    <x v="6"/>
    <x v="11"/>
    <n v="637.45000000000005"/>
    <n v="55.212598425196852"/>
  </r>
  <r>
    <n v="81"/>
    <x v="81"/>
    <s v="User-friendly static contingency"/>
    <n v="16800"/>
    <n v="37857"/>
    <x v="1"/>
    <n v="411"/>
    <x v="1"/>
    <s v="USD"/>
    <x v="81"/>
    <n v="1513576800"/>
    <b v="0"/>
    <b v="0"/>
    <x v="1"/>
    <x v="1"/>
    <x v="1"/>
    <n v="225.34"/>
    <n v="92.109489051094897"/>
  </r>
  <r>
    <n v="82"/>
    <x v="82"/>
    <s v="Reactive content-based framework"/>
    <n v="1000"/>
    <n v="14973"/>
    <x v="1"/>
    <n v="180"/>
    <x v="4"/>
    <s v="GBP"/>
    <x v="82"/>
    <n v="1548309600"/>
    <b v="0"/>
    <b v="1"/>
    <x v="11"/>
    <x v="6"/>
    <x v="11"/>
    <n v="1497.3"/>
    <n v="83.183333333333337"/>
  </r>
  <r>
    <n v="83"/>
    <x v="83"/>
    <s v="Realigned user-facing concept"/>
    <n v="106400"/>
    <n v="39996"/>
    <x v="0"/>
    <n v="1000"/>
    <x v="1"/>
    <s v="USD"/>
    <x v="83"/>
    <n v="1471582800"/>
    <b v="0"/>
    <b v="0"/>
    <x v="5"/>
    <x v="1"/>
    <x v="5"/>
    <n v="37.590000000000003"/>
    <n v="39.996000000000002"/>
  </r>
  <r>
    <n v="84"/>
    <x v="84"/>
    <s v="Public-key zero tolerance orchestration"/>
    <n v="31400"/>
    <n v="41564"/>
    <x v="1"/>
    <n v="374"/>
    <x v="1"/>
    <s v="USD"/>
    <x v="84"/>
    <n v="1344315600"/>
    <b v="0"/>
    <b v="0"/>
    <x v="8"/>
    <x v="2"/>
    <x v="8"/>
    <n v="132.37"/>
    <n v="111.1336898395722"/>
  </r>
  <r>
    <n v="85"/>
    <x v="85"/>
    <s v="Multi-tiered eco-centric architecture"/>
    <n v="4900"/>
    <n v="6430"/>
    <x v="1"/>
    <n v="71"/>
    <x v="2"/>
    <s v="AUD"/>
    <x v="85"/>
    <n v="1316408400"/>
    <b v="0"/>
    <b v="0"/>
    <x v="7"/>
    <x v="1"/>
    <x v="7"/>
    <n v="131.22"/>
    <n v="90.563380281690144"/>
  </r>
  <r>
    <n v="86"/>
    <x v="86"/>
    <s v="Organic motivating firmware"/>
    <n v="7400"/>
    <n v="12405"/>
    <x v="1"/>
    <n v="203"/>
    <x v="1"/>
    <s v="USD"/>
    <x v="86"/>
    <n v="1431838800"/>
    <b v="1"/>
    <b v="0"/>
    <x v="3"/>
    <x v="3"/>
    <x v="3"/>
    <n v="167.64"/>
    <n v="61.108374384236456"/>
  </r>
  <r>
    <n v="87"/>
    <x v="87"/>
    <s v="Synergized 4thgeneration conglomeration"/>
    <n v="198500"/>
    <n v="123040"/>
    <x v="0"/>
    <n v="1482"/>
    <x v="2"/>
    <s v="AUD"/>
    <x v="87"/>
    <n v="1300510800"/>
    <b v="0"/>
    <b v="1"/>
    <x v="1"/>
    <x v="1"/>
    <x v="1"/>
    <n v="61.98"/>
    <n v="83.022941970310384"/>
  </r>
  <r>
    <n v="88"/>
    <x v="88"/>
    <s v="Grass-roots fault-tolerant policy"/>
    <n v="4800"/>
    <n v="12516"/>
    <x v="1"/>
    <n v="113"/>
    <x v="1"/>
    <s v="USD"/>
    <x v="88"/>
    <n v="1431061200"/>
    <b v="0"/>
    <b v="0"/>
    <x v="18"/>
    <x v="5"/>
    <x v="18"/>
    <n v="260.75"/>
    <n v="110.76106194690266"/>
  </r>
  <r>
    <n v="89"/>
    <x v="89"/>
    <s v="Monitored scalable knowledgebase"/>
    <n v="3400"/>
    <n v="8588"/>
    <x v="1"/>
    <n v="96"/>
    <x v="1"/>
    <s v="USD"/>
    <x v="89"/>
    <n v="1271480400"/>
    <b v="0"/>
    <b v="0"/>
    <x v="3"/>
    <x v="3"/>
    <x v="3"/>
    <n v="252.59"/>
    <n v="89.458333333333329"/>
  </r>
  <r>
    <n v="90"/>
    <x v="90"/>
    <s v="Synergistic explicit parallelism"/>
    <n v="7800"/>
    <n v="6132"/>
    <x v="0"/>
    <n v="106"/>
    <x v="1"/>
    <s v="USD"/>
    <x v="90"/>
    <n v="1456380000"/>
    <b v="0"/>
    <b v="1"/>
    <x v="3"/>
    <x v="3"/>
    <x v="3"/>
    <n v="78.62"/>
    <n v="57.849056603773583"/>
  </r>
  <r>
    <n v="91"/>
    <x v="91"/>
    <s v="Enhanced systemic analyzer"/>
    <n v="154300"/>
    <n v="74688"/>
    <x v="0"/>
    <n v="679"/>
    <x v="6"/>
    <s v="EUR"/>
    <x v="91"/>
    <n v="1472878800"/>
    <b v="0"/>
    <b v="0"/>
    <x v="18"/>
    <x v="5"/>
    <x v="18"/>
    <n v="48.4"/>
    <n v="109.99705449189985"/>
  </r>
  <r>
    <n v="92"/>
    <x v="92"/>
    <s v="Object-based analyzing knowledge user"/>
    <n v="20000"/>
    <n v="51775"/>
    <x v="1"/>
    <n v="498"/>
    <x v="5"/>
    <s v="CHF"/>
    <x v="92"/>
    <n v="1277355600"/>
    <b v="0"/>
    <b v="1"/>
    <x v="11"/>
    <x v="6"/>
    <x v="11"/>
    <n v="258.88"/>
    <n v="103.96586345381526"/>
  </r>
  <r>
    <n v="93"/>
    <x v="93"/>
    <s v="Pre-emptive radical architecture"/>
    <n v="108800"/>
    <n v="65877"/>
    <x v="3"/>
    <n v="610"/>
    <x v="1"/>
    <s v="USD"/>
    <x v="93"/>
    <n v="1351054800"/>
    <b v="0"/>
    <b v="1"/>
    <x v="3"/>
    <x v="3"/>
    <x v="3"/>
    <n v="60.55"/>
    <n v="107.99508196721311"/>
  </r>
  <r>
    <n v="94"/>
    <x v="94"/>
    <s v="Grass-roots web-enabled contingency"/>
    <n v="2900"/>
    <n v="8807"/>
    <x v="1"/>
    <n v="180"/>
    <x v="4"/>
    <s v="GBP"/>
    <x v="94"/>
    <n v="1555563600"/>
    <b v="0"/>
    <b v="0"/>
    <x v="2"/>
    <x v="2"/>
    <x v="2"/>
    <n v="303.69"/>
    <n v="48.927777777777777"/>
  </r>
  <r>
    <n v="95"/>
    <x v="95"/>
    <s v="Stand-alone system-worthy standardization"/>
    <n v="900"/>
    <n v="1017"/>
    <x v="1"/>
    <n v="27"/>
    <x v="1"/>
    <s v="USD"/>
    <x v="95"/>
    <n v="1571634000"/>
    <b v="0"/>
    <b v="0"/>
    <x v="4"/>
    <x v="4"/>
    <x v="4"/>
    <n v="113"/>
    <n v="37.666666666666664"/>
  </r>
  <r>
    <n v="96"/>
    <x v="96"/>
    <s v="Down-sized systematic policy"/>
    <n v="69700"/>
    <n v="151513"/>
    <x v="1"/>
    <n v="2331"/>
    <x v="1"/>
    <s v="USD"/>
    <x v="96"/>
    <n v="1300856400"/>
    <b v="0"/>
    <b v="0"/>
    <x v="3"/>
    <x v="3"/>
    <x v="3"/>
    <n v="217.38"/>
    <n v="64.999141999141997"/>
  </r>
  <r>
    <n v="97"/>
    <x v="97"/>
    <s v="Cloned bi-directional architecture"/>
    <n v="1300"/>
    <n v="12047"/>
    <x v="1"/>
    <n v="113"/>
    <x v="1"/>
    <s v="USD"/>
    <x v="48"/>
    <n v="1439874000"/>
    <b v="0"/>
    <b v="0"/>
    <x v="0"/>
    <x v="0"/>
    <x v="0"/>
    <n v="926.69"/>
    <n v="106.61061946902655"/>
  </r>
  <r>
    <n v="98"/>
    <x v="98"/>
    <s v="Seamless transitional portal"/>
    <n v="97800"/>
    <n v="32951"/>
    <x v="0"/>
    <n v="1220"/>
    <x v="2"/>
    <s v="AUD"/>
    <x v="97"/>
    <n v="1438318800"/>
    <b v="0"/>
    <b v="0"/>
    <x v="11"/>
    <x v="6"/>
    <x v="11"/>
    <n v="33.69"/>
    <n v="27.009016393442622"/>
  </r>
  <r>
    <n v="99"/>
    <x v="99"/>
    <s v="Fully-configurable motivating approach"/>
    <n v="7600"/>
    <n v="14951"/>
    <x v="1"/>
    <n v="164"/>
    <x v="1"/>
    <s v="USD"/>
    <x v="98"/>
    <n v="1419400800"/>
    <b v="0"/>
    <b v="0"/>
    <x v="3"/>
    <x v="3"/>
    <x v="3"/>
    <n v="196.72"/>
    <n v="91.16463414634147"/>
  </r>
  <r>
    <n v="100"/>
    <x v="100"/>
    <s v="Upgradable fault-tolerant approach"/>
    <n v="100"/>
    <n v="1"/>
    <x v="0"/>
    <n v="1"/>
    <x v="1"/>
    <s v="USD"/>
    <x v="99"/>
    <n v="1320555600"/>
    <b v="0"/>
    <b v="0"/>
    <x v="3"/>
    <x v="3"/>
    <x v="3"/>
    <n v="1"/>
    <n v="1"/>
  </r>
  <r>
    <n v="101"/>
    <x v="101"/>
    <s v="Reduced heuristic moratorium"/>
    <n v="900"/>
    <n v="9193"/>
    <x v="1"/>
    <n v="164"/>
    <x v="1"/>
    <s v="USD"/>
    <x v="100"/>
    <n v="1425103200"/>
    <b v="0"/>
    <b v="1"/>
    <x v="5"/>
    <x v="1"/>
    <x v="5"/>
    <n v="1021.44"/>
    <n v="56.054878048780488"/>
  </r>
  <r>
    <n v="102"/>
    <x v="102"/>
    <s v="Front-line web-enabled model"/>
    <n v="3700"/>
    <n v="10422"/>
    <x v="1"/>
    <n v="336"/>
    <x v="1"/>
    <s v="USD"/>
    <x v="101"/>
    <n v="1526878800"/>
    <b v="0"/>
    <b v="1"/>
    <x v="8"/>
    <x v="2"/>
    <x v="8"/>
    <n v="281.68"/>
    <n v="31.017857142857142"/>
  </r>
  <r>
    <n v="103"/>
    <x v="103"/>
    <s v="Polarized incremental emulation"/>
    <n v="10000"/>
    <n v="2461"/>
    <x v="0"/>
    <n v="37"/>
    <x v="6"/>
    <s v="EUR"/>
    <x v="102"/>
    <n v="1288674000"/>
    <b v="0"/>
    <b v="0"/>
    <x v="5"/>
    <x v="1"/>
    <x v="5"/>
    <n v="24.61"/>
    <n v="66.513513513513516"/>
  </r>
  <r>
    <n v="104"/>
    <x v="104"/>
    <s v="Self-enabling grid-enabled initiative"/>
    <n v="119200"/>
    <n v="170623"/>
    <x v="1"/>
    <n v="1917"/>
    <x v="1"/>
    <s v="USD"/>
    <x v="103"/>
    <n v="1495602000"/>
    <b v="0"/>
    <b v="0"/>
    <x v="7"/>
    <x v="1"/>
    <x v="7"/>
    <n v="143.13999999999999"/>
    <n v="89.005216484089729"/>
  </r>
  <r>
    <n v="105"/>
    <x v="105"/>
    <s v="Total fresh-thinking system engine"/>
    <n v="6800"/>
    <n v="9829"/>
    <x v="1"/>
    <n v="95"/>
    <x v="1"/>
    <s v="USD"/>
    <x v="104"/>
    <n v="1366434000"/>
    <b v="0"/>
    <b v="0"/>
    <x v="2"/>
    <x v="2"/>
    <x v="2"/>
    <n v="144.54"/>
    <n v="103.46315789473684"/>
  </r>
  <r>
    <n v="106"/>
    <x v="106"/>
    <s v="Ameliorated clear-thinking circuit"/>
    <n v="3900"/>
    <n v="14006"/>
    <x v="1"/>
    <n v="147"/>
    <x v="1"/>
    <s v="USD"/>
    <x v="105"/>
    <n v="1568350800"/>
    <b v="0"/>
    <b v="0"/>
    <x v="3"/>
    <x v="3"/>
    <x v="3"/>
    <n v="359.13"/>
    <n v="95.278911564625844"/>
  </r>
  <r>
    <n v="107"/>
    <x v="107"/>
    <s v="Multi-layered encompassing installation"/>
    <n v="3500"/>
    <n v="6527"/>
    <x v="1"/>
    <n v="86"/>
    <x v="1"/>
    <s v="USD"/>
    <x v="106"/>
    <n v="1525928400"/>
    <b v="0"/>
    <b v="1"/>
    <x v="3"/>
    <x v="3"/>
    <x v="3"/>
    <n v="186.49"/>
    <n v="75.895348837209298"/>
  </r>
  <r>
    <n v="108"/>
    <x v="108"/>
    <s v="Universal encompassing implementation"/>
    <n v="1500"/>
    <n v="8929"/>
    <x v="1"/>
    <n v="83"/>
    <x v="1"/>
    <s v="USD"/>
    <x v="107"/>
    <n v="1336885200"/>
    <b v="0"/>
    <b v="0"/>
    <x v="4"/>
    <x v="4"/>
    <x v="4"/>
    <n v="595.27"/>
    <n v="107.57831325301204"/>
  </r>
  <r>
    <n v="109"/>
    <x v="109"/>
    <s v="Object-based client-server application"/>
    <n v="5200"/>
    <n v="3079"/>
    <x v="0"/>
    <n v="60"/>
    <x v="1"/>
    <s v="USD"/>
    <x v="108"/>
    <n v="1389679200"/>
    <b v="0"/>
    <b v="0"/>
    <x v="19"/>
    <x v="4"/>
    <x v="19"/>
    <n v="59.21"/>
    <n v="51.31666666666667"/>
  </r>
  <r>
    <n v="110"/>
    <x v="110"/>
    <s v="Cross-platform solution-oriented process improvement"/>
    <n v="142400"/>
    <n v="21307"/>
    <x v="0"/>
    <n v="296"/>
    <x v="1"/>
    <s v="USD"/>
    <x v="109"/>
    <n v="1538283600"/>
    <b v="0"/>
    <b v="0"/>
    <x v="0"/>
    <x v="0"/>
    <x v="0"/>
    <n v="14.96"/>
    <n v="71.983108108108112"/>
  </r>
  <r>
    <n v="111"/>
    <x v="111"/>
    <s v="Re-engineered user-facing approach"/>
    <n v="61400"/>
    <n v="73653"/>
    <x v="1"/>
    <n v="676"/>
    <x v="1"/>
    <s v="USD"/>
    <x v="110"/>
    <n v="1348808400"/>
    <b v="0"/>
    <b v="0"/>
    <x v="15"/>
    <x v="5"/>
    <x v="15"/>
    <n v="119.96"/>
    <n v="108.95414201183432"/>
  </r>
  <r>
    <n v="112"/>
    <x v="112"/>
    <s v="Re-engineered client-driven hub"/>
    <n v="4700"/>
    <n v="12635"/>
    <x v="1"/>
    <n v="361"/>
    <x v="2"/>
    <s v="AUD"/>
    <x v="111"/>
    <n v="1410152400"/>
    <b v="0"/>
    <b v="0"/>
    <x v="2"/>
    <x v="2"/>
    <x v="2"/>
    <n v="268.83"/>
    <n v="35"/>
  </r>
  <r>
    <n v="113"/>
    <x v="113"/>
    <s v="User-friendly tertiary array"/>
    <n v="3300"/>
    <n v="12437"/>
    <x v="1"/>
    <n v="131"/>
    <x v="1"/>
    <s v="USD"/>
    <x v="112"/>
    <n v="1505797200"/>
    <b v="0"/>
    <b v="0"/>
    <x v="0"/>
    <x v="0"/>
    <x v="0"/>
    <n v="376.88"/>
    <n v="94.938931297709928"/>
  </r>
  <r>
    <n v="114"/>
    <x v="114"/>
    <s v="Robust heuristic encoding"/>
    <n v="1900"/>
    <n v="13816"/>
    <x v="1"/>
    <n v="126"/>
    <x v="1"/>
    <s v="USD"/>
    <x v="113"/>
    <n v="1554872400"/>
    <b v="0"/>
    <b v="1"/>
    <x v="8"/>
    <x v="2"/>
    <x v="8"/>
    <n v="727.16"/>
    <n v="109.65079365079364"/>
  </r>
  <r>
    <n v="115"/>
    <x v="115"/>
    <s v="Team-oriented clear-thinking capacity"/>
    <n v="166700"/>
    <n v="145382"/>
    <x v="0"/>
    <n v="3304"/>
    <x v="6"/>
    <s v="EUR"/>
    <x v="114"/>
    <n v="1513922400"/>
    <b v="0"/>
    <b v="0"/>
    <x v="13"/>
    <x v="5"/>
    <x v="13"/>
    <n v="87.21"/>
    <n v="44.001815980629537"/>
  </r>
  <r>
    <n v="116"/>
    <x v="116"/>
    <s v="De-engineered motivating standardization"/>
    <n v="7200"/>
    <n v="6336"/>
    <x v="0"/>
    <n v="73"/>
    <x v="1"/>
    <s v="USD"/>
    <x v="115"/>
    <n v="1442638800"/>
    <b v="0"/>
    <b v="0"/>
    <x v="3"/>
    <x v="3"/>
    <x v="3"/>
    <n v="88"/>
    <n v="86.794520547945211"/>
  </r>
  <r>
    <n v="117"/>
    <x v="117"/>
    <s v="Business-focused 24hour groupware"/>
    <n v="4900"/>
    <n v="8523"/>
    <x v="1"/>
    <n v="275"/>
    <x v="1"/>
    <s v="USD"/>
    <x v="116"/>
    <n v="1317186000"/>
    <b v="0"/>
    <b v="0"/>
    <x v="19"/>
    <x v="4"/>
    <x v="19"/>
    <n v="173.94"/>
    <n v="30.992727272727272"/>
  </r>
  <r>
    <n v="118"/>
    <x v="118"/>
    <s v="Organic next generation protocol"/>
    <n v="5400"/>
    <n v="6351"/>
    <x v="1"/>
    <n v="67"/>
    <x v="1"/>
    <s v="USD"/>
    <x v="117"/>
    <n v="1391234400"/>
    <b v="0"/>
    <b v="0"/>
    <x v="14"/>
    <x v="7"/>
    <x v="14"/>
    <n v="117.61"/>
    <n v="94.791044776119406"/>
  </r>
  <r>
    <n v="119"/>
    <x v="119"/>
    <s v="Reverse-engineered full-range Internet solution"/>
    <n v="5000"/>
    <n v="10748"/>
    <x v="1"/>
    <n v="154"/>
    <x v="1"/>
    <s v="USD"/>
    <x v="118"/>
    <n v="1404363600"/>
    <b v="0"/>
    <b v="1"/>
    <x v="4"/>
    <x v="4"/>
    <x v="4"/>
    <n v="214.96"/>
    <n v="69.79220779220779"/>
  </r>
  <r>
    <n v="120"/>
    <x v="120"/>
    <s v="Synchronized regional synergy"/>
    <n v="75100"/>
    <n v="112272"/>
    <x v="1"/>
    <n v="1782"/>
    <x v="1"/>
    <s v="USD"/>
    <x v="119"/>
    <n v="1429592400"/>
    <b v="0"/>
    <b v="1"/>
    <x v="20"/>
    <x v="6"/>
    <x v="20"/>
    <n v="149.5"/>
    <n v="63.003367003367003"/>
  </r>
  <r>
    <n v="121"/>
    <x v="121"/>
    <s v="Multi-lateral homogeneous success"/>
    <n v="45300"/>
    <n v="99361"/>
    <x v="1"/>
    <n v="903"/>
    <x v="1"/>
    <s v="USD"/>
    <x v="33"/>
    <n v="1413608400"/>
    <b v="0"/>
    <b v="0"/>
    <x v="11"/>
    <x v="6"/>
    <x v="11"/>
    <n v="219.34"/>
    <n v="110.0343300110742"/>
  </r>
  <r>
    <n v="122"/>
    <x v="122"/>
    <s v="Seamless zero-defect solution"/>
    <n v="136800"/>
    <n v="88055"/>
    <x v="0"/>
    <n v="3387"/>
    <x v="1"/>
    <s v="USD"/>
    <x v="120"/>
    <n v="1419400800"/>
    <b v="0"/>
    <b v="0"/>
    <x v="13"/>
    <x v="5"/>
    <x v="13"/>
    <n v="64.37"/>
    <n v="25.997933274284026"/>
  </r>
  <r>
    <n v="123"/>
    <x v="123"/>
    <s v="Enhanced scalable concept"/>
    <n v="177700"/>
    <n v="33092"/>
    <x v="0"/>
    <n v="662"/>
    <x v="0"/>
    <s v="CAD"/>
    <x v="121"/>
    <n v="1448604000"/>
    <b v="1"/>
    <b v="0"/>
    <x v="3"/>
    <x v="3"/>
    <x v="3"/>
    <n v="18.62"/>
    <n v="49.987915407854985"/>
  </r>
  <r>
    <n v="124"/>
    <x v="124"/>
    <s v="Polarized uniform software"/>
    <n v="2600"/>
    <n v="9562"/>
    <x v="1"/>
    <n v="94"/>
    <x v="6"/>
    <s v="EUR"/>
    <x v="122"/>
    <n v="1562302800"/>
    <b v="0"/>
    <b v="0"/>
    <x v="14"/>
    <x v="7"/>
    <x v="14"/>
    <n v="367.77"/>
    <n v="101.72340425531915"/>
  </r>
  <r>
    <n v="125"/>
    <x v="125"/>
    <s v="Stand-alone web-enabled moderator"/>
    <n v="5300"/>
    <n v="8475"/>
    <x v="1"/>
    <n v="180"/>
    <x v="1"/>
    <s v="USD"/>
    <x v="123"/>
    <n v="1537678800"/>
    <b v="0"/>
    <b v="0"/>
    <x v="3"/>
    <x v="3"/>
    <x v="3"/>
    <n v="159.91"/>
    <n v="47.083333333333336"/>
  </r>
  <r>
    <n v="126"/>
    <x v="126"/>
    <s v="Proactive methodical benchmark"/>
    <n v="180200"/>
    <n v="69617"/>
    <x v="0"/>
    <n v="774"/>
    <x v="1"/>
    <s v="USD"/>
    <x v="124"/>
    <n v="1473570000"/>
    <b v="0"/>
    <b v="1"/>
    <x v="3"/>
    <x v="3"/>
    <x v="3"/>
    <n v="38.630000000000003"/>
    <n v="89.944444444444443"/>
  </r>
  <r>
    <n v="127"/>
    <x v="127"/>
    <s v="Team-oriented 6thgeneration matrix"/>
    <n v="103200"/>
    <n v="53067"/>
    <x v="0"/>
    <n v="672"/>
    <x v="0"/>
    <s v="CAD"/>
    <x v="125"/>
    <n v="1273899600"/>
    <b v="0"/>
    <b v="0"/>
    <x v="3"/>
    <x v="3"/>
    <x v="3"/>
    <n v="51.42"/>
    <n v="78.96875"/>
  </r>
  <r>
    <n v="128"/>
    <x v="128"/>
    <s v="Phased human-resource core"/>
    <n v="70600"/>
    <n v="42596"/>
    <x v="3"/>
    <n v="532"/>
    <x v="1"/>
    <s v="USD"/>
    <x v="126"/>
    <n v="1284008400"/>
    <b v="0"/>
    <b v="0"/>
    <x v="1"/>
    <x v="1"/>
    <x v="1"/>
    <n v="60.33"/>
    <n v="80.067669172932327"/>
  </r>
  <r>
    <n v="129"/>
    <x v="129"/>
    <s v="Mandatory tertiary implementation"/>
    <n v="148500"/>
    <n v="4756"/>
    <x v="3"/>
    <n v="55"/>
    <x v="2"/>
    <s v="AUD"/>
    <x v="127"/>
    <n v="1425103200"/>
    <b v="0"/>
    <b v="0"/>
    <x v="0"/>
    <x v="0"/>
    <x v="0"/>
    <n v="3.2"/>
    <n v="86.472727272727269"/>
  </r>
  <r>
    <n v="130"/>
    <x v="130"/>
    <s v="Secured directional encryption"/>
    <n v="9600"/>
    <n v="14925"/>
    <x v="1"/>
    <n v="533"/>
    <x v="3"/>
    <s v="DKK"/>
    <x v="128"/>
    <n v="1320991200"/>
    <b v="0"/>
    <b v="0"/>
    <x v="6"/>
    <x v="4"/>
    <x v="6"/>
    <n v="155.47"/>
    <n v="28.001876172607879"/>
  </r>
  <r>
    <n v="131"/>
    <x v="131"/>
    <s v="Distributed 5thgeneration implementation"/>
    <n v="164700"/>
    <n v="166116"/>
    <x v="1"/>
    <n v="2443"/>
    <x v="4"/>
    <s v="GBP"/>
    <x v="129"/>
    <n v="1386828000"/>
    <b v="0"/>
    <b v="0"/>
    <x v="2"/>
    <x v="2"/>
    <x v="2"/>
    <n v="100.86"/>
    <n v="67.996725337699544"/>
  </r>
  <r>
    <n v="132"/>
    <x v="132"/>
    <s v="Virtual static core"/>
    <n v="3300"/>
    <n v="3834"/>
    <x v="1"/>
    <n v="89"/>
    <x v="1"/>
    <s v="USD"/>
    <x v="130"/>
    <n v="1517119200"/>
    <b v="0"/>
    <b v="1"/>
    <x v="3"/>
    <x v="3"/>
    <x v="3"/>
    <n v="116.18"/>
    <n v="43.078651685393261"/>
  </r>
  <r>
    <n v="133"/>
    <x v="133"/>
    <s v="Secured content-based product"/>
    <n v="4500"/>
    <n v="13985"/>
    <x v="1"/>
    <n v="159"/>
    <x v="1"/>
    <s v="USD"/>
    <x v="131"/>
    <n v="1315026000"/>
    <b v="0"/>
    <b v="0"/>
    <x v="21"/>
    <x v="1"/>
    <x v="21"/>
    <n v="310.77999999999997"/>
    <n v="87.95597484276729"/>
  </r>
  <r>
    <n v="134"/>
    <x v="134"/>
    <s v="Secured executive concept"/>
    <n v="99500"/>
    <n v="89288"/>
    <x v="0"/>
    <n v="940"/>
    <x v="5"/>
    <s v="CHF"/>
    <x v="132"/>
    <n v="1312693200"/>
    <b v="0"/>
    <b v="1"/>
    <x v="4"/>
    <x v="4"/>
    <x v="4"/>
    <n v="89.74"/>
    <n v="94.987234042553197"/>
  </r>
  <r>
    <n v="135"/>
    <x v="135"/>
    <s v="Balanced zero-defect software"/>
    <n v="7700"/>
    <n v="5488"/>
    <x v="0"/>
    <n v="117"/>
    <x v="1"/>
    <s v="USD"/>
    <x v="133"/>
    <n v="1363064400"/>
    <b v="0"/>
    <b v="1"/>
    <x v="3"/>
    <x v="3"/>
    <x v="3"/>
    <n v="71.27"/>
    <n v="46.905982905982903"/>
  </r>
  <r>
    <n v="136"/>
    <x v="136"/>
    <s v="Distributed context-sensitive flexibility"/>
    <n v="82800"/>
    <n v="2721"/>
    <x v="3"/>
    <n v="58"/>
    <x v="1"/>
    <s v="USD"/>
    <x v="134"/>
    <n v="1403154000"/>
    <b v="0"/>
    <b v="1"/>
    <x v="6"/>
    <x v="4"/>
    <x v="6"/>
    <n v="3.29"/>
    <n v="46.913793103448278"/>
  </r>
  <r>
    <n v="137"/>
    <x v="137"/>
    <s v="Down-sized disintermediate support"/>
    <n v="1800"/>
    <n v="4712"/>
    <x v="1"/>
    <n v="50"/>
    <x v="1"/>
    <s v="USD"/>
    <x v="135"/>
    <n v="1286859600"/>
    <b v="0"/>
    <b v="0"/>
    <x v="9"/>
    <x v="5"/>
    <x v="9"/>
    <n v="261.77999999999997"/>
    <n v="94.24"/>
  </r>
  <r>
    <n v="138"/>
    <x v="138"/>
    <s v="Stand-alone mission-critical moratorium"/>
    <n v="9600"/>
    <n v="9216"/>
    <x v="0"/>
    <n v="115"/>
    <x v="1"/>
    <s v="USD"/>
    <x v="136"/>
    <n v="1349326800"/>
    <b v="0"/>
    <b v="0"/>
    <x v="20"/>
    <x v="6"/>
    <x v="20"/>
    <n v="96"/>
    <n v="80.139130434782615"/>
  </r>
  <r>
    <n v="139"/>
    <x v="139"/>
    <s v="Down-sized empowering protocol"/>
    <n v="92100"/>
    <n v="19246"/>
    <x v="0"/>
    <n v="326"/>
    <x v="1"/>
    <s v="USD"/>
    <x v="137"/>
    <n v="1430974800"/>
    <b v="0"/>
    <b v="1"/>
    <x v="8"/>
    <x v="2"/>
    <x v="8"/>
    <n v="20.9"/>
    <n v="59.036809815950917"/>
  </r>
  <r>
    <n v="140"/>
    <x v="140"/>
    <s v="Fully-configurable coherent Internet solution"/>
    <n v="5500"/>
    <n v="12274"/>
    <x v="1"/>
    <n v="186"/>
    <x v="1"/>
    <s v="USD"/>
    <x v="138"/>
    <n v="1519970400"/>
    <b v="0"/>
    <b v="0"/>
    <x v="4"/>
    <x v="4"/>
    <x v="4"/>
    <n v="223.16"/>
    <n v="65.989247311827953"/>
  </r>
  <r>
    <n v="141"/>
    <x v="141"/>
    <s v="Distributed motivating algorithm"/>
    <n v="64300"/>
    <n v="65323"/>
    <x v="1"/>
    <n v="1071"/>
    <x v="1"/>
    <s v="USD"/>
    <x v="139"/>
    <n v="1434603600"/>
    <b v="0"/>
    <b v="0"/>
    <x v="2"/>
    <x v="2"/>
    <x v="2"/>
    <n v="101.59"/>
    <n v="60.992530345471522"/>
  </r>
  <r>
    <n v="142"/>
    <x v="142"/>
    <s v="Expanded solution-oriented benchmark"/>
    <n v="5000"/>
    <n v="11502"/>
    <x v="1"/>
    <n v="117"/>
    <x v="1"/>
    <s v="USD"/>
    <x v="107"/>
    <n v="1337230800"/>
    <b v="0"/>
    <b v="0"/>
    <x v="2"/>
    <x v="2"/>
    <x v="2"/>
    <n v="230.04"/>
    <n v="98.307692307692307"/>
  </r>
  <r>
    <n v="143"/>
    <x v="143"/>
    <s v="Implemented discrete secured line"/>
    <n v="5400"/>
    <n v="7322"/>
    <x v="1"/>
    <n v="70"/>
    <x v="1"/>
    <s v="USD"/>
    <x v="140"/>
    <n v="1279429200"/>
    <b v="0"/>
    <b v="0"/>
    <x v="7"/>
    <x v="1"/>
    <x v="7"/>
    <n v="135.59"/>
    <n v="104.6"/>
  </r>
  <r>
    <n v="144"/>
    <x v="144"/>
    <s v="Multi-lateral actuating installation"/>
    <n v="9000"/>
    <n v="11619"/>
    <x v="1"/>
    <n v="135"/>
    <x v="1"/>
    <s v="USD"/>
    <x v="141"/>
    <n v="1561438800"/>
    <b v="0"/>
    <b v="0"/>
    <x v="3"/>
    <x v="3"/>
    <x v="3"/>
    <n v="129.1"/>
    <n v="86.066666666666663"/>
  </r>
  <r>
    <n v="145"/>
    <x v="145"/>
    <s v="Secured reciprocal array"/>
    <n v="25000"/>
    <n v="59128"/>
    <x v="1"/>
    <n v="768"/>
    <x v="5"/>
    <s v="CHF"/>
    <x v="142"/>
    <n v="1410498000"/>
    <b v="0"/>
    <b v="0"/>
    <x v="8"/>
    <x v="2"/>
    <x v="8"/>
    <n v="236.51"/>
    <n v="76.989583333333329"/>
  </r>
  <r>
    <n v="146"/>
    <x v="146"/>
    <s v="Optional bandwidth-monitored middleware"/>
    <n v="8800"/>
    <n v="1518"/>
    <x v="3"/>
    <n v="51"/>
    <x v="1"/>
    <s v="USD"/>
    <x v="143"/>
    <n v="1322460000"/>
    <b v="0"/>
    <b v="0"/>
    <x v="3"/>
    <x v="3"/>
    <x v="3"/>
    <n v="17.25"/>
    <n v="29.764705882352942"/>
  </r>
  <r>
    <n v="147"/>
    <x v="147"/>
    <s v="Upgradable upward-trending workforce"/>
    <n v="8300"/>
    <n v="9337"/>
    <x v="1"/>
    <n v="199"/>
    <x v="1"/>
    <s v="USD"/>
    <x v="144"/>
    <n v="1466312400"/>
    <b v="0"/>
    <b v="1"/>
    <x v="3"/>
    <x v="3"/>
    <x v="3"/>
    <n v="112.49"/>
    <n v="46.91959798994975"/>
  </r>
  <r>
    <n v="148"/>
    <x v="148"/>
    <s v="Upgradable hybrid capability"/>
    <n v="9300"/>
    <n v="11255"/>
    <x v="1"/>
    <n v="107"/>
    <x v="1"/>
    <s v="USD"/>
    <x v="145"/>
    <n v="1501736400"/>
    <b v="0"/>
    <b v="0"/>
    <x v="8"/>
    <x v="2"/>
    <x v="8"/>
    <n v="121.02"/>
    <n v="105.18691588785046"/>
  </r>
  <r>
    <n v="149"/>
    <x v="149"/>
    <s v="Managed fresh-thinking flexibility"/>
    <n v="6200"/>
    <n v="13632"/>
    <x v="1"/>
    <n v="195"/>
    <x v="1"/>
    <s v="USD"/>
    <x v="146"/>
    <n v="1361512800"/>
    <b v="0"/>
    <b v="0"/>
    <x v="7"/>
    <x v="1"/>
    <x v="7"/>
    <n v="219.87"/>
    <n v="69.907692307692301"/>
  </r>
  <r>
    <n v="150"/>
    <x v="150"/>
    <s v="Networked stable workforce"/>
    <n v="100"/>
    <n v="1"/>
    <x v="0"/>
    <n v="1"/>
    <x v="1"/>
    <s v="USD"/>
    <x v="147"/>
    <n v="1545026400"/>
    <b v="0"/>
    <b v="0"/>
    <x v="1"/>
    <x v="1"/>
    <x v="1"/>
    <n v="1"/>
    <n v="1"/>
  </r>
  <r>
    <n v="151"/>
    <x v="151"/>
    <s v="Customizable intermediate extranet"/>
    <n v="137200"/>
    <n v="88037"/>
    <x v="0"/>
    <n v="1467"/>
    <x v="1"/>
    <s v="USD"/>
    <x v="148"/>
    <n v="1406696400"/>
    <b v="0"/>
    <b v="0"/>
    <x v="5"/>
    <x v="1"/>
    <x v="5"/>
    <n v="64.17"/>
    <n v="60.011588275391958"/>
  </r>
  <r>
    <n v="152"/>
    <x v="152"/>
    <s v="User-centric fault-tolerant task-force"/>
    <n v="41500"/>
    <n v="175573"/>
    <x v="1"/>
    <n v="3376"/>
    <x v="1"/>
    <s v="USD"/>
    <x v="149"/>
    <n v="1487916000"/>
    <b v="0"/>
    <b v="0"/>
    <x v="7"/>
    <x v="1"/>
    <x v="7"/>
    <n v="423.07"/>
    <n v="52.006220379146917"/>
  </r>
  <r>
    <n v="153"/>
    <x v="153"/>
    <s v="Multi-tiered radical definition"/>
    <n v="189400"/>
    <n v="176112"/>
    <x v="0"/>
    <n v="5681"/>
    <x v="1"/>
    <s v="USD"/>
    <x v="150"/>
    <n v="1351141200"/>
    <b v="0"/>
    <b v="0"/>
    <x v="3"/>
    <x v="3"/>
    <x v="3"/>
    <n v="92.98"/>
    <n v="31.000176025347649"/>
  </r>
  <r>
    <n v="154"/>
    <x v="154"/>
    <s v="Devolved foreground benchmark"/>
    <n v="171300"/>
    <n v="100650"/>
    <x v="0"/>
    <n v="1059"/>
    <x v="1"/>
    <s v="USD"/>
    <x v="151"/>
    <n v="1465016400"/>
    <b v="0"/>
    <b v="1"/>
    <x v="7"/>
    <x v="1"/>
    <x v="7"/>
    <n v="58.76"/>
    <n v="95.042492917847028"/>
  </r>
  <r>
    <n v="155"/>
    <x v="155"/>
    <s v="Distributed eco-centric methodology"/>
    <n v="139500"/>
    <n v="90706"/>
    <x v="0"/>
    <n v="1194"/>
    <x v="1"/>
    <s v="USD"/>
    <x v="152"/>
    <n v="1270789200"/>
    <b v="0"/>
    <b v="0"/>
    <x v="3"/>
    <x v="3"/>
    <x v="3"/>
    <n v="65.02"/>
    <n v="75.968174204355108"/>
  </r>
  <r>
    <n v="156"/>
    <x v="156"/>
    <s v="Streamlined encompassing encryption"/>
    <n v="36400"/>
    <n v="26914"/>
    <x v="3"/>
    <n v="379"/>
    <x v="2"/>
    <s v="AUD"/>
    <x v="153"/>
    <n v="1572325200"/>
    <b v="0"/>
    <b v="0"/>
    <x v="1"/>
    <x v="1"/>
    <x v="1"/>
    <n v="73.94"/>
    <n v="71.013192612137203"/>
  </r>
  <r>
    <n v="157"/>
    <x v="157"/>
    <s v="User-friendly reciprocal initiative"/>
    <n v="4200"/>
    <n v="2212"/>
    <x v="0"/>
    <n v="30"/>
    <x v="2"/>
    <s v="AUD"/>
    <x v="154"/>
    <n v="1389420000"/>
    <b v="0"/>
    <b v="0"/>
    <x v="14"/>
    <x v="7"/>
    <x v="14"/>
    <n v="52.67"/>
    <n v="73.733333333333334"/>
  </r>
  <r>
    <n v="158"/>
    <x v="158"/>
    <s v="Ergonomic fresh-thinking installation"/>
    <n v="2100"/>
    <n v="4640"/>
    <x v="1"/>
    <n v="41"/>
    <x v="1"/>
    <s v="USD"/>
    <x v="155"/>
    <n v="1449640800"/>
    <b v="0"/>
    <b v="0"/>
    <x v="1"/>
    <x v="1"/>
    <x v="1"/>
    <n v="220.95"/>
    <n v="113.17073170731707"/>
  </r>
  <r>
    <n v="159"/>
    <x v="159"/>
    <s v="Robust explicit hardware"/>
    <n v="191200"/>
    <n v="191222"/>
    <x v="1"/>
    <n v="1821"/>
    <x v="1"/>
    <s v="USD"/>
    <x v="156"/>
    <n v="1555218000"/>
    <b v="0"/>
    <b v="1"/>
    <x v="3"/>
    <x v="3"/>
    <x v="3"/>
    <n v="100.01"/>
    <n v="105.00933552992861"/>
  </r>
  <r>
    <n v="160"/>
    <x v="160"/>
    <s v="Stand-alone actuating support"/>
    <n v="8000"/>
    <n v="12985"/>
    <x v="1"/>
    <n v="164"/>
    <x v="1"/>
    <s v="USD"/>
    <x v="157"/>
    <n v="1557723600"/>
    <b v="0"/>
    <b v="0"/>
    <x v="8"/>
    <x v="2"/>
    <x v="8"/>
    <n v="162.31"/>
    <n v="79.176829268292678"/>
  </r>
  <r>
    <n v="161"/>
    <x v="161"/>
    <s v="Cross-platform methodical process improvement"/>
    <n v="5500"/>
    <n v="4300"/>
    <x v="0"/>
    <n v="75"/>
    <x v="1"/>
    <s v="USD"/>
    <x v="158"/>
    <n v="1443502800"/>
    <b v="0"/>
    <b v="1"/>
    <x v="2"/>
    <x v="2"/>
    <x v="2"/>
    <n v="78.180000000000007"/>
    <n v="57.333333333333336"/>
  </r>
  <r>
    <n v="162"/>
    <x v="162"/>
    <s v="Extended bottom-line open architecture"/>
    <n v="6100"/>
    <n v="9134"/>
    <x v="1"/>
    <n v="157"/>
    <x v="5"/>
    <s v="CHF"/>
    <x v="159"/>
    <n v="1546840800"/>
    <b v="0"/>
    <b v="0"/>
    <x v="1"/>
    <x v="1"/>
    <x v="1"/>
    <n v="149.74"/>
    <n v="58.178343949044589"/>
  </r>
  <r>
    <n v="163"/>
    <x v="163"/>
    <s v="Extended reciprocal circuit"/>
    <n v="3500"/>
    <n v="8864"/>
    <x v="1"/>
    <n v="246"/>
    <x v="1"/>
    <s v="USD"/>
    <x v="160"/>
    <n v="1512712800"/>
    <b v="0"/>
    <b v="1"/>
    <x v="14"/>
    <x v="7"/>
    <x v="14"/>
    <n v="253.26"/>
    <n v="36.032520325203251"/>
  </r>
  <r>
    <n v="164"/>
    <x v="164"/>
    <s v="Polarized human-resource protocol"/>
    <n v="150500"/>
    <n v="150755"/>
    <x v="1"/>
    <n v="1396"/>
    <x v="1"/>
    <s v="USD"/>
    <x v="161"/>
    <n v="1507525200"/>
    <b v="0"/>
    <b v="0"/>
    <x v="3"/>
    <x v="3"/>
    <x v="3"/>
    <n v="100.17"/>
    <n v="107.99068767908309"/>
  </r>
  <r>
    <n v="165"/>
    <x v="165"/>
    <s v="Synergized radical product"/>
    <n v="90400"/>
    <n v="110279"/>
    <x v="1"/>
    <n v="2506"/>
    <x v="1"/>
    <s v="USD"/>
    <x v="162"/>
    <n v="1504328400"/>
    <b v="0"/>
    <b v="0"/>
    <x v="2"/>
    <x v="2"/>
    <x v="2"/>
    <n v="121.99"/>
    <n v="44.005985634477256"/>
  </r>
  <r>
    <n v="166"/>
    <x v="166"/>
    <s v="Robust heuristic artificial intelligence"/>
    <n v="9800"/>
    <n v="13439"/>
    <x v="1"/>
    <n v="244"/>
    <x v="1"/>
    <s v="USD"/>
    <x v="163"/>
    <n v="1293343200"/>
    <b v="0"/>
    <b v="0"/>
    <x v="14"/>
    <x v="7"/>
    <x v="14"/>
    <n v="137.13"/>
    <n v="55.077868852459019"/>
  </r>
  <r>
    <n v="167"/>
    <x v="167"/>
    <s v="Robust content-based emulation"/>
    <n v="2600"/>
    <n v="10804"/>
    <x v="1"/>
    <n v="146"/>
    <x v="2"/>
    <s v="AUD"/>
    <x v="164"/>
    <n v="1371704400"/>
    <b v="0"/>
    <b v="0"/>
    <x v="3"/>
    <x v="3"/>
    <x v="3"/>
    <n v="415.54"/>
    <n v="74"/>
  </r>
  <r>
    <n v="168"/>
    <x v="168"/>
    <s v="Ergonomic uniform open system"/>
    <n v="128100"/>
    <n v="40107"/>
    <x v="0"/>
    <n v="955"/>
    <x v="3"/>
    <s v="DKK"/>
    <x v="165"/>
    <n v="1552798800"/>
    <b v="0"/>
    <b v="1"/>
    <x v="7"/>
    <x v="1"/>
    <x v="7"/>
    <n v="31.31"/>
    <n v="41.996858638743454"/>
  </r>
  <r>
    <n v="169"/>
    <x v="169"/>
    <s v="Profit-focused modular product"/>
    <n v="23300"/>
    <n v="98811"/>
    <x v="1"/>
    <n v="1267"/>
    <x v="1"/>
    <s v="USD"/>
    <x v="166"/>
    <n v="1342328400"/>
    <b v="0"/>
    <b v="1"/>
    <x v="12"/>
    <x v="4"/>
    <x v="12"/>
    <n v="424.08"/>
    <n v="77.988161010260455"/>
  </r>
  <r>
    <n v="170"/>
    <x v="170"/>
    <s v="Mandatory mobile product"/>
    <n v="188100"/>
    <n v="5528"/>
    <x v="0"/>
    <n v="67"/>
    <x v="1"/>
    <s v="USD"/>
    <x v="167"/>
    <n v="1502341200"/>
    <b v="0"/>
    <b v="0"/>
    <x v="7"/>
    <x v="1"/>
    <x v="7"/>
    <n v="2.94"/>
    <n v="82.507462686567166"/>
  </r>
  <r>
    <n v="171"/>
    <x v="171"/>
    <s v="Public-key 3rdgeneration budgetary management"/>
    <n v="4900"/>
    <n v="521"/>
    <x v="0"/>
    <n v="5"/>
    <x v="1"/>
    <s v="USD"/>
    <x v="168"/>
    <n v="1397192400"/>
    <b v="0"/>
    <b v="0"/>
    <x v="18"/>
    <x v="5"/>
    <x v="18"/>
    <n v="10.63"/>
    <n v="104.2"/>
  </r>
  <r>
    <n v="172"/>
    <x v="172"/>
    <s v="Centralized national firmware"/>
    <n v="800"/>
    <n v="663"/>
    <x v="0"/>
    <n v="26"/>
    <x v="1"/>
    <s v="USD"/>
    <x v="169"/>
    <n v="1407042000"/>
    <b v="0"/>
    <b v="1"/>
    <x v="4"/>
    <x v="4"/>
    <x v="4"/>
    <n v="82.88"/>
    <n v="25.5"/>
  </r>
  <r>
    <n v="173"/>
    <x v="173"/>
    <s v="Cross-group 4thgeneration middleware"/>
    <n v="96700"/>
    <n v="157635"/>
    <x v="1"/>
    <n v="1561"/>
    <x v="1"/>
    <s v="USD"/>
    <x v="170"/>
    <n v="1369371600"/>
    <b v="0"/>
    <b v="0"/>
    <x v="3"/>
    <x v="3"/>
    <x v="3"/>
    <n v="163.01"/>
    <n v="100.98334401024984"/>
  </r>
  <r>
    <n v="174"/>
    <x v="174"/>
    <s v="Pre-emptive scalable access"/>
    <n v="600"/>
    <n v="5368"/>
    <x v="1"/>
    <n v="48"/>
    <x v="1"/>
    <s v="USD"/>
    <x v="171"/>
    <n v="1444107600"/>
    <b v="0"/>
    <b v="1"/>
    <x v="8"/>
    <x v="2"/>
    <x v="8"/>
    <n v="894.67"/>
    <n v="111.83333333333333"/>
  </r>
  <r>
    <n v="175"/>
    <x v="175"/>
    <s v="Sharable intangible migration"/>
    <n v="181200"/>
    <n v="47459"/>
    <x v="0"/>
    <n v="1130"/>
    <x v="1"/>
    <s v="USD"/>
    <x v="172"/>
    <n v="1474261200"/>
    <b v="0"/>
    <b v="0"/>
    <x v="3"/>
    <x v="3"/>
    <x v="3"/>
    <n v="26.19"/>
    <n v="41.999115044247787"/>
  </r>
  <r>
    <n v="176"/>
    <x v="176"/>
    <s v="Proactive scalable Graphical User Interface"/>
    <n v="115000"/>
    <n v="86060"/>
    <x v="0"/>
    <n v="782"/>
    <x v="1"/>
    <s v="USD"/>
    <x v="173"/>
    <n v="1473656400"/>
    <b v="0"/>
    <b v="0"/>
    <x v="3"/>
    <x v="3"/>
    <x v="3"/>
    <n v="74.83"/>
    <n v="110.05115089514067"/>
  </r>
  <r>
    <n v="177"/>
    <x v="177"/>
    <s v="Digitized solution-oriented product"/>
    <n v="38800"/>
    <n v="161593"/>
    <x v="1"/>
    <n v="2739"/>
    <x v="1"/>
    <s v="USD"/>
    <x v="174"/>
    <n v="1291960800"/>
    <b v="0"/>
    <b v="0"/>
    <x v="3"/>
    <x v="3"/>
    <x v="3"/>
    <n v="416.48"/>
    <n v="58.997079225994888"/>
  </r>
  <r>
    <n v="178"/>
    <x v="178"/>
    <s v="Triple-buffered cohesive structure"/>
    <n v="7200"/>
    <n v="6927"/>
    <x v="0"/>
    <n v="210"/>
    <x v="1"/>
    <s v="USD"/>
    <x v="175"/>
    <n v="1506747600"/>
    <b v="0"/>
    <b v="0"/>
    <x v="0"/>
    <x v="0"/>
    <x v="0"/>
    <n v="96.21"/>
    <n v="32.985714285714288"/>
  </r>
  <r>
    <n v="179"/>
    <x v="179"/>
    <s v="Realigned human-resource orchestration"/>
    <n v="44500"/>
    <n v="159185"/>
    <x v="1"/>
    <n v="3537"/>
    <x v="0"/>
    <s v="CAD"/>
    <x v="176"/>
    <n v="1363582800"/>
    <b v="0"/>
    <b v="1"/>
    <x v="3"/>
    <x v="3"/>
    <x v="3"/>
    <n v="357.72"/>
    <n v="45.005654509471306"/>
  </r>
  <r>
    <n v="180"/>
    <x v="180"/>
    <s v="Optional clear-thinking software"/>
    <n v="56000"/>
    <n v="172736"/>
    <x v="1"/>
    <n v="2107"/>
    <x v="2"/>
    <s v="AUD"/>
    <x v="177"/>
    <n v="1269666000"/>
    <b v="0"/>
    <b v="0"/>
    <x v="8"/>
    <x v="2"/>
    <x v="8"/>
    <n v="308.45999999999998"/>
    <n v="81.98196487897485"/>
  </r>
  <r>
    <n v="181"/>
    <x v="181"/>
    <s v="Centralized global approach"/>
    <n v="8600"/>
    <n v="5315"/>
    <x v="0"/>
    <n v="136"/>
    <x v="1"/>
    <s v="USD"/>
    <x v="178"/>
    <n v="1508648400"/>
    <b v="0"/>
    <b v="0"/>
    <x v="2"/>
    <x v="2"/>
    <x v="2"/>
    <n v="61.8"/>
    <n v="39.080882352941174"/>
  </r>
  <r>
    <n v="182"/>
    <x v="182"/>
    <s v="Reverse-engineered bandwidth-monitored contingency"/>
    <n v="27100"/>
    <n v="195750"/>
    <x v="1"/>
    <n v="3318"/>
    <x v="3"/>
    <s v="DKK"/>
    <x v="179"/>
    <n v="1561957200"/>
    <b v="0"/>
    <b v="0"/>
    <x v="3"/>
    <x v="3"/>
    <x v="3"/>
    <n v="722.32"/>
    <n v="58.996383363471971"/>
  </r>
  <r>
    <n v="183"/>
    <x v="183"/>
    <s v="Pre-emptive bandwidth-monitored instruction set"/>
    <n v="5100"/>
    <n v="3525"/>
    <x v="0"/>
    <n v="86"/>
    <x v="0"/>
    <s v="CAD"/>
    <x v="180"/>
    <n v="1285131600"/>
    <b v="0"/>
    <b v="0"/>
    <x v="1"/>
    <x v="1"/>
    <x v="1"/>
    <n v="69.12"/>
    <n v="40.988372093023258"/>
  </r>
  <r>
    <n v="184"/>
    <x v="184"/>
    <s v="Adaptive asynchronous emulation"/>
    <n v="3600"/>
    <n v="10550"/>
    <x v="1"/>
    <n v="340"/>
    <x v="1"/>
    <s v="USD"/>
    <x v="181"/>
    <n v="1556946000"/>
    <b v="0"/>
    <b v="0"/>
    <x v="3"/>
    <x v="3"/>
    <x v="3"/>
    <n v="293.06"/>
    <n v="31.029411764705884"/>
  </r>
  <r>
    <n v="185"/>
    <x v="185"/>
    <s v="Innovative actuating conglomeration"/>
    <n v="1000"/>
    <n v="718"/>
    <x v="0"/>
    <n v="19"/>
    <x v="1"/>
    <s v="USD"/>
    <x v="182"/>
    <n v="1527138000"/>
    <b v="0"/>
    <b v="0"/>
    <x v="19"/>
    <x v="4"/>
    <x v="19"/>
    <n v="71.8"/>
    <n v="37.789473684210527"/>
  </r>
  <r>
    <n v="186"/>
    <x v="186"/>
    <s v="Grass-roots foreground policy"/>
    <n v="88800"/>
    <n v="28358"/>
    <x v="0"/>
    <n v="886"/>
    <x v="1"/>
    <s v="USD"/>
    <x v="183"/>
    <n v="1402117200"/>
    <b v="0"/>
    <b v="0"/>
    <x v="3"/>
    <x v="3"/>
    <x v="3"/>
    <n v="31.93"/>
    <n v="32.006772009029348"/>
  </r>
  <r>
    <n v="187"/>
    <x v="187"/>
    <s v="Horizontal transitional paradigm"/>
    <n v="60200"/>
    <n v="138384"/>
    <x v="1"/>
    <n v="1442"/>
    <x v="0"/>
    <s v="CAD"/>
    <x v="184"/>
    <n v="1364014800"/>
    <b v="0"/>
    <b v="1"/>
    <x v="12"/>
    <x v="4"/>
    <x v="12"/>
    <n v="229.87"/>
    <n v="95.966712898751737"/>
  </r>
  <r>
    <n v="188"/>
    <x v="188"/>
    <s v="Networked didactic info-mediaries"/>
    <n v="8200"/>
    <n v="2625"/>
    <x v="0"/>
    <n v="35"/>
    <x v="6"/>
    <s v="EUR"/>
    <x v="185"/>
    <n v="1417586400"/>
    <b v="0"/>
    <b v="0"/>
    <x v="3"/>
    <x v="3"/>
    <x v="3"/>
    <n v="32.01"/>
    <n v="75"/>
  </r>
  <r>
    <n v="189"/>
    <x v="189"/>
    <s v="Switchable contextually-based access"/>
    <n v="191300"/>
    <n v="45004"/>
    <x v="3"/>
    <n v="441"/>
    <x v="1"/>
    <s v="USD"/>
    <x v="186"/>
    <n v="1457071200"/>
    <b v="0"/>
    <b v="0"/>
    <x v="3"/>
    <x v="3"/>
    <x v="3"/>
    <n v="23.53"/>
    <n v="102.0498866213152"/>
  </r>
  <r>
    <n v="190"/>
    <x v="190"/>
    <s v="Up-sized dynamic throughput"/>
    <n v="3700"/>
    <n v="2538"/>
    <x v="0"/>
    <n v="24"/>
    <x v="1"/>
    <s v="USD"/>
    <x v="187"/>
    <n v="1370408400"/>
    <b v="0"/>
    <b v="1"/>
    <x v="3"/>
    <x v="3"/>
    <x v="3"/>
    <n v="68.59"/>
    <n v="105.75"/>
  </r>
  <r>
    <n v="191"/>
    <x v="191"/>
    <s v="Mandatory reciprocal superstructure"/>
    <n v="8400"/>
    <n v="3188"/>
    <x v="0"/>
    <n v="86"/>
    <x v="6"/>
    <s v="EUR"/>
    <x v="188"/>
    <n v="1552626000"/>
    <b v="0"/>
    <b v="0"/>
    <x v="3"/>
    <x v="3"/>
    <x v="3"/>
    <n v="37.950000000000003"/>
    <n v="37.069767441860463"/>
  </r>
  <r>
    <n v="192"/>
    <x v="192"/>
    <s v="Upgradable 4thgeneration productivity"/>
    <n v="42600"/>
    <n v="8517"/>
    <x v="0"/>
    <n v="243"/>
    <x v="1"/>
    <s v="USD"/>
    <x v="189"/>
    <n v="1404190800"/>
    <b v="0"/>
    <b v="0"/>
    <x v="1"/>
    <x v="1"/>
    <x v="1"/>
    <n v="19.989999999999998"/>
    <n v="35.049382716049379"/>
  </r>
  <r>
    <n v="193"/>
    <x v="193"/>
    <s v="Progressive discrete hub"/>
    <n v="6600"/>
    <n v="3012"/>
    <x v="0"/>
    <n v="65"/>
    <x v="1"/>
    <s v="USD"/>
    <x v="190"/>
    <n v="1523509200"/>
    <b v="1"/>
    <b v="0"/>
    <x v="7"/>
    <x v="1"/>
    <x v="7"/>
    <n v="45.64"/>
    <n v="46.338461538461537"/>
  </r>
  <r>
    <n v="194"/>
    <x v="194"/>
    <s v="Assimilated multi-tasking archive"/>
    <n v="7100"/>
    <n v="8716"/>
    <x v="1"/>
    <n v="126"/>
    <x v="1"/>
    <s v="USD"/>
    <x v="191"/>
    <n v="1443589200"/>
    <b v="0"/>
    <b v="0"/>
    <x v="16"/>
    <x v="1"/>
    <x v="16"/>
    <n v="122.76"/>
    <n v="69.174603174603178"/>
  </r>
  <r>
    <n v="195"/>
    <x v="195"/>
    <s v="Upgradable high-level solution"/>
    <n v="15800"/>
    <n v="57157"/>
    <x v="1"/>
    <n v="524"/>
    <x v="1"/>
    <s v="USD"/>
    <x v="192"/>
    <n v="1533445200"/>
    <b v="0"/>
    <b v="0"/>
    <x v="5"/>
    <x v="1"/>
    <x v="5"/>
    <n v="361.75"/>
    <n v="109.07824427480917"/>
  </r>
  <r>
    <n v="196"/>
    <x v="196"/>
    <s v="Organic bandwidth-monitored frame"/>
    <n v="8200"/>
    <n v="5178"/>
    <x v="0"/>
    <n v="100"/>
    <x v="3"/>
    <s v="DKK"/>
    <x v="173"/>
    <n v="1474520400"/>
    <b v="0"/>
    <b v="0"/>
    <x v="8"/>
    <x v="2"/>
    <x v="8"/>
    <n v="63.15"/>
    <n v="51.78"/>
  </r>
  <r>
    <n v="197"/>
    <x v="197"/>
    <s v="Business-focused logistical framework"/>
    <n v="54700"/>
    <n v="163118"/>
    <x v="1"/>
    <n v="1989"/>
    <x v="1"/>
    <s v="USD"/>
    <x v="193"/>
    <n v="1499403600"/>
    <b v="0"/>
    <b v="0"/>
    <x v="6"/>
    <x v="4"/>
    <x v="6"/>
    <n v="298.2"/>
    <n v="82.010055304172951"/>
  </r>
  <r>
    <n v="198"/>
    <x v="198"/>
    <s v="Universal multi-state capability"/>
    <n v="63200"/>
    <n v="6041"/>
    <x v="0"/>
    <n v="168"/>
    <x v="1"/>
    <s v="USD"/>
    <x v="194"/>
    <n v="1283576400"/>
    <b v="0"/>
    <b v="0"/>
    <x v="5"/>
    <x v="1"/>
    <x v="5"/>
    <n v="9.56"/>
    <n v="35.958333333333336"/>
  </r>
  <r>
    <n v="199"/>
    <x v="199"/>
    <s v="Digitized reciprocal infrastructure"/>
    <n v="1800"/>
    <n v="968"/>
    <x v="0"/>
    <n v="13"/>
    <x v="1"/>
    <s v="USD"/>
    <x v="195"/>
    <n v="1436590800"/>
    <b v="0"/>
    <b v="0"/>
    <x v="1"/>
    <x v="1"/>
    <x v="1"/>
    <n v="53.78"/>
    <n v="74.461538461538467"/>
  </r>
  <r>
    <n v="200"/>
    <x v="200"/>
    <s v="Reduced dedicated capability"/>
    <n v="100"/>
    <n v="2"/>
    <x v="0"/>
    <n v="1"/>
    <x v="0"/>
    <s v="CAD"/>
    <x v="152"/>
    <n v="1270443600"/>
    <b v="0"/>
    <b v="0"/>
    <x v="3"/>
    <x v="3"/>
    <x v="3"/>
    <n v="2"/>
    <n v="2"/>
  </r>
  <r>
    <n v="201"/>
    <x v="201"/>
    <s v="Cross-platform bi-directional workforce"/>
    <n v="2100"/>
    <n v="14305"/>
    <x v="1"/>
    <n v="157"/>
    <x v="1"/>
    <s v="USD"/>
    <x v="196"/>
    <n v="1407819600"/>
    <b v="0"/>
    <b v="0"/>
    <x v="2"/>
    <x v="2"/>
    <x v="2"/>
    <n v="681.19"/>
    <n v="91.114649681528661"/>
  </r>
  <r>
    <n v="202"/>
    <x v="202"/>
    <s v="Upgradable scalable methodology"/>
    <n v="8300"/>
    <n v="6543"/>
    <x v="3"/>
    <n v="82"/>
    <x v="1"/>
    <s v="USD"/>
    <x v="197"/>
    <n v="1317877200"/>
    <b v="0"/>
    <b v="0"/>
    <x v="0"/>
    <x v="0"/>
    <x v="0"/>
    <n v="78.83"/>
    <n v="79.792682926829272"/>
  </r>
  <r>
    <n v="203"/>
    <x v="203"/>
    <s v="Customer-focused client-server service-desk"/>
    <n v="143900"/>
    <n v="193413"/>
    <x v="1"/>
    <n v="4498"/>
    <x v="2"/>
    <s v="AUD"/>
    <x v="198"/>
    <n v="1484805600"/>
    <b v="0"/>
    <b v="0"/>
    <x v="3"/>
    <x v="3"/>
    <x v="3"/>
    <n v="134.41"/>
    <n v="42.999777678968428"/>
  </r>
  <r>
    <n v="204"/>
    <x v="204"/>
    <s v="Mandatory multimedia leverage"/>
    <n v="75000"/>
    <n v="2529"/>
    <x v="0"/>
    <n v="40"/>
    <x v="1"/>
    <s v="USD"/>
    <x v="199"/>
    <n v="1302670800"/>
    <b v="0"/>
    <b v="0"/>
    <x v="17"/>
    <x v="1"/>
    <x v="17"/>
    <n v="3.37"/>
    <n v="63.225000000000001"/>
  </r>
  <r>
    <n v="205"/>
    <x v="205"/>
    <s v="Focused analyzing circuit"/>
    <n v="1300"/>
    <n v="5614"/>
    <x v="1"/>
    <n v="80"/>
    <x v="1"/>
    <s v="USD"/>
    <x v="200"/>
    <n v="1540789200"/>
    <b v="1"/>
    <b v="0"/>
    <x v="3"/>
    <x v="3"/>
    <x v="3"/>
    <n v="431.85"/>
    <n v="70.174999999999997"/>
  </r>
  <r>
    <n v="206"/>
    <x v="206"/>
    <s v="Fundamental grid-enabled strategy"/>
    <n v="9000"/>
    <n v="3496"/>
    <x v="3"/>
    <n v="57"/>
    <x v="1"/>
    <s v="USD"/>
    <x v="201"/>
    <n v="1268028000"/>
    <b v="0"/>
    <b v="0"/>
    <x v="13"/>
    <x v="5"/>
    <x v="13"/>
    <n v="38.840000000000003"/>
    <n v="61.333333333333336"/>
  </r>
  <r>
    <n v="207"/>
    <x v="207"/>
    <s v="Digitized 5thgeneration knowledgebase"/>
    <n v="1000"/>
    <n v="4257"/>
    <x v="1"/>
    <n v="43"/>
    <x v="1"/>
    <s v="USD"/>
    <x v="202"/>
    <n v="1537160400"/>
    <b v="0"/>
    <b v="1"/>
    <x v="1"/>
    <x v="1"/>
    <x v="1"/>
    <n v="425.7"/>
    <n v="99"/>
  </r>
  <r>
    <n v="208"/>
    <x v="208"/>
    <s v="Mandatory multi-tasking encryption"/>
    <n v="196900"/>
    <n v="199110"/>
    <x v="1"/>
    <n v="2053"/>
    <x v="1"/>
    <s v="USD"/>
    <x v="203"/>
    <n v="1512280800"/>
    <b v="0"/>
    <b v="0"/>
    <x v="4"/>
    <x v="4"/>
    <x v="4"/>
    <n v="101.12"/>
    <n v="96.984900146127615"/>
  </r>
  <r>
    <n v="209"/>
    <x v="209"/>
    <s v="Distributed system-worthy application"/>
    <n v="194500"/>
    <n v="41212"/>
    <x v="2"/>
    <n v="808"/>
    <x v="2"/>
    <s v="AUD"/>
    <x v="204"/>
    <n v="1463115600"/>
    <b v="0"/>
    <b v="0"/>
    <x v="4"/>
    <x v="4"/>
    <x v="4"/>
    <n v="21.19"/>
    <n v="51.004950495049506"/>
  </r>
  <r>
    <n v="210"/>
    <x v="210"/>
    <s v="Synergistic tertiary time-frame"/>
    <n v="9400"/>
    <n v="6338"/>
    <x v="0"/>
    <n v="226"/>
    <x v="3"/>
    <s v="DKK"/>
    <x v="205"/>
    <n v="1490850000"/>
    <b v="0"/>
    <b v="0"/>
    <x v="22"/>
    <x v="4"/>
    <x v="22"/>
    <n v="67.430000000000007"/>
    <n v="28.044247787610619"/>
  </r>
  <r>
    <n v="211"/>
    <x v="211"/>
    <s v="Customer-focused impactful benchmark"/>
    <n v="104400"/>
    <n v="99100"/>
    <x v="0"/>
    <n v="1625"/>
    <x v="1"/>
    <s v="USD"/>
    <x v="206"/>
    <n v="1379653200"/>
    <b v="0"/>
    <b v="0"/>
    <x v="3"/>
    <x v="3"/>
    <x v="3"/>
    <n v="94.92"/>
    <n v="60.984615384615381"/>
  </r>
  <r>
    <n v="212"/>
    <x v="212"/>
    <s v="Profound next generation infrastructure"/>
    <n v="8100"/>
    <n v="12300"/>
    <x v="1"/>
    <n v="168"/>
    <x v="1"/>
    <s v="USD"/>
    <x v="207"/>
    <n v="1580364000"/>
    <b v="0"/>
    <b v="0"/>
    <x v="3"/>
    <x v="3"/>
    <x v="3"/>
    <n v="151.85"/>
    <n v="73.214285714285708"/>
  </r>
  <r>
    <n v="213"/>
    <x v="213"/>
    <s v="Face-to-face encompassing info-mediaries"/>
    <n v="87900"/>
    <n v="171549"/>
    <x v="1"/>
    <n v="4289"/>
    <x v="1"/>
    <s v="USD"/>
    <x v="208"/>
    <n v="1289714400"/>
    <b v="0"/>
    <b v="1"/>
    <x v="7"/>
    <x v="1"/>
    <x v="7"/>
    <n v="195.16"/>
    <n v="39.997435299603637"/>
  </r>
  <r>
    <n v="214"/>
    <x v="214"/>
    <s v="Open-source fresh-thinking policy"/>
    <n v="1400"/>
    <n v="14324"/>
    <x v="1"/>
    <n v="165"/>
    <x v="1"/>
    <s v="USD"/>
    <x v="209"/>
    <n v="1282712400"/>
    <b v="0"/>
    <b v="0"/>
    <x v="1"/>
    <x v="1"/>
    <x v="1"/>
    <n v="1023.14"/>
    <n v="86.812121212121212"/>
  </r>
  <r>
    <n v="215"/>
    <x v="215"/>
    <s v="Extended 24/7 implementation"/>
    <n v="156800"/>
    <n v="6024"/>
    <x v="0"/>
    <n v="143"/>
    <x v="1"/>
    <s v="USD"/>
    <x v="210"/>
    <n v="1550210400"/>
    <b v="0"/>
    <b v="0"/>
    <x v="3"/>
    <x v="3"/>
    <x v="3"/>
    <n v="3.84"/>
    <n v="42.125874125874127"/>
  </r>
  <r>
    <n v="216"/>
    <x v="216"/>
    <s v="Organic dynamic algorithm"/>
    <n v="121700"/>
    <n v="188721"/>
    <x v="1"/>
    <n v="1815"/>
    <x v="1"/>
    <s v="USD"/>
    <x v="211"/>
    <n v="1322114400"/>
    <b v="0"/>
    <b v="0"/>
    <x v="3"/>
    <x v="3"/>
    <x v="3"/>
    <n v="155.07"/>
    <n v="103.97851239669421"/>
  </r>
  <r>
    <n v="217"/>
    <x v="217"/>
    <s v="Organic multi-tasking focus group"/>
    <n v="129400"/>
    <n v="57911"/>
    <x v="0"/>
    <n v="934"/>
    <x v="1"/>
    <s v="USD"/>
    <x v="212"/>
    <n v="1557205200"/>
    <b v="0"/>
    <b v="0"/>
    <x v="22"/>
    <x v="4"/>
    <x v="22"/>
    <n v="44.75"/>
    <n v="62.003211991434689"/>
  </r>
  <r>
    <n v="218"/>
    <x v="218"/>
    <s v="Adaptive logistical initiative"/>
    <n v="5700"/>
    <n v="12309"/>
    <x v="1"/>
    <n v="397"/>
    <x v="4"/>
    <s v="GBP"/>
    <x v="213"/>
    <n v="1323928800"/>
    <b v="0"/>
    <b v="1"/>
    <x v="12"/>
    <x v="4"/>
    <x v="12"/>
    <n v="215.95"/>
    <n v="31.005037783375315"/>
  </r>
  <r>
    <n v="219"/>
    <x v="219"/>
    <s v="Stand-alone mobile customer loyalty"/>
    <n v="41700"/>
    <n v="138497"/>
    <x v="1"/>
    <n v="1539"/>
    <x v="1"/>
    <s v="USD"/>
    <x v="214"/>
    <n v="1346130000"/>
    <b v="0"/>
    <b v="0"/>
    <x v="10"/>
    <x v="4"/>
    <x v="10"/>
    <n v="332.13"/>
    <n v="89.991552956465242"/>
  </r>
  <r>
    <n v="220"/>
    <x v="220"/>
    <s v="Focused composite approach"/>
    <n v="7900"/>
    <n v="667"/>
    <x v="0"/>
    <n v="17"/>
    <x v="1"/>
    <s v="USD"/>
    <x v="215"/>
    <n v="1311051600"/>
    <b v="1"/>
    <b v="0"/>
    <x v="3"/>
    <x v="3"/>
    <x v="3"/>
    <n v="8.44"/>
    <n v="39.235294117647058"/>
  </r>
  <r>
    <n v="221"/>
    <x v="221"/>
    <s v="Face-to-face clear-thinking Local Area Network"/>
    <n v="121500"/>
    <n v="119830"/>
    <x v="0"/>
    <n v="2179"/>
    <x v="1"/>
    <s v="USD"/>
    <x v="216"/>
    <n v="1340427600"/>
    <b v="1"/>
    <b v="0"/>
    <x v="0"/>
    <x v="0"/>
    <x v="0"/>
    <n v="98.63"/>
    <n v="54.993116108306566"/>
  </r>
  <r>
    <n v="222"/>
    <x v="222"/>
    <s v="Cross-group cohesive circuit"/>
    <n v="4800"/>
    <n v="6623"/>
    <x v="1"/>
    <n v="138"/>
    <x v="1"/>
    <s v="USD"/>
    <x v="217"/>
    <n v="1412312400"/>
    <b v="0"/>
    <b v="0"/>
    <x v="14"/>
    <x v="7"/>
    <x v="14"/>
    <n v="137.97999999999999"/>
    <n v="47.992753623188406"/>
  </r>
  <r>
    <n v="223"/>
    <x v="223"/>
    <s v="Synergistic explicit capability"/>
    <n v="87300"/>
    <n v="81897"/>
    <x v="0"/>
    <n v="931"/>
    <x v="1"/>
    <s v="USD"/>
    <x v="218"/>
    <n v="1459314000"/>
    <b v="0"/>
    <b v="0"/>
    <x v="3"/>
    <x v="3"/>
    <x v="3"/>
    <n v="93.81"/>
    <n v="87.966702470461868"/>
  </r>
  <r>
    <n v="224"/>
    <x v="224"/>
    <s v="Diverse analyzing definition"/>
    <n v="46300"/>
    <n v="186885"/>
    <x v="1"/>
    <n v="3594"/>
    <x v="1"/>
    <s v="USD"/>
    <x v="219"/>
    <n v="1415426400"/>
    <b v="0"/>
    <b v="0"/>
    <x v="22"/>
    <x v="4"/>
    <x v="22"/>
    <n v="403.64"/>
    <n v="51.999165275459099"/>
  </r>
  <r>
    <n v="225"/>
    <x v="225"/>
    <s v="Enterprise-wide reciprocal success"/>
    <n v="67800"/>
    <n v="176398"/>
    <x v="1"/>
    <n v="5880"/>
    <x v="1"/>
    <s v="USD"/>
    <x v="220"/>
    <n v="1399093200"/>
    <b v="1"/>
    <b v="0"/>
    <x v="1"/>
    <x v="1"/>
    <x v="1"/>
    <n v="260.17"/>
    <n v="29.999659863945578"/>
  </r>
  <r>
    <n v="226"/>
    <x v="102"/>
    <s v="Progressive neutral middleware"/>
    <n v="3000"/>
    <n v="10999"/>
    <x v="1"/>
    <n v="112"/>
    <x v="1"/>
    <s v="USD"/>
    <x v="221"/>
    <n v="1273899600"/>
    <b v="0"/>
    <b v="0"/>
    <x v="14"/>
    <x v="7"/>
    <x v="14"/>
    <n v="366.63"/>
    <n v="98.205357142857139"/>
  </r>
  <r>
    <n v="227"/>
    <x v="226"/>
    <s v="Intuitive exuding process improvement"/>
    <n v="60900"/>
    <n v="102751"/>
    <x v="1"/>
    <n v="943"/>
    <x v="1"/>
    <s v="USD"/>
    <x v="222"/>
    <n v="1432184400"/>
    <b v="0"/>
    <b v="0"/>
    <x v="20"/>
    <x v="6"/>
    <x v="20"/>
    <n v="168.72"/>
    <n v="108.96182396606575"/>
  </r>
  <r>
    <n v="228"/>
    <x v="227"/>
    <s v="Exclusive real-time protocol"/>
    <n v="137900"/>
    <n v="165352"/>
    <x v="1"/>
    <n v="2468"/>
    <x v="1"/>
    <s v="USD"/>
    <x v="172"/>
    <n v="1474779600"/>
    <b v="0"/>
    <b v="0"/>
    <x v="10"/>
    <x v="4"/>
    <x v="10"/>
    <n v="119.91"/>
    <n v="66.998379254457049"/>
  </r>
  <r>
    <n v="229"/>
    <x v="228"/>
    <s v="Extended encompassing application"/>
    <n v="85600"/>
    <n v="165798"/>
    <x v="1"/>
    <n v="2551"/>
    <x v="1"/>
    <s v="USD"/>
    <x v="223"/>
    <n v="1500440400"/>
    <b v="0"/>
    <b v="1"/>
    <x v="20"/>
    <x v="6"/>
    <x v="20"/>
    <n v="193.69"/>
    <n v="64.99333594668758"/>
  </r>
  <r>
    <n v="230"/>
    <x v="229"/>
    <s v="Progressive value-added ability"/>
    <n v="2400"/>
    <n v="10084"/>
    <x v="1"/>
    <n v="101"/>
    <x v="1"/>
    <s v="USD"/>
    <x v="224"/>
    <n v="1575612000"/>
    <b v="0"/>
    <b v="0"/>
    <x v="11"/>
    <x v="6"/>
    <x v="11"/>
    <n v="420.17"/>
    <n v="99.841584158415841"/>
  </r>
  <r>
    <n v="231"/>
    <x v="230"/>
    <s v="Cross-platform uniform hardware"/>
    <n v="7200"/>
    <n v="5523"/>
    <x v="3"/>
    <n v="67"/>
    <x v="1"/>
    <s v="USD"/>
    <x v="225"/>
    <n v="1374123600"/>
    <b v="0"/>
    <b v="0"/>
    <x v="3"/>
    <x v="3"/>
    <x v="3"/>
    <n v="76.709999999999994"/>
    <n v="82.432835820895519"/>
  </r>
  <r>
    <n v="232"/>
    <x v="231"/>
    <s v="Progressive secondary portal"/>
    <n v="3400"/>
    <n v="5823"/>
    <x v="1"/>
    <n v="92"/>
    <x v="1"/>
    <s v="USD"/>
    <x v="226"/>
    <n v="1469509200"/>
    <b v="0"/>
    <b v="0"/>
    <x v="3"/>
    <x v="3"/>
    <x v="3"/>
    <n v="171.26"/>
    <n v="63.293478260869563"/>
  </r>
  <r>
    <n v="233"/>
    <x v="232"/>
    <s v="Multi-lateral national adapter"/>
    <n v="3800"/>
    <n v="6000"/>
    <x v="1"/>
    <n v="62"/>
    <x v="1"/>
    <s v="USD"/>
    <x v="227"/>
    <n v="1309237200"/>
    <b v="0"/>
    <b v="0"/>
    <x v="10"/>
    <x v="4"/>
    <x v="10"/>
    <n v="157.88999999999999"/>
    <n v="96.774193548387103"/>
  </r>
  <r>
    <n v="234"/>
    <x v="233"/>
    <s v="Enterprise-wide motivating matrices"/>
    <n v="7500"/>
    <n v="8181"/>
    <x v="1"/>
    <n v="149"/>
    <x v="6"/>
    <s v="EUR"/>
    <x v="228"/>
    <n v="1503982800"/>
    <b v="0"/>
    <b v="1"/>
    <x v="11"/>
    <x v="6"/>
    <x v="11"/>
    <n v="109.08"/>
    <n v="54.906040268456373"/>
  </r>
  <r>
    <n v="235"/>
    <x v="234"/>
    <s v="Polarized upward-trending Local Area Network"/>
    <n v="8600"/>
    <n v="3589"/>
    <x v="0"/>
    <n v="92"/>
    <x v="1"/>
    <s v="USD"/>
    <x v="229"/>
    <n v="1487397600"/>
    <b v="0"/>
    <b v="0"/>
    <x v="10"/>
    <x v="4"/>
    <x v="10"/>
    <n v="41.73"/>
    <n v="39.010869565217391"/>
  </r>
  <r>
    <n v="236"/>
    <x v="235"/>
    <s v="Object-based directional function"/>
    <n v="39500"/>
    <n v="4323"/>
    <x v="0"/>
    <n v="57"/>
    <x v="2"/>
    <s v="AUD"/>
    <x v="230"/>
    <n v="1562043600"/>
    <b v="0"/>
    <b v="1"/>
    <x v="1"/>
    <x v="1"/>
    <x v="1"/>
    <n v="10.94"/>
    <n v="75.84210526315789"/>
  </r>
  <r>
    <n v="237"/>
    <x v="236"/>
    <s v="Re-contextualized tangible open architecture"/>
    <n v="9300"/>
    <n v="14822"/>
    <x v="1"/>
    <n v="329"/>
    <x v="1"/>
    <s v="USD"/>
    <x v="231"/>
    <n v="1398574800"/>
    <b v="0"/>
    <b v="0"/>
    <x v="10"/>
    <x v="4"/>
    <x v="10"/>
    <n v="159.38"/>
    <n v="45.051671732522799"/>
  </r>
  <r>
    <n v="238"/>
    <x v="237"/>
    <s v="Distributed systemic adapter"/>
    <n v="2400"/>
    <n v="10138"/>
    <x v="1"/>
    <n v="97"/>
    <x v="3"/>
    <s v="DKK"/>
    <x v="232"/>
    <n v="1515391200"/>
    <b v="0"/>
    <b v="1"/>
    <x v="3"/>
    <x v="3"/>
    <x v="3"/>
    <n v="422.42"/>
    <n v="104.51546391752578"/>
  </r>
  <r>
    <n v="239"/>
    <x v="238"/>
    <s v="Networked web-enabled instruction set"/>
    <n v="3200"/>
    <n v="3127"/>
    <x v="0"/>
    <n v="41"/>
    <x v="1"/>
    <s v="USD"/>
    <x v="233"/>
    <n v="1441170000"/>
    <b v="0"/>
    <b v="0"/>
    <x v="8"/>
    <x v="2"/>
    <x v="8"/>
    <n v="97.72"/>
    <n v="76.268292682926827"/>
  </r>
  <r>
    <n v="240"/>
    <x v="239"/>
    <s v="Vision-oriented dynamic service-desk"/>
    <n v="29400"/>
    <n v="123124"/>
    <x v="1"/>
    <n v="1784"/>
    <x v="1"/>
    <s v="USD"/>
    <x v="194"/>
    <n v="1281157200"/>
    <b v="0"/>
    <b v="0"/>
    <x v="3"/>
    <x v="3"/>
    <x v="3"/>
    <n v="418.79"/>
    <n v="69.015695067264573"/>
  </r>
  <r>
    <n v="241"/>
    <x v="240"/>
    <s v="Vision-oriented actuating open system"/>
    <n v="168500"/>
    <n v="171729"/>
    <x v="1"/>
    <n v="1684"/>
    <x v="2"/>
    <s v="AUD"/>
    <x v="234"/>
    <n v="1398229200"/>
    <b v="0"/>
    <b v="1"/>
    <x v="9"/>
    <x v="5"/>
    <x v="9"/>
    <n v="101.92"/>
    <n v="101.97684085510689"/>
  </r>
  <r>
    <n v="242"/>
    <x v="241"/>
    <s v="Sharable scalable core"/>
    <n v="8400"/>
    <n v="10729"/>
    <x v="1"/>
    <n v="250"/>
    <x v="1"/>
    <s v="USD"/>
    <x v="235"/>
    <n v="1495256400"/>
    <b v="0"/>
    <b v="1"/>
    <x v="1"/>
    <x v="1"/>
    <x v="1"/>
    <n v="127.73"/>
    <n v="42.915999999999997"/>
  </r>
  <r>
    <n v="243"/>
    <x v="242"/>
    <s v="Customer-focused attitude-oriented function"/>
    <n v="2300"/>
    <n v="10240"/>
    <x v="1"/>
    <n v="238"/>
    <x v="1"/>
    <s v="USD"/>
    <x v="236"/>
    <n v="1520402400"/>
    <b v="0"/>
    <b v="0"/>
    <x v="3"/>
    <x v="3"/>
    <x v="3"/>
    <n v="445.22"/>
    <n v="43.025210084033617"/>
  </r>
  <r>
    <n v="244"/>
    <x v="243"/>
    <s v="Reverse-engineered system-worthy extranet"/>
    <n v="700"/>
    <n v="3988"/>
    <x v="1"/>
    <n v="53"/>
    <x v="1"/>
    <s v="USD"/>
    <x v="237"/>
    <n v="1409806800"/>
    <b v="0"/>
    <b v="0"/>
    <x v="3"/>
    <x v="3"/>
    <x v="3"/>
    <n v="569.71"/>
    <n v="75.245283018867923"/>
  </r>
  <r>
    <n v="245"/>
    <x v="244"/>
    <s v="Re-engineered systematic monitoring"/>
    <n v="2900"/>
    <n v="14771"/>
    <x v="1"/>
    <n v="214"/>
    <x v="1"/>
    <s v="USD"/>
    <x v="238"/>
    <n v="1396933200"/>
    <b v="0"/>
    <b v="0"/>
    <x v="3"/>
    <x v="3"/>
    <x v="3"/>
    <n v="509.34"/>
    <n v="69.023364485981304"/>
  </r>
  <r>
    <n v="246"/>
    <x v="245"/>
    <s v="Seamless value-added standardization"/>
    <n v="4500"/>
    <n v="14649"/>
    <x v="1"/>
    <n v="222"/>
    <x v="1"/>
    <s v="USD"/>
    <x v="239"/>
    <n v="1376024400"/>
    <b v="0"/>
    <b v="0"/>
    <x v="2"/>
    <x v="2"/>
    <x v="2"/>
    <n v="325.52999999999997"/>
    <n v="65.986486486486484"/>
  </r>
  <r>
    <n v="247"/>
    <x v="246"/>
    <s v="Triple-buffered fresh-thinking frame"/>
    <n v="19800"/>
    <n v="184658"/>
    <x v="1"/>
    <n v="1884"/>
    <x v="1"/>
    <s v="USD"/>
    <x v="240"/>
    <n v="1483682400"/>
    <b v="0"/>
    <b v="1"/>
    <x v="13"/>
    <x v="5"/>
    <x v="13"/>
    <n v="932.62"/>
    <n v="98.013800424628457"/>
  </r>
  <r>
    <n v="248"/>
    <x v="247"/>
    <s v="Streamlined holistic knowledgebase"/>
    <n v="6200"/>
    <n v="13103"/>
    <x v="1"/>
    <n v="218"/>
    <x v="2"/>
    <s v="AUD"/>
    <x v="241"/>
    <n v="1420437600"/>
    <b v="0"/>
    <b v="0"/>
    <x v="20"/>
    <x v="6"/>
    <x v="20"/>
    <n v="211.34"/>
    <n v="60.105504587155963"/>
  </r>
  <r>
    <n v="249"/>
    <x v="248"/>
    <s v="Up-sized intermediate website"/>
    <n v="61500"/>
    <n v="168095"/>
    <x v="1"/>
    <n v="6465"/>
    <x v="1"/>
    <s v="USD"/>
    <x v="242"/>
    <n v="1420783200"/>
    <b v="0"/>
    <b v="0"/>
    <x v="18"/>
    <x v="5"/>
    <x v="18"/>
    <n v="273.33"/>
    <n v="26.000773395204948"/>
  </r>
  <r>
    <n v="250"/>
    <x v="249"/>
    <s v="Future-proofed directional synergy"/>
    <n v="100"/>
    <n v="3"/>
    <x v="0"/>
    <n v="1"/>
    <x v="1"/>
    <s v="USD"/>
    <x v="67"/>
    <n v="1267423200"/>
    <b v="0"/>
    <b v="0"/>
    <x v="1"/>
    <x v="1"/>
    <x v="1"/>
    <n v="3"/>
    <n v="3"/>
  </r>
  <r>
    <n v="251"/>
    <x v="250"/>
    <s v="Enhanced user-facing function"/>
    <n v="7100"/>
    <n v="3840"/>
    <x v="0"/>
    <n v="101"/>
    <x v="1"/>
    <s v="USD"/>
    <x v="243"/>
    <n v="1355205600"/>
    <b v="0"/>
    <b v="0"/>
    <x v="3"/>
    <x v="3"/>
    <x v="3"/>
    <n v="54.08"/>
    <n v="38.019801980198018"/>
  </r>
  <r>
    <n v="252"/>
    <x v="251"/>
    <s v="Operative bandwidth-monitored interface"/>
    <n v="1000"/>
    <n v="6263"/>
    <x v="1"/>
    <n v="59"/>
    <x v="1"/>
    <s v="USD"/>
    <x v="244"/>
    <n v="1383109200"/>
    <b v="0"/>
    <b v="0"/>
    <x v="3"/>
    <x v="3"/>
    <x v="3"/>
    <n v="626.29999999999995"/>
    <n v="106.15254237288136"/>
  </r>
  <r>
    <n v="253"/>
    <x v="252"/>
    <s v="Upgradable multi-state instruction set"/>
    <n v="121500"/>
    <n v="108161"/>
    <x v="0"/>
    <n v="1335"/>
    <x v="0"/>
    <s v="CAD"/>
    <x v="245"/>
    <n v="1303275600"/>
    <b v="0"/>
    <b v="0"/>
    <x v="6"/>
    <x v="4"/>
    <x v="6"/>
    <n v="89.02"/>
    <n v="81.019475655430711"/>
  </r>
  <r>
    <n v="254"/>
    <x v="253"/>
    <s v="De-engineered static Local Area Network"/>
    <n v="4600"/>
    <n v="8505"/>
    <x v="1"/>
    <n v="88"/>
    <x v="1"/>
    <s v="USD"/>
    <x v="246"/>
    <n v="1487829600"/>
    <b v="0"/>
    <b v="0"/>
    <x v="9"/>
    <x v="5"/>
    <x v="9"/>
    <n v="184.89"/>
    <n v="96.647727272727266"/>
  </r>
  <r>
    <n v="255"/>
    <x v="254"/>
    <s v="Upgradable grid-enabled superstructure"/>
    <n v="80500"/>
    <n v="96735"/>
    <x v="1"/>
    <n v="1697"/>
    <x v="1"/>
    <s v="USD"/>
    <x v="247"/>
    <n v="1298268000"/>
    <b v="0"/>
    <b v="1"/>
    <x v="1"/>
    <x v="1"/>
    <x v="1"/>
    <n v="120.17"/>
    <n v="57.003535651149086"/>
  </r>
  <r>
    <n v="256"/>
    <x v="255"/>
    <s v="Optimized actuating toolset"/>
    <n v="4100"/>
    <n v="959"/>
    <x v="0"/>
    <n v="15"/>
    <x v="4"/>
    <s v="GBP"/>
    <x v="248"/>
    <n v="1456812000"/>
    <b v="0"/>
    <b v="0"/>
    <x v="1"/>
    <x v="1"/>
    <x v="1"/>
    <n v="23.39"/>
    <n v="63.93333333333333"/>
  </r>
  <r>
    <n v="257"/>
    <x v="256"/>
    <s v="Decentralized exuding strategy"/>
    <n v="5700"/>
    <n v="8322"/>
    <x v="1"/>
    <n v="92"/>
    <x v="1"/>
    <s v="USD"/>
    <x v="249"/>
    <n v="1363669200"/>
    <b v="0"/>
    <b v="0"/>
    <x v="3"/>
    <x v="3"/>
    <x v="3"/>
    <n v="146"/>
    <n v="90.456521739130437"/>
  </r>
  <r>
    <n v="258"/>
    <x v="257"/>
    <s v="Assimilated coherent hardware"/>
    <n v="5000"/>
    <n v="13424"/>
    <x v="1"/>
    <n v="186"/>
    <x v="1"/>
    <s v="USD"/>
    <x v="250"/>
    <n v="1482904800"/>
    <b v="0"/>
    <b v="1"/>
    <x v="3"/>
    <x v="3"/>
    <x v="3"/>
    <n v="268.48"/>
    <n v="72.172043010752688"/>
  </r>
  <r>
    <n v="259"/>
    <x v="258"/>
    <s v="Multi-channeled responsive implementation"/>
    <n v="1800"/>
    <n v="10755"/>
    <x v="1"/>
    <n v="138"/>
    <x v="1"/>
    <s v="USD"/>
    <x v="251"/>
    <n v="1356588000"/>
    <b v="1"/>
    <b v="0"/>
    <x v="14"/>
    <x v="7"/>
    <x v="14"/>
    <n v="597.5"/>
    <n v="77.934782608695656"/>
  </r>
  <r>
    <n v="260"/>
    <x v="259"/>
    <s v="Centralized modular initiative"/>
    <n v="6300"/>
    <n v="9935"/>
    <x v="1"/>
    <n v="261"/>
    <x v="1"/>
    <s v="USD"/>
    <x v="136"/>
    <n v="1349845200"/>
    <b v="0"/>
    <b v="0"/>
    <x v="1"/>
    <x v="1"/>
    <x v="1"/>
    <n v="157.69999999999999"/>
    <n v="38.065134099616856"/>
  </r>
  <r>
    <n v="261"/>
    <x v="260"/>
    <s v="Reverse-engineered cohesive migration"/>
    <n v="84300"/>
    <n v="26303"/>
    <x v="0"/>
    <n v="454"/>
    <x v="1"/>
    <s v="USD"/>
    <x v="252"/>
    <n v="1283058000"/>
    <b v="0"/>
    <b v="1"/>
    <x v="1"/>
    <x v="1"/>
    <x v="1"/>
    <n v="31.2"/>
    <n v="57.936123348017624"/>
  </r>
  <r>
    <n v="262"/>
    <x v="261"/>
    <s v="Compatible multimedia hub"/>
    <n v="1700"/>
    <n v="5328"/>
    <x v="1"/>
    <n v="107"/>
    <x v="1"/>
    <s v="USD"/>
    <x v="253"/>
    <n v="1304226000"/>
    <b v="0"/>
    <b v="1"/>
    <x v="7"/>
    <x v="1"/>
    <x v="7"/>
    <n v="313.41000000000003"/>
    <n v="49.794392523364486"/>
  </r>
  <r>
    <n v="263"/>
    <x v="262"/>
    <s v="Organic eco-centric success"/>
    <n v="2900"/>
    <n v="10756"/>
    <x v="1"/>
    <n v="199"/>
    <x v="1"/>
    <s v="USD"/>
    <x v="254"/>
    <n v="1263016800"/>
    <b v="0"/>
    <b v="0"/>
    <x v="14"/>
    <x v="7"/>
    <x v="14"/>
    <n v="370.9"/>
    <n v="54.050251256281406"/>
  </r>
  <r>
    <n v="264"/>
    <x v="263"/>
    <s v="Virtual reciprocal policy"/>
    <n v="45600"/>
    <n v="165375"/>
    <x v="1"/>
    <n v="5512"/>
    <x v="1"/>
    <s v="USD"/>
    <x v="255"/>
    <n v="1362031200"/>
    <b v="0"/>
    <b v="0"/>
    <x v="3"/>
    <x v="3"/>
    <x v="3"/>
    <n v="362.66"/>
    <n v="30.002721335268504"/>
  </r>
  <r>
    <n v="265"/>
    <x v="264"/>
    <s v="Persevering interactive emulation"/>
    <n v="4900"/>
    <n v="6031"/>
    <x v="1"/>
    <n v="86"/>
    <x v="1"/>
    <s v="USD"/>
    <x v="256"/>
    <n v="1455602400"/>
    <b v="0"/>
    <b v="0"/>
    <x v="3"/>
    <x v="3"/>
    <x v="3"/>
    <n v="123.08"/>
    <n v="70.127906976744185"/>
  </r>
  <r>
    <n v="266"/>
    <x v="265"/>
    <s v="Proactive responsive emulation"/>
    <n v="111900"/>
    <n v="85902"/>
    <x v="0"/>
    <n v="3182"/>
    <x v="6"/>
    <s v="EUR"/>
    <x v="257"/>
    <n v="1418191200"/>
    <b v="0"/>
    <b v="1"/>
    <x v="17"/>
    <x v="1"/>
    <x v="17"/>
    <n v="76.77"/>
    <n v="26.996228786926462"/>
  </r>
  <r>
    <n v="267"/>
    <x v="266"/>
    <s v="Extended eco-centric function"/>
    <n v="61600"/>
    <n v="143910"/>
    <x v="1"/>
    <n v="2768"/>
    <x v="2"/>
    <s v="AUD"/>
    <x v="258"/>
    <n v="1352440800"/>
    <b v="0"/>
    <b v="0"/>
    <x v="3"/>
    <x v="3"/>
    <x v="3"/>
    <n v="233.62"/>
    <n v="51.990606936416185"/>
  </r>
  <r>
    <n v="268"/>
    <x v="267"/>
    <s v="Networked optimal productivity"/>
    <n v="1500"/>
    <n v="2708"/>
    <x v="1"/>
    <n v="48"/>
    <x v="1"/>
    <s v="USD"/>
    <x v="259"/>
    <n v="1353304800"/>
    <b v="0"/>
    <b v="0"/>
    <x v="4"/>
    <x v="4"/>
    <x v="4"/>
    <n v="180.53"/>
    <n v="56.416666666666664"/>
  </r>
  <r>
    <n v="269"/>
    <x v="268"/>
    <s v="Persistent attitude-oriented approach"/>
    <n v="3500"/>
    <n v="8842"/>
    <x v="1"/>
    <n v="87"/>
    <x v="1"/>
    <s v="USD"/>
    <x v="260"/>
    <n v="1550728800"/>
    <b v="0"/>
    <b v="0"/>
    <x v="19"/>
    <x v="4"/>
    <x v="19"/>
    <n v="252.63"/>
    <n v="101.63218390804597"/>
  </r>
  <r>
    <n v="270"/>
    <x v="269"/>
    <s v="Triple-buffered 4thgeneration toolset"/>
    <n v="173900"/>
    <n v="47260"/>
    <x v="3"/>
    <n v="1890"/>
    <x v="1"/>
    <s v="USD"/>
    <x v="261"/>
    <n v="1291442400"/>
    <b v="0"/>
    <b v="0"/>
    <x v="11"/>
    <x v="6"/>
    <x v="11"/>
    <n v="27.18"/>
    <n v="25.005291005291006"/>
  </r>
  <r>
    <n v="271"/>
    <x v="270"/>
    <s v="Progressive zero administration leverage"/>
    <n v="153700"/>
    <n v="1953"/>
    <x v="2"/>
    <n v="61"/>
    <x v="1"/>
    <s v="USD"/>
    <x v="262"/>
    <n v="1452146400"/>
    <b v="0"/>
    <b v="0"/>
    <x v="14"/>
    <x v="7"/>
    <x v="14"/>
    <n v="1.27"/>
    <n v="32.016393442622949"/>
  </r>
  <r>
    <n v="272"/>
    <x v="271"/>
    <s v="Networked radical neural-net"/>
    <n v="51100"/>
    <n v="155349"/>
    <x v="1"/>
    <n v="1894"/>
    <x v="1"/>
    <s v="USD"/>
    <x v="263"/>
    <n v="1564894800"/>
    <b v="0"/>
    <b v="1"/>
    <x v="3"/>
    <x v="3"/>
    <x v="3"/>
    <n v="304.01"/>
    <n v="82.021647307286173"/>
  </r>
  <r>
    <n v="273"/>
    <x v="272"/>
    <s v="Re-engineered heuristic forecast"/>
    <n v="7800"/>
    <n v="10704"/>
    <x v="1"/>
    <n v="282"/>
    <x v="0"/>
    <s v="CAD"/>
    <x v="264"/>
    <n v="1505883600"/>
    <b v="0"/>
    <b v="0"/>
    <x v="3"/>
    <x v="3"/>
    <x v="3"/>
    <n v="137.22999999999999"/>
    <n v="37.957446808510639"/>
  </r>
  <r>
    <n v="274"/>
    <x v="273"/>
    <s v="Fully-configurable background algorithm"/>
    <n v="2400"/>
    <n v="773"/>
    <x v="0"/>
    <n v="15"/>
    <x v="1"/>
    <s v="USD"/>
    <x v="265"/>
    <n v="1510380000"/>
    <b v="0"/>
    <b v="0"/>
    <x v="3"/>
    <x v="3"/>
    <x v="3"/>
    <n v="32.21"/>
    <n v="51.533333333333331"/>
  </r>
  <r>
    <n v="275"/>
    <x v="274"/>
    <s v="Stand-alone discrete Graphical User Interface"/>
    <n v="3900"/>
    <n v="9419"/>
    <x v="1"/>
    <n v="116"/>
    <x v="1"/>
    <s v="USD"/>
    <x v="266"/>
    <n v="1555218000"/>
    <b v="0"/>
    <b v="0"/>
    <x v="18"/>
    <x v="5"/>
    <x v="18"/>
    <n v="241.51"/>
    <n v="81.198275862068968"/>
  </r>
  <r>
    <n v="276"/>
    <x v="275"/>
    <s v="Front-line foreground project"/>
    <n v="5500"/>
    <n v="5324"/>
    <x v="0"/>
    <n v="133"/>
    <x v="1"/>
    <s v="USD"/>
    <x v="267"/>
    <n v="1335243600"/>
    <b v="0"/>
    <b v="1"/>
    <x v="11"/>
    <x v="6"/>
    <x v="11"/>
    <n v="96.8"/>
    <n v="40.030075187969928"/>
  </r>
  <r>
    <n v="277"/>
    <x v="276"/>
    <s v="Persevering system-worthy info-mediaries"/>
    <n v="700"/>
    <n v="7465"/>
    <x v="1"/>
    <n v="83"/>
    <x v="1"/>
    <s v="USD"/>
    <x v="268"/>
    <n v="1279688400"/>
    <b v="0"/>
    <b v="0"/>
    <x v="3"/>
    <x v="3"/>
    <x v="3"/>
    <n v="1066.43"/>
    <n v="89.939759036144579"/>
  </r>
  <r>
    <n v="278"/>
    <x v="277"/>
    <s v="Distributed multi-tasking strategy"/>
    <n v="2700"/>
    <n v="8799"/>
    <x v="1"/>
    <n v="91"/>
    <x v="1"/>
    <s v="USD"/>
    <x v="269"/>
    <n v="1356069600"/>
    <b v="0"/>
    <b v="0"/>
    <x v="2"/>
    <x v="2"/>
    <x v="2"/>
    <n v="325.89"/>
    <n v="96.692307692307693"/>
  </r>
  <r>
    <n v="279"/>
    <x v="278"/>
    <s v="Vision-oriented methodical application"/>
    <n v="8000"/>
    <n v="13656"/>
    <x v="1"/>
    <n v="546"/>
    <x v="1"/>
    <s v="USD"/>
    <x v="270"/>
    <n v="1536210000"/>
    <b v="0"/>
    <b v="0"/>
    <x v="3"/>
    <x v="3"/>
    <x v="3"/>
    <n v="170.7"/>
    <n v="25.010989010989011"/>
  </r>
  <r>
    <n v="280"/>
    <x v="279"/>
    <s v="Function-based high-level infrastructure"/>
    <n v="2500"/>
    <n v="14536"/>
    <x v="1"/>
    <n v="393"/>
    <x v="1"/>
    <s v="USD"/>
    <x v="271"/>
    <n v="1511762400"/>
    <b v="0"/>
    <b v="0"/>
    <x v="10"/>
    <x v="4"/>
    <x v="10"/>
    <n v="581.44000000000005"/>
    <n v="36.987277353689571"/>
  </r>
  <r>
    <n v="281"/>
    <x v="280"/>
    <s v="Profound object-oriented paradigm"/>
    <n v="164500"/>
    <n v="150552"/>
    <x v="0"/>
    <n v="2062"/>
    <x v="1"/>
    <s v="USD"/>
    <x v="272"/>
    <n v="1333256400"/>
    <b v="0"/>
    <b v="1"/>
    <x v="3"/>
    <x v="3"/>
    <x v="3"/>
    <n v="91.52"/>
    <n v="73.012609117361791"/>
  </r>
  <r>
    <n v="282"/>
    <x v="281"/>
    <s v="Virtual contextually-based circuit"/>
    <n v="8400"/>
    <n v="9076"/>
    <x v="1"/>
    <n v="133"/>
    <x v="1"/>
    <s v="USD"/>
    <x v="73"/>
    <n v="1480744800"/>
    <b v="0"/>
    <b v="1"/>
    <x v="19"/>
    <x v="4"/>
    <x v="19"/>
    <n v="108.05"/>
    <n v="68.240601503759393"/>
  </r>
  <r>
    <n v="283"/>
    <x v="282"/>
    <s v="Business-focused dynamic instruction set"/>
    <n v="8100"/>
    <n v="1517"/>
    <x v="0"/>
    <n v="29"/>
    <x v="3"/>
    <s v="DKK"/>
    <x v="273"/>
    <n v="1465016400"/>
    <b v="0"/>
    <b v="0"/>
    <x v="1"/>
    <x v="1"/>
    <x v="1"/>
    <n v="18.73"/>
    <n v="52.310344827586206"/>
  </r>
  <r>
    <n v="284"/>
    <x v="283"/>
    <s v="Ameliorated fresh-thinking protocol"/>
    <n v="9800"/>
    <n v="8153"/>
    <x v="0"/>
    <n v="132"/>
    <x v="1"/>
    <s v="USD"/>
    <x v="274"/>
    <n v="1336280400"/>
    <b v="0"/>
    <b v="0"/>
    <x v="2"/>
    <x v="2"/>
    <x v="2"/>
    <n v="83.19"/>
    <n v="61.765151515151516"/>
  </r>
  <r>
    <n v="285"/>
    <x v="284"/>
    <s v="Front-line optimizing emulation"/>
    <n v="900"/>
    <n v="6357"/>
    <x v="1"/>
    <n v="254"/>
    <x v="1"/>
    <s v="USD"/>
    <x v="275"/>
    <n v="1476766800"/>
    <b v="0"/>
    <b v="0"/>
    <x v="3"/>
    <x v="3"/>
    <x v="3"/>
    <n v="706.33"/>
    <n v="25.027559055118111"/>
  </r>
  <r>
    <n v="286"/>
    <x v="285"/>
    <s v="Devolved uniform complexity"/>
    <n v="112100"/>
    <n v="19557"/>
    <x v="3"/>
    <n v="184"/>
    <x v="1"/>
    <s v="USD"/>
    <x v="276"/>
    <n v="1480485600"/>
    <b v="0"/>
    <b v="0"/>
    <x v="3"/>
    <x v="3"/>
    <x v="3"/>
    <n v="17.45"/>
    <n v="106.28804347826087"/>
  </r>
  <r>
    <n v="287"/>
    <x v="286"/>
    <s v="Public-key intangible superstructure"/>
    <n v="6300"/>
    <n v="13213"/>
    <x v="1"/>
    <n v="176"/>
    <x v="1"/>
    <s v="USD"/>
    <x v="277"/>
    <n v="1430197200"/>
    <b v="0"/>
    <b v="0"/>
    <x v="5"/>
    <x v="1"/>
    <x v="5"/>
    <n v="209.73"/>
    <n v="75.07386363636364"/>
  </r>
  <r>
    <n v="288"/>
    <x v="287"/>
    <s v="Secured global success"/>
    <n v="5600"/>
    <n v="5476"/>
    <x v="0"/>
    <n v="137"/>
    <x v="3"/>
    <s v="DKK"/>
    <x v="278"/>
    <n v="1331787600"/>
    <b v="0"/>
    <b v="1"/>
    <x v="16"/>
    <x v="1"/>
    <x v="16"/>
    <n v="97.79"/>
    <n v="39.970802919708028"/>
  </r>
  <r>
    <n v="289"/>
    <x v="288"/>
    <s v="Grass-roots mission-critical capability"/>
    <n v="800"/>
    <n v="13474"/>
    <x v="1"/>
    <n v="337"/>
    <x v="0"/>
    <s v="CAD"/>
    <x v="279"/>
    <n v="1438837200"/>
    <b v="0"/>
    <b v="0"/>
    <x v="3"/>
    <x v="3"/>
    <x v="3"/>
    <n v="1684.25"/>
    <n v="39.982195845697326"/>
  </r>
  <r>
    <n v="290"/>
    <x v="289"/>
    <s v="Advanced global data-warehouse"/>
    <n v="168600"/>
    <n v="91722"/>
    <x v="0"/>
    <n v="908"/>
    <x v="1"/>
    <s v="USD"/>
    <x v="280"/>
    <n v="1370926800"/>
    <b v="0"/>
    <b v="1"/>
    <x v="4"/>
    <x v="4"/>
    <x v="4"/>
    <n v="54.4"/>
    <n v="101.01541850220265"/>
  </r>
  <r>
    <n v="291"/>
    <x v="290"/>
    <s v="Self-enabling uniform complexity"/>
    <n v="1800"/>
    <n v="8219"/>
    <x v="1"/>
    <n v="107"/>
    <x v="1"/>
    <s v="USD"/>
    <x v="281"/>
    <n v="1319000400"/>
    <b v="1"/>
    <b v="0"/>
    <x v="2"/>
    <x v="2"/>
    <x v="2"/>
    <n v="456.61"/>
    <n v="76.813084112149539"/>
  </r>
  <r>
    <n v="292"/>
    <x v="291"/>
    <s v="Versatile cohesive encoding"/>
    <n v="7300"/>
    <n v="717"/>
    <x v="0"/>
    <n v="10"/>
    <x v="1"/>
    <s v="USD"/>
    <x v="282"/>
    <n v="1333429200"/>
    <b v="0"/>
    <b v="0"/>
    <x v="0"/>
    <x v="0"/>
    <x v="0"/>
    <n v="9.82"/>
    <n v="71.7"/>
  </r>
  <r>
    <n v="293"/>
    <x v="292"/>
    <s v="Organized executive solution"/>
    <n v="6500"/>
    <n v="1065"/>
    <x v="3"/>
    <n v="32"/>
    <x v="6"/>
    <s v="EUR"/>
    <x v="283"/>
    <n v="1287032400"/>
    <b v="0"/>
    <b v="0"/>
    <x v="3"/>
    <x v="3"/>
    <x v="3"/>
    <n v="16.38"/>
    <n v="33.28125"/>
  </r>
  <r>
    <n v="294"/>
    <x v="293"/>
    <s v="Automated local emulation"/>
    <n v="600"/>
    <n v="8038"/>
    <x v="1"/>
    <n v="183"/>
    <x v="1"/>
    <s v="USD"/>
    <x v="284"/>
    <n v="1541570400"/>
    <b v="0"/>
    <b v="0"/>
    <x v="3"/>
    <x v="3"/>
    <x v="3"/>
    <n v="1339.67"/>
    <n v="43.923497267759565"/>
  </r>
  <r>
    <n v="295"/>
    <x v="294"/>
    <s v="Enterprise-wide intermediate middleware"/>
    <n v="192900"/>
    <n v="68769"/>
    <x v="0"/>
    <n v="1910"/>
    <x v="5"/>
    <s v="CHF"/>
    <x v="285"/>
    <n v="1383976800"/>
    <b v="0"/>
    <b v="0"/>
    <x v="3"/>
    <x v="3"/>
    <x v="3"/>
    <n v="35.65"/>
    <n v="36.004712041884815"/>
  </r>
  <r>
    <n v="296"/>
    <x v="295"/>
    <s v="Grass-roots real-time Local Area Network"/>
    <n v="6100"/>
    <n v="3352"/>
    <x v="0"/>
    <n v="38"/>
    <x v="2"/>
    <s v="AUD"/>
    <x v="286"/>
    <n v="1550556000"/>
    <b v="0"/>
    <b v="0"/>
    <x v="3"/>
    <x v="3"/>
    <x v="3"/>
    <n v="54.95"/>
    <n v="88.21052631578948"/>
  </r>
  <r>
    <n v="297"/>
    <x v="296"/>
    <s v="Organized client-driven capacity"/>
    <n v="7200"/>
    <n v="6785"/>
    <x v="0"/>
    <n v="104"/>
    <x v="2"/>
    <s v="AUD"/>
    <x v="287"/>
    <n v="1390456800"/>
    <b v="0"/>
    <b v="1"/>
    <x v="3"/>
    <x v="3"/>
    <x v="3"/>
    <n v="94.24"/>
    <n v="65.240384615384613"/>
  </r>
  <r>
    <n v="298"/>
    <x v="297"/>
    <s v="Adaptive intangible database"/>
    <n v="3500"/>
    <n v="5037"/>
    <x v="1"/>
    <n v="72"/>
    <x v="1"/>
    <s v="USD"/>
    <x v="288"/>
    <n v="1458018000"/>
    <b v="0"/>
    <b v="1"/>
    <x v="1"/>
    <x v="1"/>
    <x v="1"/>
    <n v="143.91"/>
    <n v="69.958333333333329"/>
  </r>
  <r>
    <n v="299"/>
    <x v="298"/>
    <s v="Grass-roots contextually-based algorithm"/>
    <n v="3800"/>
    <n v="1954"/>
    <x v="0"/>
    <n v="49"/>
    <x v="1"/>
    <s v="USD"/>
    <x v="289"/>
    <n v="1461819600"/>
    <b v="0"/>
    <b v="0"/>
    <x v="0"/>
    <x v="0"/>
    <x v="0"/>
    <n v="51.42"/>
    <n v="39.877551020408163"/>
  </r>
  <r>
    <n v="300"/>
    <x v="299"/>
    <s v="Focused executive core"/>
    <n v="100"/>
    <n v="5"/>
    <x v="0"/>
    <n v="1"/>
    <x v="3"/>
    <s v="DKK"/>
    <x v="290"/>
    <n v="1504155600"/>
    <b v="0"/>
    <b v="1"/>
    <x v="9"/>
    <x v="5"/>
    <x v="9"/>
    <n v="5"/>
    <n v="5"/>
  </r>
  <r>
    <n v="301"/>
    <x v="300"/>
    <s v="Multi-channeled disintermediate policy"/>
    <n v="900"/>
    <n v="12102"/>
    <x v="1"/>
    <n v="295"/>
    <x v="1"/>
    <s v="USD"/>
    <x v="291"/>
    <n v="1426395600"/>
    <b v="0"/>
    <b v="0"/>
    <x v="4"/>
    <x v="4"/>
    <x v="4"/>
    <n v="1344.67"/>
    <n v="41.023728813559323"/>
  </r>
  <r>
    <n v="302"/>
    <x v="301"/>
    <s v="Customizable bi-directional hardware"/>
    <n v="76100"/>
    <n v="24234"/>
    <x v="0"/>
    <n v="245"/>
    <x v="1"/>
    <s v="USD"/>
    <x v="292"/>
    <n v="1537074000"/>
    <b v="0"/>
    <b v="0"/>
    <x v="3"/>
    <x v="3"/>
    <x v="3"/>
    <n v="31.84"/>
    <n v="98.914285714285711"/>
  </r>
  <r>
    <n v="303"/>
    <x v="302"/>
    <s v="Networked optimal architecture"/>
    <n v="3400"/>
    <n v="2809"/>
    <x v="0"/>
    <n v="32"/>
    <x v="1"/>
    <s v="USD"/>
    <x v="293"/>
    <n v="1452578400"/>
    <b v="0"/>
    <b v="0"/>
    <x v="7"/>
    <x v="1"/>
    <x v="7"/>
    <n v="82.62"/>
    <n v="87.78125"/>
  </r>
  <r>
    <n v="304"/>
    <x v="303"/>
    <s v="User-friendly discrete benchmark"/>
    <n v="2100"/>
    <n v="11469"/>
    <x v="1"/>
    <n v="142"/>
    <x v="1"/>
    <s v="USD"/>
    <x v="294"/>
    <n v="1474088400"/>
    <b v="0"/>
    <b v="0"/>
    <x v="4"/>
    <x v="4"/>
    <x v="4"/>
    <n v="546.14"/>
    <n v="80.767605633802816"/>
  </r>
  <r>
    <n v="305"/>
    <x v="304"/>
    <s v="Grass-roots actuating policy"/>
    <n v="2800"/>
    <n v="8014"/>
    <x v="1"/>
    <n v="85"/>
    <x v="1"/>
    <s v="USD"/>
    <x v="295"/>
    <n v="1461906000"/>
    <b v="0"/>
    <b v="0"/>
    <x v="3"/>
    <x v="3"/>
    <x v="3"/>
    <n v="286.20999999999998"/>
    <n v="94.28235294117647"/>
  </r>
  <r>
    <n v="306"/>
    <x v="305"/>
    <s v="Enterprise-wide 3rdgeneration knowledge user"/>
    <n v="6500"/>
    <n v="514"/>
    <x v="0"/>
    <n v="7"/>
    <x v="1"/>
    <s v="USD"/>
    <x v="296"/>
    <n v="1500267600"/>
    <b v="0"/>
    <b v="1"/>
    <x v="3"/>
    <x v="3"/>
    <x v="3"/>
    <n v="7.91"/>
    <n v="73.428571428571431"/>
  </r>
  <r>
    <n v="307"/>
    <x v="306"/>
    <s v="Face-to-face zero tolerance moderator"/>
    <n v="32900"/>
    <n v="43473"/>
    <x v="1"/>
    <n v="659"/>
    <x v="3"/>
    <s v="DKK"/>
    <x v="297"/>
    <n v="1340686800"/>
    <b v="0"/>
    <b v="1"/>
    <x v="13"/>
    <x v="5"/>
    <x v="13"/>
    <n v="132.13999999999999"/>
    <n v="65.968133535660087"/>
  </r>
  <r>
    <n v="308"/>
    <x v="307"/>
    <s v="Grass-roots optimizing projection"/>
    <n v="118200"/>
    <n v="87560"/>
    <x v="0"/>
    <n v="803"/>
    <x v="1"/>
    <s v="USD"/>
    <x v="298"/>
    <n v="1303189200"/>
    <b v="0"/>
    <b v="0"/>
    <x v="3"/>
    <x v="3"/>
    <x v="3"/>
    <n v="74.08"/>
    <n v="109.04109589041096"/>
  </r>
  <r>
    <n v="309"/>
    <x v="308"/>
    <s v="User-centric 6thgeneration attitude"/>
    <n v="4100"/>
    <n v="3087"/>
    <x v="3"/>
    <n v="75"/>
    <x v="1"/>
    <s v="USD"/>
    <x v="299"/>
    <n v="1318309200"/>
    <b v="0"/>
    <b v="1"/>
    <x v="7"/>
    <x v="1"/>
    <x v="7"/>
    <n v="75.290000000000006"/>
    <n v="41.16"/>
  </r>
  <r>
    <n v="310"/>
    <x v="309"/>
    <s v="Switchable zero tolerance website"/>
    <n v="7800"/>
    <n v="1586"/>
    <x v="0"/>
    <n v="16"/>
    <x v="1"/>
    <s v="USD"/>
    <x v="300"/>
    <n v="1272171600"/>
    <b v="0"/>
    <b v="0"/>
    <x v="11"/>
    <x v="6"/>
    <x v="11"/>
    <n v="20.329999999999998"/>
    <n v="99.125"/>
  </r>
  <r>
    <n v="311"/>
    <x v="310"/>
    <s v="Focused real-time help-desk"/>
    <n v="6300"/>
    <n v="12812"/>
    <x v="1"/>
    <n v="121"/>
    <x v="1"/>
    <s v="USD"/>
    <x v="247"/>
    <n v="1298872800"/>
    <b v="0"/>
    <b v="0"/>
    <x v="3"/>
    <x v="3"/>
    <x v="3"/>
    <n v="203.37"/>
    <n v="105.88429752066116"/>
  </r>
  <r>
    <n v="312"/>
    <x v="311"/>
    <s v="Robust impactful approach"/>
    <n v="59100"/>
    <n v="183345"/>
    <x v="1"/>
    <n v="3742"/>
    <x v="1"/>
    <s v="USD"/>
    <x v="244"/>
    <n v="1383282000"/>
    <b v="0"/>
    <b v="0"/>
    <x v="3"/>
    <x v="3"/>
    <x v="3"/>
    <n v="310.23"/>
    <n v="48.996525921966864"/>
  </r>
  <r>
    <n v="313"/>
    <x v="312"/>
    <s v="Secured maximized policy"/>
    <n v="2200"/>
    <n v="8697"/>
    <x v="1"/>
    <n v="223"/>
    <x v="1"/>
    <s v="USD"/>
    <x v="301"/>
    <n v="1330495200"/>
    <b v="0"/>
    <b v="0"/>
    <x v="1"/>
    <x v="1"/>
    <x v="1"/>
    <n v="395.32"/>
    <n v="39"/>
  </r>
  <r>
    <n v="314"/>
    <x v="313"/>
    <s v="Realigned upward-trending strategy"/>
    <n v="1400"/>
    <n v="4126"/>
    <x v="1"/>
    <n v="133"/>
    <x v="1"/>
    <s v="USD"/>
    <x v="188"/>
    <n v="1552798800"/>
    <b v="0"/>
    <b v="1"/>
    <x v="4"/>
    <x v="4"/>
    <x v="4"/>
    <n v="294.70999999999998"/>
    <n v="31.022556390977442"/>
  </r>
  <r>
    <n v="315"/>
    <x v="314"/>
    <s v="Open-source interactive knowledge user"/>
    <n v="9500"/>
    <n v="3220"/>
    <x v="0"/>
    <n v="31"/>
    <x v="1"/>
    <s v="USD"/>
    <x v="302"/>
    <n v="1403413200"/>
    <b v="0"/>
    <b v="0"/>
    <x v="3"/>
    <x v="3"/>
    <x v="3"/>
    <n v="33.89"/>
    <n v="103.87096774193549"/>
  </r>
  <r>
    <n v="316"/>
    <x v="315"/>
    <s v="Configurable demand-driven matrix"/>
    <n v="9600"/>
    <n v="6401"/>
    <x v="0"/>
    <n v="108"/>
    <x v="6"/>
    <s v="EUR"/>
    <x v="303"/>
    <n v="1574229600"/>
    <b v="0"/>
    <b v="1"/>
    <x v="0"/>
    <x v="0"/>
    <x v="0"/>
    <n v="66.680000000000007"/>
    <n v="59.268518518518519"/>
  </r>
  <r>
    <n v="317"/>
    <x v="316"/>
    <s v="Cross-group coherent hierarchy"/>
    <n v="6600"/>
    <n v="1269"/>
    <x v="0"/>
    <n v="30"/>
    <x v="1"/>
    <s v="USD"/>
    <x v="304"/>
    <n v="1495861200"/>
    <b v="0"/>
    <b v="0"/>
    <x v="3"/>
    <x v="3"/>
    <x v="3"/>
    <n v="19.23"/>
    <n v="42.3"/>
  </r>
  <r>
    <n v="318"/>
    <x v="317"/>
    <s v="Decentralized demand-driven open system"/>
    <n v="5700"/>
    <n v="903"/>
    <x v="0"/>
    <n v="17"/>
    <x v="1"/>
    <s v="USD"/>
    <x v="305"/>
    <n v="1392530400"/>
    <b v="0"/>
    <b v="0"/>
    <x v="1"/>
    <x v="1"/>
    <x v="1"/>
    <n v="15.84"/>
    <n v="53.117647058823529"/>
  </r>
  <r>
    <n v="319"/>
    <x v="318"/>
    <s v="Advanced empowering matrix"/>
    <n v="8400"/>
    <n v="3251"/>
    <x v="3"/>
    <n v="64"/>
    <x v="1"/>
    <s v="USD"/>
    <x v="306"/>
    <n v="1283662800"/>
    <b v="0"/>
    <b v="0"/>
    <x v="2"/>
    <x v="2"/>
    <x v="2"/>
    <n v="38.700000000000003"/>
    <n v="50.796875"/>
  </r>
  <r>
    <n v="320"/>
    <x v="319"/>
    <s v="Phased holistic implementation"/>
    <n v="84400"/>
    <n v="8092"/>
    <x v="0"/>
    <n v="80"/>
    <x v="1"/>
    <s v="USD"/>
    <x v="307"/>
    <n v="1305781200"/>
    <b v="0"/>
    <b v="0"/>
    <x v="13"/>
    <x v="5"/>
    <x v="13"/>
    <n v="9.59"/>
    <n v="101.15"/>
  </r>
  <r>
    <n v="321"/>
    <x v="320"/>
    <s v="Proactive attitude-oriented knowledge user"/>
    <n v="170400"/>
    <n v="160422"/>
    <x v="0"/>
    <n v="2468"/>
    <x v="1"/>
    <s v="USD"/>
    <x v="308"/>
    <n v="1302325200"/>
    <b v="0"/>
    <b v="0"/>
    <x v="12"/>
    <x v="4"/>
    <x v="12"/>
    <n v="94.14"/>
    <n v="65.000810372771468"/>
  </r>
  <r>
    <n v="322"/>
    <x v="321"/>
    <s v="Visionary asymmetric Graphical User Interface"/>
    <n v="117900"/>
    <n v="196377"/>
    <x v="1"/>
    <n v="5168"/>
    <x v="1"/>
    <s v="USD"/>
    <x v="309"/>
    <n v="1291788000"/>
    <b v="0"/>
    <b v="0"/>
    <x v="3"/>
    <x v="3"/>
    <x v="3"/>
    <n v="166.56"/>
    <n v="37.998645510835914"/>
  </r>
  <r>
    <n v="323"/>
    <x v="322"/>
    <s v="Integrated zero-defect help-desk"/>
    <n v="8900"/>
    <n v="2148"/>
    <x v="0"/>
    <n v="26"/>
    <x v="4"/>
    <s v="GBP"/>
    <x v="310"/>
    <n v="1396069200"/>
    <b v="0"/>
    <b v="0"/>
    <x v="4"/>
    <x v="4"/>
    <x v="4"/>
    <n v="24.13"/>
    <n v="82.615384615384613"/>
  </r>
  <r>
    <n v="324"/>
    <x v="323"/>
    <s v="Inverse analyzing matrices"/>
    <n v="7100"/>
    <n v="11648"/>
    <x v="1"/>
    <n v="307"/>
    <x v="1"/>
    <s v="USD"/>
    <x v="311"/>
    <n v="1435899600"/>
    <b v="0"/>
    <b v="1"/>
    <x v="3"/>
    <x v="3"/>
    <x v="3"/>
    <n v="164.06"/>
    <n v="37.941368078175898"/>
  </r>
  <r>
    <n v="325"/>
    <x v="324"/>
    <s v="Programmable systemic implementation"/>
    <n v="6500"/>
    <n v="5897"/>
    <x v="0"/>
    <n v="73"/>
    <x v="1"/>
    <s v="USD"/>
    <x v="79"/>
    <n v="1531112400"/>
    <b v="0"/>
    <b v="1"/>
    <x v="3"/>
    <x v="3"/>
    <x v="3"/>
    <n v="90.72"/>
    <n v="80.780821917808225"/>
  </r>
  <r>
    <n v="326"/>
    <x v="325"/>
    <s v="Multi-channeled next generation architecture"/>
    <n v="7200"/>
    <n v="3326"/>
    <x v="0"/>
    <n v="128"/>
    <x v="1"/>
    <s v="USD"/>
    <x v="312"/>
    <n v="1451628000"/>
    <b v="0"/>
    <b v="0"/>
    <x v="10"/>
    <x v="4"/>
    <x v="10"/>
    <n v="46.19"/>
    <n v="25.984375"/>
  </r>
  <r>
    <n v="327"/>
    <x v="326"/>
    <s v="Digitized 3rdgeneration encoding"/>
    <n v="2600"/>
    <n v="1002"/>
    <x v="0"/>
    <n v="33"/>
    <x v="1"/>
    <s v="USD"/>
    <x v="313"/>
    <n v="1567314000"/>
    <b v="0"/>
    <b v="1"/>
    <x v="3"/>
    <x v="3"/>
    <x v="3"/>
    <n v="38.54"/>
    <n v="30.363636363636363"/>
  </r>
  <r>
    <n v="328"/>
    <x v="327"/>
    <s v="Innovative well-modulated functionalities"/>
    <n v="98700"/>
    <n v="131826"/>
    <x v="1"/>
    <n v="2441"/>
    <x v="1"/>
    <s v="USD"/>
    <x v="314"/>
    <n v="1544508000"/>
    <b v="0"/>
    <b v="0"/>
    <x v="1"/>
    <x v="1"/>
    <x v="1"/>
    <n v="133.56"/>
    <n v="54.004916018025398"/>
  </r>
  <r>
    <n v="329"/>
    <x v="328"/>
    <s v="Fundamental incremental database"/>
    <n v="93800"/>
    <n v="21477"/>
    <x v="2"/>
    <n v="211"/>
    <x v="1"/>
    <s v="USD"/>
    <x v="315"/>
    <n v="1482472800"/>
    <b v="0"/>
    <b v="0"/>
    <x v="11"/>
    <x v="6"/>
    <x v="11"/>
    <n v="22.9"/>
    <n v="101.78672985781991"/>
  </r>
  <r>
    <n v="330"/>
    <x v="329"/>
    <s v="Expanded encompassing open architecture"/>
    <n v="33700"/>
    <n v="62330"/>
    <x v="1"/>
    <n v="1385"/>
    <x v="4"/>
    <s v="GBP"/>
    <x v="316"/>
    <n v="1512799200"/>
    <b v="0"/>
    <b v="0"/>
    <x v="4"/>
    <x v="4"/>
    <x v="4"/>
    <n v="184.96"/>
    <n v="45.003610108303249"/>
  </r>
  <r>
    <n v="331"/>
    <x v="330"/>
    <s v="Intuitive static portal"/>
    <n v="3300"/>
    <n v="14643"/>
    <x v="1"/>
    <n v="190"/>
    <x v="1"/>
    <s v="USD"/>
    <x v="317"/>
    <n v="1324360800"/>
    <b v="0"/>
    <b v="0"/>
    <x v="0"/>
    <x v="0"/>
    <x v="0"/>
    <n v="443.73"/>
    <n v="77.068421052631578"/>
  </r>
  <r>
    <n v="332"/>
    <x v="331"/>
    <s v="Optional bandwidth-monitored definition"/>
    <n v="20700"/>
    <n v="41396"/>
    <x v="1"/>
    <n v="470"/>
    <x v="1"/>
    <s v="USD"/>
    <x v="318"/>
    <n v="1364533200"/>
    <b v="0"/>
    <b v="0"/>
    <x v="8"/>
    <x v="2"/>
    <x v="8"/>
    <n v="199.98"/>
    <n v="88.076595744680844"/>
  </r>
  <r>
    <n v="333"/>
    <x v="332"/>
    <s v="Persistent well-modulated synergy"/>
    <n v="9600"/>
    <n v="11900"/>
    <x v="1"/>
    <n v="253"/>
    <x v="1"/>
    <s v="USD"/>
    <x v="319"/>
    <n v="1545112800"/>
    <b v="0"/>
    <b v="0"/>
    <x v="3"/>
    <x v="3"/>
    <x v="3"/>
    <n v="123.96"/>
    <n v="47.035573122529641"/>
  </r>
  <r>
    <n v="334"/>
    <x v="333"/>
    <s v="Assimilated discrete algorithm"/>
    <n v="66200"/>
    <n v="123538"/>
    <x v="1"/>
    <n v="1113"/>
    <x v="1"/>
    <s v="USD"/>
    <x v="32"/>
    <n v="1516168800"/>
    <b v="0"/>
    <b v="0"/>
    <x v="1"/>
    <x v="1"/>
    <x v="1"/>
    <n v="186.61"/>
    <n v="110.99550763701707"/>
  </r>
  <r>
    <n v="335"/>
    <x v="334"/>
    <s v="Operative uniform hub"/>
    <n v="173800"/>
    <n v="198628"/>
    <x v="1"/>
    <n v="2283"/>
    <x v="1"/>
    <s v="USD"/>
    <x v="320"/>
    <n v="1574920800"/>
    <b v="0"/>
    <b v="0"/>
    <x v="1"/>
    <x v="1"/>
    <x v="1"/>
    <n v="114.29"/>
    <n v="87.003066141042481"/>
  </r>
  <r>
    <n v="336"/>
    <x v="335"/>
    <s v="Customizable intangible capability"/>
    <n v="70700"/>
    <n v="68602"/>
    <x v="0"/>
    <n v="1072"/>
    <x v="1"/>
    <s v="USD"/>
    <x v="321"/>
    <n v="1292479200"/>
    <b v="0"/>
    <b v="1"/>
    <x v="1"/>
    <x v="1"/>
    <x v="1"/>
    <n v="97.03"/>
    <n v="63.994402985074629"/>
  </r>
  <r>
    <n v="337"/>
    <x v="336"/>
    <s v="Innovative didactic analyzer"/>
    <n v="94500"/>
    <n v="116064"/>
    <x v="1"/>
    <n v="1095"/>
    <x v="1"/>
    <s v="USD"/>
    <x v="322"/>
    <n v="1573538400"/>
    <b v="0"/>
    <b v="0"/>
    <x v="3"/>
    <x v="3"/>
    <x v="3"/>
    <n v="122.82"/>
    <n v="105.9945205479452"/>
  </r>
  <r>
    <n v="338"/>
    <x v="337"/>
    <s v="Decentralized intangible encoding"/>
    <n v="69800"/>
    <n v="125042"/>
    <x v="1"/>
    <n v="1690"/>
    <x v="1"/>
    <s v="USD"/>
    <x v="323"/>
    <n v="1320382800"/>
    <b v="0"/>
    <b v="0"/>
    <x v="3"/>
    <x v="3"/>
    <x v="3"/>
    <n v="179.14"/>
    <n v="73.989349112426041"/>
  </r>
  <r>
    <n v="339"/>
    <x v="338"/>
    <s v="Front-line transitional algorithm"/>
    <n v="136300"/>
    <n v="108974"/>
    <x v="3"/>
    <n v="1297"/>
    <x v="0"/>
    <s v="CAD"/>
    <x v="324"/>
    <n v="1502859600"/>
    <b v="0"/>
    <b v="0"/>
    <x v="3"/>
    <x v="3"/>
    <x v="3"/>
    <n v="79.95"/>
    <n v="84.02004626060139"/>
  </r>
  <r>
    <n v="340"/>
    <x v="339"/>
    <s v="Switchable didactic matrices"/>
    <n v="37100"/>
    <n v="34964"/>
    <x v="0"/>
    <n v="393"/>
    <x v="1"/>
    <s v="USD"/>
    <x v="325"/>
    <n v="1323756000"/>
    <b v="0"/>
    <b v="0"/>
    <x v="14"/>
    <x v="7"/>
    <x v="14"/>
    <n v="94.24"/>
    <n v="88.966921119592882"/>
  </r>
  <r>
    <n v="341"/>
    <x v="340"/>
    <s v="Ameliorated disintermediate utilization"/>
    <n v="114300"/>
    <n v="96777"/>
    <x v="0"/>
    <n v="1257"/>
    <x v="1"/>
    <s v="USD"/>
    <x v="326"/>
    <n v="1441342800"/>
    <b v="0"/>
    <b v="0"/>
    <x v="7"/>
    <x v="1"/>
    <x v="7"/>
    <n v="84.67"/>
    <n v="76.990453460620529"/>
  </r>
  <r>
    <n v="342"/>
    <x v="341"/>
    <s v="Visionary foreground middleware"/>
    <n v="47900"/>
    <n v="31864"/>
    <x v="0"/>
    <n v="328"/>
    <x v="1"/>
    <s v="USD"/>
    <x v="327"/>
    <n v="1375333200"/>
    <b v="0"/>
    <b v="0"/>
    <x v="3"/>
    <x v="3"/>
    <x v="3"/>
    <n v="66.52"/>
    <n v="97.146341463414629"/>
  </r>
  <r>
    <n v="343"/>
    <x v="342"/>
    <s v="Optional zero-defect task-force"/>
    <n v="9000"/>
    <n v="4853"/>
    <x v="0"/>
    <n v="147"/>
    <x v="1"/>
    <s v="USD"/>
    <x v="328"/>
    <n v="1389420000"/>
    <b v="0"/>
    <b v="0"/>
    <x v="3"/>
    <x v="3"/>
    <x v="3"/>
    <n v="53.92"/>
    <n v="33.013605442176868"/>
  </r>
  <r>
    <n v="344"/>
    <x v="343"/>
    <s v="Devolved exuding emulation"/>
    <n v="197600"/>
    <n v="82959"/>
    <x v="0"/>
    <n v="830"/>
    <x v="1"/>
    <s v="USD"/>
    <x v="329"/>
    <n v="1520056800"/>
    <b v="0"/>
    <b v="0"/>
    <x v="11"/>
    <x v="6"/>
    <x v="11"/>
    <n v="41.98"/>
    <n v="99.950602409638549"/>
  </r>
  <r>
    <n v="345"/>
    <x v="344"/>
    <s v="Open-source neutral task-force"/>
    <n v="157600"/>
    <n v="23159"/>
    <x v="0"/>
    <n v="331"/>
    <x v="4"/>
    <s v="GBP"/>
    <x v="330"/>
    <n v="1436504400"/>
    <b v="0"/>
    <b v="0"/>
    <x v="6"/>
    <x v="4"/>
    <x v="6"/>
    <n v="14.69"/>
    <n v="69.966767371601208"/>
  </r>
  <r>
    <n v="346"/>
    <x v="345"/>
    <s v="Virtual attitude-oriented migration"/>
    <n v="8000"/>
    <n v="2758"/>
    <x v="0"/>
    <n v="25"/>
    <x v="1"/>
    <s v="USD"/>
    <x v="331"/>
    <n v="1508302800"/>
    <b v="0"/>
    <b v="1"/>
    <x v="7"/>
    <x v="1"/>
    <x v="7"/>
    <n v="34.479999999999997"/>
    <n v="110.32"/>
  </r>
  <r>
    <n v="347"/>
    <x v="346"/>
    <s v="Open-source full-range portal"/>
    <n v="900"/>
    <n v="12607"/>
    <x v="1"/>
    <n v="191"/>
    <x v="1"/>
    <s v="USD"/>
    <x v="332"/>
    <n v="1425708000"/>
    <b v="0"/>
    <b v="0"/>
    <x v="2"/>
    <x v="2"/>
    <x v="2"/>
    <n v="1400.78"/>
    <n v="66.005235602094245"/>
  </r>
  <r>
    <n v="348"/>
    <x v="347"/>
    <s v="Versatile cohesive open system"/>
    <n v="199000"/>
    <n v="142823"/>
    <x v="0"/>
    <n v="3483"/>
    <x v="1"/>
    <s v="USD"/>
    <x v="333"/>
    <n v="1488348000"/>
    <b v="0"/>
    <b v="0"/>
    <x v="0"/>
    <x v="0"/>
    <x v="0"/>
    <n v="71.77"/>
    <n v="41.005742176284812"/>
  </r>
  <r>
    <n v="349"/>
    <x v="348"/>
    <s v="Multi-layered bottom-line frame"/>
    <n v="180800"/>
    <n v="95958"/>
    <x v="0"/>
    <n v="923"/>
    <x v="1"/>
    <s v="USD"/>
    <x v="296"/>
    <n v="1502600400"/>
    <b v="0"/>
    <b v="0"/>
    <x v="3"/>
    <x v="3"/>
    <x v="3"/>
    <n v="53.07"/>
    <n v="103.96316359696641"/>
  </r>
  <r>
    <n v="350"/>
    <x v="349"/>
    <s v="Pre-emptive neutral capacity"/>
    <n v="100"/>
    <n v="5"/>
    <x v="0"/>
    <n v="1"/>
    <x v="1"/>
    <s v="USD"/>
    <x v="334"/>
    <n v="1433653200"/>
    <b v="0"/>
    <b v="1"/>
    <x v="17"/>
    <x v="1"/>
    <x v="17"/>
    <n v="5"/>
    <n v="5"/>
  </r>
  <r>
    <n v="351"/>
    <x v="350"/>
    <s v="Universal maximized methodology"/>
    <n v="74100"/>
    <n v="94631"/>
    <x v="1"/>
    <n v="2013"/>
    <x v="1"/>
    <s v="USD"/>
    <x v="335"/>
    <n v="1441602000"/>
    <b v="0"/>
    <b v="0"/>
    <x v="1"/>
    <x v="1"/>
    <x v="1"/>
    <n v="127.71"/>
    <n v="47.009935419771487"/>
  </r>
  <r>
    <n v="352"/>
    <x v="351"/>
    <s v="Expanded hybrid hardware"/>
    <n v="2800"/>
    <n v="977"/>
    <x v="0"/>
    <n v="33"/>
    <x v="0"/>
    <s v="CAD"/>
    <x v="336"/>
    <n v="1447567200"/>
    <b v="0"/>
    <b v="0"/>
    <x v="3"/>
    <x v="3"/>
    <x v="3"/>
    <n v="34.89"/>
    <n v="29.606060606060606"/>
  </r>
  <r>
    <n v="353"/>
    <x v="352"/>
    <s v="Profit-focused multi-tasking access"/>
    <n v="33600"/>
    <n v="137961"/>
    <x v="1"/>
    <n v="1703"/>
    <x v="1"/>
    <s v="USD"/>
    <x v="337"/>
    <n v="1562389200"/>
    <b v="0"/>
    <b v="0"/>
    <x v="3"/>
    <x v="3"/>
    <x v="3"/>
    <n v="410.6"/>
    <n v="81.010569583088667"/>
  </r>
  <r>
    <n v="354"/>
    <x v="353"/>
    <s v="Profit-focused transitional capability"/>
    <n v="6100"/>
    <n v="7548"/>
    <x v="1"/>
    <n v="80"/>
    <x v="3"/>
    <s v="DKK"/>
    <x v="338"/>
    <n v="1378789200"/>
    <b v="0"/>
    <b v="0"/>
    <x v="4"/>
    <x v="4"/>
    <x v="4"/>
    <n v="123.74"/>
    <n v="94.35"/>
  </r>
  <r>
    <n v="355"/>
    <x v="354"/>
    <s v="Front-line scalable definition"/>
    <n v="3800"/>
    <n v="2241"/>
    <x v="2"/>
    <n v="86"/>
    <x v="1"/>
    <s v="USD"/>
    <x v="339"/>
    <n v="1488520800"/>
    <b v="0"/>
    <b v="0"/>
    <x v="8"/>
    <x v="2"/>
    <x v="8"/>
    <n v="58.97"/>
    <n v="26.058139534883722"/>
  </r>
  <r>
    <n v="356"/>
    <x v="355"/>
    <s v="Open-source systematic protocol"/>
    <n v="9300"/>
    <n v="3431"/>
    <x v="0"/>
    <n v="40"/>
    <x v="6"/>
    <s v="EUR"/>
    <x v="340"/>
    <n v="1327298400"/>
    <b v="0"/>
    <b v="0"/>
    <x v="3"/>
    <x v="3"/>
    <x v="3"/>
    <n v="36.89"/>
    <n v="85.775000000000006"/>
  </r>
  <r>
    <n v="357"/>
    <x v="356"/>
    <s v="Implemented tangible algorithm"/>
    <n v="2300"/>
    <n v="4253"/>
    <x v="1"/>
    <n v="41"/>
    <x v="1"/>
    <s v="USD"/>
    <x v="341"/>
    <n v="1443416400"/>
    <b v="0"/>
    <b v="0"/>
    <x v="11"/>
    <x v="6"/>
    <x v="11"/>
    <n v="184.91"/>
    <n v="103.73170731707317"/>
  </r>
  <r>
    <n v="358"/>
    <x v="357"/>
    <s v="Profit-focused 3rdgeneration circuit"/>
    <n v="9700"/>
    <n v="1146"/>
    <x v="0"/>
    <n v="23"/>
    <x v="0"/>
    <s v="CAD"/>
    <x v="342"/>
    <n v="1534136400"/>
    <b v="1"/>
    <b v="0"/>
    <x v="14"/>
    <x v="7"/>
    <x v="14"/>
    <n v="11.81"/>
    <n v="49.826086956521742"/>
  </r>
  <r>
    <n v="359"/>
    <x v="358"/>
    <s v="Compatible needs-based architecture"/>
    <n v="4000"/>
    <n v="11948"/>
    <x v="1"/>
    <n v="187"/>
    <x v="1"/>
    <s v="USD"/>
    <x v="343"/>
    <n v="1315026000"/>
    <b v="0"/>
    <b v="0"/>
    <x v="10"/>
    <x v="4"/>
    <x v="10"/>
    <n v="298.7"/>
    <n v="63.893048128342244"/>
  </r>
  <r>
    <n v="360"/>
    <x v="359"/>
    <s v="Right-sized zero tolerance migration"/>
    <n v="59700"/>
    <n v="135132"/>
    <x v="1"/>
    <n v="2875"/>
    <x v="4"/>
    <s v="GBP"/>
    <x v="344"/>
    <n v="1295071200"/>
    <b v="0"/>
    <b v="1"/>
    <x v="3"/>
    <x v="3"/>
    <x v="3"/>
    <n v="226.35"/>
    <n v="47.002434782608695"/>
  </r>
  <r>
    <n v="361"/>
    <x v="360"/>
    <s v="Quality-focused reciprocal structure"/>
    <n v="5500"/>
    <n v="9546"/>
    <x v="1"/>
    <n v="88"/>
    <x v="1"/>
    <s v="USD"/>
    <x v="345"/>
    <n v="1509426000"/>
    <b v="0"/>
    <b v="0"/>
    <x v="3"/>
    <x v="3"/>
    <x v="3"/>
    <n v="173.56"/>
    <n v="108.47727272727273"/>
  </r>
  <r>
    <n v="362"/>
    <x v="361"/>
    <s v="Automated actuating conglomeration"/>
    <n v="3700"/>
    <n v="13755"/>
    <x v="1"/>
    <n v="191"/>
    <x v="1"/>
    <s v="USD"/>
    <x v="65"/>
    <n v="1299391200"/>
    <b v="0"/>
    <b v="0"/>
    <x v="1"/>
    <x v="1"/>
    <x v="1"/>
    <n v="371.76"/>
    <n v="72.015706806282722"/>
  </r>
  <r>
    <n v="363"/>
    <x v="362"/>
    <s v="Re-contextualized local initiative"/>
    <n v="5200"/>
    <n v="8330"/>
    <x v="1"/>
    <n v="139"/>
    <x v="1"/>
    <s v="USD"/>
    <x v="346"/>
    <n v="1325052000"/>
    <b v="0"/>
    <b v="0"/>
    <x v="1"/>
    <x v="1"/>
    <x v="1"/>
    <n v="160.19"/>
    <n v="59.928057553956833"/>
  </r>
  <r>
    <n v="364"/>
    <x v="363"/>
    <s v="Switchable intangible definition"/>
    <n v="900"/>
    <n v="14547"/>
    <x v="1"/>
    <n v="186"/>
    <x v="1"/>
    <s v="USD"/>
    <x v="347"/>
    <n v="1522818000"/>
    <b v="0"/>
    <b v="0"/>
    <x v="7"/>
    <x v="1"/>
    <x v="7"/>
    <n v="1616.33"/>
    <n v="78.209677419354833"/>
  </r>
  <r>
    <n v="365"/>
    <x v="364"/>
    <s v="Networked bottom-line initiative"/>
    <n v="1600"/>
    <n v="11735"/>
    <x v="1"/>
    <n v="112"/>
    <x v="2"/>
    <s v="AUD"/>
    <x v="348"/>
    <n v="1485324000"/>
    <b v="0"/>
    <b v="0"/>
    <x v="3"/>
    <x v="3"/>
    <x v="3"/>
    <n v="733.44"/>
    <n v="104.77678571428571"/>
  </r>
  <r>
    <n v="366"/>
    <x v="365"/>
    <s v="Robust directional system engine"/>
    <n v="1800"/>
    <n v="10658"/>
    <x v="1"/>
    <n v="101"/>
    <x v="1"/>
    <s v="USD"/>
    <x v="349"/>
    <n v="1294120800"/>
    <b v="0"/>
    <b v="1"/>
    <x v="3"/>
    <x v="3"/>
    <x v="3"/>
    <n v="592.11"/>
    <n v="105.52475247524752"/>
  </r>
  <r>
    <n v="367"/>
    <x v="366"/>
    <s v="Triple-buffered explicit methodology"/>
    <n v="9900"/>
    <n v="1870"/>
    <x v="0"/>
    <n v="75"/>
    <x v="1"/>
    <s v="USD"/>
    <x v="350"/>
    <n v="1415685600"/>
    <b v="0"/>
    <b v="1"/>
    <x v="3"/>
    <x v="3"/>
    <x v="3"/>
    <n v="18.89"/>
    <n v="24.933333333333334"/>
  </r>
  <r>
    <n v="368"/>
    <x v="367"/>
    <s v="Reactive directional capacity"/>
    <n v="5200"/>
    <n v="14394"/>
    <x v="1"/>
    <n v="206"/>
    <x v="4"/>
    <s v="GBP"/>
    <x v="351"/>
    <n v="1288933200"/>
    <b v="0"/>
    <b v="1"/>
    <x v="4"/>
    <x v="4"/>
    <x v="4"/>
    <n v="276.81"/>
    <n v="69.873786407766985"/>
  </r>
  <r>
    <n v="369"/>
    <x v="368"/>
    <s v="Polarized needs-based approach"/>
    <n v="5400"/>
    <n v="14743"/>
    <x v="1"/>
    <n v="154"/>
    <x v="1"/>
    <s v="USD"/>
    <x v="352"/>
    <n v="1363237200"/>
    <b v="0"/>
    <b v="1"/>
    <x v="19"/>
    <x v="4"/>
    <x v="19"/>
    <n v="273.02"/>
    <n v="95.733766233766232"/>
  </r>
  <r>
    <n v="370"/>
    <x v="369"/>
    <s v="Intuitive well-modulated middleware"/>
    <n v="112300"/>
    <n v="178965"/>
    <x v="1"/>
    <n v="5966"/>
    <x v="1"/>
    <s v="USD"/>
    <x v="353"/>
    <n v="1555822800"/>
    <b v="0"/>
    <b v="0"/>
    <x v="3"/>
    <x v="3"/>
    <x v="3"/>
    <n v="159.36000000000001"/>
    <n v="29.997485752598056"/>
  </r>
  <r>
    <n v="371"/>
    <x v="370"/>
    <s v="Multi-channeled logistical matrices"/>
    <n v="189200"/>
    <n v="128410"/>
    <x v="0"/>
    <n v="2176"/>
    <x v="1"/>
    <s v="USD"/>
    <x v="354"/>
    <n v="1427778000"/>
    <b v="0"/>
    <b v="0"/>
    <x v="3"/>
    <x v="3"/>
    <x v="3"/>
    <n v="67.87"/>
    <n v="59.011948529411768"/>
  </r>
  <r>
    <n v="372"/>
    <x v="371"/>
    <s v="Pre-emptive bifurcated artificial intelligence"/>
    <n v="900"/>
    <n v="14324"/>
    <x v="1"/>
    <n v="169"/>
    <x v="1"/>
    <s v="USD"/>
    <x v="355"/>
    <n v="1422424800"/>
    <b v="0"/>
    <b v="1"/>
    <x v="4"/>
    <x v="4"/>
    <x v="4"/>
    <n v="1591.56"/>
    <n v="84.757396449704146"/>
  </r>
  <r>
    <n v="373"/>
    <x v="372"/>
    <s v="Down-sized coherent toolset"/>
    <n v="22500"/>
    <n v="164291"/>
    <x v="1"/>
    <n v="2106"/>
    <x v="1"/>
    <s v="USD"/>
    <x v="356"/>
    <n v="1503637200"/>
    <b v="0"/>
    <b v="0"/>
    <x v="3"/>
    <x v="3"/>
    <x v="3"/>
    <n v="730.18"/>
    <n v="78.010921177587846"/>
  </r>
  <r>
    <n v="374"/>
    <x v="373"/>
    <s v="Open-source multi-tasking data-warehouse"/>
    <n v="167400"/>
    <n v="22073"/>
    <x v="0"/>
    <n v="441"/>
    <x v="1"/>
    <s v="USD"/>
    <x v="357"/>
    <n v="1547618400"/>
    <b v="0"/>
    <b v="1"/>
    <x v="4"/>
    <x v="4"/>
    <x v="4"/>
    <n v="13.19"/>
    <n v="50.05215419501134"/>
  </r>
  <r>
    <n v="375"/>
    <x v="374"/>
    <s v="Future-proofed upward-trending contingency"/>
    <n v="2700"/>
    <n v="1479"/>
    <x v="0"/>
    <n v="25"/>
    <x v="1"/>
    <s v="USD"/>
    <x v="358"/>
    <n v="1449900000"/>
    <b v="0"/>
    <b v="0"/>
    <x v="7"/>
    <x v="1"/>
    <x v="7"/>
    <n v="54.78"/>
    <n v="59.16"/>
  </r>
  <r>
    <n v="376"/>
    <x v="375"/>
    <s v="Mandatory uniform matrix"/>
    <n v="3400"/>
    <n v="12275"/>
    <x v="1"/>
    <n v="131"/>
    <x v="1"/>
    <s v="USD"/>
    <x v="359"/>
    <n v="1405141200"/>
    <b v="0"/>
    <b v="0"/>
    <x v="1"/>
    <x v="1"/>
    <x v="1"/>
    <n v="361.03"/>
    <n v="93.702290076335885"/>
  </r>
  <r>
    <n v="377"/>
    <x v="376"/>
    <s v="Phased methodical initiative"/>
    <n v="49700"/>
    <n v="5098"/>
    <x v="0"/>
    <n v="127"/>
    <x v="1"/>
    <s v="USD"/>
    <x v="12"/>
    <n v="1572933600"/>
    <b v="0"/>
    <b v="0"/>
    <x v="3"/>
    <x v="3"/>
    <x v="3"/>
    <n v="10.26"/>
    <n v="40.14173228346457"/>
  </r>
  <r>
    <n v="378"/>
    <x v="377"/>
    <s v="Managed stable function"/>
    <n v="178200"/>
    <n v="24882"/>
    <x v="0"/>
    <n v="355"/>
    <x v="1"/>
    <s v="USD"/>
    <x v="360"/>
    <n v="1530162000"/>
    <b v="0"/>
    <b v="0"/>
    <x v="4"/>
    <x v="4"/>
    <x v="4"/>
    <n v="13.96"/>
    <n v="70.090140845070422"/>
  </r>
  <r>
    <n v="379"/>
    <x v="378"/>
    <s v="Realigned clear-thinking migration"/>
    <n v="7200"/>
    <n v="2912"/>
    <x v="0"/>
    <n v="44"/>
    <x v="4"/>
    <s v="GBP"/>
    <x v="361"/>
    <n v="1320904800"/>
    <b v="0"/>
    <b v="0"/>
    <x v="3"/>
    <x v="3"/>
    <x v="3"/>
    <n v="40.44"/>
    <n v="66.181818181818187"/>
  </r>
  <r>
    <n v="380"/>
    <x v="379"/>
    <s v="Optional clear-thinking process improvement"/>
    <n v="2500"/>
    <n v="4008"/>
    <x v="1"/>
    <n v="84"/>
    <x v="1"/>
    <s v="USD"/>
    <x v="362"/>
    <n v="1372395600"/>
    <b v="0"/>
    <b v="0"/>
    <x v="3"/>
    <x v="3"/>
    <x v="3"/>
    <n v="160.32"/>
    <n v="47.714285714285715"/>
  </r>
  <r>
    <n v="381"/>
    <x v="380"/>
    <s v="Cross-group global moratorium"/>
    <n v="5300"/>
    <n v="9749"/>
    <x v="1"/>
    <n v="155"/>
    <x v="1"/>
    <s v="USD"/>
    <x v="363"/>
    <n v="1437714000"/>
    <b v="0"/>
    <b v="0"/>
    <x v="3"/>
    <x v="3"/>
    <x v="3"/>
    <n v="183.94"/>
    <n v="62.896774193548389"/>
  </r>
  <r>
    <n v="382"/>
    <x v="381"/>
    <s v="Visionary systemic process improvement"/>
    <n v="9100"/>
    <n v="5803"/>
    <x v="0"/>
    <n v="67"/>
    <x v="1"/>
    <s v="USD"/>
    <x v="364"/>
    <n v="1509771600"/>
    <b v="0"/>
    <b v="0"/>
    <x v="14"/>
    <x v="7"/>
    <x v="14"/>
    <n v="63.77"/>
    <n v="86.611940298507463"/>
  </r>
  <r>
    <n v="383"/>
    <x v="382"/>
    <s v="Progressive intangible flexibility"/>
    <n v="6300"/>
    <n v="14199"/>
    <x v="1"/>
    <n v="189"/>
    <x v="1"/>
    <s v="USD"/>
    <x v="210"/>
    <n v="1550556000"/>
    <b v="0"/>
    <b v="1"/>
    <x v="0"/>
    <x v="0"/>
    <x v="0"/>
    <n v="225.38"/>
    <n v="75.126984126984127"/>
  </r>
  <r>
    <n v="384"/>
    <x v="383"/>
    <s v="Reactive real-time software"/>
    <n v="114400"/>
    <n v="196779"/>
    <x v="1"/>
    <n v="4799"/>
    <x v="1"/>
    <s v="USD"/>
    <x v="365"/>
    <n v="1489039200"/>
    <b v="1"/>
    <b v="1"/>
    <x v="4"/>
    <x v="4"/>
    <x v="4"/>
    <n v="172.01"/>
    <n v="41.004167534903104"/>
  </r>
  <r>
    <n v="385"/>
    <x v="384"/>
    <s v="Programmable incremental knowledge user"/>
    <n v="38900"/>
    <n v="56859"/>
    <x v="1"/>
    <n v="1137"/>
    <x v="1"/>
    <s v="USD"/>
    <x v="366"/>
    <n v="1556600400"/>
    <b v="0"/>
    <b v="0"/>
    <x v="9"/>
    <x v="5"/>
    <x v="9"/>
    <n v="146.16999999999999"/>
    <n v="50.007915567282325"/>
  </r>
  <r>
    <n v="386"/>
    <x v="385"/>
    <s v="Progressive 5thgeneration customer loyalty"/>
    <n v="135500"/>
    <n v="103554"/>
    <x v="0"/>
    <n v="1068"/>
    <x v="1"/>
    <s v="USD"/>
    <x v="367"/>
    <n v="1278565200"/>
    <b v="0"/>
    <b v="0"/>
    <x v="3"/>
    <x v="3"/>
    <x v="3"/>
    <n v="76.42"/>
    <n v="96.960674157303373"/>
  </r>
  <r>
    <n v="387"/>
    <x v="386"/>
    <s v="Triple-buffered logistical frame"/>
    <n v="109000"/>
    <n v="42795"/>
    <x v="0"/>
    <n v="424"/>
    <x v="1"/>
    <s v="USD"/>
    <x v="368"/>
    <n v="1339909200"/>
    <b v="0"/>
    <b v="0"/>
    <x v="8"/>
    <x v="2"/>
    <x v="8"/>
    <n v="39.26"/>
    <n v="100.93160377358491"/>
  </r>
  <r>
    <n v="388"/>
    <x v="387"/>
    <s v="Exclusive dynamic adapter"/>
    <n v="114800"/>
    <n v="12938"/>
    <x v="3"/>
    <n v="145"/>
    <x v="5"/>
    <s v="CHF"/>
    <x v="369"/>
    <n v="1325829600"/>
    <b v="0"/>
    <b v="0"/>
    <x v="7"/>
    <x v="1"/>
    <x v="7"/>
    <n v="11.27"/>
    <n v="89.227586206896547"/>
  </r>
  <r>
    <n v="389"/>
    <x v="388"/>
    <s v="Automated systemic hierarchy"/>
    <n v="83000"/>
    <n v="101352"/>
    <x v="1"/>
    <n v="1152"/>
    <x v="1"/>
    <s v="USD"/>
    <x v="370"/>
    <n v="1290578400"/>
    <b v="0"/>
    <b v="0"/>
    <x v="3"/>
    <x v="3"/>
    <x v="3"/>
    <n v="122.11"/>
    <n v="87.979166666666671"/>
  </r>
  <r>
    <n v="390"/>
    <x v="389"/>
    <s v="Digitized eco-centric core"/>
    <n v="2400"/>
    <n v="4477"/>
    <x v="1"/>
    <n v="50"/>
    <x v="1"/>
    <s v="USD"/>
    <x v="371"/>
    <n v="1380344400"/>
    <b v="0"/>
    <b v="0"/>
    <x v="14"/>
    <x v="7"/>
    <x v="14"/>
    <n v="186.54"/>
    <n v="89.54"/>
  </r>
  <r>
    <n v="391"/>
    <x v="390"/>
    <s v="Mandatory uniform strategy"/>
    <n v="60400"/>
    <n v="4393"/>
    <x v="0"/>
    <n v="151"/>
    <x v="1"/>
    <s v="USD"/>
    <x v="287"/>
    <n v="1389852000"/>
    <b v="0"/>
    <b v="0"/>
    <x v="9"/>
    <x v="5"/>
    <x v="9"/>
    <n v="7.27"/>
    <n v="29.09271523178808"/>
  </r>
  <r>
    <n v="392"/>
    <x v="391"/>
    <s v="Profit-focused zero administration forecast"/>
    <n v="102900"/>
    <n v="67546"/>
    <x v="0"/>
    <n v="1608"/>
    <x v="1"/>
    <s v="USD"/>
    <x v="372"/>
    <n v="1294466400"/>
    <b v="0"/>
    <b v="0"/>
    <x v="8"/>
    <x v="2"/>
    <x v="8"/>
    <n v="65.64"/>
    <n v="42.006218905472636"/>
  </r>
  <r>
    <n v="393"/>
    <x v="392"/>
    <s v="De-engineered static orchestration"/>
    <n v="62800"/>
    <n v="143788"/>
    <x v="1"/>
    <n v="3059"/>
    <x v="0"/>
    <s v="CAD"/>
    <x v="373"/>
    <n v="1500354000"/>
    <b v="0"/>
    <b v="0"/>
    <x v="17"/>
    <x v="1"/>
    <x v="17"/>
    <n v="228.96"/>
    <n v="47.004903563255965"/>
  </r>
  <r>
    <n v="394"/>
    <x v="393"/>
    <s v="Customizable dynamic info-mediaries"/>
    <n v="800"/>
    <n v="3755"/>
    <x v="1"/>
    <n v="34"/>
    <x v="1"/>
    <s v="USD"/>
    <x v="374"/>
    <n v="1375938000"/>
    <b v="0"/>
    <b v="1"/>
    <x v="4"/>
    <x v="4"/>
    <x v="4"/>
    <n v="469.38"/>
    <n v="110.44117647058823"/>
  </r>
  <r>
    <n v="395"/>
    <x v="122"/>
    <s v="Enhanced incremental budgetary management"/>
    <n v="7100"/>
    <n v="9238"/>
    <x v="1"/>
    <n v="220"/>
    <x v="1"/>
    <s v="USD"/>
    <x v="375"/>
    <n v="1323410400"/>
    <b v="1"/>
    <b v="0"/>
    <x v="3"/>
    <x v="3"/>
    <x v="3"/>
    <n v="130.11000000000001"/>
    <n v="41.990909090909092"/>
  </r>
  <r>
    <n v="396"/>
    <x v="394"/>
    <s v="Digitized local info-mediaries"/>
    <n v="46100"/>
    <n v="77012"/>
    <x v="1"/>
    <n v="1604"/>
    <x v="2"/>
    <s v="AUD"/>
    <x v="376"/>
    <n v="1539406800"/>
    <b v="0"/>
    <b v="0"/>
    <x v="6"/>
    <x v="4"/>
    <x v="6"/>
    <n v="167.05"/>
    <n v="48.012468827930178"/>
  </r>
  <r>
    <n v="397"/>
    <x v="395"/>
    <s v="Virtual systematic monitoring"/>
    <n v="8100"/>
    <n v="14083"/>
    <x v="1"/>
    <n v="454"/>
    <x v="1"/>
    <s v="USD"/>
    <x v="377"/>
    <n v="1369803600"/>
    <b v="0"/>
    <b v="0"/>
    <x v="1"/>
    <x v="1"/>
    <x v="1"/>
    <n v="173.86"/>
    <n v="31.019823788546255"/>
  </r>
  <r>
    <n v="398"/>
    <x v="396"/>
    <s v="Reactive bottom-line open architecture"/>
    <n v="1700"/>
    <n v="12202"/>
    <x v="1"/>
    <n v="123"/>
    <x v="6"/>
    <s v="EUR"/>
    <x v="378"/>
    <n v="1525928400"/>
    <b v="0"/>
    <b v="1"/>
    <x v="10"/>
    <x v="4"/>
    <x v="10"/>
    <n v="717.76"/>
    <n v="99.203252032520325"/>
  </r>
  <r>
    <n v="399"/>
    <x v="397"/>
    <s v="Pre-emptive interactive model"/>
    <n v="97300"/>
    <n v="62127"/>
    <x v="0"/>
    <n v="941"/>
    <x v="1"/>
    <s v="USD"/>
    <x v="379"/>
    <n v="1297231200"/>
    <b v="0"/>
    <b v="0"/>
    <x v="7"/>
    <x v="1"/>
    <x v="7"/>
    <n v="63.85"/>
    <n v="66.022316684378325"/>
  </r>
  <r>
    <n v="400"/>
    <x v="398"/>
    <s v="Ergonomic eco-centric open architecture"/>
    <n v="100"/>
    <n v="2"/>
    <x v="0"/>
    <n v="1"/>
    <x v="1"/>
    <s v="USD"/>
    <x v="380"/>
    <n v="1378530000"/>
    <b v="0"/>
    <b v="1"/>
    <x v="14"/>
    <x v="7"/>
    <x v="14"/>
    <n v="2"/>
    <n v="2"/>
  </r>
  <r>
    <n v="401"/>
    <x v="399"/>
    <s v="Inverse radical hierarchy"/>
    <n v="900"/>
    <n v="13772"/>
    <x v="1"/>
    <n v="299"/>
    <x v="1"/>
    <s v="USD"/>
    <x v="381"/>
    <n v="1572152400"/>
    <b v="0"/>
    <b v="0"/>
    <x v="3"/>
    <x v="3"/>
    <x v="3"/>
    <n v="1530.22"/>
    <n v="46.060200668896321"/>
  </r>
  <r>
    <n v="402"/>
    <x v="400"/>
    <s v="Team-oriented static interface"/>
    <n v="7300"/>
    <n v="2946"/>
    <x v="0"/>
    <n v="40"/>
    <x v="1"/>
    <s v="USD"/>
    <x v="382"/>
    <n v="1329890400"/>
    <b v="0"/>
    <b v="1"/>
    <x v="12"/>
    <x v="4"/>
    <x v="12"/>
    <n v="40.36"/>
    <n v="73.650000000000006"/>
  </r>
  <r>
    <n v="403"/>
    <x v="401"/>
    <s v="Virtual foreground throughput"/>
    <n v="195800"/>
    <n v="168820"/>
    <x v="0"/>
    <n v="3015"/>
    <x v="0"/>
    <s v="CAD"/>
    <x v="125"/>
    <n v="1276750800"/>
    <b v="0"/>
    <b v="1"/>
    <x v="3"/>
    <x v="3"/>
    <x v="3"/>
    <n v="86.22"/>
    <n v="55.99336650082919"/>
  </r>
  <r>
    <n v="404"/>
    <x v="402"/>
    <s v="Visionary exuding Internet solution"/>
    <n v="48900"/>
    <n v="154321"/>
    <x v="1"/>
    <n v="2237"/>
    <x v="1"/>
    <s v="USD"/>
    <x v="383"/>
    <n v="1510898400"/>
    <b v="0"/>
    <b v="0"/>
    <x v="3"/>
    <x v="3"/>
    <x v="3"/>
    <n v="315.58"/>
    <n v="68.985695127402778"/>
  </r>
  <r>
    <n v="405"/>
    <x v="403"/>
    <s v="Synchronized secondary analyzer"/>
    <n v="29600"/>
    <n v="26527"/>
    <x v="0"/>
    <n v="435"/>
    <x v="1"/>
    <s v="USD"/>
    <x v="384"/>
    <n v="1532408400"/>
    <b v="0"/>
    <b v="0"/>
    <x v="3"/>
    <x v="3"/>
    <x v="3"/>
    <n v="89.62"/>
    <n v="60.981609195402299"/>
  </r>
  <r>
    <n v="406"/>
    <x v="404"/>
    <s v="Balanced attitude-oriented parallelism"/>
    <n v="39300"/>
    <n v="71583"/>
    <x v="1"/>
    <n v="645"/>
    <x v="1"/>
    <s v="USD"/>
    <x v="385"/>
    <n v="1360562400"/>
    <b v="1"/>
    <b v="0"/>
    <x v="4"/>
    <x v="4"/>
    <x v="4"/>
    <n v="182.15"/>
    <n v="110.98139534883721"/>
  </r>
  <r>
    <n v="407"/>
    <x v="405"/>
    <s v="Organized bandwidth-monitored core"/>
    <n v="3400"/>
    <n v="12100"/>
    <x v="1"/>
    <n v="484"/>
    <x v="3"/>
    <s v="DKK"/>
    <x v="386"/>
    <n v="1571547600"/>
    <b v="0"/>
    <b v="0"/>
    <x v="3"/>
    <x v="3"/>
    <x v="3"/>
    <n v="355.88"/>
    <n v="25"/>
  </r>
  <r>
    <n v="408"/>
    <x v="406"/>
    <s v="Cloned leadingedge utilization"/>
    <n v="9200"/>
    <n v="12129"/>
    <x v="1"/>
    <n v="154"/>
    <x v="0"/>
    <s v="CAD"/>
    <x v="387"/>
    <n v="1468126800"/>
    <b v="0"/>
    <b v="0"/>
    <x v="4"/>
    <x v="4"/>
    <x v="4"/>
    <n v="131.84"/>
    <n v="78.759740259740255"/>
  </r>
  <r>
    <n v="409"/>
    <x v="97"/>
    <s v="Secured asymmetric projection"/>
    <n v="135600"/>
    <n v="62804"/>
    <x v="0"/>
    <n v="714"/>
    <x v="1"/>
    <s v="USD"/>
    <x v="388"/>
    <n v="1492837200"/>
    <b v="0"/>
    <b v="0"/>
    <x v="1"/>
    <x v="1"/>
    <x v="1"/>
    <n v="46.32"/>
    <n v="87.960784313725483"/>
  </r>
  <r>
    <n v="410"/>
    <x v="407"/>
    <s v="Advanced cohesive Graphic Interface"/>
    <n v="153700"/>
    <n v="55536"/>
    <x v="2"/>
    <n v="1111"/>
    <x v="1"/>
    <s v="USD"/>
    <x v="277"/>
    <n v="1430197200"/>
    <b v="0"/>
    <b v="0"/>
    <x v="20"/>
    <x v="6"/>
    <x v="20"/>
    <n v="36.130000000000003"/>
    <n v="49.987398739873989"/>
  </r>
  <r>
    <n v="411"/>
    <x v="408"/>
    <s v="Down-sized maximized function"/>
    <n v="7800"/>
    <n v="8161"/>
    <x v="1"/>
    <n v="82"/>
    <x v="1"/>
    <s v="USD"/>
    <x v="389"/>
    <n v="1496206800"/>
    <b v="0"/>
    <b v="0"/>
    <x v="3"/>
    <x v="3"/>
    <x v="3"/>
    <n v="104.63"/>
    <n v="99.524390243902445"/>
  </r>
  <r>
    <n v="412"/>
    <x v="409"/>
    <s v="Realigned zero tolerance software"/>
    <n v="2100"/>
    <n v="14046"/>
    <x v="1"/>
    <n v="134"/>
    <x v="1"/>
    <s v="USD"/>
    <x v="390"/>
    <n v="1389592800"/>
    <b v="0"/>
    <b v="0"/>
    <x v="13"/>
    <x v="5"/>
    <x v="13"/>
    <n v="668.86"/>
    <n v="104.82089552238806"/>
  </r>
  <r>
    <n v="413"/>
    <x v="410"/>
    <s v="Persevering analyzing extranet"/>
    <n v="189500"/>
    <n v="117628"/>
    <x v="2"/>
    <n v="1089"/>
    <x v="1"/>
    <s v="USD"/>
    <x v="391"/>
    <n v="1545631200"/>
    <b v="0"/>
    <b v="0"/>
    <x v="10"/>
    <x v="4"/>
    <x v="10"/>
    <n v="62.07"/>
    <n v="108.01469237832875"/>
  </r>
  <r>
    <n v="414"/>
    <x v="411"/>
    <s v="Innovative human-resource migration"/>
    <n v="188200"/>
    <n v="159405"/>
    <x v="0"/>
    <n v="5497"/>
    <x v="1"/>
    <s v="USD"/>
    <x v="392"/>
    <n v="1272430800"/>
    <b v="0"/>
    <b v="1"/>
    <x v="0"/>
    <x v="0"/>
    <x v="0"/>
    <n v="84.7"/>
    <n v="28.998544660724033"/>
  </r>
  <r>
    <n v="415"/>
    <x v="412"/>
    <s v="Intuitive needs-based monitoring"/>
    <n v="113500"/>
    <n v="12552"/>
    <x v="0"/>
    <n v="418"/>
    <x v="1"/>
    <s v="USD"/>
    <x v="393"/>
    <n v="1327903200"/>
    <b v="0"/>
    <b v="0"/>
    <x v="3"/>
    <x v="3"/>
    <x v="3"/>
    <n v="11.06"/>
    <n v="30.028708133971293"/>
  </r>
  <r>
    <n v="416"/>
    <x v="413"/>
    <s v="Customer-focused disintermediate toolset"/>
    <n v="134600"/>
    <n v="59007"/>
    <x v="0"/>
    <n v="1439"/>
    <x v="1"/>
    <s v="USD"/>
    <x v="394"/>
    <n v="1296021600"/>
    <b v="0"/>
    <b v="1"/>
    <x v="4"/>
    <x v="4"/>
    <x v="4"/>
    <n v="43.84"/>
    <n v="41.005559416261292"/>
  </r>
  <r>
    <n v="417"/>
    <x v="414"/>
    <s v="Upgradable 24/7 emulation"/>
    <n v="1700"/>
    <n v="943"/>
    <x v="0"/>
    <n v="15"/>
    <x v="1"/>
    <s v="USD"/>
    <x v="395"/>
    <n v="1543298400"/>
    <b v="0"/>
    <b v="0"/>
    <x v="3"/>
    <x v="3"/>
    <x v="3"/>
    <n v="55.47"/>
    <n v="62.866666666666667"/>
  </r>
  <r>
    <n v="418"/>
    <x v="32"/>
    <s v="Quality-focused client-server core"/>
    <n v="163700"/>
    <n v="93963"/>
    <x v="0"/>
    <n v="1999"/>
    <x v="0"/>
    <s v="CAD"/>
    <x v="396"/>
    <n v="1336366800"/>
    <b v="0"/>
    <b v="0"/>
    <x v="4"/>
    <x v="4"/>
    <x v="4"/>
    <n v="57.4"/>
    <n v="47.005002501250623"/>
  </r>
  <r>
    <n v="419"/>
    <x v="415"/>
    <s v="Upgradable maximized protocol"/>
    <n v="113800"/>
    <n v="140469"/>
    <x v="1"/>
    <n v="5203"/>
    <x v="1"/>
    <s v="USD"/>
    <x v="397"/>
    <n v="1325052000"/>
    <b v="0"/>
    <b v="0"/>
    <x v="2"/>
    <x v="2"/>
    <x v="2"/>
    <n v="123.43"/>
    <n v="26.997693638285604"/>
  </r>
  <r>
    <n v="420"/>
    <x v="416"/>
    <s v="Cross-platform interactive synergy"/>
    <n v="5000"/>
    <n v="6423"/>
    <x v="1"/>
    <n v="94"/>
    <x v="1"/>
    <s v="USD"/>
    <x v="398"/>
    <n v="1499576400"/>
    <b v="0"/>
    <b v="0"/>
    <x v="3"/>
    <x v="3"/>
    <x v="3"/>
    <n v="128.46"/>
    <n v="68.329787234042556"/>
  </r>
  <r>
    <n v="421"/>
    <x v="417"/>
    <s v="User-centric fault-tolerant archive"/>
    <n v="9400"/>
    <n v="6015"/>
    <x v="0"/>
    <n v="118"/>
    <x v="1"/>
    <s v="USD"/>
    <x v="399"/>
    <n v="1501304400"/>
    <b v="0"/>
    <b v="1"/>
    <x v="8"/>
    <x v="2"/>
    <x v="8"/>
    <n v="63.99"/>
    <n v="50.974576271186443"/>
  </r>
  <r>
    <n v="422"/>
    <x v="418"/>
    <s v="Reverse-engineered regional knowledge user"/>
    <n v="8700"/>
    <n v="11075"/>
    <x v="1"/>
    <n v="205"/>
    <x v="1"/>
    <s v="USD"/>
    <x v="400"/>
    <n v="1273208400"/>
    <b v="0"/>
    <b v="1"/>
    <x v="3"/>
    <x v="3"/>
    <x v="3"/>
    <n v="127.3"/>
    <n v="54.024390243902438"/>
  </r>
  <r>
    <n v="423"/>
    <x v="419"/>
    <s v="Self-enabling real-time definition"/>
    <n v="147800"/>
    <n v="15723"/>
    <x v="0"/>
    <n v="162"/>
    <x v="1"/>
    <s v="USD"/>
    <x v="116"/>
    <n v="1316840400"/>
    <b v="0"/>
    <b v="1"/>
    <x v="0"/>
    <x v="0"/>
    <x v="0"/>
    <n v="10.64"/>
    <n v="97.055555555555557"/>
  </r>
  <r>
    <n v="424"/>
    <x v="420"/>
    <s v="User-centric impactful projection"/>
    <n v="5100"/>
    <n v="2064"/>
    <x v="0"/>
    <n v="83"/>
    <x v="1"/>
    <s v="USD"/>
    <x v="401"/>
    <n v="1524546000"/>
    <b v="0"/>
    <b v="0"/>
    <x v="7"/>
    <x v="1"/>
    <x v="7"/>
    <n v="40.47"/>
    <n v="24.867469879518072"/>
  </r>
  <r>
    <n v="425"/>
    <x v="421"/>
    <s v="Vision-oriented actuating hardware"/>
    <n v="2700"/>
    <n v="7767"/>
    <x v="1"/>
    <n v="92"/>
    <x v="1"/>
    <s v="USD"/>
    <x v="402"/>
    <n v="1438578000"/>
    <b v="0"/>
    <b v="0"/>
    <x v="14"/>
    <x v="7"/>
    <x v="14"/>
    <n v="287.67"/>
    <n v="84.423913043478265"/>
  </r>
  <r>
    <n v="426"/>
    <x v="422"/>
    <s v="Virtual leadingedge framework"/>
    <n v="1800"/>
    <n v="10313"/>
    <x v="1"/>
    <n v="219"/>
    <x v="1"/>
    <s v="USD"/>
    <x v="403"/>
    <n v="1362549600"/>
    <b v="0"/>
    <b v="0"/>
    <x v="3"/>
    <x v="3"/>
    <x v="3"/>
    <n v="572.94000000000005"/>
    <n v="47.091324200913242"/>
  </r>
  <r>
    <n v="427"/>
    <x v="423"/>
    <s v="Managed discrete framework"/>
    <n v="174500"/>
    <n v="197018"/>
    <x v="1"/>
    <n v="2526"/>
    <x v="1"/>
    <s v="USD"/>
    <x v="404"/>
    <n v="1413349200"/>
    <b v="0"/>
    <b v="1"/>
    <x v="3"/>
    <x v="3"/>
    <x v="3"/>
    <n v="112.9"/>
    <n v="77.996041171813147"/>
  </r>
  <r>
    <n v="428"/>
    <x v="424"/>
    <s v="Progressive zero-defect capability"/>
    <n v="101400"/>
    <n v="47037"/>
    <x v="0"/>
    <n v="747"/>
    <x v="1"/>
    <s v="USD"/>
    <x v="405"/>
    <n v="1298008800"/>
    <b v="0"/>
    <b v="0"/>
    <x v="10"/>
    <x v="4"/>
    <x v="10"/>
    <n v="46.39"/>
    <n v="62.967871485943775"/>
  </r>
  <r>
    <n v="429"/>
    <x v="425"/>
    <s v="Right-sized demand-driven adapter"/>
    <n v="191000"/>
    <n v="173191"/>
    <x v="3"/>
    <n v="2138"/>
    <x v="1"/>
    <s v="USD"/>
    <x v="406"/>
    <n v="1394427600"/>
    <b v="0"/>
    <b v="1"/>
    <x v="14"/>
    <x v="7"/>
    <x v="14"/>
    <n v="90.68"/>
    <n v="81.006080449017773"/>
  </r>
  <r>
    <n v="430"/>
    <x v="426"/>
    <s v="Re-engineered attitude-oriented frame"/>
    <n v="8100"/>
    <n v="5487"/>
    <x v="0"/>
    <n v="84"/>
    <x v="1"/>
    <s v="USD"/>
    <x v="407"/>
    <n v="1572670800"/>
    <b v="0"/>
    <b v="0"/>
    <x v="3"/>
    <x v="3"/>
    <x v="3"/>
    <n v="67.739999999999995"/>
    <n v="65.321428571428569"/>
  </r>
  <r>
    <n v="431"/>
    <x v="427"/>
    <s v="Compatible multimedia utilization"/>
    <n v="5100"/>
    <n v="9817"/>
    <x v="1"/>
    <n v="94"/>
    <x v="1"/>
    <s v="USD"/>
    <x v="408"/>
    <n v="1531112400"/>
    <b v="1"/>
    <b v="0"/>
    <x v="3"/>
    <x v="3"/>
    <x v="3"/>
    <n v="192.49"/>
    <n v="104.43617021276596"/>
  </r>
  <r>
    <n v="432"/>
    <x v="428"/>
    <s v="Re-contextualized dedicated hardware"/>
    <n v="7700"/>
    <n v="6369"/>
    <x v="0"/>
    <n v="91"/>
    <x v="1"/>
    <s v="USD"/>
    <x v="409"/>
    <n v="1400734800"/>
    <b v="0"/>
    <b v="0"/>
    <x v="3"/>
    <x v="3"/>
    <x v="3"/>
    <n v="82.71"/>
    <n v="69.989010989010993"/>
  </r>
  <r>
    <n v="433"/>
    <x v="429"/>
    <s v="Decentralized composite paradigm"/>
    <n v="121400"/>
    <n v="65755"/>
    <x v="0"/>
    <n v="792"/>
    <x v="1"/>
    <s v="USD"/>
    <x v="410"/>
    <n v="1386741600"/>
    <b v="0"/>
    <b v="1"/>
    <x v="4"/>
    <x v="4"/>
    <x v="4"/>
    <n v="54.16"/>
    <n v="83.023989898989896"/>
  </r>
  <r>
    <n v="434"/>
    <x v="430"/>
    <s v="Cloned transitional hierarchy"/>
    <n v="5400"/>
    <n v="903"/>
    <x v="3"/>
    <n v="10"/>
    <x v="0"/>
    <s v="CAD"/>
    <x v="411"/>
    <n v="1481781600"/>
    <b v="1"/>
    <b v="0"/>
    <x v="3"/>
    <x v="3"/>
    <x v="3"/>
    <n v="16.72"/>
    <n v="90.3"/>
  </r>
  <r>
    <n v="435"/>
    <x v="431"/>
    <s v="Advanced discrete leverage"/>
    <n v="152400"/>
    <n v="178120"/>
    <x v="1"/>
    <n v="1713"/>
    <x v="6"/>
    <s v="EUR"/>
    <x v="412"/>
    <n v="1419660000"/>
    <b v="0"/>
    <b v="1"/>
    <x v="3"/>
    <x v="3"/>
    <x v="3"/>
    <n v="116.88"/>
    <n v="103.98131932282546"/>
  </r>
  <r>
    <n v="436"/>
    <x v="432"/>
    <s v="Open-source incremental throughput"/>
    <n v="1300"/>
    <n v="13678"/>
    <x v="1"/>
    <n v="249"/>
    <x v="1"/>
    <s v="USD"/>
    <x v="413"/>
    <n v="1555822800"/>
    <b v="0"/>
    <b v="0"/>
    <x v="17"/>
    <x v="1"/>
    <x v="17"/>
    <n v="1052.1500000000001"/>
    <n v="54.931726907630519"/>
  </r>
  <r>
    <n v="437"/>
    <x v="433"/>
    <s v="Centralized regional interface"/>
    <n v="8100"/>
    <n v="9969"/>
    <x v="1"/>
    <n v="192"/>
    <x v="1"/>
    <s v="USD"/>
    <x v="414"/>
    <n v="1442379600"/>
    <b v="0"/>
    <b v="1"/>
    <x v="10"/>
    <x v="4"/>
    <x v="10"/>
    <n v="123.07"/>
    <n v="51.921875"/>
  </r>
  <r>
    <n v="438"/>
    <x v="434"/>
    <s v="Streamlined web-enabled knowledgebase"/>
    <n v="8300"/>
    <n v="14827"/>
    <x v="1"/>
    <n v="247"/>
    <x v="1"/>
    <s v="USD"/>
    <x v="415"/>
    <n v="1364965200"/>
    <b v="0"/>
    <b v="0"/>
    <x v="3"/>
    <x v="3"/>
    <x v="3"/>
    <n v="178.64"/>
    <n v="60.02834008097166"/>
  </r>
  <r>
    <n v="439"/>
    <x v="435"/>
    <s v="Digitized transitional monitoring"/>
    <n v="28400"/>
    <n v="100900"/>
    <x v="1"/>
    <n v="2293"/>
    <x v="1"/>
    <s v="USD"/>
    <x v="416"/>
    <n v="1479016800"/>
    <b v="0"/>
    <b v="0"/>
    <x v="22"/>
    <x v="4"/>
    <x v="22"/>
    <n v="355.28"/>
    <n v="44.003488879197555"/>
  </r>
  <r>
    <n v="440"/>
    <x v="436"/>
    <s v="Networked optimal adapter"/>
    <n v="102500"/>
    <n v="165954"/>
    <x v="1"/>
    <n v="3131"/>
    <x v="1"/>
    <s v="USD"/>
    <x v="417"/>
    <n v="1499662800"/>
    <b v="0"/>
    <b v="0"/>
    <x v="19"/>
    <x v="4"/>
    <x v="19"/>
    <n v="161.91"/>
    <n v="53.003513254551258"/>
  </r>
  <r>
    <n v="441"/>
    <x v="437"/>
    <s v="Automated optimal function"/>
    <n v="7000"/>
    <n v="1744"/>
    <x v="0"/>
    <n v="32"/>
    <x v="1"/>
    <s v="USD"/>
    <x v="418"/>
    <n v="1337835600"/>
    <b v="0"/>
    <b v="0"/>
    <x v="8"/>
    <x v="2"/>
    <x v="8"/>
    <n v="24.91"/>
    <n v="54.5"/>
  </r>
  <r>
    <n v="442"/>
    <x v="438"/>
    <s v="Devolved system-worthy framework"/>
    <n v="5400"/>
    <n v="10731"/>
    <x v="1"/>
    <n v="143"/>
    <x v="6"/>
    <s v="EUR"/>
    <x v="419"/>
    <n v="1505710800"/>
    <b v="0"/>
    <b v="0"/>
    <x v="3"/>
    <x v="3"/>
    <x v="3"/>
    <n v="198.72"/>
    <n v="75.04195804195804"/>
  </r>
  <r>
    <n v="443"/>
    <x v="439"/>
    <s v="Stand-alone user-facing service-desk"/>
    <n v="9300"/>
    <n v="3232"/>
    <x v="3"/>
    <n v="90"/>
    <x v="1"/>
    <s v="USD"/>
    <x v="420"/>
    <n v="1287464400"/>
    <b v="0"/>
    <b v="0"/>
    <x v="3"/>
    <x v="3"/>
    <x v="3"/>
    <n v="34.75"/>
    <n v="35.911111111111111"/>
  </r>
  <r>
    <n v="444"/>
    <x v="347"/>
    <s v="Versatile global attitude"/>
    <n v="6200"/>
    <n v="10938"/>
    <x v="1"/>
    <n v="296"/>
    <x v="1"/>
    <s v="USD"/>
    <x v="421"/>
    <n v="1311656400"/>
    <b v="0"/>
    <b v="1"/>
    <x v="7"/>
    <x v="1"/>
    <x v="7"/>
    <n v="176.42"/>
    <n v="36.952702702702702"/>
  </r>
  <r>
    <n v="445"/>
    <x v="440"/>
    <s v="Intuitive demand-driven Local Area Network"/>
    <n v="2100"/>
    <n v="10739"/>
    <x v="1"/>
    <n v="170"/>
    <x v="1"/>
    <s v="USD"/>
    <x v="422"/>
    <n v="1293170400"/>
    <b v="0"/>
    <b v="1"/>
    <x v="3"/>
    <x v="3"/>
    <x v="3"/>
    <n v="511.38"/>
    <n v="63.170588235294119"/>
  </r>
  <r>
    <n v="446"/>
    <x v="441"/>
    <s v="Assimilated uniform methodology"/>
    <n v="6800"/>
    <n v="5579"/>
    <x v="0"/>
    <n v="186"/>
    <x v="1"/>
    <s v="USD"/>
    <x v="423"/>
    <n v="1355983200"/>
    <b v="0"/>
    <b v="0"/>
    <x v="8"/>
    <x v="2"/>
    <x v="8"/>
    <n v="82.04"/>
    <n v="29.99462365591398"/>
  </r>
  <r>
    <n v="447"/>
    <x v="442"/>
    <s v="Self-enabling next generation algorithm"/>
    <n v="155200"/>
    <n v="37754"/>
    <x v="3"/>
    <n v="439"/>
    <x v="4"/>
    <s v="GBP"/>
    <x v="424"/>
    <n v="1515045600"/>
    <b v="0"/>
    <b v="0"/>
    <x v="19"/>
    <x v="4"/>
    <x v="19"/>
    <n v="24.33"/>
    <n v="86"/>
  </r>
  <r>
    <n v="448"/>
    <x v="443"/>
    <s v="Object-based demand-driven strategy"/>
    <n v="89900"/>
    <n v="45384"/>
    <x v="0"/>
    <n v="605"/>
    <x v="1"/>
    <s v="USD"/>
    <x v="425"/>
    <n v="1366088400"/>
    <b v="0"/>
    <b v="1"/>
    <x v="11"/>
    <x v="6"/>
    <x v="11"/>
    <n v="50.48"/>
    <n v="75.014876033057845"/>
  </r>
  <r>
    <n v="449"/>
    <x v="444"/>
    <s v="Public-key coherent ability"/>
    <n v="900"/>
    <n v="8703"/>
    <x v="1"/>
    <n v="86"/>
    <x v="3"/>
    <s v="DKK"/>
    <x v="426"/>
    <n v="1553317200"/>
    <b v="0"/>
    <b v="0"/>
    <x v="11"/>
    <x v="6"/>
    <x v="11"/>
    <n v="967"/>
    <n v="101.19767441860465"/>
  </r>
  <r>
    <n v="450"/>
    <x v="445"/>
    <s v="Up-sized composite success"/>
    <n v="100"/>
    <n v="4"/>
    <x v="0"/>
    <n v="1"/>
    <x v="0"/>
    <s v="CAD"/>
    <x v="427"/>
    <n v="1542088800"/>
    <b v="0"/>
    <b v="0"/>
    <x v="10"/>
    <x v="4"/>
    <x v="10"/>
    <n v="4"/>
    <n v="4"/>
  </r>
  <r>
    <n v="451"/>
    <x v="446"/>
    <s v="Innovative exuding matrix"/>
    <n v="148400"/>
    <n v="182302"/>
    <x v="1"/>
    <n v="6286"/>
    <x v="1"/>
    <s v="USD"/>
    <x v="428"/>
    <n v="1503118800"/>
    <b v="0"/>
    <b v="0"/>
    <x v="1"/>
    <x v="1"/>
    <x v="1"/>
    <n v="122.85"/>
    <n v="29.001272669424118"/>
  </r>
  <r>
    <n v="452"/>
    <x v="447"/>
    <s v="Realigned impactful artificial intelligence"/>
    <n v="4800"/>
    <n v="3045"/>
    <x v="0"/>
    <n v="31"/>
    <x v="1"/>
    <s v="USD"/>
    <x v="429"/>
    <n v="1278478800"/>
    <b v="0"/>
    <b v="0"/>
    <x v="6"/>
    <x v="4"/>
    <x v="6"/>
    <n v="63.44"/>
    <n v="98.225806451612897"/>
  </r>
  <r>
    <n v="453"/>
    <x v="448"/>
    <s v="Multi-layered multi-tasking secured line"/>
    <n v="182400"/>
    <n v="102749"/>
    <x v="0"/>
    <n v="1181"/>
    <x v="1"/>
    <s v="USD"/>
    <x v="411"/>
    <n v="1484114400"/>
    <b v="0"/>
    <b v="0"/>
    <x v="22"/>
    <x v="4"/>
    <x v="22"/>
    <n v="56.33"/>
    <n v="87.001693480101608"/>
  </r>
  <r>
    <n v="454"/>
    <x v="449"/>
    <s v="Upgradable upward-trending portal"/>
    <n v="4000"/>
    <n v="1763"/>
    <x v="0"/>
    <n v="39"/>
    <x v="1"/>
    <s v="USD"/>
    <x v="430"/>
    <n v="1385445600"/>
    <b v="0"/>
    <b v="1"/>
    <x v="6"/>
    <x v="4"/>
    <x v="6"/>
    <n v="44.08"/>
    <n v="45.205128205128204"/>
  </r>
  <r>
    <n v="455"/>
    <x v="450"/>
    <s v="Profit-focused global product"/>
    <n v="116500"/>
    <n v="137904"/>
    <x v="1"/>
    <n v="3727"/>
    <x v="1"/>
    <s v="USD"/>
    <x v="431"/>
    <n v="1318741200"/>
    <b v="0"/>
    <b v="0"/>
    <x v="3"/>
    <x v="3"/>
    <x v="3"/>
    <n v="118.37"/>
    <n v="37.001341561577675"/>
  </r>
  <r>
    <n v="456"/>
    <x v="451"/>
    <s v="Operative well-modulated data-warehouse"/>
    <n v="146400"/>
    <n v="152438"/>
    <x v="1"/>
    <n v="1605"/>
    <x v="1"/>
    <s v="USD"/>
    <x v="432"/>
    <n v="1518242400"/>
    <b v="0"/>
    <b v="1"/>
    <x v="7"/>
    <x v="1"/>
    <x v="7"/>
    <n v="104.12"/>
    <n v="94.976947040498445"/>
  </r>
  <r>
    <n v="457"/>
    <x v="452"/>
    <s v="Cloned asymmetric functionalities"/>
    <n v="5000"/>
    <n v="1332"/>
    <x v="0"/>
    <n v="46"/>
    <x v="1"/>
    <s v="USD"/>
    <x v="433"/>
    <n v="1476594000"/>
    <b v="0"/>
    <b v="0"/>
    <x v="3"/>
    <x v="3"/>
    <x v="3"/>
    <n v="26.64"/>
    <n v="28.956521739130434"/>
  </r>
  <r>
    <n v="458"/>
    <x v="453"/>
    <s v="Pre-emptive neutral portal"/>
    <n v="33800"/>
    <n v="118706"/>
    <x v="1"/>
    <n v="2120"/>
    <x v="1"/>
    <s v="USD"/>
    <x v="434"/>
    <n v="1273554000"/>
    <b v="0"/>
    <b v="0"/>
    <x v="3"/>
    <x v="3"/>
    <x v="3"/>
    <n v="351.2"/>
    <n v="55.993396226415094"/>
  </r>
  <r>
    <n v="459"/>
    <x v="454"/>
    <s v="Switchable demand-driven help-desk"/>
    <n v="6300"/>
    <n v="5674"/>
    <x v="0"/>
    <n v="105"/>
    <x v="1"/>
    <s v="USD"/>
    <x v="435"/>
    <n v="1421906400"/>
    <b v="0"/>
    <b v="0"/>
    <x v="4"/>
    <x v="4"/>
    <x v="4"/>
    <n v="90.06"/>
    <n v="54.038095238095238"/>
  </r>
  <r>
    <n v="460"/>
    <x v="455"/>
    <s v="Business-focused static ability"/>
    <n v="2400"/>
    <n v="4119"/>
    <x v="1"/>
    <n v="50"/>
    <x v="1"/>
    <s v="USD"/>
    <x v="8"/>
    <n v="1281589200"/>
    <b v="0"/>
    <b v="0"/>
    <x v="3"/>
    <x v="3"/>
    <x v="3"/>
    <n v="171.63"/>
    <n v="82.38"/>
  </r>
  <r>
    <n v="461"/>
    <x v="456"/>
    <s v="Networked secondary structure"/>
    <n v="98800"/>
    <n v="139354"/>
    <x v="1"/>
    <n v="2080"/>
    <x v="1"/>
    <s v="USD"/>
    <x v="436"/>
    <n v="1400389200"/>
    <b v="0"/>
    <b v="0"/>
    <x v="6"/>
    <x v="4"/>
    <x v="6"/>
    <n v="141.05000000000001"/>
    <n v="66.997115384615384"/>
  </r>
  <r>
    <n v="462"/>
    <x v="457"/>
    <s v="Total multimedia website"/>
    <n v="188800"/>
    <n v="57734"/>
    <x v="0"/>
    <n v="535"/>
    <x v="1"/>
    <s v="USD"/>
    <x v="385"/>
    <n v="1362808800"/>
    <b v="0"/>
    <b v="0"/>
    <x v="20"/>
    <x v="6"/>
    <x v="20"/>
    <n v="30.58"/>
    <n v="107.91401869158878"/>
  </r>
  <r>
    <n v="463"/>
    <x v="458"/>
    <s v="Cross-platform upward-trending parallelism"/>
    <n v="134300"/>
    <n v="145265"/>
    <x v="1"/>
    <n v="2105"/>
    <x v="1"/>
    <s v="USD"/>
    <x v="437"/>
    <n v="1388815200"/>
    <b v="0"/>
    <b v="0"/>
    <x v="10"/>
    <x v="4"/>
    <x v="10"/>
    <n v="108.16"/>
    <n v="69.009501187648453"/>
  </r>
  <r>
    <n v="464"/>
    <x v="459"/>
    <s v="Pre-emptive mission-critical hardware"/>
    <n v="71200"/>
    <n v="95020"/>
    <x v="1"/>
    <n v="2436"/>
    <x v="1"/>
    <s v="USD"/>
    <x v="438"/>
    <n v="1519538400"/>
    <b v="0"/>
    <b v="0"/>
    <x v="3"/>
    <x v="3"/>
    <x v="3"/>
    <n v="133.46"/>
    <n v="39.006568144499177"/>
  </r>
  <r>
    <n v="465"/>
    <x v="460"/>
    <s v="Up-sized responsive protocol"/>
    <n v="4700"/>
    <n v="8829"/>
    <x v="1"/>
    <n v="80"/>
    <x v="1"/>
    <s v="USD"/>
    <x v="439"/>
    <n v="1517810400"/>
    <b v="0"/>
    <b v="0"/>
    <x v="18"/>
    <x v="5"/>
    <x v="18"/>
    <n v="187.85"/>
    <n v="110.3625"/>
  </r>
  <r>
    <n v="466"/>
    <x v="461"/>
    <s v="Pre-emptive transitional frame"/>
    <n v="1200"/>
    <n v="3984"/>
    <x v="1"/>
    <n v="42"/>
    <x v="1"/>
    <s v="USD"/>
    <x v="440"/>
    <n v="1370581200"/>
    <b v="0"/>
    <b v="1"/>
    <x v="8"/>
    <x v="2"/>
    <x v="8"/>
    <n v="332"/>
    <n v="94.857142857142861"/>
  </r>
  <r>
    <n v="467"/>
    <x v="462"/>
    <s v="Profit-focused content-based application"/>
    <n v="1400"/>
    <n v="8053"/>
    <x v="1"/>
    <n v="139"/>
    <x v="0"/>
    <s v="CAD"/>
    <x v="441"/>
    <n v="1448863200"/>
    <b v="0"/>
    <b v="1"/>
    <x v="2"/>
    <x v="2"/>
    <x v="2"/>
    <n v="575.21"/>
    <n v="57.935251798561154"/>
  </r>
  <r>
    <n v="468"/>
    <x v="463"/>
    <s v="Streamlined neutral analyzer"/>
    <n v="4000"/>
    <n v="1620"/>
    <x v="0"/>
    <n v="16"/>
    <x v="1"/>
    <s v="USD"/>
    <x v="442"/>
    <n v="1556600400"/>
    <b v="0"/>
    <b v="0"/>
    <x v="3"/>
    <x v="3"/>
    <x v="3"/>
    <n v="40.5"/>
    <n v="101.25"/>
  </r>
  <r>
    <n v="469"/>
    <x v="464"/>
    <s v="Assimilated neutral utilization"/>
    <n v="5600"/>
    <n v="10328"/>
    <x v="1"/>
    <n v="159"/>
    <x v="1"/>
    <s v="USD"/>
    <x v="443"/>
    <n v="1432098000"/>
    <b v="0"/>
    <b v="0"/>
    <x v="6"/>
    <x v="4"/>
    <x v="6"/>
    <n v="184.43"/>
    <n v="64.95597484276729"/>
  </r>
  <r>
    <n v="470"/>
    <x v="465"/>
    <s v="Extended dedicated archive"/>
    <n v="3600"/>
    <n v="10289"/>
    <x v="1"/>
    <n v="381"/>
    <x v="1"/>
    <s v="USD"/>
    <x v="315"/>
    <n v="1482127200"/>
    <b v="0"/>
    <b v="0"/>
    <x v="8"/>
    <x v="2"/>
    <x v="8"/>
    <n v="285.81"/>
    <n v="27.00524934383202"/>
  </r>
  <r>
    <n v="471"/>
    <x v="197"/>
    <s v="Configurable static help-desk"/>
    <n v="3100"/>
    <n v="9889"/>
    <x v="1"/>
    <n v="194"/>
    <x v="4"/>
    <s v="GBP"/>
    <x v="444"/>
    <n v="1335934800"/>
    <b v="0"/>
    <b v="1"/>
    <x v="0"/>
    <x v="0"/>
    <x v="0"/>
    <n v="319"/>
    <n v="50.97422680412371"/>
  </r>
  <r>
    <n v="472"/>
    <x v="466"/>
    <s v="Self-enabling clear-thinking framework"/>
    <n v="153800"/>
    <n v="60342"/>
    <x v="0"/>
    <n v="575"/>
    <x v="1"/>
    <s v="USD"/>
    <x v="445"/>
    <n v="1556946000"/>
    <b v="0"/>
    <b v="0"/>
    <x v="1"/>
    <x v="1"/>
    <x v="1"/>
    <n v="39.229999999999997"/>
    <n v="104.94260869565217"/>
  </r>
  <r>
    <n v="473"/>
    <x v="467"/>
    <s v="Assimilated fault-tolerant capacity"/>
    <n v="5000"/>
    <n v="8907"/>
    <x v="1"/>
    <n v="106"/>
    <x v="1"/>
    <s v="USD"/>
    <x v="446"/>
    <n v="1530075600"/>
    <b v="0"/>
    <b v="0"/>
    <x v="5"/>
    <x v="1"/>
    <x v="5"/>
    <n v="178.14"/>
    <n v="84.028301886792448"/>
  </r>
  <r>
    <n v="474"/>
    <x v="468"/>
    <s v="Enhanced neutral ability"/>
    <n v="4000"/>
    <n v="14606"/>
    <x v="1"/>
    <n v="142"/>
    <x v="1"/>
    <s v="USD"/>
    <x v="447"/>
    <n v="1418796000"/>
    <b v="0"/>
    <b v="0"/>
    <x v="19"/>
    <x v="4"/>
    <x v="19"/>
    <n v="365.15"/>
    <n v="102.85915492957747"/>
  </r>
  <r>
    <n v="475"/>
    <x v="469"/>
    <s v="Function-based attitude-oriented groupware"/>
    <n v="7400"/>
    <n v="8432"/>
    <x v="1"/>
    <n v="211"/>
    <x v="1"/>
    <s v="USD"/>
    <x v="448"/>
    <n v="1372482000"/>
    <b v="0"/>
    <b v="1"/>
    <x v="18"/>
    <x v="5"/>
    <x v="18"/>
    <n v="113.95"/>
    <n v="39.962085308056871"/>
  </r>
  <r>
    <n v="476"/>
    <x v="470"/>
    <s v="Optional solution-oriented instruction set"/>
    <n v="191500"/>
    <n v="57122"/>
    <x v="0"/>
    <n v="1120"/>
    <x v="1"/>
    <s v="USD"/>
    <x v="342"/>
    <n v="1534395600"/>
    <b v="0"/>
    <b v="0"/>
    <x v="13"/>
    <x v="5"/>
    <x v="13"/>
    <n v="29.83"/>
    <n v="51.001785714285717"/>
  </r>
  <r>
    <n v="477"/>
    <x v="471"/>
    <s v="Organic object-oriented core"/>
    <n v="8500"/>
    <n v="4613"/>
    <x v="0"/>
    <n v="113"/>
    <x v="1"/>
    <s v="USD"/>
    <x v="449"/>
    <n v="1311397200"/>
    <b v="0"/>
    <b v="0"/>
    <x v="22"/>
    <x v="4"/>
    <x v="22"/>
    <n v="54.27"/>
    <n v="40.823008849557525"/>
  </r>
  <r>
    <n v="478"/>
    <x v="472"/>
    <s v="Balanced impactful circuit"/>
    <n v="68800"/>
    <n v="162603"/>
    <x v="1"/>
    <n v="2756"/>
    <x v="1"/>
    <s v="USD"/>
    <x v="450"/>
    <n v="1426914000"/>
    <b v="0"/>
    <b v="0"/>
    <x v="8"/>
    <x v="2"/>
    <x v="8"/>
    <n v="236.34"/>
    <n v="58.999637155297535"/>
  </r>
  <r>
    <n v="479"/>
    <x v="473"/>
    <s v="Future-proofed heuristic encryption"/>
    <n v="2400"/>
    <n v="12310"/>
    <x v="1"/>
    <n v="173"/>
    <x v="4"/>
    <s v="GBP"/>
    <x v="451"/>
    <n v="1501477200"/>
    <b v="0"/>
    <b v="0"/>
    <x v="0"/>
    <x v="0"/>
    <x v="0"/>
    <n v="512.91999999999996"/>
    <n v="71.156069364161851"/>
  </r>
  <r>
    <n v="480"/>
    <x v="474"/>
    <s v="Balanced bifurcated leverage"/>
    <n v="8600"/>
    <n v="8656"/>
    <x v="1"/>
    <n v="87"/>
    <x v="1"/>
    <s v="USD"/>
    <x v="452"/>
    <n v="1269061200"/>
    <b v="0"/>
    <b v="1"/>
    <x v="14"/>
    <x v="7"/>
    <x v="14"/>
    <n v="100.65"/>
    <n v="99.494252873563212"/>
  </r>
  <r>
    <n v="481"/>
    <x v="475"/>
    <s v="Sharable discrete budgetary management"/>
    <n v="196600"/>
    <n v="159931"/>
    <x v="0"/>
    <n v="1538"/>
    <x v="1"/>
    <s v="USD"/>
    <x v="453"/>
    <n v="1415772000"/>
    <b v="0"/>
    <b v="1"/>
    <x v="3"/>
    <x v="3"/>
    <x v="3"/>
    <n v="81.349999999999994"/>
    <n v="103.98634590377114"/>
  </r>
  <r>
    <n v="482"/>
    <x v="476"/>
    <s v="Focused solution-oriented instruction set"/>
    <n v="4200"/>
    <n v="689"/>
    <x v="0"/>
    <n v="9"/>
    <x v="1"/>
    <s v="USD"/>
    <x v="454"/>
    <n v="1331013600"/>
    <b v="0"/>
    <b v="1"/>
    <x v="13"/>
    <x v="5"/>
    <x v="13"/>
    <n v="16.399999999999999"/>
    <n v="76.555555555555557"/>
  </r>
  <r>
    <n v="483"/>
    <x v="477"/>
    <s v="Down-sized actuating infrastructure"/>
    <n v="91400"/>
    <n v="48236"/>
    <x v="0"/>
    <n v="554"/>
    <x v="1"/>
    <s v="USD"/>
    <x v="455"/>
    <n v="1576735200"/>
    <b v="0"/>
    <b v="0"/>
    <x v="3"/>
    <x v="3"/>
    <x v="3"/>
    <n v="52.77"/>
    <n v="87.068592057761734"/>
  </r>
  <r>
    <n v="484"/>
    <x v="478"/>
    <s v="Synergistic cohesive adapter"/>
    <n v="29600"/>
    <n v="77021"/>
    <x v="1"/>
    <n v="1572"/>
    <x v="4"/>
    <s v="GBP"/>
    <x v="456"/>
    <n v="1411362000"/>
    <b v="0"/>
    <b v="1"/>
    <x v="0"/>
    <x v="0"/>
    <x v="0"/>
    <n v="260.20999999999998"/>
    <n v="48.99554707379135"/>
  </r>
  <r>
    <n v="485"/>
    <x v="479"/>
    <s v="Quality-focused mission-critical structure"/>
    <n v="90600"/>
    <n v="27844"/>
    <x v="0"/>
    <n v="648"/>
    <x v="4"/>
    <s v="GBP"/>
    <x v="457"/>
    <n v="1563685200"/>
    <b v="0"/>
    <b v="0"/>
    <x v="3"/>
    <x v="3"/>
    <x v="3"/>
    <n v="30.73"/>
    <n v="42.969135802469133"/>
  </r>
  <r>
    <n v="486"/>
    <x v="480"/>
    <s v="Compatible exuding Graphical User Interface"/>
    <n v="5200"/>
    <n v="702"/>
    <x v="0"/>
    <n v="21"/>
    <x v="4"/>
    <s v="GBP"/>
    <x v="458"/>
    <n v="1521867600"/>
    <b v="0"/>
    <b v="1"/>
    <x v="18"/>
    <x v="5"/>
    <x v="18"/>
    <n v="13.5"/>
    <n v="33.428571428571431"/>
  </r>
  <r>
    <n v="487"/>
    <x v="481"/>
    <s v="Monitored 24/7 time-frame"/>
    <n v="110300"/>
    <n v="197024"/>
    <x v="1"/>
    <n v="2346"/>
    <x v="1"/>
    <s v="USD"/>
    <x v="459"/>
    <n v="1495515600"/>
    <b v="0"/>
    <b v="0"/>
    <x v="3"/>
    <x v="3"/>
    <x v="3"/>
    <n v="178.63"/>
    <n v="83.982949701619773"/>
  </r>
  <r>
    <n v="488"/>
    <x v="482"/>
    <s v="Virtual secondary open architecture"/>
    <n v="5300"/>
    <n v="11663"/>
    <x v="1"/>
    <n v="115"/>
    <x v="1"/>
    <s v="USD"/>
    <x v="460"/>
    <n v="1455948000"/>
    <b v="0"/>
    <b v="0"/>
    <x v="3"/>
    <x v="3"/>
    <x v="3"/>
    <n v="220.06"/>
    <n v="101.41739130434783"/>
  </r>
  <r>
    <n v="489"/>
    <x v="483"/>
    <s v="Down-sized mobile time-frame"/>
    <n v="9200"/>
    <n v="9339"/>
    <x v="1"/>
    <n v="85"/>
    <x v="6"/>
    <s v="EUR"/>
    <x v="461"/>
    <n v="1282366800"/>
    <b v="0"/>
    <b v="0"/>
    <x v="8"/>
    <x v="2"/>
    <x v="8"/>
    <n v="101.51"/>
    <n v="109.87058823529412"/>
  </r>
  <r>
    <n v="490"/>
    <x v="484"/>
    <s v="Innovative disintermediate encryption"/>
    <n v="2400"/>
    <n v="4596"/>
    <x v="1"/>
    <n v="144"/>
    <x v="1"/>
    <s v="USD"/>
    <x v="462"/>
    <n v="1574575200"/>
    <b v="0"/>
    <b v="0"/>
    <x v="23"/>
    <x v="8"/>
    <x v="23"/>
    <n v="191.5"/>
    <n v="31.916666666666668"/>
  </r>
  <r>
    <n v="491"/>
    <x v="485"/>
    <s v="Universal contextually-based knowledgebase"/>
    <n v="56800"/>
    <n v="173437"/>
    <x v="1"/>
    <n v="2443"/>
    <x v="1"/>
    <s v="USD"/>
    <x v="463"/>
    <n v="1374901200"/>
    <b v="0"/>
    <b v="1"/>
    <x v="0"/>
    <x v="0"/>
    <x v="0"/>
    <n v="305.35000000000002"/>
    <n v="70.993450675399103"/>
  </r>
  <r>
    <n v="492"/>
    <x v="486"/>
    <s v="Persevering interactive matrix"/>
    <n v="191000"/>
    <n v="45831"/>
    <x v="3"/>
    <n v="595"/>
    <x v="1"/>
    <s v="USD"/>
    <x v="464"/>
    <n v="1278910800"/>
    <b v="1"/>
    <b v="1"/>
    <x v="12"/>
    <x v="4"/>
    <x v="12"/>
    <n v="24"/>
    <n v="77.026890756302521"/>
  </r>
  <r>
    <n v="493"/>
    <x v="487"/>
    <s v="Seamless background framework"/>
    <n v="900"/>
    <n v="6514"/>
    <x v="1"/>
    <n v="64"/>
    <x v="1"/>
    <s v="USD"/>
    <x v="465"/>
    <n v="1562907600"/>
    <b v="0"/>
    <b v="0"/>
    <x v="14"/>
    <x v="7"/>
    <x v="14"/>
    <n v="723.78"/>
    <n v="101.78125"/>
  </r>
  <r>
    <n v="494"/>
    <x v="488"/>
    <s v="Balanced upward-trending productivity"/>
    <n v="2500"/>
    <n v="13684"/>
    <x v="1"/>
    <n v="268"/>
    <x v="1"/>
    <s v="USD"/>
    <x v="466"/>
    <n v="1332478800"/>
    <b v="0"/>
    <b v="0"/>
    <x v="8"/>
    <x v="2"/>
    <x v="8"/>
    <n v="547.36"/>
    <n v="51.059701492537314"/>
  </r>
  <r>
    <n v="495"/>
    <x v="489"/>
    <s v="Centralized clear-thinking solution"/>
    <n v="3200"/>
    <n v="13264"/>
    <x v="1"/>
    <n v="195"/>
    <x v="3"/>
    <s v="DKK"/>
    <x v="467"/>
    <n v="1402722000"/>
    <b v="0"/>
    <b v="0"/>
    <x v="3"/>
    <x v="3"/>
    <x v="3"/>
    <n v="414.5"/>
    <n v="68.02051282051282"/>
  </r>
  <r>
    <n v="496"/>
    <x v="490"/>
    <s v="Optimized bi-directional extranet"/>
    <n v="183800"/>
    <n v="1667"/>
    <x v="0"/>
    <n v="54"/>
    <x v="1"/>
    <s v="USD"/>
    <x v="468"/>
    <n v="1496811600"/>
    <b v="0"/>
    <b v="0"/>
    <x v="10"/>
    <x v="4"/>
    <x v="10"/>
    <n v="0.91"/>
    <n v="30.87037037037037"/>
  </r>
  <r>
    <n v="497"/>
    <x v="491"/>
    <s v="Intuitive actuating benchmark"/>
    <n v="9800"/>
    <n v="3349"/>
    <x v="0"/>
    <n v="120"/>
    <x v="1"/>
    <s v="USD"/>
    <x v="469"/>
    <n v="1482213600"/>
    <b v="0"/>
    <b v="1"/>
    <x v="8"/>
    <x v="2"/>
    <x v="8"/>
    <n v="34.17"/>
    <n v="27.908333333333335"/>
  </r>
  <r>
    <n v="498"/>
    <x v="492"/>
    <s v="Devolved background project"/>
    <n v="193400"/>
    <n v="46317"/>
    <x v="0"/>
    <n v="579"/>
    <x v="3"/>
    <s v="DKK"/>
    <x v="470"/>
    <n v="1420264800"/>
    <b v="0"/>
    <b v="0"/>
    <x v="2"/>
    <x v="2"/>
    <x v="2"/>
    <n v="23.95"/>
    <n v="79.994818652849744"/>
  </r>
  <r>
    <n v="499"/>
    <x v="493"/>
    <s v="Reverse-engineered executive emulation"/>
    <n v="163800"/>
    <n v="78743"/>
    <x v="0"/>
    <n v="2072"/>
    <x v="1"/>
    <s v="USD"/>
    <x v="471"/>
    <n v="1458450000"/>
    <b v="0"/>
    <b v="1"/>
    <x v="4"/>
    <x v="4"/>
    <x v="4"/>
    <n v="48.07"/>
    <n v="38.003378378378379"/>
  </r>
  <r>
    <n v="500"/>
    <x v="494"/>
    <s v="Team-oriented clear-thinking matrix"/>
    <n v="100"/>
    <n v="0"/>
    <x v="0"/>
    <n v="0"/>
    <x v="1"/>
    <s v="USD"/>
    <x v="472"/>
    <n v="1369803600"/>
    <b v="0"/>
    <b v="1"/>
    <x v="3"/>
    <x v="3"/>
    <x v="3"/>
    <n v="0"/>
    <n v="0"/>
  </r>
  <r>
    <n v="501"/>
    <x v="495"/>
    <s v="Focused coherent methodology"/>
    <n v="153600"/>
    <n v="107743"/>
    <x v="0"/>
    <n v="1796"/>
    <x v="1"/>
    <s v="USD"/>
    <x v="473"/>
    <n v="1363237200"/>
    <b v="0"/>
    <b v="0"/>
    <x v="4"/>
    <x v="4"/>
    <x v="4"/>
    <n v="70.150000000000006"/>
    <n v="59.990534521158132"/>
  </r>
  <r>
    <n v="502"/>
    <x v="212"/>
    <s v="Reduced context-sensitive complexity"/>
    <n v="1300"/>
    <n v="6889"/>
    <x v="1"/>
    <n v="186"/>
    <x v="2"/>
    <s v="AUD"/>
    <x v="474"/>
    <n v="1345870800"/>
    <b v="0"/>
    <b v="1"/>
    <x v="11"/>
    <x v="6"/>
    <x v="11"/>
    <n v="529.91999999999996"/>
    <n v="37.037634408602152"/>
  </r>
  <r>
    <n v="503"/>
    <x v="496"/>
    <s v="Decentralized 4thgeneration time-frame"/>
    <n v="25500"/>
    <n v="45983"/>
    <x v="1"/>
    <n v="460"/>
    <x v="1"/>
    <s v="USD"/>
    <x v="72"/>
    <n v="1437454800"/>
    <b v="0"/>
    <b v="0"/>
    <x v="6"/>
    <x v="4"/>
    <x v="6"/>
    <n v="180.33"/>
    <n v="99.963043478260872"/>
  </r>
  <r>
    <n v="504"/>
    <x v="497"/>
    <s v="De-engineered cohesive moderator"/>
    <n v="7500"/>
    <n v="6924"/>
    <x v="0"/>
    <n v="62"/>
    <x v="6"/>
    <s v="EUR"/>
    <x v="443"/>
    <n v="1432011600"/>
    <b v="0"/>
    <b v="0"/>
    <x v="1"/>
    <x v="1"/>
    <x v="1"/>
    <n v="92.32"/>
    <n v="111.6774193548387"/>
  </r>
  <r>
    <n v="505"/>
    <x v="498"/>
    <s v="Ameliorated explicit parallelism"/>
    <n v="89900"/>
    <n v="12497"/>
    <x v="0"/>
    <n v="347"/>
    <x v="1"/>
    <s v="USD"/>
    <x v="475"/>
    <n v="1366347600"/>
    <b v="0"/>
    <b v="1"/>
    <x v="15"/>
    <x v="5"/>
    <x v="15"/>
    <n v="13.9"/>
    <n v="36.014409221902014"/>
  </r>
  <r>
    <n v="506"/>
    <x v="499"/>
    <s v="Customizable background monitoring"/>
    <n v="18000"/>
    <n v="166874"/>
    <x v="1"/>
    <n v="2528"/>
    <x v="1"/>
    <s v="USD"/>
    <x v="81"/>
    <n v="1512885600"/>
    <b v="0"/>
    <b v="1"/>
    <x v="3"/>
    <x v="3"/>
    <x v="3"/>
    <n v="927.08"/>
    <n v="66.010284810126578"/>
  </r>
  <r>
    <n v="507"/>
    <x v="500"/>
    <s v="Compatible well-modulated budgetary management"/>
    <n v="2100"/>
    <n v="837"/>
    <x v="0"/>
    <n v="19"/>
    <x v="1"/>
    <s v="USD"/>
    <x v="476"/>
    <n v="1369717200"/>
    <b v="0"/>
    <b v="1"/>
    <x v="2"/>
    <x v="2"/>
    <x v="2"/>
    <n v="39.86"/>
    <n v="44.05263157894737"/>
  </r>
  <r>
    <n v="508"/>
    <x v="501"/>
    <s v="Up-sized radical pricing structure"/>
    <n v="172700"/>
    <n v="193820"/>
    <x v="1"/>
    <n v="3657"/>
    <x v="1"/>
    <s v="USD"/>
    <x v="192"/>
    <n v="1534654800"/>
    <b v="0"/>
    <b v="0"/>
    <x v="3"/>
    <x v="3"/>
    <x v="3"/>
    <n v="112.23"/>
    <n v="52.999726551818434"/>
  </r>
  <r>
    <n v="509"/>
    <x v="173"/>
    <s v="Robust zero-defect project"/>
    <n v="168500"/>
    <n v="119510"/>
    <x v="0"/>
    <n v="1258"/>
    <x v="1"/>
    <s v="USD"/>
    <x v="477"/>
    <n v="1337058000"/>
    <b v="0"/>
    <b v="0"/>
    <x v="3"/>
    <x v="3"/>
    <x v="3"/>
    <n v="70.930000000000007"/>
    <n v="95"/>
  </r>
  <r>
    <n v="510"/>
    <x v="502"/>
    <s v="Re-engineered mobile task-force"/>
    <n v="7800"/>
    <n v="9289"/>
    <x v="1"/>
    <n v="131"/>
    <x v="2"/>
    <s v="AUD"/>
    <x v="478"/>
    <n v="1529816400"/>
    <b v="0"/>
    <b v="0"/>
    <x v="6"/>
    <x v="4"/>
    <x v="6"/>
    <n v="119.09"/>
    <n v="70.908396946564892"/>
  </r>
  <r>
    <n v="511"/>
    <x v="503"/>
    <s v="User-centric intangible neural-net"/>
    <n v="147800"/>
    <n v="35498"/>
    <x v="0"/>
    <n v="362"/>
    <x v="1"/>
    <s v="USD"/>
    <x v="479"/>
    <n v="1564894800"/>
    <b v="0"/>
    <b v="0"/>
    <x v="3"/>
    <x v="3"/>
    <x v="3"/>
    <n v="24.02"/>
    <n v="98.060773480662988"/>
  </r>
  <r>
    <n v="512"/>
    <x v="504"/>
    <s v="Organized explicit core"/>
    <n v="9100"/>
    <n v="12678"/>
    <x v="1"/>
    <n v="239"/>
    <x v="1"/>
    <s v="USD"/>
    <x v="480"/>
    <n v="1404622800"/>
    <b v="0"/>
    <b v="1"/>
    <x v="11"/>
    <x v="6"/>
    <x v="11"/>
    <n v="139.32"/>
    <n v="53.046025104602514"/>
  </r>
  <r>
    <n v="513"/>
    <x v="505"/>
    <s v="Synchronized 6thgeneration adapter"/>
    <n v="8300"/>
    <n v="3260"/>
    <x v="3"/>
    <n v="35"/>
    <x v="1"/>
    <s v="USD"/>
    <x v="180"/>
    <n v="1284181200"/>
    <b v="0"/>
    <b v="0"/>
    <x v="19"/>
    <x v="4"/>
    <x v="19"/>
    <n v="39.28"/>
    <n v="93.142857142857139"/>
  </r>
  <r>
    <n v="514"/>
    <x v="506"/>
    <s v="Centralized motivating capacity"/>
    <n v="138700"/>
    <n v="31123"/>
    <x v="3"/>
    <n v="528"/>
    <x v="5"/>
    <s v="CHF"/>
    <x v="481"/>
    <n v="1386741600"/>
    <b v="0"/>
    <b v="1"/>
    <x v="1"/>
    <x v="1"/>
    <x v="1"/>
    <n v="22.44"/>
    <n v="58.945075757575758"/>
  </r>
  <r>
    <n v="515"/>
    <x v="507"/>
    <s v="Phased 24hour flexibility"/>
    <n v="8600"/>
    <n v="4797"/>
    <x v="0"/>
    <n v="133"/>
    <x v="0"/>
    <s v="CAD"/>
    <x v="482"/>
    <n v="1324792800"/>
    <b v="0"/>
    <b v="1"/>
    <x v="3"/>
    <x v="3"/>
    <x v="3"/>
    <n v="55.78"/>
    <n v="36.067669172932334"/>
  </r>
  <r>
    <n v="516"/>
    <x v="508"/>
    <s v="Exclusive 5thgeneration structure"/>
    <n v="125400"/>
    <n v="53324"/>
    <x v="0"/>
    <n v="846"/>
    <x v="1"/>
    <s v="USD"/>
    <x v="194"/>
    <n v="1284354000"/>
    <b v="0"/>
    <b v="0"/>
    <x v="9"/>
    <x v="5"/>
    <x v="9"/>
    <n v="42.52"/>
    <n v="63.030732860520096"/>
  </r>
  <r>
    <n v="517"/>
    <x v="509"/>
    <s v="Multi-tiered maximized orchestration"/>
    <n v="5900"/>
    <n v="6608"/>
    <x v="1"/>
    <n v="78"/>
    <x v="1"/>
    <s v="USD"/>
    <x v="483"/>
    <n v="1494392400"/>
    <b v="0"/>
    <b v="0"/>
    <x v="0"/>
    <x v="0"/>
    <x v="0"/>
    <n v="112"/>
    <n v="84.717948717948715"/>
  </r>
  <r>
    <n v="518"/>
    <x v="510"/>
    <s v="Open-architected uniform instruction set"/>
    <n v="8800"/>
    <n v="622"/>
    <x v="0"/>
    <n v="10"/>
    <x v="1"/>
    <s v="USD"/>
    <x v="484"/>
    <n v="1519538400"/>
    <b v="0"/>
    <b v="1"/>
    <x v="10"/>
    <x v="4"/>
    <x v="10"/>
    <n v="7.07"/>
    <n v="62.2"/>
  </r>
  <r>
    <n v="519"/>
    <x v="511"/>
    <s v="Exclusive asymmetric analyzer"/>
    <n v="177700"/>
    <n v="180802"/>
    <x v="1"/>
    <n v="1773"/>
    <x v="1"/>
    <s v="USD"/>
    <x v="355"/>
    <n v="1421906400"/>
    <b v="0"/>
    <b v="1"/>
    <x v="1"/>
    <x v="1"/>
    <x v="1"/>
    <n v="101.75"/>
    <n v="101.97518330513255"/>
  </r>
  <r>
    <n v="520"/>
    <x v="512"/>
    <s v="Organic radical collaboration"/>
    <n v="800"/>
    <n v="3406"/>
    <x v="1"/>
    <n v="32"/>
    <x v="1"/>
    <s v="USD"/>
    <x v="485"/>
    <n v="1555909200"/>
    <b v="0"/>
    <b v="0"/>
    <x v="3"/>
    <x v="3"/>
    <x v="3"/>
    <n v="425.75"/>
    <n v="106.4375"/>
  </r>
  <r>
    <n v="521"/>
    <x v="513"/>
    <s v="Function-based multi-state software"/>
    <n v="7600"/>
    <n v="11061"/>
    <x v="1"/>
    <n v="369"/>
    <x v="1"/>
    <s v="USD"/>
    <x v="486"/>
    <n v="1472446800"/>
    <b v="0"/>
    <b v="1"/>
    <x v="6"/>
    <x v="4"/>
    <x v="6"/>
    <n v="145.54"/>
    <n v="29.975609756097562"/>
  </r>
  <r>
    <n v="522"/>
    <x v="514"/>
    <s v="Innovative static budgetary management"/>
    <n v="50500"/>
    <n v="16389"/>
    <x v="0"/>
    <n v="191"/>
    <x v="1"/>
    <s v="USD"/>
    <x v="487"/>
    <n v="1342328400"/>
    <b v="0"/>
    <b v="0"/>
    <x v="12"/>
    <x v="4"/>
    <x v="12"/>
    <n v="32.450000000000003"/>
    <n v="85.806282722513089"/>
  </r>
  <r>
    <n v="523"/>
    <x v="515"/>
    <s v="Triple-buffered holistic ability"/>
    <n v="900"/>
    <n v="6303"/>
    <x v="1"/>
    <n v="89"/>
    <x v="1"/>
    <s v="USD"/>
    <x v="488"/>
    <n v="1268114400"/>
    <b v="0"/>
    <b v="0"/>
    <x v="12"/>
    <x v="4"/>
    <x v="12"/>
    <n v="700.33"/>
    <n v="70.82022471910112"/>
  </r>
  <r>
    <n v="524"/>
    <x v="516"/>
    <s v="Diverse scalable superstructure"/>
    <n v="96700"/>
    <n v="81136"/>
    <x v="0"/>
    <n v="1979"/>
    <x v="1"/>
    <s v="USD"/>
    <x v="489"/>
    <n v="1273381200"/>
    <b v="0"/>
    <b v="0"/>
    <x v="3"/>
    <x v="3"/>
    <x v="3"/>
    <n v="83.9"/>
    <n v="40.998484082870135"/>
  </r>
  <r>
    <n v="525"/>
    <x v="517"/>
    <s v="Balanced leadingedge data-warehouse"/>
    <n v="2100"/>
    <n v="1768"/>
    <x v="0"/>
    <n v="63"/>
    <x v="1"/>
    <s v="USD"/>
    <x v="490"/>
    <n v="1290837600"/>
    <b v="0"/>
    <b v="0"/>
    <x v="8"/>
    <x v="2"/>
    <x v="8"/>
    <n v="84.19"/>
    <n v="28.063492063492063"/>
  </r>
  <r>
    <n v="526"/>
    <x v="518"/>
    <s v="Digitized bandwidth-monitored open architecture"/>
    <n v="8300"/>
    <n v="12944"/>
    <x v="1"/>
    <n v="147"/>
    <x v="1"/>
    <s v="USD"/>
    <x v="312"/>
    <n v="1454306400"/>
    <b v="0"/>
    <b v="1"/>
    <x v="3"/>
    <x v="3"/>
    <x v="3"/>
    <n v="155.94999999999999"/>
    <n v="88.054421768707485"/>
  </r>
  <r>
    <n v="527"/>
    <x v="519"/>
    <s v="Enterprise-wide intermediate portal"/>
    <n v="189200"/>
    <n v="188480"/>
    <x v="0"/>
    <n v="6080"/>
    <x v="0"/>
    <s v="CAD"/>
    <x v="491"/>
    <n v="1457762400"/>
    <b v="0"/>
    <b v="0"/>
    <x v="10"/>
    <x v="4"/>
    <x v="10"/>
    <n v="99.62"/>
    <n v="31"/>
  </r>
  <r>
    <n v="528"/>
    <x v="520"/>
    <s v="Focused leadingedge matrix"/>
    <n v="9000"/>
    <n v="7227"/>
    <x v="0"/>
    <n v="80"/>
    <x v="4"/>
    <s v="GBP"/>
    <x v="492"/>
    <n v="1389074400"/>
    <b v="0"/>
    <b v="0"/>
    <x v="7"/>
    <x v="1"/>
    <x v="7"/>
    <n v="80.3"/>
    <n v="90.337500000000006"/>
  </r>
  <r>
    <n v="529"/>
    <x v="521"/>
    <s v="Seamless logistical encryption"/>
    <n v="5100"/>
    <n v="574"/>
    <x v="0"/>
    <n v="9"/>
    <x v="1"/>
    <s v="USD"/>
    <x v="493"/>
    <n v="1402117200"/>
    <b v="0"/>
    <b v="0"/>
    <x v="11"/>
    <x v="6"/>
    <x v="11"/>
    <n v="11.25"/>
    <n v="63.777777777777779"/>
  </r>
  <r>
    <n v="530"/>
    <x v="522"/>
    <s v="Stand-alone human-resource workforce"/>
    <n v="105000"/>
    <n v="96328"/>
    <x v="0"/>
    <n v="1784"/>
    <x v="1"/>
    <s v="USD"/>
    <x v="494"/>
    <n v="1284440400"/>
    <b v="0"/>
    <b v="1"/>
    <x v="13"/>
    <x v="5"/>
    <x v="13"/>
    <n v="91.74"/>
    <n v="53.995515695067262"/>
  </r>
  <r>
    <n v="531"/>
    <x v="523"/>
    <s v="Automated zero tolerance implementation"/>
    <n v="186700"/>
    <n v="178338"/>
    <x v="2"/>
    <n v="3640"/>
    <x v="5"/>
    <s v="CHF"/>
    <x v="495"/>
    <n v="1388988000"/>
    <b v="0"/>
    <b v="0"/>
    <x v="11"/>
    <x v="6"/>
    <x v="11"/>
    <n v="95.52"/>
    <n v="48.993956043956047"/>
  </r>
  <r>
    <n v="532"/>
    <x v="524"/>
    <s v="Pre-emptive grid-enabled contingency"/>
    <n v="1600"/>
    <n v="8046"/>
    <x v="1"/>
    <n v="126"/>
    <x v="0"/>
    <s v="CAD"/>
    <x v="496"/>
    <n v="1516946400"/>
    <b v="0"/>
    <b v="0"/>
    <x v="3"/>
    <x v="3"/>
    <x v="3"/>
    <n v="502.88"/>
    <n v="63.857142857142854"/>
  </r>
  <r>
    <n v="533"/>
    <x v="525"/>
    <s v="Multi-lateral didactic encoding"/>
    <n v="115600"/>
    <n v="184086"/>
    <x v="1"/>
    <n v="2218"/>
    <x v="4"/>
    <s v="GBP"/>
    <x v="497"/>
    <n v="1377752400"/>
    <b v="0"/>
    <b v="0"/>
    <x v="7"/>
    <x v="1"/>
    <x v="7"/>
    <n v="159.24"/>
    <n v="82.996393146979258"/>
  </r>
  <r>
    <n v="534"/>
    <x v="526"/>
    <s v="Self-enabling didactic orchestration"/>
    <n v="89100"/>
    <n v="13385"/>
    <x v="0"/>
    <n v="243"/>
    <x v="1"/>
    <s v="USD"/>
    <x v="498"/>
    <n v="1534568400"/>
    <b v="0"/>
    <b v="1"/>
    <x v="6"/>
    <x v="4"/>
    <x v="6"/>
    <n v="15.02"/>
    <n v="55.08230452674897"/>
  </r>
  <r>
    <n v="535"/>
    <x v="527"/>
    <s v="Profit-focused 24/7 data-warehouse"/>
    <n v="2600"/>
    <n v="12533"/>
    <x v="1"/>
    <n v="202"/>
    <x v="6"/>
    <s v="EUR"/>
    <x v="499"/>
    <n v="1528606800"/>
    <b v="0"/>
    <b v="1"/>
    <x v="3"/>
    <x v="3"/>
    <x v="3"/>
    <n v="482.04"/>
    <n v="62.044554455445542"/>
  </r>
  <r>
    <n v="536"/>
    <x v="528"/>
    <s v="Enhanced methodical middleware"/>
    <n v="9800"/>
    <n v="14697"/>
    <x v="1"/>
    <n v="140"/>
    <x v="6"/>
    <s v="EUR"/>
    <x v="500"/>
    <n v="1284872400"/>
    <b v="0"/>
    <b v="0"/>
    <x v="13"/>
    <x v="5"/>
    <x v="13"/>
    <n v="149.97"/>
    <n v="104.97857142857143"/>
  </r>
  <r>
    <n v="537"/>
    <x v="529"/>
    <s v="Synchronized client-driven projection"/>
    <n v="84400"/>
    <n v="98935"/>
    <x v="1"/>
    <n v="1052"/>
    <x v="3"/>
    <s v="DKK"/>
    <x v="501"/>
    <n v="1537592400"/>
    <b v="1"/>
    <b v="1"/>
    <x v="4"/>
    <x v="4"/>
    <x v="4"/>
    <n v="117.22"/>
    <n v="94.044676806083643"/>
  </r>
  <r>
    <n v="538"/>
    <x v="530"/>
    <s v="Networked didactic time-frame"/>
    <n v="151300"/>
    <n v="57034"/>
    <x v="0"/>
    <n v="1296"/>
    <x v="1"/>
    <s v="USD"/>
    <x v="502"/>
    <n v="1381208400"/>
    <b v="0"/>
    <b v="0"/>
    <x v="20"/>
    <x v="6"/>
    <x v="20"/>
    <n v="37.700000000000003"/>
    <n v="44.007716049382715"/>
  </r>
  <r>
    <n v="539"/>
    <x v="531"/>
    <s v="Assimilated exuding toolset"/>
    <n v="9800"/>
    <n v="7120"/>
    <x v="0"/>
    <n v="77"/>
    <x v="1"/>
    <s v="USD"/>
    <x v="503"/>
    <n v="1562475600"/>
    <b v="0"/>
    <b v="1"/>
    <x v="0"/>
    <x v="0"/>
    <x v="0"/>
    <n v="72.650000000000006"/>
    <n v="92.467532467532465"/>
  </r>
  <r>
    <n v="540"/>
    <x v="532"/>
    <s v="Front-line client-server secured line"/>
    <n v="5300"/>
    <n v="14097"/>
    <x v="1"/>
    <n v="247"/>
    <x v="1"/>
    <s v="USD"/>
    <x v="504"/>
    <n v="1527397200"/>
    <b v="0"/>
    <b v="0"/>
    <x v="14"/>
    <x v="7"/>
    <x v="14"/>
    <n v="265.98"/>
    <n v="57.072874493927124"/>
  </r>
  <r>
    <n v="541"/>
    <x v="533"/>
    <s v="Polarized systemic Internet solution"/>
    <n v="178000"/>
    <n v="43086"/>
    <x v="0"/>
    <n v="395"/>
    <x v="6"/>
    <s v="EUR"/>
    <x v="505"/>
    <n v="1436158800"/>
    <b v="0"/>
    <b v="0"/>
    <x v="20"/>
    <x v="6"/>
    <x v="20"/>
    <n v="24.21"/>
    <n v="109.07848101265823"/>
  </r>
  <r>
    <n v="542"/>
    <x v="534"/>
    <s v="Profit-focused exuding moderator"/>
    <n v="77000"/>
    <n v="1930"/>
    <x v="0"/>
    <n v="49"/>
    <x v="4"/>
    <s v="GBP"/>
    <x v="506"/>
    <n v="1456034400"/>
    <b v="0"/>
    <b v="0"/>
    <x v="7"/>
    <x v="1"/>
    <x v="7"/>
    <n v="2.5099999999999998"/>
    <n v="39.387755102040813"/>
  </r>
  <r>
    <n v="543"/>
    <x v="535"/>
    <s v="Cross-group high-level moderator"/>
    <n v="84900"/>
    <n v="13864"/>
    <x v="0"/>
    <n v="180"/>
    <x v="1"/>
    <s v="USD"/>
    <x v="507"/>
    <n v="1380171600"/>
    <b v="0"/>
    <b v="0"/>
    <x v="11"/>
    <x v="6"/>
    <x v="11"/>
    <n v="16.329999999999998"/>
    <n v="77.022222222222226"/>
  </r>
  <r>
    <n v="544"/>
    <x v="536"/>
    <s v="Public-key 3rdgeneration system engine"/>
    <n v="2800"/>
    <n v="7742"/>
    <x v="1"/>
    <n v="84"/>
    <x v="1"/>
    <s v="USD"/>
    <x v="508"/>
    <n v="1453356000"/>
    <b v="0"/>
    <b v="0"/>
    <x v="1"/>
    <x v="1"/>
    <x v="1"/>
    <n v="276.5"/>
    <n v="92.166666666666671"/>
  </r>
  <r>
    <n v="545"/>
    <x v="537"/>
    <s v="Organized value-added access"/>
    <n v="184800"/>
    <n v="164109"/>
    <x v="0"/>
    <n v="2690"/>
    <x v="1"/>
    <s v="USD"/>
    <x v="509"/>
    <n v="1578981600"/>
    <b v="0"/>
    <b v="0"/>
    <x v="3"/>
    <x v="3"/>
    <x v="3"/>
    <n v="88.8"/>
    <n v="61.007063197026021"/>
  </r>
  <r>
    <n v="546"/>
    <x v="538"/>
    <s v="Cloned global Graphical User Interface"/>
    <n v="4200"/>
    <n v="6870"/>
    <x v="1"/>
    <n v="88"/>
    <x v="1"/>
    <s v="USD"/>
    <x v="510"/>
    <n v="1537419600"/>
    <b v="0"/>
    <b v="1"/>
    <x v="3"/>
    <x v="3"/>
    <x v="3"/>
    <n v="163.57"/>
    <n v="78.068181818181813"/>
  </r>
  <r>
    <n v="547"/>
    <x v="539"/>
    <s v="Focused solution-oriented matrix"/>
    <n v="1300"/>
    <n v="12597"/>
    <x v="1"/>
    <n v="156"/>
    <x v="1"/>
    <s v="USD"/>
    <x v="511"/>
    <n v="1423202400"/>
    <b v="0"/>
    <b v="0"/>
    <x v="6"/>
    <x v="4"/>
    <x v="6"/>
    <n v="969"/>
    <n v="80.75"/>
  </r>
  <r>
    <n v="548"/>
    <x v="540"/>
    <s v="Monitored discrete toolset"/>
    <n v="66100"/>
    <n v="179074"/>
    <x v="1"/>
    <n v="2985"/>
    <x v="1"/>
    <s v="USD"/>
    <x v="512"/>
    <n v="1460610000"/>
    <b v="0"/>
    <b v="0"/>
    <x v="3"/>
    <x v="3"/>
    <x v="3"/>
    <n v="270.91000000000003"/>
    <n v="59.991289782244557"/>
  </r>
  <r>
    <n v="549"/>
    <x v="541"/>
    <s v="Business-focused intermediate system engine"/>
    <n v="29500"/>
    <n v="83843"/>
    <x v="1"/>
    <n v="762"/>
    <x v="1"/>
    <s v="USD"/>
    <x v="513"/>
    <n v="1370494800"/>
    <b v="0"/>
    <b v="0"/>
    <x v="8"/>
    <x v="2"/>
    <x v="8"/>
    <n v="284.20999999999998"/>
    <n v="110.03018372703411"/>
  </r>
  <r>
    <n v="550"/>
    <x v="542"/>
    <s v="De-engineered disintermediate encoding"/>
    <n v="100"/>
    <n v="4"/>
    <x v="3"/>
    <n v="1"/>
    <x v="5"/>
    <s v="CHF"/>
    <x v="514"/>
    <n v="1332306000"/>
    <b v="0"/>
    <b v="0"/>
    <x v="7"/>
    <x v="1"/>
    <x v="7"/>
    <n v="4"/>
    <n v="4"/>
  </r>
  <r>
    <n v="551"/>
    <x v="543"/>
    <s v="Streamlined upward-trending analyzer"/>
    <n v="180100"/>
    <n v="105598"/>
    <x v="0"/>
    <n v="2779"/>
    <x v="2"/>
    <s v="AUD"/>
    <x v="515"/>
    <n v="1422511200"/>
    <b v="0"/>
    <b v="1"/>
    <x v="2"/>
    <x v="2"/>
    <x v="2"/>
    <n v="58.63"/>
    <n v="37.99856063332134"/>
  </r>
  <r>
    <n v="552"/>
    <x v="544"/>
    <s v="Distributed human-resource policy"/>
    <n v="9000"/>
    <n v="8866"/>
    <x v="0"/>
    <n v="92"/>
    <x v="1"/>
    <s v="USD"/>
    <x v="516"/>
    <n v="1480312800"/>
    <b v="0"/>
    <b v="0"/>
    <x v="3"/>
    <x v="3"/>
    <x v="3"/>
    <n v="98.51"/>
    <n v="96.369565217391298"/>
  </r>
  <r>
    <n v="553"/>
    <x v="545"/>
    <s v="De-engineered 5thgeneration contingency"/>
    <n v="170600"/>
    <n v="75022"/>
    <x v="0"/>
    <n v="1028"/>
    <x v="1"/>
    <s v="USD"/>
    <x v="517"/>
    <n v="1294034400"/>
    <b v="0"/>
    <b v="0"/>
    <x v="1"/>
    <x v="1"/>
    <x v="1"/>
    <n v="43.98"/>
    <n v="72.978599221789878"/>
  </r>
  <r>
    <n v="554"/>
    <x v="546"/>
    <s v="Multi-channeled upward-trending application"/>
    <n v="9500"/>
    <n v="14408"/>
    <x v="1"/>
    <n v="554"/>
    <x v="0"/>
    <s v="CAD"/>
    <x v="518"/>
    <n v="1482645600"/>
    <b v="0"/>
    <b v="0"/>
    <x v="7"/>
    <x v="1"/>
    <x v="7"/>
    <n v="151.66"/>
    <n v="26.007220216606498"/>
  </r>
  <r>
    <n v="555"/>
    <x v="547"/>
    <s v="Organic maximized database"/>
    <n v="6300"/>
    <n v="14089"/>
    <x v="1"/>
    <n v="135"/>
    <x v="3"/>
    <s v="DKK"/>
    <x v="519"/>
    <n v="1399093200"/>
    <b v="0"/>
    <b v="0"/>
    <x v="1"/>
    <x v="1"/>
    <x v="1"/>
    <n v="223.63"/>
    <n v="104.36296296296297"/>
  </r>
  <r>
    <n v="556"/>
    <x v="195"/>
    <s v="Grass-roots 24/7 attitude"/>
    <n v="5200"/>
    <n v="12467"/>
    <x v="1"/>
    <n v="122"/>
    <x v="1"/>
    <s v="USD"/>
    <x v="520"/>
    <n v="1315890000"/>
    <b v="0"/>
    <b v="1"/>
    <x v="18"/>
    <x v="5"/>
    <x v="18"/>
    <n v="239.75"/>
    <n v="102.18852459016394"/>
  </r>
  <r>
    <n v="557"/>
    <x v="548"/>
    <s v="Team-oriented global strategy"/>
    <n v="6000"/>
    <n v="11960"/>
    <x v="1"/>
    <n v="221"/>
    <x v="1"/>
    <s v="USD"/>
    <x v="521"/>
    <n v="1444021200"/>
    <b v="0"/>
    <b v="1"/>
    <x v="22"/>
    <x v="4"/>
    <x v="22"/>
    <n v="199.33"/>
    <n v="54.117647058823529"/>
  </r>
  <r>
    <n v="558"/>
    <x v="549"/>
    <s v="Enhanced client-driven capacity"/>
    <n v="5800"/>
    <n v="7966"/>
    <x v="1"/>
    <n v="126"/>
    <x v="1"/>
    <s v="USD"/>
    <x v="522"/>
    <n v="1460005200"/>
    <b v="0"/>
    <b v="0"/>
    <x v="3"/>
    <x v="3"/>
    <x v="3"/>
    <n v="137.34"/>
    <n v="63.222222222222221"/>
  </r>
  <r>
    <n v="559"/>
    <x v="550"/>
    <s v="Exclusive systematic productivity"/>
    <n v="105300"/>
    <n v="106321"/>
    <x v="1"/>
    <n v="1022"/>
    <x v="1"/>
    <s v="USD"/>
    <x v="523"/>
    <n v="1470718800"/>
    <b v="0"/>
    <b v="0"/>
    <x v="3"/>
    <x v="3"/>
    <x v="3"/>
    <n v="100.97"/>
    <n v="104.03228962818004"/>
  </r>
  <r>
    <n v="560"/>
    <x v="551"/>
    <s v="Re-engineered radical policy"/>
    <n v="20000"/>
    <n v="158832"/>
    <x v="1"/>
    <n v="3177"/>
    <x v="1"/>
    <s v="USD"/>
    <x v="524"/>
    <n v="1325052000"/>
    <b v="0"/>
    <b v="0"/>
    <x v="10"/>
    <x v="4"/>
    <x v="10"/>
    <n v="794.16"/>
    <n v="49.994334277620396"/>
  </r>
  <r>
    <n v="561"/>
    <x v="552"/>
    <s v="Down-sized logistical adapter"/>
    <n v="3000"/>
    <n v="11091"/>
    <x v="1"/>
    <n v="198"/>
    <x v="5"/>
    <s v="CHF"/>
    <x v="525"/>
    <n v="1319000400"/>
    <b v="0"/>
    <b v="0"/>
    <x v="3"/>
    <x v="3"/>
    <x v="3"/>
    <n v="369.7"/>
    <n v="56.015151515151516"/>
  </r>
  <r>
    <n v="562"/>
    <x v="553"/>
    <s v="Configurable bandwidth-monitored throughput"/>
    <n v="9900"/>
    <n v="1269"/>
    <x v="0"/>
    <n v="26"/>
    <x v="5"/>
    <s v="CHF"/>
    <x v="188"/>
    <n v="1552539600"/>
    <b v="0"/>
    <b v="0"/>
    <x v="1"/>
    <x v="1"/>
    <x v="1"/>
    <n v="12.82"/>
    <n v="48.807692307692307"/>
  </r>
  <r>
    <n v="563"/>
    <x v="554"/>
    <s v="Optional tangible pricing structure"/>
    <n v="3700"/>
    <n v="5107"/>
    <x v="1"/>
    <n v="85"/>
    <x v="2"/>
    <s v="AUD"/>
    <x v="526"/>
    <n v="1543816800"/>
    <b v="0"/>
    <b v="0"/>
    <x v="4"/>
    <x v="4"/>
    <x v="4"/>
    <n v="138.03"/>
    <n v="60.082352941176474"/>
  </r>
  <r>
    <n v="564"/>
    <x v="555"/>
    <s v="Organic high-level implementation"/>
    <n v="168700"/>
    <n v="141393"/>
    <x v="0"/>
    <n v="1790"/>
    <x v="1"/>
    <s v="USD"/>
    <x v="527"/>
    <n v="1427086800"/>
    <b v="0"/>
    <b v="0"/>
    <x v="3"/>
    <x v="3"/>
    <x v="3"/>
    <n v="83.81"/>
    <n v="78.990502793296088"/>
  </r>
  <r>
    <n v="565"/>
    <x v="556"/>
    <s v="Decentralized logistical collaboration"/>
    <n v="94900"/>
    <n v="194166"/>
    <x v="1"/>
    <n v="3596"/>
    <x v="1"/>
    <s v="USD"/>
    <x v="528"/>
    <n v="1323064800"/>
    <b v="0"/>
    <b v="0"/>
    <x v="3"/>
    <x v="3"/>
    <x v="3"/>
    <n v="204.6"/>
    <n v="53.99499443826474"/>
  </r>
  <r>
    <n v="566"/>
    <x v="557"/>
    <s v="Advanced content-based installation"/>
    <n v="9300"/>
    <n v="4124"/>
    <x v="0"/>
    <n v="37"/>
    <x v="1"/>
    <s v="USD"/>
    <x v="522"/>
    <n v="1458277200"/>
    <b v="0"/>
    <b v="1"/>
    <x v="5"/>
    <x v="1"/>
    <x v="5"/>
    <n v="44.34"/>
    <n v="111.45945945945945"/>
  </r>
  <r>
    <n v="567"/>
    <x v="558"/>
    <s v="Distributed high-level open architecture"/>
    <n v="6800"/>
    <n v="14865"/>
    <x v="1"/>
    <n v="244"/>
    <x v="1"/>
    <s v="USD"/>
    <x v="529"/>
    <n v="1405141200"/>
    <b v="0"/>
    <b v="0"/>
    <x v="1"/>
    <x v="1"/>
    <x v="1"/>
    <n v="218.6"/>
    <n v="60.922131147540981"/>
  </r>
  <r>
    <n v="568"/>
    <x v="559"/>
    <s v="Synergized zero tolerance help-desk"/>
    <n v="72400"/>
    <n v="134688"/>
    <x v="1"/>
    <n v="5180"/>
    <x v="1"/>
    <s v="USD"/>
    <x v="530"/>
    <n v="1283058000"/>
    <b v="0"/>
    <b v="0"/>
    <x v="3"/>
    <x v="3"/>
    <x v="3"/>
    <n v="186.03"/>
    <n v="26.0015444015444"/>
  </r>
  <r>
    <n v="569"/>
    <x v="560"/>
    <s v="Extended multi-tasking definition"/>
    <n v="20100"/>
    <n v="47705"/>
    <x v="1"/>
    <n v="589"/>
    <x v="6"/>
    <s v="EUR"/>
    <x v="531"/>
    <n v="1295762400"/>
    <b v="0"/>
    <b v="0"/>
    <x v="10"/>
    <x v="4"/>
    <x v="10"/>
    <n v="237.34"/>
    <n v="80.993208828522924"/>
  </r>
  <r>
    <n v="570"/>
    <x v="561"/>
    <s v="Realigned uniform knowledge user"/>
    <n v="31200"/>
    <n v="95364"/>
    <x v="1"/>
    <n v="2725"/>
    <x v="1"/>
    <s v="USD"/>
    <x v="515"/>
    <n v="1419573600"/>
    <b v="0"/>
    <b v="1"/>
    <x v="1"/>
    <x v="1"/>
    <x v="1"/>
    <n v="305.64999999999998"/>
    <n v="34.995963302752294"/>
  </r>
  <r>
    <n v="571"/>
    <x v="562"/>
    <s v="Monitored grid-enabled model"/>
    <n v="3500"/>
    <n v="3295"/>
    <x v="0"/>
    <n v="35"/>
    <x v="6"/>
    <s v="EUR"/>
    <x v="532"/>
    <n v="1438750800"/>
    <b v="0"/>
    <b v="0"/>
    <x v="12"/>
    <x v="4"/>
    <x v="12"/>
    <n v="94.14"/>
    <n v="94.142857142857139"/>
  </r>
  <r>
    <n v="572"/>
    <x v="563"/>
    <s v="Assimilated actuating policy"/>
    <n v="9000"/>
    <n v="4896"/>
    <x v="3"/>
    <n v="94"/>
    <x v="1"/>
    <s v="USD"/>
    <x v="533"/>
    <n v="1444798800"/>
    <b v="0"/>
    <b v="1"/>
    <x v="1"/>
    <x v="1"/>
    <x v="1"/>
    <n v="54.4"/>
    <n v="52.085106382978722"/>
  </r>
  <r>
    <n v="573"/>
    <x v="564"/>
    <s v="Total incremental productivity"/>
    <n v="6700"/>
    <n v="7496"/>
    <x v="1"/>
    <n v="300"/>
    <x v="1"/>
    <s v="USD"/>
    <x v="409"/>
    <n v="1399179600"/>
    <b v="0"/>
    <b v="0"/>
    <x v="23"/>
    <x v="8"/>
    <x v="23"/>
    <n v="111.88"/>
    <n v="24.986666666666668"/>
  </r>
  <r>
    <n v="574"/>
    <x v="565"/>
    <s v="Adaptive local task-force"/>
    <n v="2700"/>
    <n v="9967"/>
    <x v="1"/>
    <n v="144"/>
    <x v="1"/>
    <s v="USD"/>
    <x v="534"/>
    <n v="1576562400"/>
    <b v="0"/>
    <b v="1"/>
    <x v="0"/>
    <x v="0"/>
    <x v="0"/>
    <n v="369.15"/>
    <n v="69.215277777777771"/>
  </r>
  <r>
    <n v="575"/>
    <x v="566"/>
    <s v="Universal zero-defect concept"/>
    <n v="83300"/>
    <n v="52421"/>
    <x v="0"/>
    <n v="558"/>
    <x v="1"/>
    <s v="USD"/>
    <x v="53"/>
    <n v="1400821200"/>
    <b v="0"/>
    <b v="1"/>
    <x v="3"/>
    <x v="3"/>
    <x v="3"/>
    <n v="62.93"/>
    <n v="93.944444444444443"/>
  </r>
  <r>
    <n v="576"/>
    <x v="567"/>
    <s v="Object-based bottom-line superstructure"/>
    <n v="9700"/>
    <n v="6298"/>
    <x v="0"/>
    <n v="64"/>
    <x v="1"/>
    <s v="USD"/>
    <x v="535"/>
    <n v="1510984800"/>
    <b v="0"/>
    <b v="0"/>
    <x v="3"/>
    <x v="3"/>
    <x v="3"/>
    <n v="64.930000000000007"/>
    <n v="98.40625"/>
  </r>
  <r>
    <n v="577"/>
    <x v="568"/>
    <s v="Adaptive 24hour projection"/>
    <n v="8200"/>
    <n v="1546"/>
    <x v="3"/>
    <n v="37"/>
    <x v="1"/>
    <s v="USD"/>
    <x v="536"/>
    <n v="1302066000"/>
    <b v="0"/>
    <b v="0"/>
    <x v="17"/>
    <x v="1"/>
    <x v="17"/>
    <n v="18.850000000000001"/>
    <n v="41.783783783783782"/>
  </r>
  <r>
    <n v="578"/>
    <x v="569"/>
    <s v="Sharable radical toolset"/>
    <n v="96500"/>
    <n v="16168"/>
    <x v="0"/>
    <n v="245"/>
    <x v="1"/>
    <s v="USD"/>
    <x v="537"/>
    <n v="1322978400"/>
    <b v="0"/>
    <b v="0"/>
    <x v="22"/>
    <x v="4"/>
    <x v="22"/>
    <n v="16.75"/>
    <n v="65.991836734693877"/>
  </r>
  <r>
    <n v="579"/>
    <x v="570"/>
    <s v="Focused multimedia knowledgebase"/>
    <n v="6200"/>
    <n v="6269"/>
    <x v="1"/>
    <n v="87"/>
    <x v="1"/>
    <s v="USD"/>
    <x v="538"/>
    <n v="1313730000"/>
    <b v="0"/>
    <b v="0"/>
    <x v="17"/>
    <x v="1"/>
    <x v="17"/>
    <n v="101.11"/>
    <n v="72.05747126436782"/>
  </r>
  <r>
    <n v="580"/>
    <x v="251"/>
    <s v="Seamless 6thgeneration extranet"/>
    <n v="43800"/>
    <n v="149578"/>
    <x v="1"/>
    <n v="3116"/>
    <x v="1"/>
    <s v="USD"/>
    <x v="539"/>
    <n v="1394085600"/>
    <b v="0"/>
    <b v="0"/>
    <x v="3"/>
    <x v="3"/>
    <x v="3"/>
    <n v="341.5"/>
    <n v="48.003209242618745"/>
  </r>
  <r>
    <n v="581"/>
    <x v="571"/>
    <s v="Sharable mobile knowledgebase"/>
    <n v="6000"/>
    <n v="3841"/>
    <x v="0"/>
    <n v="71"/>
    <x v="1"/>
    <s v="USD"/>
    <x v="540"/>
    <n v="1305349200"/>
    <b v="0"/>
    <b v="0"/>
    <x v="2"/>
    <x v="2"/>
    <x v="2"/>
    <n v="64.02"/>
    <n v="54.098591549295776"/>
  </r>
  <r>
    <n v="582"/>
    <x v="572"/>
    <s v="Cross-group global system engine"/>
    <n v="8700"/>
    <n v="4531"/>
    <x v="0"/>
    <n v="42"/>
    <x v="1"/>
    <s v="USD"/>
    <x v="505"/>
    <n v="1434344400"/>
    <b v="0"/>
    <b v="1"/>
    <x v="11"/>
    <x v="6"/>
    <x v="11"/>
    <n v="52.08"/>
    <n v="107.88095238095238"/>
  </r>
  <r>
    <n v="583"/>
    <x v="573"/>
    <s v="Centralized clear-thinking conglomeration"/>
    <n v="18900"/>
    <n v="60934"/>
    <x v="1"/>
    <n v="909"/>
    <x v="1"/>
    <s v="USD"/>
    <x v="541"/>
    <n v="1331186400"/>
    <b v="0"/>
    <b v="0"/>
    <x v="4"/>
    <x v="4"/>
    <x v="4"/>
    <n v="322.39999999999998"/>
    <n v="67.034103410341032"/>
  </r>
  <r>
    <n v="584"/>
    <x v="8"/>
    <s v="De-engineered cohesive system engine"/>
    <n v="86400"/>
    <n v="103255"/>
    <x v="1"/>
    <n v="1613"/>
    <x v="1"/>
    <s v="USD"/>
    <x v="542"/>
    <n v="1336539600"/>
    <b v="0"/>
    <b v="0"/>
    <x v="2"/>
    <x v="2"/>
    <x v="2"/>
    <n v="119.51"/>
    <n v="64.01425914445133"/>
  </r>
  <r>
    <n v="585"/>
    <x v="574"/>
    <s v="Reactive analyzing function"/>
    <n v="8900"/>
    <n v="13065"/>
    <x v="1"/>
    <n v="136"/>
    <x v="1"/>
    <s v="USD"/>
    <x v="543"/>
    <n v="1269752400"/>
    <b v="0"/>
    <b v="0"/>
    <x v="18"/>
    <x v="5"/>
    <x v="18"/>
    <n v="146.80000000000001"/>
    <n v="96.066176470588232"/>
  </r>
  <r>
    <n v="586"/>
    <x v="575"/>
    <s v="Robust hybrid budgetary management"/>
    <n v="700"/>
    <n v="6654"/>
    <x v="1"/>
    <n v="130"/>
    <x v="1"/>
    <s v="USD"/>
    <x v="544"/>
    <n v="1291615200"/>
    <b v="0"/>
    <b v="0"/>
    <x v="1"/>
    <x v="1"/>
    <x v="1"/>
    <n v="950.57"/>
    <n v="51.184615384615384"/>
  </r>
  <r>
    <n v="587"/>
    <x v="576"/>
    <s v="Open-source analyzing monitoring"/>
    <n v="9400"/>
    <n v="6852"/>
    <x v="0"/>
    <n v="156"/>
    <x v="0"/>
    <s v="CAD"/>
    <x v="35"/>
    <n v="1552366800"/>
    <b v="0"/>
    <b v="1"/>
    <x v="0"/>
    <x v="0"/>
    <x v="0"/>
    <n v="72.89"/>
    <n v="43.92307692307692"/>
  </r>
  <r>
    <n v="588"/>
    <x v="577"/>
    <s v="Up-sized discrete firmware"/>
    <n v="157600"/>
    <n v="124517"/>
    <x v="0"/>
    <n v="1368"/>
    <x v="4"/>
    <s v="GBP"/>
    <x v="152"/>
    <n v="1272171600"/>
    <b v="0"/>
    <b v="0"/>
    <x v="3"/>
    <x v="3"/>
    <x v="3"/>
    <n v="79.010000000000005"/>
    <n v="91.021198830409361"/>
  </r>
  <r>
    <n v="589"/>
    <x v="578"/>
    <s v="Exclusive intangible extranet"/>
    <n v="7900"/>
    <n v="5113"/>
    <x v="0"/>
    <n v="102"/>
    <x v="1"/>
    <s v="USD"/>
    <x v="545"/>
    <n v="1436677200"/>
    <b v="0"/>
    <b v="0"/>
    <x v="4"/>
    <x v="4"/>
    <x v="4"/>
    <n v="64.72"/>
    <n v="50.127450980392155"/>
  </r>
  <r>
    <n v="590"/>
    <x v="579"/>
    <s v="Synergized analyzing process improvement"/>
    <n v="7100"/>
    <n v="5824"/>
    <x v="0"/>
    <n v="86"/>
    <x v="2"/>
    <s v="AUD"/>
    <x v="546"/>
    <n v="1420092000"/>
    <b v="0"/>
    <b v="0"/>
    <x v="15"/>
    <x v="5"/>
    <x v="15"/>
    <n v="82.03"/>
    <n v="67.720930232558146"/>
  </r>
  <r>
    <n v="591"/>
    <x v="580"/>
    <s v="Realigned dedicated system engine"/>
    <n v="600"/>
    <n v="6226"/>
    <x v="1"/>
    <n v="102"/>
    <x v="1"/>
    <s v="USD"/>
    <x v="547"/>
    <n v="1279947600"/>
    <b v="0"/>
    <b v="0"/>
    <x v="11"/>
    <x v="6"/>
    <x v="11"/>
    <n v="1037.67"/>
    <n v="61.03921568627451"/>
  </r>
  <r>
    <n v="592"/>
    <x v="581"/>
    <s v="Object-based bandwidth-monitored concept"/>
    <n v="156800"/>
    <n v="20243"/>
    <x v="0"/>
    <n v="253"/>
    <x v="1"/>
    <s v="USD"/>
    <x v="548"/>
    <n v="1402203600"/>
    <b v="0"/>
    <b v="0"/>
    <x v="3"/>
    <x v="3"/>
    <x v="3"/>
    <n v="12.91"/>
    <n v="80.011857707509876"/>
  </r>
  <r>
    <n v="593"/>
    <x v="582"/>
    <s v="Ameliorated client-driven open system"/>
    <n v="121600"/>
    <n v="188288"/>
    <x v="1"/>
    <n v="4006"/>
    <x v="1"/>
    <s v="USD"/>
    <x v="549"/>
    <n v="1396933200"/>
    <b v="0"/>
    <b v="0"/>
    <x v="10"/>
    <x v="4"/>
    <x v="10"/>
    <n v="154.84"/>
    <n v="47.001497753369947"/>
  </r>
  <r>
    <n v="594"/>
    <x v="583"/>
    <s v="Upgradable leadingedge Local Area Network"/>
    <n v="157300"/>
    <n v="11167"/>
    <x v="0"/>
    <n v="157"/>
    <x v="1"/>
    <s v="USD"/>
    <x v="550"/>
    <n v="1467262800"/>
    <b v="0"/>
    <b v="1"/>
    <x v="3"/>
    <x v="3"/>
    <x v="3"/>
    <n v="7.1"/>
    <n v="71.127388535031841"/>
  </r>
  <r>
    <n v="595"/>
    <x v="584"/>
    <s v="Customizable intermediate data-warehouse"/>
    <n v="70300"/>
    <n v="146595"/>
    <x v="1"/>
    <n v="1629"/>
    <x v="1"/>
    <s v="USD"/>
    <x v="551"/>
    <n v="1270530000"/>
    <b v="0"/>
    <b v="1"/>
    <x v="3"/>
    <x v="3"/>
    <x v="3"/>
    <n v="208.53"/>
    <n v="89.99079189686924"/>
  </r>
  <r>
    <n v="596"/>
    <x v="585"/>
    <s v="Managed optimizing archive"/>
    <n v="7900"/>
    <n v="7875"/>
    <x v="0"/>
    <n v="183"/>
    <x v="1"/>
    <s v="USD"/>
    <x v="552"/>
    <n v="1457762400"/>
    <b v="0"/>
    <b v="1"/>
    <x v="6"/>
    <x v="4"/>
    <x v="6"/>
    <n v="99.68"/>
    <n v="43.032786885245905"/>
  </r>
  <r>
    <n v="597"/>
    <x v="586"/>
    <s v="Diverse systematic projection"/>
    <n v="73800"/>
    <n v="148779"/>
    <x v="1"/>
    <n v="2188"/>
    <x v="1"/>
    <s v="USD"/>
    <x v="462"/>
    <n v="1575525600"/>
    <b v="0"/>
    <b v="0"/>
    <x v="3"/>
    <x v="3"/>
    <x v="3"/>
    <n v="201.6"/>
    <n v="67.997714808043881"/>
  </r>
  <r>
    <n v="598"/>
    <x v="587"/>
    <s v="Up-sized web-enabled info-mediaries"/>
    <n v="108500"/>
    <n v="175868"/>
    <x v="1"/>
    <n v="2409"/>
    <x v="6"/>
    <s v="EUR"/>
    <x v="553"/>
    <n v="1279083600"/>
    <b v="0"/>
    <b v="0"/>
    <x v="1"/>
    <x v="1"/>
    <x v="1"/>
    <n v="162.09"/>
    <n v="73.004566210045667"/>
  </r>
  <r>
    <n v="599"/>
    <x v="588"/>
    <s v="Persevering optimizing Graphical User Interface"/>
    <n v="140300"/>
    <n v="5112"/>
    <x v="0"/>
    <n v="82"/>
    <x v="3"/>
    <s v="DKK"/>
    <x v="554"/>
    <n v="1424412000"/>
    <b v="0"/>
    <b v="0"/>
    <x v="4"/>
    <x v="4"/>
    <x v="4"/>
    <n v="3.64"/>
    <n v="62.341463414634148"/>
  </r>
  <r>
    <n v="600"/>
    <x v="589"/>
    <s v="Cross-platform tertiary array"/>
    <n v="100"/>
    <n v="5"/>
    <x v="0"/>
    <n v="1"/>
    <x v="4"/>
    <s v="GBP"/>
    <x v="555"/>
    <n v="1376197200"/>
    <b v="0"/>
    <b v="0"/>
    <x v="0"/>
    <x v="0"/>
    <x v="0"/>
    <n v="5"/>
    <n v="5"/>
  </r>
  <r>
    <n v="601"/>
    <x v="590"/>
    <s v="Inverse neutral structure"/>
    <n v="6300"/>
    <n v="13018"/>
    <x v="1"/>
    <n v="194"/>
    <x v="1"/>
    <s v="USD"/>
    <x v="548"/>
    <n v="1402894800"/>
    <b v="1"/>
    <b v="0"/>
    <x v="8"/>
    <x v="2"/>
    <x v="8"/>
    <n v="206.63"/>
    <n v="67.103092783505161"/>
  </r>
  <r>
    <n v="602"/>
    <x v="591"/>
    <s v="Quality-focused system-worthy support"/>
    <n v="71100"/>
    <n v="91176"/>
    <x v="1"/>
    <n v="1140"/>
    <x v="1"/>
    <s v="USD"/>
    <x v="62"/>
    <n v="1434430800"/>
    <b v="0"/>
    <b v="0"/>
    <x v="3"/>
    <x v="3"/>
    <x v="3"/>
    <n v="128.24"/>
    <n v="79.978947368421046"/>
  </r>
  <r>
    <n v="603"/>
    <x v="592"/>
    <s v="Vision-oriented 5thgeneration array"/>
    <n v="5300"/>
    <n v="6342"/>
    <x v="1"/>
    <n v="102"/>
    <x v="1"/>
    <s v="USD"/>
    <x v="556"/>
    <n v="1557896400"/>
    <b v="0"/>
    <b v="0"/>
    <x v="3"/>
    <x v="3"/>
    <x v="3"/>
    <n v="119.66"/>
    <n v="62.176470588235297"/>
  </r>
  <r>
    <n v="604"/>
    <x v="593"/>
    <s v="Cross-platform logistical circuit"/>
    <n v="88700"/>
    <n v="151438"/>
    <x v="1"/>
    <n v="2857"/>
    <x v="1"/>
    <s v="USD"/>
    <x v="557"/>
    <n v="1297490400"/>
    <b v="0"/>
    <b v="0"/>
    <x v="3"/>
    <x v="3"/>
    <x v="3"/>
    <n v="170.73"/>
    <n v="53.005950297514879"/>
  </r>
  <r>
    <n v="605"/>
    <x v="594"/>
    <s v="Profound solution-oriented matrix"/>
    <n v="3300"/>
    <n v="6178"/>
    <x v="1"/>
    <n v="107"/>
    <x v="1"/>
    <s v="USD"/>
    <x v="27"/>
    <n v="1447394400"/>
    <b v="0"/>
    <b v="0"/>
    <x v="9"/>
    <x v="5"/>
    <x v="9"/>
    <n v="187.21"/>
    <n v="57.738317757009348"/>
  </r>
  <r>
    <n v="606"/>
    <x v="595"/>
    <s v="Extended asynchronous initiative"/>
    <n v="3400"/>
    <n v="6405"/>
    <x v="1"/>
    <n v="160"/>
    <x v="4"/>
    <s v="GBP"/>
    <x v="558"/>
    <n v="1458277200"/>
    <b v="0"/>
    <b v="0"/>
    <x v="1"/>
    <x v="1"/>
    <x v="1"/>
    <n v="188.38"/>
    <n v="40.03125"/>
  </r>
  <r>
    <n v="607"/>
    <x v="596"/>
    <s v="Fundamental needs-based frame"/>
    <n v="137600"/>
    <n v="180667"/>
    <x v="1"/>
    <n v="2230"/>
    <x v="1"/>
    <s v="USD"/>
    <x v="559"/>
    <n v="1395723600"/>
    <b v="0"/>
    <b v="0"/>
    <x v="0"/>
    <x v="0"/>
    <x v="0"/>
    <n v="131.30000000000001"/>
    <n v="81.016591928251117"/>
  </r>
  <r>
    <n v="608"/>
    <x v="597"/>
    <s v="Compatible full-range leverage"/>
    <n v="3900"/>
    <n v="11075"/>
    <x v="1"/>
    <n v="316"/>
    <x v="1"/>
    <s v="USD"/>
    <x v="426"/>
    <n v="1552197600"/>
    <b v="0"/>
    <b v="1"/>
    <x v="17"/>
    <x v="1"/>
    <x v="17"/>
    <n v="283.97000000000003"/>
    <n v="35.047468354430379"/>
  </r>
  <r>
    <n v="609"/>
    <x v="598"/>
    <s v="Upgradable holistic system engine"/>
    <n v="10000"/>
    <n v="12042"/>
    <x v="1"/>
    <n v="117"/>
    <x v="1"/>
    <s v="USD"/>
    <x v="560"/>
    <n v="1549087200"/>
    <b v="0"/>
    <b v="0"/>
    <x v="22"/>
    <x v="4"/>
    <x v="22"/>
    <n v="120.42"/>
    <n v="102.92307692307692"/>
  </r>
  <r>
    <n v="610"/>
    <x v="599"/>
    <s v="Stand-alone multi-state data-warehouse"/>
    <n v="42800"/>
    <n v="179356"/>
    <x v="1"/>
    <n v="6406"/>
    <x v="1"/>
    <s v="USD"/>
    <x v="561"/>
    <n v="1356847200"/>
    <b v="0"/>
    <b v="0"/>
    <x v="3"/>
    <x v="3"/>
    <x v="3"/>
    <n v="419.06"/>
    <n v="27.998126756166094"/>
  </r>
  <r>
    <n v="611"/>
    <x v="600"/>
    <s v="Multi-lateral maximized core"/>
    <n v="8200"/>
    <n v="1136"/>
    <x v="3"/>
    <n v="15"/>
    <x v="1"/>
    <s v="USD"/>
    <x v="562"/>
    <n v="1375765200"/>
    <b v="0"/>
    <b v="0"/>
    <x v="3"/>
    <x v="3"/>
    <x v="3"/>
    <n v="13.85"/>
    <n v="75.733333333333334"/>
  </r>
  <r>
    <n v="612"/>
    <x v="601"/>
    <s v="Innovative holistic hub"/>
    <n v="6200"/>
    <n v="8645"/>
    <x v="1"/>
    <n v="192"/>
    <x v="1"/>
    <s v="USD"/>
    <x v="563"/>
    <n v="1289800800"/>
    <b v="0"/>
    <b v="0"/>
    <x v="5"/>
    <x v="1"/>
    <x v="5"/>
    <n v="139.44"/>
    <n v="45.026041666666664"/>
  </r>
  <r>
    <n v="613"/>
    <x v="602"/>
    <s v="Reverse-engineered 24/7 methodology"/>
    <n v="1100"/>
    <n v="1914"/>
    <x v="1"/>
    <n v="26"/>
    <x v="0"/>
    <s v="CAD"/>
    <x v="564"/>
    <n v="1504501200"/>
    <b v="0"/>
    <b v="0"/>
    <x v="3"/>
    <x v="3"/>
    <x v="3"/>
    <n v="174"/>
    <n v="73.615384615384613"/>
  </r>
  <r>
    <n v="614"/>
    <x v="603"/>
    <s v="Business-focused dynamic info-mediaries"/>
    <n v="26500"/>
    <n v="41205"/>
    <x v="1"/>
    <n v="723"/>
    <x v="1"/>
    <s v="USD"/>
    <x v="565"/>
    <n v="1485669600"/>
    <b v="0"/>
    <b v="0"/>
    <x v="3"/>
    <x v="3"/>
    <x v="3"/>
    <n v="155.49"/>
    <n v="56.991701244813278"/>
  </r>
  <r>
    <n v="615"/>
    <x v="604"/>
    <s v="Digitized clear-thinking installation"/>
    <n v="8500"/>
    <n v="14488"/>
    <x v="1"/>
    <n v="170"/>
    <x v="6"/>
    <s v="EUR"/>
    <x v="566"/>
    <n v="1462770000"/>
    <b v="0"/>
    <b v="0"/>
    <x v="3"/>
    <x v="3"/>
    <x v="3"/>
    <n v="170.45"/>
    <n v="85.223529411764702"/>
  </r>
  <r>
    <n v="616"/>
    <x v="605"/>
    <s v="Quality-focused 24/7 superstructure"/>
    <n v="6400"/>
    <n v="12129"/>
    <x v="1"/>
    <n v="238"/>
    <x v="4"/>
    <s v="GBP"/>
    <x v="567"/>
    <n v="1379739600"/>
    <b v="0"/>
    <b v="1"/>
    <x v="7"/>
    <x v="1"/>
    <x v="7"/>
    <n v="189.52"/>
    <n v="50.962184873949582"/>
  </r>
  <r>
    <n v="617"/>
    <x v="606"/>
    <s v="Multi-channeled local intranet"/>
    <n v="1400"/>
    <n v="3496"/>
    <x v="1"/>
    <n v="55"/>
    <x v="1"/>
    <s v="USD"/>
    <x v="568"/>
    <n v="1402722000"/>
    <b v="0"/>
    <b v="0"/>
    <x v="3"/>
    <x v="3"/>
    <x v="3"/>
    <n v="249.71"/>
    <n v="63.563636363636363"/>
  </r>
  <r>
    <n v="618"/>
    <x v="607"/>
    <s v="Open-architected mobile emulation"/>
    <n v="198600"/>
    <n v="97037"/>
    <x v="0"/>
    <n v="1198"/>
    <x v="1"/>
    <s v="USD"/>
    <x v="569"/>
    <n v="1369285200"/>
    <b v="0"/>
    <b v="0"/>
    <x v="9"/>
    <x v="5"/>
    <x v="9"/>
    <n v="48.86"/>
    <n v="80.999165275459092"/>
  </r>
  <r>
    <n v="619"/>
    <x v="608"/>
    <s v="Ameliorated foreground methodology"/>
    <n v="195900"/>
    <n v="55757"/>
    <x v="0"/>
    <n v="648"/>
    <x v="1"/>
    <s v="USD"/>
    <x v="570"/>
    <n v="1304744400"/>
    <b v="1"/>
    <b v="1"/>
    <x v="3"/>
    <x v="3"/>
    <x v="3"/>
    <n v="28.46"/>
    <n v="86.044753086419746"/>
  </r>
  <r>
    <n v="620"/>
    <x v="609"/>
    <s v="Synergized well-modulated project"/>
    <n v="4300"/>
    <n v="11525"/>
    <x v="1"/>
    <n v="128"/>
    <x v="2"/>
    <s v="AUD"/>
    <x v="571"/>
    <n v="1468299600"/>
    <b v="0"/>
    <b v="0"/>
    <x v="14"/>
    <x v="7"/>
    <x v="14"/>
    <n v="268.02"/>
    <n v="90.0390625"/>
  </r>
  <r>
    <n v="621"/>
    <x v="610"/>
    <s v="Extended context-sensitive forecast"/>
    <n v="25600"/>
    <n v="158669"/>
    <x v="1"/>
    <n v="2144"/>
    <x v="1"/>
    <s v="USD"/>
    <x v="572"/>
    <n v="1474174800"/>
    <b v="0"/>
    <b v="0"/>
    <x v="3"/>
    <x v="3"/>
    <x v="3"/>
    <n v="619.79999999999995"/>
    <n v="74.006063432835816"/>
  </r>
  <r>
    <n v="622"/>
    <x v="611"/>
    <s v="Total leadingedge neural-net"/>
    <n v="189000"/>
    <n v="5916"/>
    <x v="0"/>
    <n v="64"/>
    <x v="1"/>
    <s v="USD"/>
    <x v="573"/>
    <n v="1526014800"/>
    <b v="0"/>
    <b v="0"/>
    <x v="7"/>
    <x v="1"/>
    <x v="7"/>
    <n v="3.13"/>
    <n v="92.4375"/>
  </r>
  <r>
    <n v="623"/>
    <x v="612"/>
    <s v="Organic actuating protocol"/>
    <n v="94300"/>
    <n v="150806"/>
    <x v="1"/>
    <n v="2693"/>
    <x v="4"/>
    <s v="GBP"/>
    <x v="574"/>
    <n v="1437454800"/>
    <b v="0"/>
    <b v="0"/>
    <x v="3"/>
    <x v="3"/>
    <x v="3"/>
    <n v="159.91999999999999"/>
    <n v="55.999257333828446"/>
  </r>
  <r>
    <n v="624"/>
    <x v="613"/>
    <s v="Down-sized national software"/>
    <n v="5100"/>
    <n v="14249"/>
    <x v="1"/>
    <n v="432"/>
    <x v="1"/>
    <s v="USD"/>
    <x v="511"/>
    <n v="1422684000"/>
    <b v="0"/>
    <b v="0"/>
    <x v="14"/>
    <x v="7"/>
    <x v="14"/>
    <n v="279.39"/>
    <n v="32.983796296296298"/>
  </r>
  <r>
    <n v="625"/>
    <x v="614"/>
    <s v="Organic upward-trending Graphical User Interface"/>
    <n v="7500"/>
    <n v="5803"/>
    <x v="0"/>
    <n v="62"/>
    <x v="1"/>
    <s v="USD"/>
    <x v="575"/>
    <n v="1581314400"/>
    <b v="0"/>
    <b v="0"/>
    <x v="3"/>
    <x v="3"/>
    <x v="3"/>
    <n v="77.37"/>
    <n v="93.596774193548384"/>
  </r>
  <r>
    <n v="626"/>
    <x v="615"/>
    <s v="Synergistic tertiary budgetary management"/>
    <n v="6400"/>
    <n v="13205"/>
    <x v="1"/>
    <n v="189"/>
    <x v="1"/>
    <s v="USD"/>
    <x v="576"/>
    <n v="1286427600"/>
    <b v="0"/>
    <b v="1"/>
    <x v="3"/>
    <x v="3"/>
    <x v="3"/>
    <n v="206.33"/>
    <n v="69.867724867724874"/>
  </r>
  <r>
    <n v="627"/>
    <x v="616"/>
    <s v="Open-architected incremental ability"/>
    <n v="1600"/>
    <n v="11108"/>
    <x v="1"/>
    <n v="154"/>
    <x v="4"/>
    <s v="GBP"/>
    <x v="577"/>
    <n v="1278738000"/>
    <b v="1"/>
    <b v="0"/>
    <x v="0"/>
    <x v="0"/>
    <x v="0"/>
    <n v="694.25"/>
    <n v="72.129870129870127"/>
  </r>
  <r>
    <n v="628"/>
    <x v="617"/>
    <s v="Intuitive object-oriented task-force"/>
    <n v="1900"/>
    <n v="2884"/>
    <x v="1"/>
    <n v="96"/>
    <x v="1"/>
    <s v="USD"/>
    <x v="578"/>
    <n v="1286427600"/>
    <b v="0"/>
    <b v="0"/>
    <x v="7"/>
    <x v="1"/>
    <x v="7"/>
    <n v="151.79"/>
    <n v="30.041666666666668"/>
  </r>
  <r>
    <n v="629"/>
    <x v="618"/>
    <s v="Multi-tiered executive toolset"/>
    <n v="85900"/>
    <n v="55476"/>
    <x v="0"/>
    <n v="750"/>
    <x v="1"/>
    <s v="USD"/>
    <x v="579"/>
    <n v="1467954000"/>
    <b v="0"/>
    <b v="1"/>
    <x v="3"/>
    <x v="3"/>
    <x v="3"/>
    <n v="64.58"/>
    <n v="73.968000000000004"/>
  </r>
  <r>
    <n v="630"/>
    <x v="619"/>
    <s v="Grass-roots directional workforce"/>
    <n v="9500"/>
    <n v="5973"/>
    <x v="3"/>
    <n v="87"/>
    <x v="1"/>
    <s v="USD"/>
    <x v="580"/>
    <n v="1557637200"/>
    <b v="0"/>
    <b v="1"/>
    <x v="3"/>
    <x v="3"/>
    <x v="3"/>
    <n v="62.87"/>
    <n v="68.65517241379311"/>
  </r>
  <r>
    <n v="631"/>
    <x v="620"/>
    <s v="Quality-focused real-time solution"/>
    <n v="59200"/>
    <n v="183756"/>
    <x v="1"/>
    <n v="3063"/>
    <x v="1"/>
    <s v="USD"/>
    <x v="581"/>
    <n v="1553922000"/>
    <b v="0"/>
    <b v="0"/>
    <x v="3"/>
    <x v="3"/>
    <x v="3"/>
    <n v="310.39999999999998"/>
    <n v="59.992164544564154"/>
  </r>
  <r>
    <n v="632"/>
    <x v="621"/>
    <s v="Reduced interactive matrix"/>
    <n v="72100"/>
    <n v="30902"/>
    <x v="2"/>
    <n v="278"/>
    <x v="1"/>
    <s v="USD"/>
    <x v="582"/>
    <n v="1416463200"/>
    <b v="0"/>
    <b v="0"/>
    <x v="3"/>
    <x v="3"/>
    <x v="3"/>
    <n v="42.86"/>
    <n v="111.15827338129496"/>
  </r>
  <r>
    <n v="633"/>
    <x v="622"/>
    <s v="Adaptive context-sensitive architecture"/>
    <n v="6700"/>
    <n v="5569"/>
    <x v="0"/>
    <n v="105"/>
    <x v="1"/>
    <s v="USD"/>
    <x v="336"/>
    <n v="1447221600"/>
    <b v="0"/>
    <b v="0"/>
    <x v="10"/>
    <x v="4"/>
    <x v="10"/>
    <n v="83.12"/>
    <n v="53.038095238095238"/>
  </r>
  <r>
    <n v="634"/>
    <x v="623"/>
    <s v="Polarized incremental portal"/>
    <n v="118200"/>
    <n v="92824"/>
    <x v="3"/>
    <n v="1658"/>
    <x v="1"/>
    <s v="USD"/>
    <x v="583"/>
    <n v="1491627600"/>
    <b v="0"/>
    <b v="0"/>
    <x v="19"/>
    <x v="4"/>
    <x v="19"/>
    <n v="78.53"/>
    <n v="55.985524728588658"/>
  </r>
  <r>
    <n v="635"/>
    <x v="624"/>
    <s v="Reactive regional access"/>
    <n v="139000"/>
    <n v="158590"/>
    <x v="1"/>
    <n v="2266"/>
    <x v="1"/>
    <s v="USD"/>
    <x v="584"/>
    <n v="1363150800"/>
    <b v="0"/>
    <b v="0"/>
    <x v="19"/>
    <x v="4"/>
    <x v="19"/>
    <n v="114.09"/>
    <n v="69.986760812003524"/>
  </r>
  <r>
    <n v="636"/>
    <x v="625"/>
    <s v="Stand-alone reciprocal frame"/>
    <n v="197700"/>
    <n v="127591"/>
    <x v="0"/>
    <n v="2604"/>
    <x v="3"/>
    <s v="DKK"/>
    <x v="585"/>
    <n v="1330754400"/>
    <b v="0"/>
    <b v="1"/>
    <x v="10"/>
    <x v="4"/>
    <x v="10"/>
    <n v="64.540000000000006"/>
    <n v="48.998079877112133"/>
  </r>
  <r>
    <n v="637"/>
    <x v="626"/>
    <s v="Open-architected 24/7 throughput"/>
    <n v="8500"/>
    <n v="6750"/>
    <x v="0"/>
    <n v="65"/>
    <x v="1"/>
    <s v="USD"/>
    <x v="586"/>
    <n v="1479794400"/>
    <b v="0"/>
    <b v="0"/>
    <x v="3"/>
    <x v="3"/>
    <x v="3"/>
    <n v="79.41"/>
    <n v="103.84615384615384"/>
  </r>
  <r>
    <n v="638"/>
    <x v="627"/>
    <s v="Monitored 24/7 approach"/>
    <n v="81600"/>
    <n v="9318"/>
    <x v="0"/>
    <n v="94"/>
    <x v="1"/>
    <s v="USD"/>
    <x v="587"/>
    <n v="1281243600"/>
    <b v="0"/>
    <b v="1"/>
    <x v="3"/>
    <x v="3"/>
    <x v="3"/>
    <n v="11.42"/>
    <n v="99.127659574468083"/>
  </r>
  <r>
    <n v="639"/>
    <x v="628"/>
    <s v="Upgradable explicit forecast"/>
    <n v="8600"/>
    <n v="4832"/>
    <x v="2"/>
    <n v="45"/>
    <x v="1"/>
    <s v="USD"/>
    <x v="588"/>
    <n v="1532754000"/>
    <b v="0"/>
    <b v="1"/>
    <x v="6"/>
    <x v="4"/>
    <x v="6"/>
    <n v="56.19"/>
    <n v="107.37777777777778"/>
  </r>
  <r>
    <n v="640"/>
    <x v="629"/>
    <s v="Pre-emptive context-sensitive support"/>
    <n v="119800"/>
    <n v="19769"/>
    <x v="0"/>
    <n v="257"/>
    <x v="1"/>
    <s v="USD"/>
    <x v="589"/>
    <n v="1453356000"/>
    <b v="0"/>
    <b v="0"/>
    <x v="3"/>
    <x v="3"/>
    <x v="3"/>
    <n v="16.5"/>
    <n v="76.922178988326849"/>
  </r>
  <r>
    <n v="641"/>
    <x v="630"/>
    <s v="Business-focused leadingedge instruction set"/>
    <n v="9400"/>
    <n v="11277"/>
    <x v="1"/>
    <n v="194"/>
    <x v="5"/>
    <s v="CHF"/>
    <x v="590"/>
    <n v="1489986000"/>
    <b v="0"/>
    <b v="0"/>
    <x v="3"/>
    <x v="3"/>
    <x v="3"/>
    <n v="119.97"/>
    <n v="58.128865979381445"/>
  </r>
  <r>
    <n v="642"/>
    <x v="631"/>
    <s v="Extended multi-state knowledge user"/>
    <n v="9200"/>
    <n v="13382"/>
    <x v="1"/>
    <n v="129"/>
    <x v="0"/>
    <s v="CAD"/>
    <x v="591"/>
    <n v="1545804000"/>
    <b v="0"/>
    <b v="0"/>
    <x v="8"/>
    <x v="2"/>
    <x v="8"/>
    <n v="145.46"/>
    <n v="103.73643410852713"/>
  </r>
  <r>
    <n v="643"/>
    <x v="632"/>
    <s v="Future-proofed modular groupware"/>
    <n v="14900"/>
    <n v="32986"/>
    <x v="1"/>
    <n v="375"/>
    <x v="1"/>
    <s v="USD"/>
    <x v="592"/>
    <n v="1489899600"/>
    <b v="0"/>
    <b v="0"/>
    <x v="3"/>
    <x v="3"/>
    <x v="3"/>
    <n v="221.38"/>
    <n v="87.962666666666664"/>
  </r>
  <r>
    <n v="644"/>
    <x v="633"/>
    <s v="Distributed real-time algorithm"/>
    <n v="169400"/>
    <n v="81984"/>
    <x v="0"/>
    <n v="2928"/>
    <x v="0"/>
    <s v="CAD"/>
    <x v="593"/>
    <n v="1546495200"/>
    <b v="0"/>
    <b v="0"/>
    <x v="3"/>
    <x v="3"/>
    <x v="3"/>
    <n v="48.4"/>
    <n v="28"/>
  </r>
  <r>
    <n v="645"/>
    <x v="634"/>
    <s v="Multi-lateral heuristic throughput"/>
    <n v="192100"/>
    <n v="178483"/>
    <x v="0"/>
    <n v="4697"/>
    <x v="1"/>
    <s v="USD"/>
    <x v="594"/>
    <n v="1539752400"/>
    <b v="0"/>
    <b v="1"/>
    <x v="1"/>
    <x v="1"/>
    <x v="1"/>
    <n v="92.91"/>
    <n v="37.999361294443261"/>
  </r>
  <r>
    <n v="646"/>
    <x v="635"/>
    <s v="Switchable reciprocal middleware"/>
    <n v="98700"/>
    <n v="87448"/>
    <x v="0"/>
    <n v="2915"/>
    <x v="1"/>
    <s v="USD"/>
    <x v="595"/>
    <n v="1364101200"/>
    <b v="0"/>
    <b v="0"/>
    <x v="11"/>
    <x v="6"/>
    <x v="11"/>
    <n v="88.6"/>
    <n v="29.999313893653515"/>
  </r>
  <r>
    <n v="647"/>
    <x v="636"/>
    <s v="Inverse multimedia Graphic Interface"/>
    <n v="4500"/>
    <n v="1863"/>
    <x v="0"/>
    <n v="18"/>
    <x v="1"/>
    <s v="USD"/>
    <x v="596"/>
    <n v="1525323600"/>
    <b v="0"/>
    <b v="0"/>
    <x v="18"/>
    <x v="5"/>
    <x v="18"/>
    <n v="41.4"/>
    <n v="103.5"/>
  </r>
  <r>
    <n v="648"/>
    <x v="637"/>
    <s v="Vision-oriented local contingency"/>
    <n v="98600"/>
    <n v="62174"/>
    <x v="3"/>
    <n v="723"/>
    <x v="1"/>
    <s v="USD"/>
    <x v="597"/>
    <n v="1500872400"/>
    <b v="1"/>
    <b v="0"/>
    <x v="0"/>
    <x v="0"/>
    <x v="0"/>
    <n v="63.06"/>
    <n v="85.994467496542185"/>
  </r>
  <r>
    <n v="649"/>
    <x v="638"/>
    <s v="Reactive 6thgeneration hub"/>
    <n v="121700"/>
    <n v="59003"/>
    <x v="0"/>
    <n v="602"/>
    <x v="5"/>
    <s v="CHF"/>
    <x v="598"/>
    <n v="1288501200"/>
    <b v="1"/>
    <b v="1"/>
    <x v="3"/>
    <x v="3"/>
    <x v="3"/>
    <n v="48.48"/>
    <n v="98.011627906976742"/>
  </r>
  <r>
    <n v="650"/>
    <x v="639"/>
    <s v="Optional asymmetric success"/>
    <n v="100"/>
    <n v="2"/>
    <x v="0"/>
    <n v="1"/>
    <x v="1"/>
    <s v="USD"/>
    <x v="599"/>
    <n v="1407128400"/>
    <b v="0"/>
    <b v="0"/>
    <x v="17"/>
    <x v="1"/>
    <x v="17"/>
    <n v="2"/>
    <n v="2"/>
  </r>
  <r>
    <n v="651"/>
    <x v="640"/>
    <s v="Digitized analyzing capacity"/>
    <n v="196700"/>
    <n v="174039"/>
    <x v="0"/>
    <n v="3868"/>
    <x v="6"/>
    <s v="EUR"/>
    <x v="600"/>
    <n v="1394344800"/>
    <b v="0"/>
    <b v="0"/>
    <x v="12"/>
    <x v="4"/>
    <x v="12"/>
    <n v="88.48"/>
    <n v="44.994570837642193"/>
  </r>
  <r>
    <n v="652"/>
    <x v="641"/>
    <s v="Vision-oriented regional hub"/>
    <n v="10000"/>
    <n v="12684"/>
    <x v="1"/>
    <n v="409"/>
    <x v="1"/>
    <s v="USD"/>
    <x v="601"/>
    <n v="1474088400"/>
    <b v="0"/>
    <b v="0"/>
    <x v="2"/>
    <x v="2"/>
    <x v="2"/>
    <n v="126.84"/>
    <n v="31.012224938875306"/>
  </r>
  <r>
    <n v="653"/>
    <x v="642"/>
    <s v="Monitored incremental info-mediaries"/>
    <n v="600"/>
    <n v="14033"/>
    <x v="1"/>
    <n v="234"/>
    <x v="1"/>
    <s v="USD"/>
    <x v="602"/>
    <n v="1460264400"/>
    <b v="0"/>
    <b v="0"/>
    <x v="2"/>
    <x v="2"/>
    <x v="2"/>
    <n v="2338.83"/>
    <n v="59.970085470085472"/>
  </r>
  <r>
    <n v="654"/>
    <x v="643"/>
    <s v="Programmable static middleware"/>
    <n v="35000"/>
    <n v="177936"/>
    <x v="1"/>
    <n v="3016"/>
    <x v="1"/>
    <s v="USD"/>
    <x v="335"/>
    <n v="1440824400"/>
    <b v="0"/>
    <b v="0"/>
    <x v="16"/>
    <x v="1"/>
    <x v="16"/>
    <n v="508.39"/>
    <n v="58.9973474801061"/>
  </r>
  <r>
    <n v="655"/>
    <x v="644"/>
    <s v="Multi-layered bottom-line encryption"/>
    <n v="6900"/>
    <n v="13212"/>
    <x v="1"/>
    <n v="264"/>
    <x v="1"/>
    <s v="USD"/>
    <x v="603"/>
    <n v="1489554000"/>
    <b v="1"/>
    <b v="0"/>
    <x v="14"/>
    <x v="7"/>
    <x v="14"/>
    <n v="191.48"/>
    <n v="50.045454545454547"/>
  </r>
  <r>
    <n v="656"/>
    <x v="645"/>
    <s v="Vision-oriented systematic Graphical User Interface"/>
    <n v="118400"/>
    <n v="49879"/>
    <x v="0"/>
    <n v="504"/>
    <x v="2"/>
    <s v="AUD"/>
    <x v="604"/>
    <n v="1514872800"/>
    <b v="0"/>
    <b v="0"/>
    <x v="0"/>
    <x v="0"/>
    <x v="0"/>
    <n v="42.13"/>
    <n v="98.966269841269835"/>
  </r>
  <r>
    <n v="657"/>
    <x v="646"/>
    <s v="Balanced optimal hardware"/>
    <n v="10000"/>
    <n v="824"/>
    <x v="0"/>
    <n v="14"/>
    <x v="1"/>
    <s v="USD"/>
    <x v="605"/>
    <n v="1515736800"/>
    <b v="0"/>
    <b v="0"/>
    <x v="22"/>
    <x v="4"/>
    <x v="22"/>
    <n v="8.24"/>
    <n v="58.857142857142854"/>
  </r>
  <r>
    <n v="658"/>
    <x v="647"/>
    <s v="Self-enabling mission-critical success"/>
    <n v="52600"/>
    <n v="31594"/>
    <x v="3"/>
    <n v="390"/>
    <x v="1"/>
    <s v="USD"/>
    <x v="606"/>
    <n v="1442898000"/>
    <b v="0"/>
    <b v="0"/>
    <x v="1"/>
    <x v="1"/>
    <x v="1"/>
    <n v="60.06"/>
    <n v="81.010256410256417"/>
  </r>
  <r>
    <n v="659"/>
    <x v="648"/>
    <s v="Grass-roots dynamic emulation"/>
    <n v="120700"/>
    <n v="57010"/>
    <x v="0"/>
    <n v="750"/>
    <x v="4"/>
    <s v="GBP"/>
    <x v="65"/>
    <n v="1296194400"/>
    <b v="0"/>
    <b v="0"/>
    <x v="4"/>
    <x v="4"/>
    <x v="4"/>
    <n v="47.23"/>
    <n v="76.013333333333335"/>
  </r>
  <r>
    <n v="660"/>
    <x v="649"/>
    <s v="Fundamental disintermediate matrix"/>
    <n v="9100"/>
    <n v="7438"/>
    <x v="0"/>
    <n v="77"/>
    <x v="1"/>
    <s v="USD"/>
    <x v="607"/>
    <n v="1440910800"/>
    <b v="1"/>
    <b v="0"/>
    <x v="3"/>
    <x v="3"/>
    <x v="3"/>
    <n v="81.739999999999995"/>
    <n v="96.597402597402592"/>
  </r>
  <r>
    <n v="661"/>
    <x v="650"/>
    <s v="Right-sized secondary challenge"/>
    <n v="106800"/>
    <n v="57872"/>
    <x v="0"/>
    <n v="752"/>
    <x v="3"/>
    <s v="DKK"/>
    <x v="608"/>
    <n v="1335502800"/>
    <b v="0"/>
    <b v="0"/>
    <x v="17"/>
    <x v="1"/>
    <x v="17"/>
    <n v="54.19"/>
    <n v="76.957446808510639"/>
  </r>
  <r>
    <n v="662"/>
    <x v="651"/>
    <s v="Implemented exuding software"/>
    <n v="9100"/>
    <n v="8906"/>
    <x v="0"/>
    <n v="131"/>
    <x v="1"/>
    <s v="USD"/>
    <x v="609"/>
    <n v="1544680800"/>
    <b v="0"/>
    <b v="0"/>
    <x v="3"/>
    <x v="3"/>
    <x v="3"/>
    <n v="97.87"/>
    <n v="67.984732824427482"/>
  </r>
  <r>
    <n v="663"/>
    <x v="652"/>
    <s v="Total optimizing software"/>
    <n v="10000"/>
    <n v="7724"/>
    <x v="0"/>
    <n v="87"/>
    <x v="1"/>
    <s v="USD"/>
    <x v="610"/>
    <n v="1288414800"/>
    <b v="0"/>
    <b v="0"/>
    <x v="3"/>
    <x v="3"/>
    <x v="3"/>
    <n v="77.239999999999995"/>
    <n v="88.781609195402297"/>
  </r>
  <r>
    <n v="664"/>
    <x v="327"/>
    <s v="Optional maximized attitude"/>
    <n v="79400"/>
    <n v="26571"/>
    <x v="0"/>
    <n v="1063"/>
    <x v="1"/>
    <s v="USD"/>
    <x v="541"/>
    <n v="1330581600"/>
    <b v="0"/>
    <b v="0"/>
    <x v="17"/>
    <x v="1"/>
    <x v="17"/>
    <n v="33.46"/>
    <n v="24.99623706491063"/>
  </r>
  <r>
    <n v="665"/>
    <x v="653"/>
    <s v="Customer-focused impactful extranet"/>
    <n v="5100"/>
    <n v="12219"/>
    <x v="1"/>
    <n v="272"/>
    <x v="1"/>
    <s v="USD"/>
    <x v="611"/>
    <n v="1311397200"/>
    <b v="0"/>
    <b v="1"/>
    <x v="4"/>
    <x v="4"/>
    <x v="4"/>
    <n v="239.59"/>
    <n v="44.922794117647058"/>
  </r>
  <r>
    <n v="666"/>
    <x v="654"/>
    <s v="Cloned bottom-line success"/>
    <n v="3100"/>
    <n v="1985"/>
    <x v="3"/>
    <n v="25"/>
    <x v="1"/>
    <s v="USD"/>
    <x v="612"/>
    <n v="1378357200"/>
    <b v="0"/>
    <b v="1"/>
    <x v="3"/>
    <x v="3"/>
    <x v="3"/>
    <n v="64.03"/>
    <n v="79.400000000000006"/>
  </r>
  <r>
    <n v="667"/>
    <x v="655"/>
    <s v="Decentralized bandwidth-monitored ability"/>
    <n v="6900"/>
    <n v="12155"/>
    <x v="1"/>
    <n v="419"/>
    <x v="1"/>
    <s v="USD"/>
    <x v="613"/>
    <n v="1411102800"/>
    <b v="0"/>
    <b v="0"/>
    <x v="23"/>
    <x v="8"/>
    <x v="23"/>
    <n v="176.16"/>
    <n v="29.009546539379475"/>
  </r>
  <r>
    <n v="668"/>
    <x v="656"/>
    <s v="Programmable leadingedge budgetary management"/>
    <n v="27500"/>
    <n v="5593"/>
    <x v="0"/>
    <n v="76"/>
    <x v="1"/>
    <s v="USD"/>
    <x v="614"/>
    <n v="1344834000"/>
    <b v="0"/>
    <b v="0"/>
    <x v="3"/>
    <x v="3"/>
    <x v="3"/>
    <n v="20.34"/>
    <n v="73.59210526315789"/>
  </r>
  <r>
    <n v="669"/>
    <x v="657"/>
    <s v="Upgradable bi-directional concept"/>
    <n v="48800"/>
    <n v="175020"/>
    <x v="1"/>
    <n v="1621"/>
    <x v="6"/>
    <s v="EUR"/>
    <x v="615"/>
    <n v="1499230800"/>
    <b v="0"/>
    <b v="0"/>
    <x v="3"/>
    <x v="3"/>
    <x v="3"/>
    <n v="358.65"/>
    <n v="107.97038864898211"/>
  </r>
  <r>
    <n v="670"/>
    <x v="635"/>
    <s v="Re-contextualized homogeneous flexibility"/>
    <n v="16200"/>
    <n v="75955"/>
    <x v="1"/>
    <n v="1101"/>
    <x v="1"/>
    <s v="USD"/>
    <x v="90"/>
    <n v="1457416800"/>
    <b v="0"/>
    <b v="0"/>
    <x v="7"/>
    <x v="1"/>
    <x v="7"/>
    <n v="468.86"/>
    <n v="68.987284287011803"/>
  </r>
  <r>
    <n v="671"/>
    <x v="658"/>
    <s v="Monitored bi-directional standardization"/>
    <n v="97600"/>
    <n v="119127"/>
    <x v="1"/>
    <n v="1073"/>
    <x v="1"/>
    <s v="USD"/>
    <x v="616"/>
    <n v="1280898000"/>
    <b v="0"/>
    <b v="1"/>
    <x v="3"/>
    <x v="3"/>
    <x v="3"/>
    <n v="122.06"/>
    <n v="111.02236719478098"/>
  </r>
  <r>
    <n v="672"/>
    <x v="659"/>
    <s v="Stand-alone grid-enabled leverage"/>
    <n v="197900"/>
    <n v="110689"/>
    <x v="0"/>
    <n v="4428"/>
    <x v="2"/>
    <s v="AUD"/>
    <x v="617"/>
    <n v="1522472400"/>
    <b v="0"/>
    <b v="0"/>
    <x v="3"/>
    <x v="3"/>
    <x v="3"/>
    <n v="55.93"/>
    <n v="24.997515808491418"/>
  </r>
  <r>
    <n v="673"/>
    <x v="660"/>
    <s v="Assimilated regional groupware"/>
    <n v="5600"/>
    <n v="2445"/>
    <x v="0"/>
    <n v="58"/>
    <x v="6"/>
    <s v="EUR"/>
    <x v="618"/>
    <n v="1462510800"/>
    <b v="0"/>
    <b v="0"/>
    <x v="7"/>
    <x v="1"/>
    <x v="7"/>
    <n v="43.66"/>
    <n v="42.155172413793103"/>
  </r>
  <r>
    <n v="674"/>
    <x v="661"/>
    <s v="Up-sized 24hour instruction set"/>
    <n v="170700"/>
    <n v="57250"/>
    <x v="3"/>
    <n v="1218"/>
    <x v="1"/>
    <s v="USD"/>
    <x v="619"/>
    <n v="1317790800"/>
    <b v="0"/>
    <b v="0"/>
    <x v="14"/>
    <x v="7"/>
    <x v="14"/>
    <n v="33.54"/>
    <n v="47.003284072249592"/>
  </r>
  <r>
    <n v="675"/>
    <x v="662"/>
    <s v="Right-sized web-enabled intranet"/>
    <n v="9700"/>
    <n v="11929"/>
    <x v="1"/>
    <n v="331"/>
    <x v="1"/>
    <s v="USD"/>
    <x v="620"/>
    <n v="1568782800"/>
    <b v="0"/>
    <b v="0"/>
    <x v="23"/>
    <x v="8"/>
    <x v="23"/>
    <n v="122.98"/>
    <n v="36.0392749244713"/>
  </r>
  <r>
    <n v="676"/>
    <x v="663"/>
    <s v="Expanded needs-based orchestration"/>
    <n v="62300"/>
    <n v="118214"/>
    <x v="1"/>
    <n v="1170"/>
    <x v="1"/>
    <s v="USD"/>
    <x v="621"/>
    <n v="1349413200"/>
    <b v="0"/>
    <b v="0"/>
    <x v="14"/>
    <x v="7"/>
    <x v="14"/>
    <n v="189.75"/>
    <n v="101.03760683760684"/>
  </r>
  <r>
    <n v="677"/>
    <x v="664"/>
    <s v="Organic system-worthy orchestration"/>
    <n v="5300"/>
    <n v="4432"/>
    <x v="0"/>
    <n v="111"/>
    <x v="1"/>
    <s v="USD"/>
    <x v="622"/>
    <n v="1472446800"/>
    <b v="0"/>
    <b v="0"/>
    <x v="13"/>
    <x v="5"/>
    <x v="13"/>
    <n v="83.62"/>
    <n v="39.927927927927925"/>
  </r>
  <r>
    <n v="678"/>
    <x v="665"/>
    <s v="Inverse static standardization"/>
    <n v="99500"/>
    <n v="17879"/>
    <x v="3"/>
    <n v="215"/>
    <x v="1"/>
    <s v="USD"/>
    <x v="35"/>
    <n v="1548050400"/>
    <b v="0"/>
    <b v="0"/>
    <x v="6"/>
    <x v="4"/>
    <x v="6"/>
    <n v="17.97"/>
    <n v="83.158139534883716"/>
  </r>
  <r>
    <n v="679"/>
    <x v="307"/>
    <s v="Synchronized motivating solution"/>
    <n v="1400"/>
    <n v="14511"/>
    <x v="1"/>
    <n v="363"/>
    <x v="1"/>
    <s v="USD"/>
    <x v="623"/>
    <n v="1571806800"/>
    <b v="0"/>
    <b v="1"/>
    <x v="0"/>
    <x v="0"/>
    <x v="0"/>
    <n v="1036.5"/>
    <n v="39.97520661157025"/>
  </r>
  <r>
    <n v="680"/>
    <x v="666"/>
    <s v="Open-source 4thgeneration open system"/>
    <n v="145600"/>
    <n v="141822"/>
    <x v="0"/>
    <n v="2955"/>
    <x v="1"/>
    <s v="USD"/>
    <x v="624"/>
    <n v="1576476000"/>
    <b v="0"/>
    <b v="1"/>
    <x v="20"/>
    <x v="6"/>
    <x v="20"/>
    <n v="97.41"/>
    <n v="47.993908629441627"/>
  </r>
  <r>
    <n v="681"/>
    <x v="667"/>
    <s v="Decentralized context-sensitive superstructure"/>
    <n v="184100"/>
    <n v="159037"/>
    <x v="0"/>
    <n v="1657"/>
    <x v="1"/>
    <s v="USD"/>
    <x v="625"/>
    <n v="1324965600"/>
    <b v="0"/>
    <b v="0"/>
    <x v="3"/>
    <x v="3"/>
    <x v="3"/>
    <n v="86.39"/>
    <n v="95.978877489438744"/>
  </r>
  <r>
    <n v="682"/>
    <x v="668"/>
    <s v="Compatible 5thgeneration concept"/>
    <n v="5400"/>
    <n v="8109"/>
    <x v="1"/>
    <n v="103"/>
    <x v="1"/>
    <s v="USD"/>
    <x v="626"/>
    <n v="1387519200"/>
    <b v="0"/>
    <b v="0"/>
    <x v="3"/>
    <x v="3"/>
    <x v="3"/>
    <n v="150.16999999999999"/>
    <n v="78.728155339805824"/>
  </r>
  <r>
    <n v="683"/>
    <x v="669"/>
    <s v="Virtual systemic intranet"/>
    <n v="2300"/>
    <n v="8244"/>
    <x v="1"/>
    <n v="147"/>
    <x v="1"/>
    <s v="USD"/>
    <x v="627"/>
    <n v="1537246800"/>
    <b v="0"/>
    <b v="0"/>
    <x v="3"/>
    <x v="3"/>
    <x v="3"/>
    <n v="358.43"/>
    <n v="56.081632653061227"/>
  </r>
  <r>
    <n v="684"/>
    <x v="670"/>
    <s v="Optimized systemic algorithm"/>
    <n v="1400"/>
    <n v="7600"/>
    <x v="1"/>
    <n v="110"/>
    <x v="0"/>
    <s v="CAD"/>
    <x v="628"/>
    <n v="1279515600"/>
    <b v="0"/>
    <b v="0"/>
    <x v="9"/>
    <x v="5"/>
    <x v="9"/>
    <n v="542.86"/>
    <n v="69.090909090909093"/>
  </r>
  <r>
    <n v="685"/>
    <x v="671"/>
    <s v="Customizable homogeneous firmware"/>
    <n v="140000"/>
    <n v="94501"/>
    <x v="0"/>
    <n v="926"/>
    <x v="0"/>
    <s v="CAD"/>
    <x v="629"/>
    <n v="1442379600"/>
    <b v="0"/>
    <b v="0"/>
    <x v="3"/>
    <x v="3"/>
    <x v="3"/>
    <n v="67.5"/>
    <n v="102.05291576673866"/>
  </r>
  <r>
    <n v="686"/>
    <x v="672"/>
    <s v="Front-line cohesive extranet"/>
    <n v="7500"/>
    <n v="14381"/>
    <x v="1"/>
    <n v="134"/>
    <x v="1"/>
    <s v="USD"/>
    <x v="630"/>
    <n v="1523077200"/>
    <b v="0"/>
    <b v="0"/>
    <x v="8"/>
    <x v="2"/>
    <x v="8"/>
    <n v="191.75"/>
    <n v="107.32089552238806"/>
  </r>
  <r>
    <n v="687"/>
    <x v="673"/>
    <s v="Distributed holistic neural-net"/>
    <n v="1500"/>
    <n v="13980"/>
    <x v="1"/>
    <n v="269"/>
    <x v="1"/>
    <s v="USD"/>
    <x v="631"/>
    <n v="1489554000"/>
    <b v="0"/>
    <b v="0"/>
    <x v="3"/>
    <x v="3"/>
    <x v="3"/>
    <n v="932"/>
    <n v="51.970260223048328"/>
  </r>
  <r>
    <n v="688"/>
    <x v="674"/>
    <s v="Devolved client-server monitoring"/>
    <n v="2900"/>
    <n v="12449"/>
    <x v="1"/>
    <n v="175"/>
    <x v="1"/>
    <s v="USD"/>
    <x v="632"/>
    <n v="1548482400"/>
    <b v="0"/>
    <b v="1"/>
    <x v="19"/>
    <x v="4"/>
    <x v="19"/>
    <n v="429.28"/>
    <n v="71.137142857142862"/>
  </r>
  <r>
    <n v="689"/>
    <x v="675"/>
    <s v="Seamless directional capacity"/>
    <n v="7300"/>
    <n v="7348"/>
    <x v="1"/>
    <n v="69"/>
    <x v="1"/>
    <s v="USD"/>
    <x v="633"/>
    <n v="1384063200"/>
    <b v="0"/>
    <b v="0"/>
    <x v="2"/>
    <x v="2"/>
    <x v="2"/>
    <n v="100.66"/>
    <n v="106.49275362318841"/>
  </r>
  <r>
    <n v="690"/>
    <x v="676"/>
    <s v="Polarized actuating implementation"/>
    <n v="3600"/>
    <n v="8158"/>
    <x v="1"/>
    <n v="190"/>
    <x v="1"/>
    <s v="USD"/>
    <x v="634"/>
    <n v="1322892000"/>
    <b v="0"/>
    <b v="1"/>
    <x v="4"/>
    <x v="4"/>
    <x v="4"/>
    <n v="226.61"/>
    <n v="42.93684210526316"/>
  </r>
  <r>
    <n v="691"/>
    <x v="677"/>
    <s v="Front-line disintermediate hub"/>
    <n v="5000"/>
    <n v="7119"/>
    <x v="1"/>
    <n v="237"/>
    <x v="1"/>
    <s v="USD"/>
    <x v="635"/>
    <n v="1350709200"/>
    <b v="1"/>
    <b v="1"/>
    <x v="4"/>
    <x v="4"/>
    <x v="4"/>
    <n v="142.38"/>
    <n v="30.037974683544302"/>
  </r>
  <r>
    <n v="692"/>
    <x v="678"/>
    <s v="Decentralized 4thgeneration challenge"/>
    <n v="6000"/>
    <n v="5438"/>
    <x v="0"/>
    <n v="77"/>
    <x v="4"/>
    <s v="GBP"/>
    <x v="636"/>
    <n v="1564203600"/>
    <b v="0"/>
    <b v="0"/>
    <x v="1"/>
    <x v="1"/>
    <x v="1"/>
    <n v="90.63"/>
    <n v="70.623376623376629"/>
  </r>
  <r>
    <n v="693"/>
    <x v="679"/>
    <s v="Reverse-engineered composite hierarchy"/>
    <n v="180400"/>
    <n v="115396"/>
    <x v="0"/>
    <n v="1748"/>
    <x v="1"/>
    <s v="USD"/>
    <x v="637"/>
    <n v="1509685200"/>
    <b v="0"/>
    <b v="0"/>
    <x v="3"/>
    <x v="3"/>
    <x v="3"/>
    <n v="63.97"/>
    <n v="66.016018306636155"/>
  </r>
  <r>
    <n v="694"/>
    <x v="680"/>
    <s v="Programmable tangible ability"/>
    <n v="9100"/>
    <n v="7656"/>
    <x v="0"/>
    <n v="79"/>
    <x v="1"/>
    <s v="USD"/>
    <x v="638"/>
    <n v="1514959200"/>
    <b v="0"/>
    <b v="0"/>
    <x v="3"/>
    <x v="3"/>
    <x v="3"/>
    <n v="84.13"/>
    <n v="96.911392405063296"/>
  </r>
  <r>
    <n v="695"/>
    <x v="681"/>
    <s v="Configurable full-range emulation"/>
    <n v="9200"/>
    <n v="12322"/>
    <x v="1"/>
    <n v="196"/>
    <x v="6"/>
    <s v="EUR"/>
    <x v="639"/>
    <n v="1448863200"/>
    <b v="1"/>
    <b v="0"/>
    <x v="1"/>
    <x v="1"/>
    <x v="1"/>
    <n v="133.93"/>
    <n v="62.867346938775512"/>
  </r>
  <r>
    <n v="696"/>
    <x v="682"/>
    <s v="Total real-time hardware"/>
    <n v="164100"/>
    <n v="96888"/>
    <x v="0"/>
    <n v="889"/>
    <x v="1"/>
    <s v="USD"/>
    <x v="640"/>
    <n v="1429592400"/>
    <b v="0"/>
    <b v="1"/>
    <x v="3"/>
    <x v="3"/>
    <x v="3"/>
    <n v="59.04"/>
    <n v="108.98537682789652"/>
  </r>
  <r>
    <n v="697"/>
    <x v="683"/>
    <s v="Profound system-worthy functionalities"/>
    <n v="128900"/>
    <n v="196960"/>
    <x v="1"/>
    <n v="7295"/>
    <x v="1"/>
    <s v="USD"/>
    <x v="641"/>
    <n v="1522645200"/>
    <b v="0"/>
    <b v="0"/>
    <x v="5"/>
    <x v="1"/>
    <x v="5"/>
    <n v="152.80000000000001"/>
    <n v="26.999314599040439"/>
  </r>
  <r>
    <n v="698"/>
    <x v="684"/>
    <s v="Cloned hybrid focus group"/>
    <n v="42100"/>
    <n v="188057"/>
    <x v="1"/>
    <n v="2893"/>
    <x v="0"/>
    <s v="CAD"/>
    <x v="642"/>
    <n v="1323324000"/>
    <b v="0"/>
    <b v="0"/>
    <x v="8"/>
    <x v="2"/>
    <x v="8"/>
    <n v="446.69"/>
    <n v="65.004147943311438"/>
  </r>
  <r>
    <n v="699"/>
    <x v="196"/>
    <s v="Ergonomic dedicated focus group"/>
    <n v="7400"/>
    <n v="6245"/>
    <x v="0"/>
    <n v="56"/>
    <x v="1"/>
    <s v="USD"/>
    <x v="230"/>
    <n v="1561525200"/>
    <b v="0"/>
    <b v="0"/>
    <x v="6"/>
    <x v="4"/>
    <x v="6"/>
    <n v="84.39"/>
    <n v="111.51785714285714"/>
  </r>
  <r>
    <n v="700"/>
    <x v="685"/>
    <s v="Realigned zero administration paradigm"/>
    <n v="100"/>
    <n v="3"/>
    <x v="0"/>
    <n v="1"/>
    <x v="1"/>
    <s v="USD"/>
    <x v="67"/>
    <n v="1265695200"/>
    <b v="0"/>
    <b v="0"/>
    <x v="8"/>
    <x v="2"/>
    <x v="8"/>
    <n v="3"/>
    <n v="3"/>
  </r>
  <r>
    <n v="701"/>
    <x v="686"/>
    <s v="Open-source multi-tasking methodology"/>
    <n v="52000"/>
    <n v="91014"/>
    <x v="1"/>
    <n v="820"/>
    <x v="1"/>
    <s v="USD"/>
    <x v="643"/>
    <n v="1301806800"/>
    <b v="1"/>
    <b v="0"/>
    <x v="3"/>
    <x v="3"/>
    <x v="3"/>
    <n v="175.03"/>
    <n v="110.99268292682927"/>
  </r>
  <r>
    <n v="702"/>
    <x v="687"/>
    <s v="Object-based attitude-oriented analyzer"/>
    <n v="8700"/>
    <n v="4710"/>
    <x v="0"/>
    <n v="83"/>
    <x v="1"/>
    <s v="USD"/>
    <x v="644"/>
    <n v="1374901200"/>
    <b v="0"/>
    <b v="0"/>
    <x v="8"/>
    <x v="2"/>
    <x v="8"/>
    <n v="54.14"/>
    <n v="56.746987951807228"/>
  </r>
  <r>
    <n v="703"/>
    <x v="688"/>
    <s v="Cross-platform tertiary hub"/>
    <n v="63400"/>
    <n v="197728"/>
    <x v="1"/>
    <n v="2038"/>
    <x v="1"/>
    <s v="USD"/>
    <x v="645"/>
    <n v="1336453200"/>
    <b v="1"/>
    <b v="1"/>
    <x v="18"/>
    <x v="5"/>
    <x v="18"/>
    <n v="311.87"/>
    <n v="97.020608439646708"/>
  </r>
  <r>
    <n v="704"/>
    <x v="689"/>
    <s v="Seamless clear-thinking artificial intelligence"/>
    <n v="8700"/>
    <n v="10682"/>
    <x v="1"/>
    <n v="116"/>
    <x v="1"/>
    <s v="USD"/>
    <x v="646"/>
    <n v="1468904400"/>
    <b v="0"/>
    <b v="0"/>
    <x v="10"/>
    <x v="4"/>
    <x v="10"/>
    <n v="122.78"/>
    <n v="92.08620689655173"/>
  </r>
  <r>
    <n v="705"/>
    <x v="690"/>
    <s v="Centralized tangible success"/>
    <n v="169700"/>
    <n v="168048"/>
    <x v="0"/>
    <n v="2025"/>
    <x v="4"/>
    <s v="GBP"/>
    <x v="626"/>
    <n v="1387087200"/>
    <b v="0"/>
    <b v="0"/>
    <x v="9"/>
    <x v="5"/>
    <x v="9"/>
    <n v="99.03"/>
    <n v="82.986666666666665"/>
  </r>
  <r>
    <n v="706"/>
    <x v="691"/>
    <s v="Customer-focused multimedia methodology"/>
    <n v="108400"/>
    <n v="138586"/>
    <x v="1"/>
    <n v="1345"/>
    <x v="2"/>
    <s v="AUD"/>
    <x v="647"/>
    <n v="1547445600"/>
    <b v="0"/>
    <b v="1"/>
    <x v="2"/>
    <x v="2"/>
    <x v="2"/>
    <n v="127.85"/>
    <n v="103.03791821561339"/>
  </r>
  <r>
    <n v="707"/>
    <x v="692"/>
    <s v="Visionary maximized Local Area Network"/>
    <n v="7300"/>
    <n v="11579"/>
    <x v="1"/>
    <n v="168"/>
    <x v="1"/>
    <s v="USD"/>
    <x v="159"/>
    <n v="1547359200"/>
    <b v="0"/>
    <b v="0"/>
    <x v="6"/>
    <x v="4"/>
    <x v="6"/>
    <n v="158.62"/>
    <n v="68.922619047619051"/>
  </r>
  <r>
    <n v="708"/>
    <x v="693"/>
    <s v="Secured bifurcated intranet"/>
    <n v="1700"/>
    <n v="12020"/>
    <x v="1"/>
    <n v="137"/>
    <x v="5"/>
    <s v="CHF"/>
    <x v="648"/>
    <n v="1496293200"/>
    <b v="0"/>
    <b v="0"/>
    <x v="3"/>
    <x v="3"/>
    <x v="3"/>
    <n v="707.06"/>
    <n v="87.737226277372258"/>
  </r>
  <r>
    <n v="709"/>
    <x v="694"/>
    <s v="Grass-roots 4thgeneration product"/>
    <n v="9800"/>
    <n v="13954"/>
    <x v="1"/>
    <n v="186"/>
    <x v="6"/>
    <s v="EUR"/>
    <x v="267"/>
    <n v="1335416400"/>
    <b v="0"/>
    <b v="0"/>
    <x v="3"/>
    <x v="3"/>
    <x v="3"/>
    <n v="142.38999999999999"/>
    <n v="75.021505376344081"/>
  </r>
  <r>
    <n v="710"/>
    <x v="695"/>
    <s v="Reduced next generation info-mediaries"/>
    <n v="4300"/>
    <n v="6358"/>
    <x v="1"/>
    <n v="125"/>
    <x v="1"/>
    <s v="USD"/>
    <x v="649"/>
    <n v="1532149200"/>
    <b v="0"/>
    <b v="1"/>
    <x v="3"/>
    <x v="3"/>
    <x v="3"/>
    <n v="147.86000000000001"/>
    <n v="50.863999999999997"/>
  </r>
  <r>
    <n v="711"/>
    <x v="696"/>
    <s v="Customizable full-range artificial intelligence"/>
    <n v="6200"/>
    <n v="1260"/>
    <x v="0"/>
    <n v="14"/>
    <x v="6"/>
    <s v="EUR"/>
    <x v="248"/>
    <n v="1453788000"/>
    <b v="1"/>
    <b v="1"/>
    <x v="3"/>
    <x v="3"/>
    <x v="3"/>
    <n v="20.32"/>
    <n v="90"/>
  </r>
  <r>
    <n v="712"/>
    <x v="697"/>
    <s v="Programmable leadingedge contingency"/>
    <n v="800"/>
    <n v="14725"/>
    <x v="1"/>
    <n v="202"/>
    <x v="1"/>
    <s v="USD"/>
    <x v="571"/>
    <n v="1471496400"/>
    <b v="0"/>
    <b v="0"/>
    <x v="3"/>
    <x v="3"/>
    <x v="3"/>
    <n v="1840.63"/>
    <n v="72.896039603960389"/>
  </r>
  <r>
    <n v="713"/>
    <x v="698"/>
    <s v="Multi-layered global groupware"/>
    <n v="6900"/>
    <n v="11174"/>
    <x v="1"/>
    <n v="103"/>
    <x v="1"/>
    <s v="USD"/>
    <x v="650"/>
    <n v="1472878800"/>
    <b v="0"/>
    <b v="0"/>
    <x v="15"/>
    <x v="5"/>
    <x v="15"/>
    <n v="161.94"/>
    <n v="108.48543689320388"/>
  </r>
  <r>
    <n v="714"/>
    <x v="699"/>
    <s v="Switchable methodical superstructure"/>
    <n v="38500"/>
    <n v="182036"/>
    <x v="1"/>
    <n v="1785"/>
    <x v="1"/>
    <s v="USD"/>
    <x v="1"/>
    <n v="1408510800"/>
    <b v="0"/>
    <b v="0"/>
    <x v="1"/>
    <x v="1"/>
    <x v="1"/>
    <n v="472.82"/>
    <n v="101.98095238095237"/>
  </r>
  <r>
    <n v="715"/>
    <x v="700"/>
    <s v="Expanded even-keeled portal"/>
    <n v="118000"/>
    <n v="28870"/>
    <x v="0"/>
    <n v="656"/>
    <x v="1"/>
    <s v="USD"/>
    <x v="651"/>
    <n v="1281589200"/>
    <b v="0"/>
    <b v="0"/>
    <x v="20"/>
    <x v="6"/>
    <x v="20"/>
    <n v="24.47"/>
    <n v="44.009146341463413"/>
  </r>
  <r>
    <n v="716"/>
    <x v="701"/>
    <s v="Advanced modular moderator"/>
    <n v="2000"/>
    <n v="10353"/>
    <x v="1"/>
    <n v="157"/>
    <x v="1"/>
    <s v="USD"/>
    <x v="652"/>
    <n v="1375851600"/>
    <b v="0"/>
    <b v="1"/>
    <x v="3"/>
    <x v="3"/>
    <x v="3"/>
    <n v="517.65"/>
    <n v="65.942675159235662"/>
  </r>
  <r>
    <n v="717"/>
    <x v="702"/>
    <s v="Reverse-engineered well-modulated ability"/>
    <n v="5600"/>
    <n v="13868"/>
    <x v="1"/>
    <n v="555"/>
    <x v="1"/>
    <s v="USD"/>
    <x v="653"/>
    <n v="1315803600"/>
    <b v="0"/>
    <b v="0"/>
    <x v="4"/>
    <x v="4"/>
    <x v="4"/>
    <n v="247.64"/>
    <n v="24.987387387387386"/>
  </r>
  <r>
    <n v="718"/>
    <x v="703"/>
    <s v="Expanded optimal pricing structure"/>
    <n v="8300"/>
    <n v="8317"/>
    <x v="1"/>
    <n v="297"/>
    <x v="1"/>
    <s v="USD"/>
    <x v="654"/>
    <n v="1373691600"/>
    <b v="0"/>
    <b v="0"/>
    <x v="8"/>
    <x v="2"/>
    <x v="8"/>
    <n v="100.2"/>
    <n v="28.003367003367003"/>
  </r>
  <r>
    <n v="719"/>
    <x v="704"/>
    <s v="Down-sized uniform ability"/>
    <n v="6900"/>
    <n v="10557"/>
    <x v="1"/>
    <n v="123"/>
    <x v="1"/>
    <s v="USD"/>
    <x v="655"/>
    <n v="1339218000"/>
    <b v="0"/>
    <b v="0"/>
    <x v="13"/>
    <x v="5"/>
    <x v="13"/>
    <n v="153"/>
    <n v="85.829268292682926"/>
  </r>
  <r>
    <n v="720"/>
    <x v="705"/>
    <s v="Multi-layered upward-trending conglomeration"/>
    <n v="8700"/>
    <n v="3227"/>
    <x v="3"/>
    <n v="38"/>
    <x v="3"/>
    <s v="DKK"/>
    <x v="656"/>
    <n v="1520402400"/>
    <b v="0"/>
    <b v="1"/>
    <x v="3"/>
    <x v="3"/>
    <x v="3"/>
    <n v="37.090000000000003"/>
    <n v="84.921052631578945"/>
  </r>
  <r>
    <n v="721"/>
    <x v="706"/>
    <s v="Open-architected systematic intranet"/>
    <n v="123600"/>
    <n v="5429"/>
    <x v="3"/>
    <n v="60"/>
    <x v="1"/>
    <s v="USD"/>
    <x v="657"/>
    <n v="1523336400"/>
    <b v="0"/>
    <b v="0"/>
    <x v="1"/>
    <x v="1"/>
    <x v="1"/>
    <n v="4.3899999999999997"/>
    <n v="90.483333333333334"/>
  </r>
  <r>
    <n v="722"/>
    <x v="707"/>
    <s v="Proactive 24hour frame"/>
    <n v="48500"/>
    <n v="75906"/>
    <x v="1"/>
    <n v="3036"/>
    <x v="1"/>
    <s v="USD"/>
    <x v="265"/>
    <n v="1512280800"/>
    <b v="0"/>
    <b v="0"/>
    <x v="4"/>
    <x v="4"/>
    <x v="4"/>
    <n v="156.51"/>
    <n v="25.00197628458498"/>
  </r>
  <r>
    <n v="723"/>
    <x v="708"/>
    <s v="Exclusive fresh-thinking model"/>
    <n v="4900"/>
    <n v="13250"/>
    <x v="1"/>
    <n v="144"/>
    <x v="2"/>
    <s v="AUD"/>
    <x v="658"/>
    <n v="1458709200"/>
    <b v="0"/>
    <b v="0"/>
    <x v="3"/>
    <x v="3"/>
    <x v="3"/>
    <n v="270.41000000000003"/>
    <n v="92.013888888888886"/>
  </r>
  <r>
    <n v="724"/>
    <x v="709"/>
    <s v="Business-focused encompassing intranet"/>
    <n v="8400"/>
    <n v="11261"/>
    <x v="1"/>
    <n v="121"/>
    <x v="4"/>
    <s v="GBP"/>
    <x v="659"/>
    <n v="1414126800"/>
    <b v="0"/>
    <b v="1"/>
    <x v="3"/>
    <x v="3"/>
    <x v="3"/>
    <n v="134.06"/>
    <n v="93.066115702479337"/>
  </r>
  <r>
    <n v="725"/>
    <x v="710"/>
    <s v="Optional 6thgeneration access"/>
    <n v="193200"/>
    <n v="97369"/>
    <x v="0"/>
    <n v="1596"/>
    <x v="1"/>
    <s v="USD"/>
    <x v="660"/>
    <n v="1416204000"/>
    <b v="0"/>
    <b v="0"/>
    <x v="20"/>
    <x v="6"/>
    <x v="20"/>
    <n v="50.4"/>
    <n v="61.008145363408524"/>
  </r>
  <r>
    <n v="726"/>
    <x v="711"/>
    <s v="Realigned web-enabled functionalities"/>
    <n v="54300"/>
    <n v="48227"/>
    <x v="3"/>
    <n v="524"/>
    <x v="1"/>
    <s v="USD"/>
    <x v="661"/>
    <n v="1288501200"/>
    <b v="0"/>
    <b v="1"/>
    <x v="3"/>
    <x v="3"/>
    <x v="3"/>
    <n v="88.82"/>
    <n v="92.036259541984734"/>
  </r>
  <r>
    <n v="727"/>
    <x v="712"/>
    <s v="Enterprise-wide multimedia software"/>
    <n v="8900"/>
    <n v="14685"/>
    <x v="1"/>
    <n v="181"/>
    <x v="1"/>
    <s v="USD"/>
    <x v="4"/>
    <n v="1552971600"/>
    <b v="0"/>
    <b v="0"/>
    <x v="2"/>
    <x v="2"/>
    <x v="2"/>
    <n v="165"/>
    <n v="81.132596685082873"/>
  </r>
  <r>
    <n v="728"/>
    <x v="713"/>
    <s v="Versatile mission-critical knowledgebase"/>
    <n v="4200"/>
    <n v="735"/>
    <x v="0"/>
    <n v="10"/>
    <x v="1"/>
    <s v="USD"/>
    <x v="662"/>
    <n v="1465102800"/>
    <b v="0"/>
    <b v="0"/>
    <x v="3"/>
    <x v="3"/>
    <x v="3"/>
    <n v="17.5"/>
    <n v="73.5"/>
  </r>
  <r>
    <n v="729"/>
    <x v="714"/>
    <s v="Multi-lateral object-oriented open system"/>
    <n v="5600"/>
    <n v="10397"/>
    <x v="1"/>
    <n v="122"/>
    <x v="1"/>
    <s v="USD"/>
    <x v="663"/>
    <n v="1360130400"/>
    <b v="0"/>
    <b v="0"/>
    <x v="6"/>
    <x v="4"/>
    <x v="6"/>
    <n v="185.66"/>
    <n v="85.221311475409834"/>
  </r>
  <r>
    <n v="730"/>
    <x v="715"/>
    <s v="Visionary system-worthy attitude"/>
    <n v="28800"/>
    <n v="118847"/>
    <x v="1"/>
    <n v="1071"/>
    <x v="0"/>
    <s v="CAD"/>
    <x v="664"/>
    <n v="1432875600"/>
    <b v="0"/>
    <b v="0"/>
    <x v="8"/>
    <x v="2"/>
    <x v="8"/>
    <n v="412.66"/>
    <n v="110.96825396825396"/>
  </r>
  <r>
    <n v="731"/>
    <x v="716"/>
    <s v="Synergized content-based hierarchy"/>
    <n v="8000"/>
    <n v="7220"/>
    <x v="3"/>
    <n v="219"/>
    <x v="1"/>
    <s v="USD"/>
    <x v="665"/>
    <n v="1500872400"/>
    <b v="0"/>
    <b v="0"/>
    <x v="2"/>
    <x v="2"/>
    <x v="2"/>
    <n v="90.25"/>
    <n v="32.968036529680369"/>
  </r>
  <r>
    <n v="732"/>
    <x v="717"/>
    <s v="Business-focused 24hour access"/>
    <n v="117000"/>
    <n v="107622"/>
    <x v="0"/>
    <n v="1121"/>
    <x v="1"/>
    <s v="USD"/>
    <x v="666"/>
    <n v="1492146000"/>
    <b v="0"/>
    <b v="1"/>
    <x v="1"/>
    <x v="1"/>
    <x v="1"/>
    <n v="91.98"/>
    <n v="96.005352363960753"/>
  </r>
  <r>
    <n v="733"/>
    <x v="718"/>
    <s v="Automated hybrid orchestration"/>
    <n v="15800"/>
    <n v="83267"/>
    <x v="1"/>
    <n v="980"/>
    <x v="1"/>
    <s v="USD"/>
    <x v="43"/>
    <n v="1407301200"/>
    <b v="0"/>
    <b v="0"/>
    <x v="16"/>
    <x v="1"/>
    <x v="16"/>
    <n v="527.01"/>
    <n v="84.96632653061225"/>
  </r>
  <r>
    <n v="734"/>
    <x v="719"/>
    <s v="Exclusive 5thgeneration leverage"/>
    <n v="4200"/>
    <n v="13404"/>
    <x v="1"/>
    <n v="536"/>
    <x v="1"/>
    <s v="USD"/>
    <x v="667"/>
    <n v="1486620000"/>
    <b v="0"/>
    <b v="1"/>
    <x v="3"/>
    <x v="3"/>
    <x v="3"/>
    <n v="319.14"/>
    <n v="25.007462686567163"/>
  </r>
  <r>
    <n v="735"/>
    <x v="720"/>
    <s v="Grass-roots zero administration alliance"/>
    <n v="37100"/>
    <n v="131404"/>
    <x v="1"/>
    <n v="1991"/>
    <x v="1"/>
    <s v="USD"/>
    <x v="668"/>
    <n v="1459918800"/>
    <b v="0"/>
    <b v="0"/>
    <x v="14"/>
    <x v="7"/>
    <x v="14"/>
    <n v="354.19"/>
    <n v="65.998995479658461"/>
  </r>
  <r>
    <n v="736"/>
    <x v="721"/>
    <s v="Proactive heuristic orchestration"/>
    <n v="7700"/>
    <n v="2533"/>
    <x v="3"/>
    <n v="29"/>
    <x v="1"/>
    <s v="USD"/>
    <x v="669"/>
    <n v="1424757600"/>
    <b v="0"/>
    <b v="0"/>
    <x v="9"/>
    <x v="5"/>
    <x v="9"/>
    <n v="32.9"/>
    <n v="87.34482758620689"/>
  </r>
  <r>
    <n v="737"/>
    <x v="722"/>
    <s v="Function-based systematic Graphical User Interface"/>
    <n v="3700"/>
    <n v="5028"/>
    <x v="1"/>
    <n v="180"/>
    <x v="1"/>
    <s v="USD"/>
    <x v="670"/>
    <n v="1479880800"/>
    <b v="0"/>
    <b v="0"/>
    <x v="7"/>
    <x v="1"/>
    <x v="7"/>
    <n v="135.88999999999999"/>
    <n v="27.933333333333334"/>
  </r>
  <r>
    <n v="738"/>
    <x v="486"/>
    <s v="Extended zero administration software"/>
    <n v="74700"/>
    <n v="1557"/>
    <x v="0"/>
    <n v="15"/>
    <x v="1"/>
    <s v="USD"/>
    <x v="671"/>
    <n v="1418018400"/>
    <b v="0"/>
    <b v="1"/>
    <x v="3"/>
    <x v="3"/>
    <x v="3"/>
    <n v="2.08"/>
    <n v="103.8"/>
  </r>
  <r>
    <n v="739"/>
    <x v="723"/>
    <s v="Multi-tiered discrete support"/>
    <n v="10000"/>
    <n v="6100"/>
    <x v="0"/>
    <n v="191"/>
    <x v="1"/>
    <s v="USD"/>
    <x v="672"/>
    <n v="1341032400"/>
    <b v="0"/>
    <b v="0"/>
    <x v="7"/>
    <x v="1"/>
    <x v="7"/>
    <n v="61"/>
    <n v="31.937172774869111"/>
  </r>
  <r>
    <n v="740"/>
    <x v="724"/>
    <s v="Phased system-worthy conglomeration"/>
    <n v="5300"/>
    <n v="1592"/>
    <x v="0"/>
    <n v="16"/>
    <x v="1"/>
    <s v="USD"/>
    <x v="673"/>
    <n v="1486360800"/>
    <b v="0"/>
    <b v="0"/>
    <x v="3"/>
    <x v="3"/>
    <x v="3"/>
    <n v="30.04"/>
    <n v="99.5"/>
  </r>
  <r>
    <n v="741"/>
    <x v="287"/>
    <s v="Balanced mobile alliance"/>
    <n v="1200"/>
    <n v="14150"/>
    <x v="1"/>
    <n v="130"/>
    <x v="1"/>
    <s v="USD"/>
    <x v="674"/>
    <n v="1274677200"/>
    <b v="0"/>
    <b v="0"/>
    <x v="3"/>
    <x v="3"/>
    <x v="3"/>
    <n v="1179.17"/>
    <n v="108.84615384615384"/>
  </r>
  <r>
    <n v="742"/>
    <x v="725"/>
    <s v="Reactive solution-oriented groupware"/>
    <n v="1200"/>
    <n v="13513"/>
    <x v="1"/>
    <n v="122"/>
    <x v="1"/>
    <s v="USD"/>
    <x v="675"/>
    <n v="1267509600"/>
    <b v="0"/>
    <b v="0"/>
    <x v="5"/>
    <x v="1"/>
    <x v="5"/>
    <n v="1126.08"/>
    <n v="110.76229508196721"/>
  </r>
  <r>
    <n v="743"/>
    <x v="726"/>
    <s v="Exclusive bandwidth-monitored orchestration"/>
    <n v="3900"/>
    <n v="504"/>
    <x v="0"/>
    <n v="17"/>
    <x v="1"/>
    <s v="USD"/>
    <x v="676"/>
    <n v="1445922000"/>
    <b v="0"/>
    <b v="1"/>
    <x v="3"/>
    <x v="3"/>
    <x v="3"/>
    <n v="12.92"/>
    <n v="29.647058823529413"/>
  </r>
  <r>
    <n v="744"/>
    <x v="727"/>
    <s v="Intuitive exuding initiative"/>
    <n v="2000"/>
    <n v="14240"/>
    <x v="1"/>
    <n v="140"/>
    <x v="1"/>
    <s v="USD"/>
    <x v="342"/>
    <n v="1534050000"/>
    <b v="0"/>
    <b v="1"/>
    <x v="3"/>
    <x v="3"/>
    <x v="3"/>
    <n v="712"/>
    <n v="101.71428571428571"/>
  </r>
  <r>
    <n v="745"/>
    <x v="728"/>
    <s v="Streamlined needs-based knowledge user"/>
    <n v="6900"/>
    <n v="2091"/>
    <x v="0"/>
    <n v="34"/>
    <x v="1"/>
    <s v="USD"/>
    <x v="677"/>
    <n v="1277528400"/>
    <b v="0"/>
    <b v="0"/>
    <x v="8"/>
    <x v="2"/>
    <x v="8"/>
    <n v="30.3"/>
    <n v="61.5"/>
  </r>
  <r>
    <n v="746"/>
    <x v="729"/>
    <s v="Automated system-worthy structure"/>
    <n v="55800"/>
    <n v="118580"/>
    <x v="1"/>
    <n v="3388"/>
    <x v="1"/>
    <s v="USD"/>
    <x v="678"/>
    <n v="1318568400"/>
    <b v="0"/>
    <b v="0"/>
    <x v="2"/>
    <x v="2"/>
    <x v="2"/>
    <n v="212.51"/>
    <n v="35"/>
  </r>
  <r>
    <n v="747"/>
    <x v="730"/>
    <s v="Secured clear-thinking intranet"/>
    <n v="4900"/>
    <n v="11214"/>
    <x v="1"/>
    <n v="280"/>
    <x v="1"/>
    <s v="USD"/>
    <x v="679"/>
    <n v="1284354000"/>
    <b v="0"/>
    <b v="0"/>
    <x v="3"/>
    <x v="3"/>
    <x v="3"/>
    <n v="228.86"/>
    <n v="40.049999999999997"/>
  </r>
  <r>
    <n v="748"/>
    <x v="731"/>
    <s v="Cloned actuating architecture"/>
    <n v="194900"/>
    <n v="68137"/>
    <x v="3"/>
    <n v="614"/>
    <x v="1"/>
    <s v="USD"/>
    <x v="680"/>
    <n v="1269579600"/>
    <b v="0"/>
    <b v="1"/>
    <x v="10"/>
    <x v="4"/>
    <x v="10"/>
    <n v="34.96"/>
    <n v="110.97231270358306"/>
  </r>
  <r>
    <n v="749"/>
    <x v="732"/>
    <s v="Down-sized needs-based task-force"/>
    <n v="8600"/>
    <n v="13527"/>
    <x v="1"/>
    <n v="366"/>
    <x v="6"/>
    <s v="EUR"/>
    <x v="681"/>
    <n v="1413781200"/>
    <b v="0"/>
    <b v="1"/>
    <x v="8"/>
    <x v="2"/>
    <x v="8"/>
    <n v="157.29"/>
    <n v="36.959016393442624"/>
  </r>
  <r>
    <n v="750"/>
    <x v="733"/>
    <s v="Extended responsive Internet solution"/>
    <n v="100"/>
    <n v="1"/>
    <x v="0"/>
    <n v="1"/>
    <x v="4"/>
    <s v="GBP"/>
    <x v="682"/>
    <n v="1280120400"/>
    <b v="0"/>
    <b v="0"/>
    <x v="5"/>
    <x v="1"/>
    <x v="5"/>
    <n v="1"/>
    <n v="1"/>
  </r>
  <r>
    <n v="751"/>
    <x v="734"/>
    <s v="Universal value-added moderator"/>
    <n v="3600"/>
    <n v="8363"/>
    <x v="1"/>
    <n v="270"/>
    <x v="1"/>
    <s v="USD"/>
    <x v="683"/>
    <n v="1459486800"/>
    <b v="1"/>
    <b v="1"/>
    <x v="9"/>
    <x v="5"/>
    <x v="9"/>
    <n v="232.31"/>
    <n v="30.974074074074075"/>
  </r>
  <r>
    <n v="752"/>
    <x v="735"/>
    <s v="Sharable motivating emulation"/>
    <n v="5800"/>
    <n v="5362"/>
    <x v="3"/>
    <n v="114"/>
    <x v="1"/>
    <s v="USD"/>
    <x v="684"/>
    <n v="1282539600"/>
    <b v="0"/>
    <b v="1"/>
    <x v="3"/>
    <x v="3"/>
    <x v="3"/>
    <n v="92.45"/>
    <n v="47.035087719298247"/>
  </r>
  <r>
    <n v="753"/>
    <x v="736"/>
    <s v="Networked web-enabled product"/>
    <n v="4700"/>
    <n v="12065"/>
    <x v="1"/>
    <n v="137"/>
    <x v="1"/>
    <s v="USD"/>
    <x v="674"/>
    <n v="1275886800"/>
    <b v="0"/>
    <b v="0"/>
    <x v="14"/>
    <x v="7"/>
    <x v="14"/>
    <n v="256.7"/>
    <n v="88.065693430656935"/>
  </r>
  <r>
    <n v="754"/>
    <x v="737"/>
    <s v="Advanced dedicated encoding"/>
    <n v="70400"/>
    <n v="118603"/>
    <x v="1"/>
    <n v="3205"/>
    <x v="1"/>
    <s v="USD"/>
    <x v="685"/>
    <n v="1355983200"/>
    <b v="0"/>
    <b v="0"/>
    <x v="3"/>
    <x v="3"/>
    <x v="3"/>
    <n v="168.47"/>
    <n v="37.005616224648989"/>
  </r>
  <r>
    <n v="755"/>
    <x v="738"/>
    <s v="Stand-alone multi-state project"/>
    <n v="4500"/>
    <n v="7496"/>
    <x v="1"/>
    <n v="288"/>
    <x v="3"/>
    <s v="DKK"/>
    <x v="605"/>
    <n v="1515391200"/>
    <b v="0"/>
    <b v="1"/>
    <x v="3"/>
    <x v="3"/>
    <x v="3"/>
    <n v="166.58"/>
    <n v="26.027777777777779"/>
  </r>
  <r>
    <n v="756"/>
    <x v="739"/>
    <s v="Customizable bi-directional monitoring"/>
    <n v="1300"/>
    <n v="10037"/>
    <x v="1"/>
    <n v="148"/>
    <x v="1"/>
    <s v="USD"/>
    <x v="686"/>
    <n v="1422252000"/>
    <b v="0"/>
    <b v="0"/>
    <x v="3"/>
    <x v="3"/>
    <x v="3"/>
    <n v="772.08"/>
    <n v="67.817567567567565"/>
  </r>
  <r>
    <n v="757"/>
    <x v="740"/>
    <s v="Profit-focused motivating function"/>
    <n v="1400"/>
    <n v="5696"/>
    <x v="1"/>
    <n v="114"/>
    <x v="1"/>
    <s v="USD"/>
    <x v="687"/>
    <n v="1305522000"/>
    <b v="0"/>
    <b v="0"/>
    <x v="6"/>
    <x v="4"/>
    <x v="6"/>
    <n v="406.86"/>
    <n v="49.964912280701753"/>
  </r>
  <r>
    <n v="758"/>
    <x v="741"/>
    <s v="Proactive systemic firmware"/>
    <n v="29600"/>
    <n v="167005"/>
    <x v="1"/>
    <n v="1518"/>
    <x v="0"/>
    <s v="CAD"/>
    <x v="688"/>
    <n v="1414904400"/>
    <b v="0"/>
    <b v="0"/>
    <x v="1"/>
    <x v="1"/>
    <x v="1"/>
    <n v="564.21"/>
    <n v="110.01646903820817"/>
  </r>
  <r>
    <n v="759"/>
    <x v="742"/>
    <s v="Grass-roots upward-trending installation"/>
    <n v="167500"/>
    <n v="114615"/>
    <x v="0"/>
    <n v="1274"/>
    <x v="1"/>
    <s v="USD"/>
    <x v="689"/>
    <n v="1520402400"/>
    <b v="0"/>
    <b v="0"/>
    <x v="5"/>
    <x v="1"/>
    <x v="5"/>
    <n v="68.430000000000007"/>
    <n v="89.964678178963894"/>
  </r>
  <r>
    <n v="760"/>
    <x v="743"/>
    <s v="Virtual heuristic hub"/>
    <n v="48300"/>
    <n v="16592"/>
    <x v="0"/>
    <n v="210"/>
    <x v="6"/>
    <s v="EUR"/>
    <x v="690"/>
    <n v="1567141200"/>
    <b v="0"/>
    <b v="1"/>
    <x v="11"/>
    <x v="6"/>
    <x v="11"/>
    <n v="34.35"/>
    <n v="79.009523809523813"/>
  </r>
  <r>
    <n v="761"/>
    <x v="744"/>
    <s v="Customizable leadingedge model"/>
    <n v="2200"/>
    <n v="14420"/>
    <x v="1"/>
    <n v="166"/>
    <x v="1"/>
    <s v="USD"/>
    <x v="691"/>
    <n v="1501131600"/>
    <b v="0"/>
    <b v="0"/>
    <x v="1"/>
    <x v="1"/>
    <x v="1"/>
    <n v="655.45"/>
    <n v="86.867469879518069"/>
  </r>
  <r>
    <n v="762"/>
    <x v="307"/>
    <s v="Upgradable uniform service-desk"/>
    <n v="3500"/>
    <n v="6204"/>
    <x v="1"/>
    <n v="100"/>
    <x v="2"/>
    <s v="AUD"/>
    <x v="692"/>
    <n v="1355032800"/>
    <b v="0"/>
    <b v="0"/>
    <x v="17"/>
    <x v="1"/>
    <x v="17"/>
    <n v="177.26"/>
    <n v="62.04"/>
  </r>
  <r>
    <n v="763"/>
    <x v="745"/>
    <s v="Inverse client-driven product"/>
    <n v="5600"/>
    <n v="6338"/>
    <x v="1"/>
    <n v="235"/>
    <x v="1"/>
    <s v="USD"/>
    <x v="693"/>
    <n v="1339477200"/>
    <b v="0"/>
    <b v="1"/>
    <x v="3"/>
    <x v="3"/>
    <x v="3"/>
    <n v="113.18"/>
    <n v="26.970212765957445"/>
  </r>
  <r>
    <n v="764"/>
    <x v="746"/>
    <s v="Managed bandwidth-monitored system engine"/>
    <n v="1100"/>
    <n v="8010"/>
    <x v="1"/>
    <n v="148"/>
    <x v="1"/>
    <s v="USD"/>
    <x v="694"/>
    <n v="1305954000"/>
    <b v="0"/>
    <b v="0"/>
    <x v="1"/>
    <x v="1"/>
    <x v="1"/>
    <n v="728.18"/>
    <n v="54.121621621621621"/>
  </r>
  <r>
    <n v="765"/>
    <x v="747"/>
    <s v="Advanced transitional help-desk"/>
    <n v="3900"/>
    <n v="8125"/>
    <x v="1"/>
    <n v="198"/>
    <x v="1"/>
    <s v="USD"/>
    <x v="695"/>
    <n v="1494392400"/>
    <b v="1"/>
    <b v="1"/>
    <x v="7"/>
    <x v="1"/>
    <x v="7"/>
    <n v="208.33"/>
    <n v="41.035353535353536"/>
  </r>
  <r>
    <n v="766"/>
    <x v="748"/>
    <s v="De-engineered disintermediate encryption"/>
    <n v="43800"/>
    <n v="13653"/>
    <x v="0"/>
    <n v="248"/>
    <x v="2"/>
    <s v="AUD"/>
    <x v="123"/>
    <n v="1537419600"/>
    <b v="0"/>
    <b v="0"/>
    <x v="22"/>
    <x v="4"/>
    <x v="22"/>
    <n v="31.17"/>
    <n v="55.052419354838712"/>
  </r>
  <r>
    <n v="767"/>
    <x v="749"/>
    <s v="Upgradable attitude-oriented project"/>
    <n v="97200"/>
    <n v="55372"/>
    <x v="0"/>
    <n v="513"/>
    <x v="1"/>
    <s v="USD"/>
    <x v="696"/>
    <n v="1447999200"/>
    <b v="0"/>
    <b v="0"/>
    <x v="18"/>
    <x v="5"/>
    <x v="18"/>
    <n v="56.97"/>
    <n v="107.93762183235867"/>
  </r>
  <r>
    <n v="768"/>
    <x v="750"/>
    <s v="Fundamental zero tolerance alliance"/>
    <n v="4800"/>
    <n v="11088"/>
    <x v="1"/>
    <n v="150"/>
    <x v="1"/>
    <s v="USD"/>
    <x v="626"/>
    <n v="1388037600"/>
    <b v="0"/>
    <b v="0"/>
    <x v="3"/>
    <x v="3"/>
    <x v="3"/>
    <n v="231"/>
    <n v="73.92"/>
  </r>
  <r>
    <n v="769"/>
    <x v="751"/>
    <s v="Devolved 24hour forecast"/>
    <n v="125600"/>
    <n v="109106"/>
    <x v="0"/>
    <n v="3410"/>
    <x v="1"/>
    <s v="USD"/>
    <x v="697"/>
    <n v="1378789200"/>
    <b v="0"/>
    <b v="0"/>
    <x v="11"/>
    <x v="6"/>
    <x v="11"/>
    <n v="86.87"/>
    <n v="31.995894428152493"/>
  </r>
  <r>
    <n v="770"/>
    <x v="752"/>
    <s v="User-centric attitude-oriented intranet"/>
    <n v="4300"/>
    <n v="11642"/>
    <x v="1"/>
    <n v="216"/>
    <x v="6"/>
    <s v="EUR"/>
    <x v="698"/>
    <n v="1398056400"/>
    <b v="0"/>
    <b v="1"/>
    <x v="3"/>
    <x v="3"/>
    <x v="3"/>
    <n v="270.74"/>
    <n v="53.898148148148145"/>
  </r>
  <r>
    <n v="771"/>
    <x v="753"/>
    <s v="Self-enabling 5thgeneration paradigm"/>
    <n v="5600"/>
    <n v="2769"/>
    <x v="3"/>
    <n v="26"/>
    <x v="1"/>
    <s v="USD"/>
    <x v="699"/>
    <n v="1550815200"/>
    <b v="0"/>
    <b v="0"/>
    <x v="3"/>
    <x v="3"/>
    <x v="3"/>
    <n v="49.45"/>
    <n v="106.5"/>
  </r>
  <r>
    <n v="772"/>
    <x v="754"/>
    <s v="Persistent 3rdgeneration moratorium"/>
    <n v="149600"/>
    <n v="169586"/>
    <x v="1"/>
    <n v="5139"/>
    <x v="1"/>
    <s v="USD"/>
    <x v="700"/>
    <n v="1550037600"/>
    <b v="0"/>
    <b v="0"/>
    <x v="7"/>
    <x v="1"/>
    <x v="7"/>
    <n v="113.36"/>
    <n v="32.999805409612762"/>
  </r>
  <r>
    <n v="773"/>
    <x v="755"/>
    <s v="Cross-platform empowering project"/>
    <n v="53100"/>
    <n v="101185"/>
    <x v="1"/>
    <n v="2353"/>
    <x v="1"/>
    <s v="USD"/>
    <x v="701"/>
    <n v="1492923600"/>
    <b v="0"/>
    <b v="0"/>
    <x v="3"/>
    <x v="3"/>
    <x v="3"/>
    <n v="190.56"/>
    <n v="43.00254993625159"/>
  </r>
  <r>
    <n v="774"/>
    <x v="756"/>
    <s v="Polarized user-facing interface"/>
    <n v="5000"/>
    <n v="6775"/>
    <x v="1"/>
    <n v="78"/>
    <x v="6"/>
    <s v="EUR"/>
    <x v="702"/>
    <n v="1467522000"/>
    <b v="0"/>
    <b v="0"/>
    <x v="2"/>
    <x v="2"/>
    <x v="2"/>
    <n v="135.5"/>
    <n v="86.858974358974365"/>
  </r>
  <r>
    <n v="775"/>
    <x v="757"/>
    <s v="Customer-focused non-volatile framework"/>
    <n v="9400"/>
    <n v="968"/>
    <x v="0"/>
    <n v="10"/>
    <x v="1"/>
    <s v="USD"/>
    <x v="703"/>
    <n v="1416117600"/>
    <b v="0"/>
    <b v="0"/>
    <x v="1"/>
    <x v="1"/>
    <x v="1"/>
    <n v="10.3"/>
    <n v="96.8"/>
  </r>
  <r>
    <n v="776"/>
    <x v="758"/>
    <s v="Synchronized multimedia frame"/>
    <n v="110800"/>
    <n v="72623"/>
    <x v="0"/>
    <n v="2201"/>
    <x v="1"/>
    <s v="USD"/>
    <x v="704"/>
    <n v="1563771600"/>
    <b v="0"/>
    <b v="0"/>
    <x v="3"/>
    <x v="3"/>
    <x v="3"/>
    <n v="65.540000000000006"/>
    <n v="32.995456610631528"/>
  </r>
  <r>
    <n v="777"/>
    <x v="759"/>
    <s v="Open-architected stable algorithm"/>
    <n v="93800"/>
    <n v="45987"/>
    <x v="0"/>
    <n v="676"/>
    <x v="1"/>
    <s v="USD"/>
    <x v="431"/>
    <n v="1319259600"/>
    <b v="0"/>
    <b v="0"/>
    <x v="3"/>
    <x v="3"/>
    <x v="3"/>
    <n v="49.03"/>
    <n v="68.028106508875737"/>
  </r>
  <r>
    <n v="778"/>
    <x v="760"/>
    <s v="Cross-platform optimizing website"/>
    <n v="1300"/>
    <n v="10243"/>
    <x v="1"/>
    <n v="174"/>
    <x v="5"/>
    <s v="CHF"/>
    <x v="705"/>
    <n v="1313643600"/>
    <b v="0"/>
    <b v="0"/>
    <x v="10"/>
    <x v="4"/>
    <x v="10"/>
    <n v="787.92"/>
    <n v="58.867816091954026"/>
  </r>
  <r>
    <n v="779"/>
    <x v="761"/>
    <s v="Public-key actuating projection"/>
    <n v="108700"/>
    <n v="87293"/>
    <x v="0"/>
    <n v="831"/>
    <x v="1"/>
    <s v="USD"/>
    <x v="706"/>
    <n v="1440306000"/>
    <b v="0"/>
    <b v="1"/>
    <x v="3"/>
    <x v="3"/>
    <x v="3"/>
    <n v="80.31"/>
    <n v="105.04572803850782"/>
  </r>
  <r>
    <n v="780"/>
    <x v="762"/>
    <s v="Implemented intangible instruction set"/>
    <n v="5100"/>
    <n v="5421"/>
    <x v="1"/>
    <n v="164"/>
    <x v="1"/>
    <s v="USD"/>
    <x v="707"/>
    <n v="1470805200"/>
    <b v="0"/>
    <b v="1"/>
    <x v="6"/>
    <x v="4"/>
    <x v="6"/>
    <n v="106.29"/>
    <n v="33.054878048780488"/>
  </r>
  <r>
    <n v="781"/>
    <x v="763"/>
    <s v="Cross-group interactive architecture"/>
    <n v="8700"/>
    <n v="4414"/>
    <x v="3"/>
    <n v="56"/>
    <x v="5"/>
    <s v="CHF"/>
    <x v="708"/>
    <n v="1292911200"/>
    <b v="0"/>
    <b v="0"/>
    <x v="3"/>
    <x v="3"/>
    <x v="3"/>
    <n v="50.74"/>
    <n v="78.821428571428569"/>
  </r>
  <r>
    <n v="782"/>
    <x v="764"/>
    <s v="Centralized asymmetric framework"/>
    <n v="5100"/>
    <n v="10981"/>
    <x v="1"/>
    <n v="161"/>
    <x v="1"/>
    <s v="USD"/>
    <x v="709"/>
    <n v="1301374800"/>
    <b v="0"/>
    <b v="1"/>
    <x v="10"/>
    <x v="4"/>
    <x v="10"/>
    <n v="215.31"/>
    <n v="68.204968944099377"/>
  </r>
  <r>
    <n v="783"/>
    <x v="765"/>
    <s v="Down-sized systematic utilization"/>
    <n v="7400"/>
    <n v="10451"/>
    <x v="1"/>
    <n v="138"/>
    <x v="1"/>
    <s v="USD"/>
    <x v="710"/>
    <n v="1387864800"/>
    <b v="0"/>
    <b v="0"/>
    <x v="1"/>
    <x v="1"/>
    <x v="1"/>
    <n v="141.22999999999999"/>
    <n v="75.731884057971016"/>
  </r>
  <r>
    <n v="784"/>
    <x v="766"/>
    <s v="Profound fault-tolerant model"/>
    <n v="88900"/>
    <n v="102535"/>
    <x v="1"/>
    <n v="3308"/>
    <x v="1"/>
    <s v="USD"/>
    <x v="711"/>
    <n v="1458190800"/>
    <b v="0"/>
    <b v="0"/>
    <x v="2"/>
    <x v="2"/>
    <x v="2"/>
    <n v="115.34"/>
    <n v="30.996070133010882"/>
  </r>
  <r>
    <n v="785"/>
    <x v="767"/>
    <s v="Multi-channeled bi-directional moratorium"/>
    <n v="6700"/>
    <n v="12939"/>
    <x v="1"/>
    <n v="127"/>
    <x v="2"/>
    <s v="AUD"/>
    <x v="157"/>
    <n v="1559278800"/>
    <b v="0"/>
    <b v="1"/>
    <x v="10"/>
    <x v="4"/>
    <x v="10"/>
    <n v="193.12"/>
    <n v="101.88188976377953"/>
  </r>
  <r>
    <n v="786"/>
    <x v="768"/>
    <s v="Object-based content-based ability"/>
    <n v="1500"/>
    <n v="10946"/>
    <x v="1"/>
    <n v="207"/>
    <x v="6"/>
    <s v="EUR"/>
    <x v="630"/>
    <n v="1522731600"/>
    <b v="0"/>
    <b v="1"/>
    <x v="17"/>
    <x v="1"/>
    <x v="17"/>
    <n v="729.73"/>
    <n v="52.879227053140099"/>
  </r>
  <r>
    <n v="787"/>
    <x v="769"/>
    <s v="Progressive coherent secured line"/>
    <n v="61200"/>
    <n v="60994"/>
    <x v="0"/>
    <n v="859"/>
    <x v="0"/>
    <s v="CAD"/>
    <x v="712"/>
    <n v="1306731600"/>
    <b v="0"/>
    <b v="0"/>
    <x v="1"/>
    <x v="1"/>
    <x v="1"/>
    <n v="99.66"/>
    <n v="71.005820721769496"/>
  </r>
  <r>
    <n v="788"/>
    <x v="770"/>
    <s v="Synchronized directional capability"/>
    <n v="3600"/>
    <n v="3174"/>
    <x v="2"/>
    <n v="31"/>
    <x v="1"/>
    <s v="USD"/>
    <x v="93"/>
    <n v="1352527200"/>
    <b v="0"/>
    <b v="0"/>
    <x v="10"/>
    <x v="4"/>
    <x v="10"/>
    <n v="88.17"/>
    <n v="102.38709677419355"/>
  </r>
  <r>
    <n v="789"/>
    <x v="771"/>
    <s v="Cross-platform composite migration"/>
    <n v="9000"/>
    <n v="3351"/>
    <x v="0"/>
    <n v="45"/>
    <x v="1"/>
    <s v="USD"/>
    <x v="713"/>
    <n v="1404363600"/>
    <b v="0"/>
    <b v="0"/>
    <x v="3"/>
    <x v="3"/>
    <x v="3"/>
    <n v="37.229999999999997"/>
    <n v="74.466666666666669"/>
  </r>
  <r>
    <n v="790"/>
    <x v="772"/>
    <s v="Operative local pricing structure"/>
    <n v="185900"/>
    <n v="56774"/>
    <x v="3"/>
    <n v="1113"/>
    <x v="1"/>
    <s v="USD"/>
    <x v="714"/>
    <n v="1266645600"/>
    <b v="0"/>
    <b v="0"/>
    <x v="3"/>
    <x v="3"/>
    <x v="3"/>
    <n v="30.54"/>
    <n v="51.009883198562441"/>
  </r>
  <r>
    <n v="791"/>
    <x v="773"/>
    <s v="Optional web-enabled extranet"/>
    <n v="2100"/>
    <n v="540"/>
    <x v="0"/>
    <n v="6"/>
    <x v="1"/>
    <s v="USD"/>
    <x v="715"/>
    <n v="1482818400"/>
    <b v="0"/>
    <b v="0"/>
    <x v="0"/>
    <x v="0"/>
    <x v="0"/>
    <n v="25.71"/>
    <n v="90"/>
  </r>
  <r>
    <n v="792"/>
    <x v="774"/>
    <s v="Reduced 6thgeneration intranet"/>
    <n v="2000"/>
    <n v="680"/>
    <x v="0"/>
    <n v="7"/>
    <x v="1"/>
    <s v="USD"/>
    <x v="716"/>
    <n v="1374642000"/>
    <b v="0"/>
    <b v="1"/>
    <x v="3"/>
    <x v="3"/>
    <x v="3"/>
    <n v="34"/>
    <n v="97.142857142857139"/>
  </r>
  <r>
    <n v="793"/>
    <x v="775"/>
    <s v="Networked disintermediate leverage"/>
    <n v="1100"/>
    <n v="13045"/>
    <x v="1"/>
    <n v="181"/>
    <x v="5"/>
    <s v="CHF"/>
    <x v="448"/>
    <n v="1372482000"/>
    <b v="0"/>
    <b v="0"/>
    <x v="9"/>
    <x v="5"/>
    <x v="9"/>
    <n v="1185.9100000000001"/>
    <n v="72.071823204419886"/>
  </r>
  <r>
    <n v="794"/>
    <x v="776"/>
    <s v="Optional optimal website"/>
    <n v="6600"/>
    <n v="8276"/>
    <x v="1"/>
    <n v="110"/>
    <x v="1"/>
    <s v="USD"/>
    <x v="717"/>
    <n v="1514959200"/>
    <b v="0"/>
    <b v="0"/>
    <x v="1"/>
    <x v="1"/>
    <x v="1"/>
    <n v="125.39"/>
    <n v="75.236363636363635"/>
  </r>
  <r>
    <n v="795"/>
    <x v="777"/>
    <s v="Stand-alone asynchronous functionalities"/>
    <n v="7100"/>
    <n v="1022"/>
    <x v="0"/>
    <n v="31"/>
    <x v="1"/>
    <s v="USD"/>
    <x v="718"/>
    <n v="1478235600"/>
    <b v="0"/>
    <b v="0"/>
    <x v="6"/>
    <x v="4"/>
    <x v="6"/>
    <n v="14.39"/>
    <n v="32.967741935483872"/>
  </r>
  <r>
    <n v="796"/>
    <x v="778"/>
    <s v="Profound full-range open system"/>
    <n v="7800"/>
    <n v="4275"/>
    <x v="0"/>
    <n v="78"/>
    <x v="1"/>
    <s v="USD"/>
    <x v="719"/>
    <n v="1408078800"/>
    <b v="0"/>
    <b v="1"/>
    <x v="20"/>
    <x v="6"/>
    <x v="20"/>
    <n v="54.81"/>
    <n v="54.807692307692307"/>
  </r>
  <r>
    <n v="797"/>
    <x v="779"/>
    <s v="Optional tangible utilization"/>
    <n v="7600"/>
    <n v="8332"/>
    <x v="1"/>
    <n v="185"/>
    <x v="1"/>
    <s v="USD"/>
    <x v="720"/>
    <n v="1548136800"/>
    <b v="0"/>
    <b v="0"/>
    <x v="2"/>
    <x v="2"/>
    <x v="2"/>
    <n v="109.63"/>
    <n v="45.037837837837834"/>
  </r>
  <r>
    <n v="798"/>
    <x v="780"/>
    <s v="Seamless maximized product"/>
    <n v="3400"/>
    <n v="6408"/>
    <x v="1"/>
    <n v="121"/>
    <x v="1"/>
    <s v="USD"/>
    <x v="721"/>
    <n v="1340859600"/>
    <b v="0"/>
    <b v="1"/>
    <x v="3"/>
    <x v="3"/>
    <x v="3"/>
    <n v="188.47"/>
    <n v="52.958677685950413"/>
  </r>
  <r>
    <n v="799"/>
    <x v="781"/>
    <s v="Devolved tertiary time-frame"/>
    <n v="84500"/>
    <n v="73522"/>
    <x v="0"/>
    <n v="1225"/>
    <x v="4"/>
    <s v="GBP"/>
    <x v="722"/>
    <n v="1454479200"/>
    <b v="0"/>
    <b v="0"/>
    <x v="3"/>
    <x v="3"/>
    <x v="3"/>
    <n v="87.01"/>
    <n v="60.017959183673469"/>
  </r>
  <r>
    <n v="800"/>
    <x v="782"/>
    <s v="Centralized regional function"/>
    <n v="100"/>
    <n v="1"/>
    <x v="0"/>
    <n v="1"/>
    <x v="5"/>
    <s v="CHF"/>
    <x v="139"/>
    <n v="1434430800"/>
    <b v="0"/>
    <b v="0"/>
    <x v="1"/>
    <x v="1"/>
    <x v="1"/>
    <n v="1"/>
    <n v="1"/>
  </r>
  <r>
    <n v="801"/>
    <x v="783"/>
    <s v="User-friendly high-level initiative"/>
    <n v="2300"/>
    <n v="4667"/>
    <x v="1"/>
    <n v="106"/>
    <x v="1"/>
    <s v="USD"/>
    <x v="723"/>
    <n v="1579672800"/>
    <b v="0"/>
    <b v="1"/>
    <x v="14"/>
    <x v="7"/>
    <x v="14"/>
    <n v="202.91"/>
    <n v="44.028301886792455"/>
  </r>
  <r>
    <n v="802"/>
    <x v="784"/>
    <s v="Reverse-engineered zero-defect infrastructure"/>
    <n v="6200"/>
    <n v="12216"/>
    <x v="1"/>
    <n v="142"/>
    <x v="1"/>
    <s v="USD"/>
    <x v="704"/>
    <n v="1562389200"/>
    <b v="0"/>
    <b v="0"/>
    <x v="14"/>
    <x v="7"/>
    <x v="14"/>
    <n v="197.03"/>
    <n v="86.028169014084511"/>
  </r>
  <r>
    <n v="803"/>
    <x v="785"/>
    <s v="Stand-alone background customer loyalty"/>
    <n v="6100"/>
    <n v="6527"/>
    <x v="1"/>
    <n v="233"/>
    <x v="1"/>
    <s v="USD"/>
    <x v="724"/>
    <n v="1551506400"/>
    <b v="0"/>
    <b v="0"/>
    <x v="3"/>
    <x v="3"/>
    <x v="3"/>
    <n v="107"/>
    <n v="28.012875536480685"/>
  </r>
  <r>
    <n v="804"/>
    <x v="786"/>
    <s v="Business-focused discrete software"/>
    <n v="2600"/>
    <n v="6987"/>
    <x v="1"/>
    <n v="218"/>
    <x v="1"/>
    <s v="USD"/>
    <x v="725"/>
    <n v="1516600800"/>
    <b v="0"/>
    <b v="0"/>
    <x v="1"/>
    <x v="1"/>
    <x v="1"/>
    <n v="268.73"/>
    <n v="32.050458715596328"/>
  </r>
  <r>
    <n v="805"/>
    <x v="787"/>
    <s v="Advanced intermediate Graphic Interface"/>
    <n v="9700"/>
    <n v="4932"/>
    <x v="0"/>
    <n v="67"/>
    <x v="2"/>
    <s v="AUD"/>
    <x v="660"/>
    <n v="1420437600"/>
    <b v="0"/>
    <b v="0"/>
    <x v="4"/>
    <x v="4"/>
    <x v="4"/>
    <n v="50.85"/>
    <n v="73.611940298507463"/>
  </r>
  <r>
    <n v="806"/>
    <x v="788"/>
    <s v="Adaptive holistic hub"/>
    <n v="700"/>
    <n v="8262"/>
    <x v="1"/>
    <n v="76"/>
    <x v="1"/>
    <s v="USD"/>
    <x v="726"/>
    <n v="1332997200"/>
    <b v="0"/>
    <b v="1"/>
    <x v="6"/>
    <x v="4"/>
    <x v="6"/>
    <n v="1180.29"/>
    <n v="108.71052631578948"/>
  </r>
  <r>
    <n v="807"/>
    <x v="789"/>
    <s v="Automated uniform concept"/>
    <n v="700"/>
    <n v="1848"/>
    <x v="1"/>
    <n v="43"/>
    <x v="1"/>
    <s v="USD"/>
    <x v="727"/>
    <n v="1574920800"/>
    <b v="0"/>
    <b v="1"/>
    <x v="3"/>
    <x v="3"/>
    <x v="3"/>
    <n v="264"/>
    <n v="42.97674418604651"/>
  </r>
  <r>
    <n v="808"/>
    <x v="790"/>
    <s v="Enhanced regional flexibility"/>
    <n v="5200"/>
    <n v="1583"/>
    <x v="0"/>
    <n v="19"/>
    <x v="1"/>
    <s v="USD"/>
    <x v="728"/>
    <n v="1464930000"/>
    <b v="0"/>
    <b v="0"/>
    <x v="0"/>
    <x v="0"/>
    <x v="0"/>
    <n v="30.44"/>
    <n v="83.315789473684205"/>
  </r>
  <r>
    <n v="809"/>
    <x v="764"/>
    <s v="Public-key bottom-line algorithm"/>
    <n v="140800"/>
    <n v="88536"/>
    <x v="0"/>
    <n v="2108"/>
    <x v="5"/>
    <s v="CHF"/>
    <x v="729"/>
    <n v="1345006800"/>
    <b v="0"/>
    <b v="0"/>
    <x v="4"/>
    <x v="4"/>
    <x v="4"/>
    <n v="62.88"/>
    <n v="42"/>
  </r>
  <r>
    <n v="810"/>
    <x v="791"/>
    <s v="Multi-layered intangible instruction set"/>
    <n v="6400"/>
    <n v="12360"/>
    <x v="1"/>
    <n v="221"/>
    <x v="1"/>
    <s v="USD"/>
    <x v="730"/>
    <n v="1512712800"/>
    <b v="0"/>
    <b v="1"/>
    <x v="3"/>
    <x v="3"/>
    <x v="3"/>
    <n v="193.13"/>
    <n v="55.927601809954751"/>
  </r>
  <r>
    <n v="811"/>
    <x v="792"/>
    <s v="Fundamental methodical emulation"/>
    <n v="92500"/>
    <n v="71320"/>
    <x v="0"/>
    <n v="679"/>
    <x v="1"/>
    <s v="USD"/>
    <x v="731"/>
    <n v="1452492000"/>
    <b v="0"/>
    <b v="1"/>
    <x v="11"/>
    <x v="6"/>
    <x v="11"/>
    <n v="77.099999999999994"/>
    <n v="105.03681885125184"/>
  </r>
  <r>
    <n v="812"/>
    <x v="793"/>
    <s v="Expanded value-added hardware"/>
    <n v="59700"/>
    <n v="134640"/>
    <x v="1"/>
    <n v="2805"/>
    <x v="0"/>
    <s v="CAD"/>
    <x v="78"/>
    <n v="1524286800"/>
    <b v="0"/>
    <b v="0"/>
    <x v="9"/>
    <x v="5"/>
    <x v="9"/>
    <n v="225.53"/>
    <n v="48"/>
  </r>
  <r>
    <n v="813"/>
    <x v="794"/>
    <s v="Diverse high-level attitude"/>
    <n v="3200"/>
    <n v="7661"/>
    <x v="1"/>
    <n v="68"/>
    <x v="1"/>
    <s v="USD"/>
    <x v="732"/>
    <n v="1346907600"/>
    <b v="0"/>
    <b v="0"/>
    <x v="11"/>
    <x v="6"/>
    <x v="11"/>
    <n v="239.41"/>
    <n v="112.66176470588235"/>
  </r>
  <r>
    <n v="814"/>
    <x v="795"/>
    <s v="Visionary 24hour analyzer"/>
    <n v="3200"/>
    <n v="2950"/>
    <x v="0"/>
    <n v="36"/>
    <x v="3"/>
    <s v="DKK"/>
    <x v="733"/>
    <n v="1464498000"/>
    <b v="0"/>
    <b v="1"/>
    <x v="1"/>
    <x v="1"/>
    <x v="1"/>
    <n v="92.19"/>
    <n v="81.944444444444443"/>
  </r>
  <r>
    <n v="815"/>
    <x v="796"/>
    <s v="Centralized bandwidth-monitored leverage"/>
    <n v="9000"/>
    <n v="11721"/>
    <x v="1"/>
    <n v="183"/>
    <x v="0"/>
    <s v="CAD"/>
    <x v="734"/>
    <n v="1514181600"/>
    <b v="0"/>
    <b v="0"/>
    <x v="1"/>
    <x v="1"/>
    <x v="1"/>
    <n v="130.22999999999999"/>
    <n v="64.049180327868854"/>
  </r>
  <r>
    <n v="816"/>
    <x v="797"/>
    <s v="Ergonomic mission-critical moratorium"/>
    <n v="2300"/>
    <n v="14150"/>
    <x v="1"/>
    <n v="133"/>
    <x v="1"/>
    <s v="USD"/>
    <x v="406"/>
    <n v="1392184800"/>
    <b v="1"/>
    <b v="1"/>
    <x v="3"/>
    <x v="3"/>
    <x v="3"/>
    <n v="615.22"/>
    <n v="106.39097744360902"/>
  </r>
  <r>
    <n v="817"/>
    <x v="798"/>
    <s v="Front-line intermediate moderator"/>
    <n v="51300"/>
    <n v="189192"/>
    <x v="1"/>
    <n v="2489"/>
    <x v="6"/>
    <s v="EUR"/>
    <x v="735"/>
    <n v="1559365200"/>
    <b v="0"/>
    <b v="1"/>
    <x v="9"/>
    <x v="5"/>
    <x v="9"/>
    <n v="368.8"/>
    <n v="76.011249497790274"/>
  </r>
  <r>
    <n v="818"/>
    <x v="311"/>
    <s v="Automated local secured line"/>
    <n v="700"/>
    <n v="7664"/>
    <x v="1"/>
    <n v="69"/>
    <x v="1"/>
    <s v="USD"/>
    <x v="736"/>
    <n v="1549173600"/>
    <b v="0"/>
    <b v="1"/>
    <x v="3"/>
    <x v="3"/>
    <x v="3"/>
    <n v="1094.8599999999999"/>
    <n v="111.07246376811594"/>
  </r>
  <r>
    <n v="819"/>
    <x v="799"/>
    <s v="Integrated bandwidth-monitored alliance"/>
    <n v="8900"/>
    <n v="4509"/>
    <x v="0"/>
    <n v="47"/>
    <x v="1"/>
    <s v="USD"/>
    <x v="737"/>
    <n v="1355032800"/>
    <b v="1"/>
    <b v="0"/>
    <x v="11"/>
    <x v="6"/>
    <x v="11"/>
    <n v="50.66"/>
    <n v="95.936170212765958"/>
  </r>
  <r>
    <n v="820"/>
    <x v="800"/>
    <s v="Cross-group heuristic forecast"/>
    <n v="1500"/>
    <n v="12009"/>
    <x v="1"/>
    <n v="279"/>
    <x v="4"/>
    <s v="GBP"/>
    <x v="192"/>
    <n v="1533963600"/>
    <b v="0"/>
    <b v="1"/>
    <x v="1"/>
    <x v="1"/>
    <x v="1"/>
    <n v="800.6"/>
    <n v="43.043010752688176"/>
  </r>
  <r>
    <n v="821"/>
    <x v="801"/>
    <s v="Extended impactful secured line"/>
    <n v="4900"/>
    <n v="14273"/>
    <x v="1"/>
    <n v="210"/>
    <x v="1"/>
    <s v="USD"/>
    <x v="738"/>
    <n v="1489381200"/>
    <b v="0"/>
    <b v="0"/>
    <x v="4"/>
    <x v="4"/>
    <x v="4"/>
    <n v="291.29000000000002"/>
    <n v="67.966666666666669"/>
  </r>
  <r>
    <n v="822"/>
    <x v="802"/>
    <s v="Distributed optimizing protocol"/>
    <n v="54000"/>
    <n v="188982"/>
    <x v="1"/>
    <n v="2100"/>
    <x v="1"/>
    <s v="USD"/>
    <x v="739"/>
    <n v="1395032400"/>
    <b v="0"/>
    <b v="0"/>
    <x v="1"/>
    <x v="1"/>
    <x v="1"/>
    <n v="349.97"/>
    <n v="89.991428571428571"/>
  </r>
  <r>
    <n v="823"/>
    <x v="803"/>
    <s v="Secured well-modulated system engine"/>
    <n v="4100"/>
    <n v="14640"/>
    <x v="1"/>
    <n v="252"/>
    <x v="1"/>
    <s v="USD"/>
    <x v="613"/>
    <n v="1412485200"/>
    <b v="1"/>
    <b v="1"/>
    <x v="1"/>
    <x v="1"/>
    <x v="1"/>
    <n v="357.07"/>
    <n v="58.095238095238095"/>
  </r>
  <r>
    <n v="824"/>
    <x v="804"/>
    <s v="Streamlined national benchmark"/>
    <n v="85000"/>
    <n v="107516"/>
    <x v="1"/>
    <n v="1280"/>
    <x v="1"/>
    <s v="USD"/>
    <x v="740"/>
    <n v="1279688400"/>
    <b v="0"/>
    <b v="1"/>
    <x v="9"/>
    <x v="5"/>
    <x v="9"/>
    <n v="126.49"/>
    <n v="83.996875000000003"/>
  </r>
  <r>
    <n v="825"/>
    <x v="805"/>
    <s v="Open-architected 24/7 infrastructure"/>
    <n v="3600"/>
    <n v="13950"/>
    <x v="1"/>
    <n v="157"/>
    <x v="4"/>
    <s v="GBP"/>
    <x v="145"/>
    <n v="1501995600"/>
    <b v="0"/>
    <b v="0"/>
    <x v="12"/>
    <x v="4"/>
    <x v="12"/>
    <n v="387.5"/>
    <n v="88.853503184713375"/>
  </r>
  <r>
    <n v="826"/>
    <x v="806"/>
    <s v="Digitized 6thgeneration Local Area Network"/>
    <n v="2800"/>
    <n v="12797"/>
    <x v="1"/>
    <n v="194"/>
    <x v="1"/>
    <s v="USD"/>
    <x v="741"/>
    <n v="1294639200"/>
    <b v="0"/>
    <b v="1"/>
    <x v="3"/>
    <x v="3"/>
    <x v="3"/>
    <n v="457.04"/>
    <n v="65.963917525773198"/>
  </r>
  <r>
    <n v="827"/>
    <x v="807"/>
    <s v="Innovative actuating artificial intelligence"/>
    <n v="2300"/>
    <n v="6134"/>
    <x v="1"/>
    <n v="82"/>
    <x v="2"/>
    <s v="AUD"/>
    <x v="742"/>
    <n v="1305435600"/>
    <b v="0"/>
    <b v="1"/>
    <x v="6"/>
    <x v="4"/>
    <x v="6"/>
    <n v="266.7"/>
    <n v="74.804878048780495"/>
  </r>
  <r>
    <n v="828"/>
    <x v="808"/>
    <s v="Cross-platform reciprocal budgetary management"/>
    <n v="7100"/>
    <n v="4899"/>
    <x v="0"/>
    <n v="70"/>
    <x v="1"/>
    <s v="USD"/>
    <x v="202"/>
    <n v="1537592400"/>
    <b v="0"/>
    <b v="0"/>
    <x v="3"/>
    <x v="3"/>
    <x v="3"/>
    <n v="69"/>
    <n v="69.98571428571428"/>
  </r>
  <r>
    <n v="829"/>
    <x v="809"/>
    <s v="Vision-oriented scalable portal"/>
    <n v="9600"/>
    <n v="4929"/>
    <x v="0"/>
    <n v="154"/>
    <x v="1"/>
    <s v="USD"/>
    <x v="743"/>
    <n v="1435122000"/>
    <b v="0"/>
    <b v="0"/>
    <x v="3"/>
    <x v="3"/>
    <x v="3"/>
    <n v="51.34"/>
    <n v="32.006493506493506"/>
  </r>
  <r>
    <n v="830"/>
    <x v="810"/>
    <s v="Persevering zero administration knowledge user"/>
    <n v="121600"/>
    <n v="1424"/>
    <x v="0"/>
    <n v="22"/>
    <x v="1"/>
    <s v="USD"/>
    <x v="744"/>
    <n v="1520056800"/>
    <b v="0"/>
    <b v="0"/>
    <x v="3"/>
    <x v="3"/>
    <x v="3"/>
    <n v="1.17"/>
    <n v="64.727272727272734"/>
  </r>
  <r>
    <n v="831"/>
    <x v="811"/>
    <s v="Front-line bottom-line Graphic Interface"/>
    <n v="97100"/>
    <n v="105817"/>
    <x v="1"/>
    <n v="4233"/>
    <x v="1"/>
    <s v="USD"/>
    <x v="745"/>
    <n v="1335675600"/>
    <b v="0"/>
    <b v="0"/>
    <x v="14"/>
    <x v="7"/>
    <x v="14"/>
    <n v="108.98"/>
    <n v="24.998110087408456"/>
  </r>
  <r>
    <n v="832"/>
    <x v="812"/>
    <s v="Synergized fault-tolerant hierarchy"/>
    <n v="43200"/>
    <n v="136156"/>
    <x v="1"/>
    <n v="1297"/>
    <x v="3"/>
    <s v="DKK"/>
    <x v="746"/>
    <n v="1448431200"/>
    <b v="1"/>
    <b v="0"/>
    <x v="18"/>
    <x v="5"/>
    <x v="18"/>
    <n v="315.18"/>
    <n v="104.97764070932922"/>
  </r>
  <r>
    <n v="833"/>
    <x v="813"/>
    <s v="Expanded asynchronous groupware"/>
    <n v="6800"/>
    <n v="10723"/>
    <x v="1"/>
    <n v="165"/>
    <x v="3"/>
    <s v="DKK"/>
    <x v="747"/>
    <n v="1298613600"/>
    <b v="0"/>
    <b v="0"/>
    <x v="18"/>
    <x v="5"/>
    <x v="18"/>
    <n v="157.69"/>
    <n v="64.987878787878785"/>
  </r>
  <r>
    <n v="834"/>
    <x v="814"/>
    <s v="Expanded fault-tolerant emulation"/>
    <n v="7300"/>
    <n v="11228"/>
    <x v="1"/>
    <n v="119"/>
    <x v="1"/>
    <s v="USD"/>
    <x v="362"/>
    <n v="1372482000"/>
    <b v="0"/>
    <b v="0"/>
    <x v="3"/>
    <x v="3"/>
    <x v="3"/>
    <n v="153.81"/>
    <n v="94.352941176470594"/>
  </r>
  <r>
    <n v="835"/>
    <x v="815"/>
    <s v="Future-proofed 24hour model"/>
    <n v="86200"/>
    <n v="77355"/>
    <x v="0"/>
    <n v="1758"/>
    <x v="1"/>
    <s v="USD"/>
    <x v="748"/>
    <n v="1425621600"/>
    <b v="0"/>
    <b v="0"/>
    <x v="2"/>
    <x v="2"/>
    <x v="2"/>
    <n v="89.74"/>
    <n v="44.001706484641637"/>
  </r>
  <r>
    <n v="836"/>
    <x v="816"/>
    <s v="Optimized didactic intranet"/>
    <n v="8100"/>
    <n v="6086"/>
    <x v="0"/>
    <n v="94"/>
    <x v="1"/>
    <s v="USD"/>
    <x v="749"/>
    <n v="1266300000"/>
    <b v="0"/>
    <b v="0"/>
    <x v="7"/>
    <x v="1"/>
    <x v="7"/>
    <n v="75.14"/>
    <n v="64.744680851063833"/>
  </r>
  <r>
    <n v="837"/>
    <x v="817"/>
    <s v="Right-sized dedicated standardization"/>
    <n v="17700"/>
    <n v="150960"/>
    <x v="1"/>
    <n v="1797"/>
    <x v="1"/>
    <s v="USD"/>
    <x v="643"/>
    <n v="1305867600"/>
    <b v="0"/>
    <b v="0"/>
    <x v="17"/>
    <x v="1"/>
    <x v="17"/>
    <n v="852.88"/>
    <n v="84.00667779632721"/>
  </r>
  <r>
    <n v="838"/>
    <x v="818"/>
    <s v="Vision-oriented high-level extranet"/>
    <n v="6400"/>
    <n v="8890"/>
    <x v="1"/>
    <n v="261"/>
    <x v="1"/>
    <s v="USD"/>
    <x v="750"/>
    <n v="1538802000"/>
    <b v="0"/>
    <b v="0"/>
    <x v="3"/>
    <x v="3"/>
    <x v="3"/>
    <n v="138.91"/>
    <n v="34.061302681992338"/>
  </r>
  <r>
    <n v="839"/>
    <x v="819"/>
    <s v="Organized scalable initiative"/>
    <n v="7700"/>
    <n v="14644"/>
    <x v="1"/>
    <n v="157"/>
    <x v="1"/>
    <s v="USD"/>
    <x v="751"/>
    <n v="1398920400"/>
    <b v="0"/>
    <b v="1"/>
    <x v="4"/>
    <x v="4"/>
    <x v="4"/>
    <n v="190.18"/>
    <n v="93.273885350318466"/>
  </r>
  <r>
    <n v="840"/>
    <x v="820"/>
    <s v="Enhanced regional moderator"/>
    <n v="116300"/>
    <n v="116583"/>
    <x v="1"/>
    <n v="3533"/>
    <x v="1"/>
    <s v="USD"/>
    <x v="752"/>
    <n v="1405659600"/>
    <b v="0"/>
    <b v="1"/>
    <x v="3"/>
    <x v="3"/>
    <x v="3"/>
    <n v="100.24"/>
    <n v="32.998301726577978"/>
  </r>
  <r>
    <n v="841"/>
    <x v="821"/>
    <s v="Automated even-keeled emulation"/>
    <n v="9100"/>
    <n v="12991"/>
    <x v="1"/>
    <n v="155"/>
    <x v="1"/>
    <s v="USD"/>
    <x v="753"/>
    <n v="1457244000"/>
    <b v="0"/>
    <b v="0"/>
    <x v="2"/>
    <x v="2"/>
    <x v="2"/>
    <n v="142.76"/>
    <n v="83.812903225806451"/>
  </r>
  <r>
    <n v="842"/>
    <x v="822"/>
    <s v="Reverse-engineered multi-tasking product"/>
    <n v="1500"/>
    <n v="8447"/>
    <x v="1"/>
    <n v="132"/>
    <x v="6"/>
    <s v="EUR"/>
    <x v="754"/>
    <n v="1529298000"/>
    <b v="0"/>
    <b v="0"/>
    <x v="8"/>
    <x v="2"/>
    <x v="8"/>
    <n v="563.13"/>
    <n v="63.992424242424242"/>
  </r>
  <r>
    <n v="843"/>
    <x v="823"/>
    <s v="De-engineered next generation parallelism"/>
    <n v="8800"/>
    <n v="2703"/>
    <x v="0"/>
    <n v="33"/>
    <x v="1"/>
    <s v="USD"/>
    <x v="755"/>
    <n v="1535778000"/>
    <b v="0"/>
    <b v="0"/>
    <x v="14"/>
    <x v="7"/>
    <x v="14"/>
    <n v="30.72"/>
    <n v="81.909090909090907"/>
  </r>
  <r>
    <n v="844"/>
    <x v="824"/>
    <s v="Intuitive cohesive groupware"/>
    <n v="8800"/>
    <n v="8747"/>
    <x v="3"/>
    <n v="94"/>
    <x v="1"/>
    <s v="USD"/>
    <x v="756"/>
    <n v="1327471200"/>
    <b v="0"/>
    <b v="0"/>
    <x v="4"/>
    <x v="4"/>
    <x v="4"/>
    <n v="99.4"/>
    <n v="93.053191489361708"/>
  </r>
  <r>
    <n v="845"/>
    <x v="825"/>
    <s v="Up-sized high-level access"/>
    <n v="69900"/>
    <n v="138087"/>
    <x v="1"/>
    <n v="1354"/>
    <x v="4"/>
    <s v="GBP"/>
    <x v="757"/>
    <n v="1529557200"/>
    <b v="0"/>
    <b v="0"/>
    <x v="2"/>
    <x v="2"/>
    <x v="2"/>
    <n v="197.55"/>
    <n v="101.98449039881831"/>
  </r>
  <r>
    <n v="846"/>
    <x v="826"/>
    <s v="Phased empowering success"/>
    <n v="1000"/>
    <n v="5085"/>
    <x v="1"/>
    <n v="48"/>
    <x v="1"/>
    <s v="USD"/>
    <x v="758"/>
    <n v="1535259600"/>
    <b v="1"/>
    <b v="1"/>
    <x v="2"/>
    <x v="2"/>
    <x v="2"/>
    <n v="508.5"/>
    <n v="105.9375"/>
  </r>
  <r>
    <n v="847"/>
    <x v="827"/>
    <s v="Distributed actuating project"/>
    <n v="4700"/>
    <n v="11174"/>
    <x v="1"/>
    <n v="110"/>
    <x v="1"/>
    <s v="USD"/>
    <x v="759"/>
    <n v="1515564000"/>
    <b v="0"/>
    <b v="0"/>
    <x v="0"/>
    <x v="0"/>
    <x v="0"/>
    <n v="237.74"/>
    <n v="101.58181818181818"/>
  </r>
  <r>
    <n v="848"/>
    <x v="828"/>
    <s v="Robust motivating orchestration"/>
    <n v="3200"/>
    <n v="10831"/>
    <x v="1"/>
    <n v="172"/>
    <x v="1"/>
    <s v="USD"/>
    <x v="760"/>
    <n v="1277096400"/>
    <b v="0"/>
    <b v="0"/>
    <x v="6"/>
    <x v="4"/>
    <x v="6"/>
    <n v="338.47"/>
    <n v="62.970930232558139"/>
  </r>
  <r>
    <n v="849"/>
    <x v="829"/>
    <s v="Vision-oriented uniform instruction set"/>
    <n v="6700"/>
    <n v="8917"/>
    <x v="1"/>
    <n v="307"/>
    <x v="1"/>
    <s v="USD"/>
    <x v="761"/>
    <n v="1329026400"/>
    <b v="0"/>
    <b v="1"/>
    <x v="7"/>
    <x v="1"/>
    <x v="7"/>
    <n v="133.09"/>
    <n v="29.045602605863191"/>
  </r>
  <r>
    <n v="850"/>
    <x v="830"/>
    <s v="Cross-group upward-trending hierarchy"/>
    <n v="100"/>
    <n v="1"/>
    <x v="0"/>
    <n v="1"/>
    <x v="1"/>
    <s v="USD"/>
    <x v="762"/>
    <n v="1322978400"/>
    <b v="1"/>
    <b v="0"/>
    <x v="1"/>
    <x v="1"/>
    <x v="1"/>
    <n v="1"/>
    <n v="1"/>
  </r>
  <r>
    <n v="851"/>
    <x v="831"/>
    <s v="Object-based needs-based info-mediaries"/>
    <n v="6000"/>
    <n v="12468"/>
    <x v="1"/>
    <n v="160"/>
    <x v="1"/>
    <s v="USD"/>
    <x v="444"/>
    <n v="1338786000"/>
    <b v="0"/>
    <b v="0"/>
    <x v="5"/>
    <x v="1"/>
    <x v="5"/>
    <n v="207.8"/>
    <n v="77.924999999999997"/>
  </r>
  <r>
    <n v="852"/>
    <x v="832"/>
    <s v="Open-source reciprocal standardization"/>
    <n v="4900"/>
    <n v="2505"/>
    <x v="0"/>
    <n v="31"/>
    <x v="1"/>
    <s v="USD"/>
    <x v="763"/>
    <n v="1311656400"/>
    <b v="0"/>
    <b v="1"/>
    <x v="11"/>
    <x v="6"/>
    <x v="11"/>
    <n v="51.12"/>
    <n v="80.806451612903231"/>
  </r>
  <r>
    <n v="853"/>
    <x v="833"/>
    <s v="Secured well-modulated projection"/>
    <n v="17100"/>
    <n v="111502"/>
    <x v="1"/>
    <n v="1467"/>
    <x v="0"/>
    <s v="CAD"/>
    <x v="764"/>
    <n v="1308978000"/>
    <b v="0"/>
    <b v="1"/>
    <x v="7"/>
    <x v="1"/>
    <x v="7"/>
    <n v="652.05999999999995"/>
    <n v="76.006816632583508"/>
  </r>
  <r>
    <n v="854"/>
    <x v="834"/>
    <s v="Multi-channeled secondary middleware"/>
    <n v="171000"/>
    <n v="194309"/>
    <x v="1"/>
    <n v="2662"/>
    <x v="0"/>
    <s v="CAD"/>
    <x v="765"/>
    <n v="1576389600"/>
    <b v="0"/>
    <b v="0"/>
    <x v="13"/>
    <x v="5"/>
    <x v="13"/>
    <n v="113.63"/>
    <n v="72.993613824192337"/>
  </r>
  <r>
    <n v="855"/>
    <x v="835"/>
    <s v="Horizontal clear-thinking framework"/>
    <n v="23400"/>
    <n v="23956"/>
    <x v="1"/>
    <n v="452"/>
    <x v="2"/>
    <s v="AUD"/>
    <x v="766"/>
    <n v="1311051600"/>
    <b v="0"/>
    <b v="0"/>
    <x v="3"/>
    <x v="3"/>
    <x v="3"/>
    <n v="102.38"/>
    <n v="53"/>
  </r>
  <r>
    <n v="856"/>
    <x v="764"/>
    <s v="Profound composite core"/>
    <n v="2400"/>
    <n v="8558"/>
    <x v="1"/>
    <n v="158"/>
    <x v="1"/>
    <s v="USD"/>
    <x v="767"/>
    <n v="1336712400"/>
    <b v="0"/>
    <b v="0"/>
    <x v="0"/>
    <x v="0"/>
    <x v="0"/>
    <n v="356.58"/>
    <n v="54.164556962025316"/>
  </r>
  <r>
    <n v="857"/>
    <x v="836"/>
    <s v="Programmable disintermediate matrices"/>
    <n v="5300"/>
    <n v="7413"/>
    <x v="1"/>
    <n v="225"/>
    <x v="5"/>
    <s v="CHF"/>
    <x v="768"/>
    <n v="1330408800"/>
    <b v="1"/>
    <b v="0"/>
    <x v="12"/>
    <x v="4"/>
    <x v="12"/>
    <n v="139.87"/>
    <n v="32.946666666666665"/>
  </r>
  <r>
    <n v="858"/>
    <x v="837"/>
    <s v="Realigned 5thgeneration knowledge user"/>
    <n v="4000"/>
    <n v="2778"/>
    <x v="0"/>
    <n v="35"/>
    <x v="1"/>
    <s v="USD"/>
    <x v="769"/>
    <n v="1524891600"/>
    <b v="1"/>
    <b v="0"/>
    <x v="0"/>
    <x v="0"/>
    <x v="0"/>
    <n v="69.45"/>
    <n v="79.371428571428567"/>
  </r>
  <r>
    <n v="859"/>
    <x v="838"/>
    <s v="Multi-layered upward-trending groupware"/>
    <n v="7300"/>
    <n v="2594"/>
    <x v="0"/>
    <n v="63"/>
    <x v="1"/>
    <s v="USD"/>
    <x v="770"/>
    <n v="1363669200"/>
    <b v="0"/>
    <b v="1"/>
    <x v="3"/>
    <x v="3"/>
    <x v="3"/>
    <n v="35.53"/>
    <n v="41.174603174603178"/>
  </r>
  <r>
    <n v="860"/>
    <x v="839"/>
    <s v="Re-contextualized leadingedge firmware"/>
    <n v="2000"/>
    <n v="5033"/>
    <x v="1"/>
    <n v="65"/>
    <x v="1"/>
    <s v="USD"/>
    <x v="771"/>
    <n v="1551420000"/>
    <b v="0"/>
    <b v="1"/>
    <x v="8"/>
    <x v="2"/>
    <x v="8"/>
    <n v="251.65"/>
    <n v="77.430769230769229"/>
  </r>
  <r>
    <n v="861"/>
    <x v="840"/>
    <s v="Devolved disintermediate analyzer"/>
    <n v="8800"/>
    <n v="9317"/>
    <x v="1"/>
    <n v="163"/>
    <x v="1"/>
    <s v="USD"/>
    <x v="772"/>
    <n v="1269838800"/>
    <b v="0"/>
    <b v="0"/>
    <x v="3"/>
    <x v="3"/>
    <x v="3"/>
    <n v="105.88"/>
    <n v="57.159509202453989"/>
  </r>
  <r>
    <n v="862"/>
    <x v="841"/>
    <s v="Profound disintermediate open system"/>
    <n v="3500"/>
    <n v="6560"/>
    <x v="1"/>
    <n v="85"/>
    <x v="1"/>
    <s v="USD"/>
    <x v="773"/>
    <n v="1312520400"/>
    <b v="0"/>
    <b v="0"/>
    <x v="3"/>
    <x v="3"/>
    <x v="3"/>
    <n v="187.43"/>
    <n v="77.17647058823529"/>
  </r>
  <r>
    <n v="863"/>
    <x v="842"/>
    <s v="Automated reciprocal protocol"/>
    <n v="1400"/>
    <n v="5415"/>
    <x v="1"/>
    <n v="217"/>
    <x v="1"/>
    <s v="USD"/>
    <x v="774"/>
    <n v="1436504400"/>
    <b v="0"/>
    <b v="1"/>
    <x v="19"/>
    <x v="4"/>
    <x v="19"/>
    <n v="386.79"/>
    <n v="24.953917050691246"/>
  </r>
  <r>
    <n v="864"/>
    <x v="843"/>
    <s v="Automated static workforce"/>
    <n v="4200"/>
    <n v="14577"/>
    <x v="1"/>
    <n v="150"/>
    <x v="1"/>
    <s v="USD"/>
    <x v="775"/>
    <n v="1472014800"/>
    <b v="0"/>
    <b v="0"/>
    <x v="12"/>
    <x v="4"/>
    <x v="12"/>
    <n v="347.07"/>
    <n v="97.18"/>
  </r>
  <r>
    <n v="865"/>
    <x v="844"/>
    <s v="Horizontal attitude-oriented help-desk"/>
    <n v="81000"/>
    <n v="150515"/>
    <x v="1"/>
    <n v="3272"/>
    <x v="1"/>
    <s v="USD"/>
    <x v="776"/>
    <n v="1411534800"/>
    <b v="0"/>
    <b v="0"/>
    <x v="3"/>
    <x v="3"/>
    <x v="3"/>
    <n v="185.82"/>
    <n v="46.000916870415651"/>
  </r>
  <r>
    <n v="866"/>
    <x v="845"/>
    <s v="Versatile 5thgeneration matrices"/>
    <n v="182800"/>
    <n v="79045"/>
    <x v="3"/>
    <n v="898"/>
    <x v="1"/>
    <s v="USD"/>
    <x v="777"/>
    <n v="1304917200"/>
    <b v="0"/>
    <b v="0"/>
    <x v="14"/>
    <x v="7"/>
    <x v="14"/>
    <n v="43.24"/>
    <n v="88.023385300668153"/>
  </r>
  <r>
    <n v="867"/>
    <x v="846"/>
    <s v="Cross-platform next generation service-desk"/>
    <n v="4800"/>
    <n v="7797"/>
    <x v="1"/>
    <n v="300"/>
    <x v="1"/>
    <s v="USD"/>
    <x v="778"/>
    <n v="1539579600"/>
    <b v="0"/>
    <b v="0"/>
    <x v="0"/>
    <x v="0"/>
    <x v="0"/>
    <n v="162.44"/>
    <n v="25.99"/>
  </r>
  <r>
    <n v="868"/>
    <x v="847"/>
    <s v="Front-line web-enabled installation"/>
    <n v="7000"/>
    <n v="12939"/>
    <x v="1"/>
    <n v="126"/>
    <x v="1"/>
    <s v="USD"/>
    <x v="779"/>
    <n v="1382504400"/>
    <b v="0"/>
    <b v="0"/>
    <x v="3"/>
    <x v="3"/>
    <x v="3"/>
    <n v="184.84"/>
    <n v="102.69047619047619"/>
  </r>
  <r>
    <n v="869"/>
    <x v="848"/>
    <s v="Multi-channeled responsive product"/>
    <n v="161900"/>
    <n v="38376"/>
    <x v="0"/>
    <n v="526"/>
    <x v="1"/>
    <s v="USD"/>
    <x v="780"/>
    <n v="1278306000"/>
    <b v="0"/>
    <b v="0"/>
    <x v="6"/>
    <x v="4"/>
    <x v="6"/>
    <n v="23.7"/>
    <n v="72.958174904942965"/>
  </r>
  <r>
    <n v="870"/>
    <x v="849"/>
    <s v="Adaptive demand-driven encryption"/>
    <n v="7700"/>
    <n v="6920"/>
    <x v="0"/>
    <n v="121"/>
    <x v="1"/>
    <s v="USD"/>
    <x v="335"/>
    <n v="1442552400"/>
    <b v="0"/>
    <b v="0"/>
    <x v="3"/>
    <x v="3"/>
    <x v="3"/>
    <n v="89.87"/>
    <n v="57.190082644628099"/>
  </r>
  <r>
    <n v="871"/>
    <x v="850"/>
    <s v="Re-engineered client-driven knowledge user"/>
    <n v="71500"/>
    <n v="194912"/>
    <x v="1"/>
    <n v="2320"/>
    <x v="1"/>
    <s v="USD"/>
    <x v="535"/>
    <n v="1511071200"/>
    <b v="0"/>
    <b v="1"/>
    <x v="3"/>
    <x v="3"/>
    <x v="3"/>
    <n v="272.60000000000002"/>
    <n v="84.013793103448279"/>
  </r>
  <r>
    <n v="872"/>
    <x v="851"/>
    <s v="Compatible logistical paradigm"/>
    <n v="4700"/>
    <n v="7992"/>
    <x v="1"/>
    <n v="81"/>
    <x v="2"/>
    <s v="AUD"/>
    <x v="270"/>
    <n v="1536382800"/>
    <b v="0"/>
    <b v="0"/>
    <x v="22"/>
    <x v="4"/>
    <x v="22"/>
    <n v="170.04"/>
    <n v="98.666666666666671"/>
  </r>
  <r>
    <n v="873"/>
    <x v="852"/>
    <s v="Intuitive value-added installation"/>
    <n v="42100"/>
    <n v="79268"/>
    <x v="1"/>
    <n v="1887"/>
    <x v="1"/>
    <s v="USD"/>
    <x v="781"/>
    <n v="1389592800"/>
    <b v="0"/>
    <b v="0"/>
    <x v="14"/>
    <x v="7"/>
    <x v="14"/>
    <n v="188.29"/>
    <n v="42.007419183889773"/>
  </r>
  <r>
    <n v="874"/>
    <x v="853"/>
    <s v="Managed discrete parallelism"/>
    <n v="40200"/>
    <n v="139468"/>
    <x v="1"/>
    <n v="4358"/>
    <x v="1"/>
    <s v="USD"/>
    <x v="782"/>
    <n v="1275282000"/>
    <b v="0"/>
    <b v="1"/>
    <x v="14"/>
    <x v="7"/>
    <x v="14"/>
    <n v="346.94"/>
    <n v="32.002753556677376"/>
  </r>
  <r>
    <n v="875"/>
    <x v="854"/>
    <s v="Implemented tangible approach"/>
    <n v="7900"/>
    <n v="5465"/>
    <x v="0"/>
    <n v="67"/>
    <x v="1"/>
    <s v="USD"/>
    <x v="783"/>
    <n v="1294984800"/>
    <b v="0"/>
    <b v="0"/>
    <x v="1"/>
    <x v="1"/>
    <x v="1"/>
    <n v="69.180000000000007"/>
    <n v="81.567164179104481"/>
  </r>
  <r>
    <n v="876"/>
    <x v="855"/>
    <s v="Re-engineered encompassing definition"/>
    <n v="8300"/>
    <n v="2111"/>
    <x v="0"/>
    <n v="57"/>
    <x v="0"/>
    <s v="CAD"/>
    <x v="784"/>
    <n v="1562043600"/>
    <b v="0"/>
    <b v="0"/>
    <x v="14"/>
    <x v="7"/>
    <x v="14"/>
    <n v="25.43"/>
    <n v="37.035087719298247"/>
  </r>
  <r>
    <n v="877"/>
    <x v="856"/>
    <s v="Multi-lateral uniform collaboration"/>
    <n v="163600"/>
    <n v="126628"/>
    <x v="0"/>
    <n v="1229"/>
    <x v="1"/>
    <s v="USD"/>
    <x v="785"/>
    <n v="1469595600"/>
    <b v="0"/>
    <b v="0"/>
    <x v="0"/>
    <x v="0"/>
    <x v="0"/>
    <n v="77.400000000000006"/>
    <n v="103.033360455655"/>
  </r>
  <r>
    <n v="878"/>
    <x v="857"/>
    <s v="Enterprise-wide foreground paradigm"/>
    <n v="2700"/>
    <n v="1012"/>
    <x v="0"/>
    <n v="12"/>
    <x v="6"/>
    <s v="EUR"/>
    <x v="786"/>
    <n v="1581141600"/>
    <b v="0"/>
    <b v="0"/>
    <x v="16"/>
    <x v="1"/>
    <x v="16"/>
    <n v="37.479999999999997"/>
    <n v="84.333333333333329"/>
  </r>
  <r>
    <n v="879"/>
    <x v="858"/>
    <s v="Stand-alone incremental parallelism"/>
    <n v="1000"/>
    <n v="5438"/>
    <x v="1"/>
    <n v="53"/>
    <x v="1"/>
    <s v="USD"/>
    <x v="787"/>
    <n v="1488520800"/>
    <b v="0"/>
    <b v="0"/>
    <x v="9"/>
    <x v="5"/>
    <x v="9"/>
    <n v="543.79999999999995"/>
    <n v="102.60377358490567"/>
  </r>
  <r>
    <n v="880"/>
    <x v="859"/>
    <s v="Persevering 5thgeneration throughput"/>
    <n v="84500"/>
    <n v="193101"/>
    <x v="1"/>
    <n v="2414"/>
    <x v="1"/>
    <s v="USD"/>
    <x v="788"/>
    <n v="1563858000"/>
    <b v="0"/>
    <b v="0"/>
    <x v="5"/>
    <x v="1"/>
    <x v="5"/>
    <n v="228.52"/>
    <n v="79.992129246064621"/>
  </r>
  <r>
    <n v="881"/>
    <x v="860"/>
    <s v="Implemented object-oriented synergy"/>
    <n v="81300"/>
    <n v="31665"/>
    <x v="0"/>
    <n v="452"/>
    <x v="1"/>
    <s v="USD"/>
    <x v="330"/>
    <n v="1438923600"/>
    <b v="0"/>
    <b v="1"/>
    <x v="3"/>
    <x v="3"/>
    <x v="3"/>
    <n v="38.950000000000003"/>
    <n v="70.055309734513273"/>
  </r>
  <r>
    <n v="882"/>
    <x v="861"/>
    <s v="Balanced demand-driven definition"/>
    <n v="800"/>
    <n v="2960"/>
    <x v="1"/>
    <n v="80"/>
    <x v="1"/>
    <s v="USD"/>
    <x v="789"/>
    <n v="1422165600"/>
    <b v="0"/>
    <b v="0"/>
    <x v="3"/>
    <x v="3"/>
    <x v="3"/>
    <n v="370"/>
    <n v="37"/>
  </r>
  <r>
    <n v="883"/>
    <x v="862"/>
    <s v="Customer-focused mobile Graphic Interface"/>
    <n v="3400"/>
    <n v="8089"/>
    <x v="1"/>
    <n v="193"/>
    <x v="1"/>
    <s v="USD"/>
    <x v="790"/>
    <n v="1277874000"/>
    <b v="0"/>
    <b v="0"/>
    <x v="12"/>
    <x v="4"/>
    <x v="12"/>
    <n v="237.91"/>
    <n v="41.911917098445599"/>
  </r>
  <r>
    <n v="884"/>
    <x v="863"/>
    <s v="Horizontal secondary interface"/>
    <n v="170800"/>
    <n v="109374"/>
    <x v="0"/>
    <n v="1886"/>
    <x v="1"/>
    <s v="USD"/>
    <x v="791"/>
    <n v="1399352400"/>
    <b v="0"/>
    <b v="1"/>
    <x v="3"/>
    <x v="3"/>
    <x v="3"/>
    <n v="64.040000000000006"/>
    <n v="57.992576882290564"/>
  </r>
  <r>
    <n v="885"/>
    <x v="864"/>
    <s v="Virtual analyzing collaboration"/>
    <n v="1800"/>
    <n v="2129"/>
    <x v="1"/>
    <n v="52"/>
    <x v="1"/>
    <s v="USD"/>
    <x v="792"/>
    <n v="1279083600"/>
    <b v="0"/>
    <b v="0"/>
    <x v="3"/>
    <x v="3"/>
    <x v="3"/>
    <n v="118.28"/>
    <n v="40.942307692307693"/>
  </r>
  <r>
    <n v="886"/>
    <x v="865"/>
    <s v="Multi-tiered explicit focus group"/>
    <n v="150600"/>
    <n v="127745"/>
    <x v="0"/>
    <n v="1825"/>
    <x v="1"/>
    <s v="USD"/>
    <x v="793"/>
    <n v="1284354000"/>
    <b v="0"/>
    <b v="0"/>
    <x v="7"/>
    <x v="1"/>
    <x v="7"/>
    <n v="84.82"/>
    <n v="69.9972602739726"/>
  </r>
  <r>
    <n v="887"/>
    <x v="866"/>
    <s v="Multi-layered systematic knowledgebase"/>
    <n v="7800"/>
    <n v="2289"/>
    <x v="0"/>
    <n v="31"/>
    <x v="1"/>
    <s v="USD"/>
    <x v="794"/>
    <n v="1441170000"/>
    <b v="0"/>
    <b v="1"/>
    <x v="3"/>
    <x v="3"/>
    <x v="3"/>
    <n v="29.35"/>
    <n v="73.838709677419359"/>
  </r>
  <r>
    <n v="888"/>
    <x v="867"/>
    <s v="Reverse-engineered uniform knowledge user"/>
    <n v="5800"/>
    <n v="12174"/>
    <x v="1"/>
    <n v="290"/>
    <x v="1"/>
    <s v="USD"/>
    <x v="795"/>
    <n v="1493528400"/>
    <b v="0"/>
    <b v="0"/>
    <x v="3"/>
    <x v="3"/>
    <x v="3"/>
    <n v="209.9"/>
    <n v="41.979310344827589"/>
  </r>
  <r>
    <n v="889"/>
    <x v="868"/>
    <s v="Secured dynamic capacity"/>
    <n v="5600"/>
    <n v="9508"/>
    <x v="1"/>
    <n v="122"/>
    <x v="1"/>
    <s v="USD"/>
    <x v="796"/>
    <n v="1395205200"/>
    <b v="0"/>
    <b v="1"/>
    <x v="5"/>
    <x v="1"/>
    <x v="5"/>
    <n v="169.79"/>
    <n v="77.93442622950819"/>
  </r>
  <r>
    <n v="890"/>
    <x v="869"/>
    <s v="Devolved foreground throughput"/>
    <n v="134400"/>
    <n v="155849"/>
    <x v="1"/>
    <n v="1470"/>
    <x v="1"/>
    <s v="USD"/>
    <x v="797"/>
    <n v="1561438800"/>
    <b v="0"/>
    <b v="0"/>
    <x v="7"/>
    <x v="1"/>
    <x v="7"/>
    <n v="115.96"/>
    <n v="106.01972789115646"/>
  </r>
  <r>
    <n v="891"/>
    <x v="870"/>
    <s v="Synchronized demand-driven infrastructure"/>
    <n v="3000"/>
    <n v="7758"/>
    <x v="1"/>
    <n v="165"/>
    <x v="0"/>
    <s v="CAD"/>
    <x v="798"/>
    <n v="1326693600"/>
    <b v="0"/>
    <b v="0"/>
    <x v="4"/>
    <x v="4"/>
    <x v="4"/>
    <n v="258.60000000000002"/>
    <n v="47.018181818181816"/>
  </r>
  <r>
    <n v="892"/>
    <x v="871"/>
    <s v="Realigned discrete structure"/>
    <n v="6000"/>
    <n v="13835"/>
    <x v="1"/>
    <n v="182"/>
    <x v="1"/>
    <s v="USD"/>
    <x v="799"/>
    <n v="1277960400"/>
    <b v="0"/>
    <b v="0"/>
    <x v="18"/>
    <x v="5"/>
    <x v="18"/>
    <n v="230.58"/>
    <n v="76.016483516483518"/>
  </r>
  <r>
    <n v="893"/>
    <x v="872"/>
    <s v="Progressive grid-enabled website"/>
    <n v="8400"/>
    <n v="10770"/>
    <x v="1"/>
    <n v="199"/>
    <x v="6"/>
    <s v="EUR"/>
    <x v="800"/>
    <n v="1434690000"/>
    <b v="0"/>
    <b v="1"/>
    <x v="4"/>
    <x v="4"/>
    <x v="4"/>
    <n v="128.21"/>
    <n v="54.120603015075375"/>
  </r>
  <r>
    <n v="894"/>
    <x v="873"/>
    <s v="Organic cohesive neural-net"/>
    <n v="1700"/>
    <n v="3208"/>
    <x v="1"/>
    <n v="56"/>
    <x v="4"/>
    <s v="GBP"/>
    <x v="801"/>
    <n v="1376110800"/>
    <b v="0"/>
    <b v="1"/>
    <x v="19"/>
    <x v="4"/>
    <x v="19"/>
    <n v="188.71"/>
    <n v="57.285714285714285"/>
  </r>
  <r>
    <n v="895"/>
    <x v="874"/>
    <s v="Integrated demand-driven info-mediaries"/>
    <n v="159800"/>
    <n v="11108"/>
    <x v="0"/>
    <n v="107"/>
    <x v="1"/>
    <s v="USD"/>
    <x v="802"/>
    <n v="1518415200"/>
    <b v="0"/>
    <b v="0"/>
    <x v="3"/>
    <x v="3"/>
    <x v="3"/>
    <n v="6.95"/>
    <n v="103.81308411214954"/>
  </r>
  <r>
    <n v="896"/>
    <x v="875"/>
    <s v="Reverse-engineered client-server extranet"/>
    <n v="19800"/>
    <n v="153338"/>
    <x v="1"/>
    <n v="1460"/>
    <x v="2"/>
    <s v="AUD"/>
    <x v="803"/>
    <n v="1310878800"/>
    <b v="0"/>
    <b v="1"/>
    <x v="0"/>
    <x v="0"/>
    <x v="0"/>
    <n v="774.43"/>
    <n v="105.02602739726028"/>
  </r>
  <r>
    <n v="897"/>
    <x v="876"/>
    <s v="Organized discrete encoding"/>
    <n v="8800"/>
    <n v="2437"/>
    <x v="0"/>
    <n v="27"/>
    <x v="1"/>
    <s v="USD"/>
    <x v="212"/>
    <n v="1556600400"/>
    <b v="0"/>
    <b v="0"/>
    <x v="3"/>
    <x v="3"/>
    <x v="3"/>
    <n v="27.69"/>
    <n v="90.259259259259252"/>
  </r>
  <r>
    <n v="898"/>
    <x v="877"/>
    <s v="Balanced regional flexibility"/>
    <n v="179100"/>
    <n v="93991"/>
    <x v="0"/>
    <n v="1221"/>
    <x v="1"/>
    <s v="USD"/>
    <x v="804"/>
    <n v="1576994400"/>
    <b v="0"/>
    <b v="0"/>
    <x v="4"/>
    <x v="4"/>
    <x v="4"/>
    <n v="52.48"/>
    <n v="76.978705978705975"/>
  </r>
  <r>
    <n v="899"/>
    <x v="878"/>
    <s v="Implemented multimedia time-frame"/>
    <n v="3100"/>
    <n v="12620"/>
    <x v="1"/>
    <n v="123"/>
    <x v="5"/>
    <s v="CHF"/>
    <x v="805"/>
    <n v="1382677200"/>
    <b v="0"/>
    <b v="0"/>
    <x v="17"/>
    <x v="1"/>
    <x v="17"/>
    <n v="407.1"/>
    <n v="102.60162601626017"/>
  </r>
  <r>
    <n v="900"/>
    <x v="879"/>
    <s v="Enhanced uniform service-desk"/>
    <n v="100"/>
    <n v="2"/>
    <x v="0"/>
    <n v="1"/>
    <x v="1"/>
    <s v="USD"/>
    <x v="806"/>
    <n v="1411189200"/>
    <b v="0"/>
    <b v="1"/>
    <x v="2"/>
    <x v="2"/>
    <x v="2"/>
    <n v="2"/>
    <n v="2"/>
  </r>
  <r>
    <n v="901"/>
    <x v="880"/>
    <s v="Versatile bottom-line definition"/>
    <n v="5600"/>
    <n v="8746"/>
    <x v="1"/>
    <n v="159"/>
    <x v="1"/>
    <s v="USD"/>
    <x v="807"/>
    <n v="1534654800"/>
    <b v="0"/>
    <b v="1"/>
    <x v="1"/>
    <x v="1"/>
    <x v="1"/>
    <n v="156.18"/>
    <n v="55.0062893081761"/>
  </r>
  <r>
    <n v="902"/>
    <x v="881"/>
    <s v="Integrated bifurcated software"/>
    <n v="1400"/>
    <n v="3534"/>
    <x v="1"/>
    <n v="110"/>
    <x v="1"/>
    <s v="USD"/>
    <x v="722"/>
    <n v="1457762400"/>
    <b v="0"/>
    <b v="0"/>
    <x v="2"/>
    <x v="2"/>
    <x v="2"/>
    <n v="252.43"/>
    <n v="32.127272727272725"/>
  </r>
  <r>
    <n v="903"/>
    <x v="882"/>
    <s v="Assimilated next generation instruction set"/>
    <n v="41000"/>
    <n v="709"/>
    <x v="2"/>
    <n v="14"/>
    <x v="1"/>
    <s v="USD"/>
    <x v="477"/>
    <n v="1337490000"/>
    <b v="0"/>
    <b v="1"/>
    <x v="9"/>
    <x v="5"/>
    <x v="9"/>
    <n v="1.73"/>
    <n v="50.642857142857146"/>
  </r>
  <r>
    <n v="904"/>
    <x v="883"/>
    <s v="Digitized foreground array"/>
    <n v="6500"/>
    <n v="795"/>
    <x v="0"/>
    <n v="16"/>
    <x v="1"/>
    <s v="USD"/>
    <x v="259"/>
    <n v="1349672400"/>
    <b v="0"/>
    <b v="0"/>
    <x v="15"/>
    <x v="5"/>
    <x v="15"/>
    <n v="12.23"/>
    <n v="49.6875"/>
  </r>
  <r>
    <n v="905"/>
    <x v="884"/>
    <s v="Re-engineered clear-thinking project"/>
    <n v="7900"/>
    <n v="12955"/>
    <x v="1"/>
    <n v="236"/>
    <x v="1"/>
    <s v="USD"/>
    <x v="9"/>
    <n v="1379826000"/>
    <b v="0"/>
    <b v="0"/>
    <x v="3"/>
    <x v="3"/>
    <x v="3"/>
    <n v="163.99"/>
    <n v="54.894067796610166"/>
  </r>
  <r>
    <n v="906"/>
    <x v="885"/>
    <s v="Implemented even-keeled standardization"/>
    <n v="5500"/>
    <n v="8964"/>
    <x v="1"/>
    <n v="191"/>
    <x v="1"/>
    <s v="USD"/>
    <x v="808"/>
    <n v="1497762000"/>
    <b v="1"/>
    <b v="1"/>
    <x v="4"/>
    <x v="4"/>
    <x v="4"/>
    <n v="162.97999999999999"/>
    <n v="46.931937172774866"/>
  </r>
  <r>
    <n v="907"/>
    <x v="886"/>
    <s v="Quality-focused asymmetric adapter"/>
    <n v="9100"/>
    <n v="1843"/>
    <x v="0"/>
    <n v="41"/>
    <x v="1"/>
    <s v="USD"/>
    <x v="809"/>
    <n v="1304485200"/>
    <b v="0"/>
    <b v="0"/>
    <x v="3"/>
    <x v="3"/>
    <x v="3"/>
    <n v="20.25"/>
    <n v="44.951219512195124"/>
  </r>
  <r>
    <n v="908"/>
    <x v="887"/>
    <s v="Networked intangible help-desk"/>
    <n v="38200"/>
    <n v="121950"/>
    <x v="1"/>
    <n v="3934"/>
    <x v="1"/>
    <s v="USD"/>
    <x v="444"/>
    <n v="1336885200"/>
    <b v="0"/>
    <b v="0"/>
    <x v="11"/>
    <x v="6"/>
    <x v="11"/>
    <n v="319.24"/>
    <n v="30.99898322318251"/>
  </r>
  <r>
    <n v="909"/>
    <x v="888"/>
    <s v="Synchronized attitude-oriented frame"/>
    <n v="1800"/>
    <n v="8621"/>
    <x v="1"/>
    <n v="80"/>
    <x v="0"/>
    <s v="CAD"/>
    <x v="384"/>
    <n v="1530421200"/>
    <b v="0"/>
    <b v="1"/>
    <x v="3"/>
    <x v="3"/>
    <x v="3"/>
    <n v="478.94"/>
    <n v="107.7625"/>
  </r>
  <r>
    <n v="910"/>
    <x v="889"/>
    <s v="Proactive incremental architecture"/>
    <n v="154500"/>
    <n v="30215"/>
    <x v="3"/>
    <n v="296"/>
    <x v="1"/>
    <s v="USD"/>
    <x v="810"/>
    <n v="1421992800"/>
    <b v="0"/>
    <b v="0"/>
    <x v="3"/>
    <x v="3"/>
    <x v="3"/>
    <n v="19.559999999999999"/>
    <n v="102.07770270270271"/>
  </r>
  <r>
    <n v="911"/>
    <x v="890"/>
    <s v="Cloned responsive standardization"/>
    <n v="5800"/>
    <n v="11539"/>
    <x v="1"/>
    <n v="462"/>
    <x v="1"/>
    <s v="USD"/>
    <x v="811"/>
    <n v="1568178000"/>
    <b v="1"/>
    <b v="0"/>
    <x v="2"/>
    <x v="2"/>
    <x v="2"/>
    <n v="198.95"/>
    <n v="24.976190476190474"/>
  </r>
  <r>
    <n v="912"/>
    <x v="891"/>
    <s v="Reduced bifurcated pricing structure"/>
    <n v="1800"/>
    <n v="14310"/>
    <x v="1"/>
    <n v="179"/>
    <x v="1"/>
    <s v="USD"/>
    <x v="812"/>
    <n v="1347944400"/>
    <b v="1"/>
    <b v="0"/>
    <x v="6"/>
    <x v="4"/>
    <x v="6"/>
    <n v="795"/>
    <n v="79.944134078212286"/>
  </r>
  <r>
    <n v="913"/>
    <x v="892"/>
    <s v="Re-engineered asymmetric challenge"/>
    <n v="70200"/>
    <n v="35536"/>
    <x v="0"/>
    <n v="523"/>
    <x v="2"/>
    <s v="AUD"/>
    <x v="813"/>
    <n v="1558760400"/>
    <b v="0"/>
    <b v="0"/>
    <x v="6"/>
    <x v="4"/>
    <x v="6"/>
    <n v="50.62"/>
    <n v="67.946462715105156"/>
  </r>
  <r>
    <n v="914"/>
    <x v="893"/>
    <s v="Diverse client-driven conglomeration"/>
    <n v="6400"/>
    <n v="3676"/>
    <x v="0"/>
    <n v="141"/>
    <x v="4"/>
    <s v="GBP"/>
    <x v="814"/>
    <n v="1376629200"/>
    <b v="0"/>
    <b v="0"/>
    <x v="3"/>
    <x v="3"/>
    <x v="3"/>
    <n v="57.44"/>
    <n v="26.070921985815602"/>
  </r>
  <r>
    <n v="915"/>
    <x v="894"/>
    <s v="Configurable upward-trending solution"/>
    <n v="125900"/>
    <n v="195936"/>
    <x v="1"/>
    <n v="1866"/>
    <x v="4"/>
    <s v="GBP"/>
    <x v="80"/>
    <n v="1504760400"/>
    <b v="0"/>
    <b v="0"/>
    <x v="19"/>
    <x v="4"/>
    <x v="19"/>
    <n v="155.63"/>
    <n v="105.0032154340836"/>
  </r>
  <r>
    <n v="916"/>
    <x v="895"/>
    <s v="Persistent bandwidth-monitored framework"/>
    <n v="3700"/>
    <n v="1343"/>
    <x v="0"/>
    <n v="52"/>
    <x v="1"/>
    <s v="USD"/>
    <x v="815"/>
    <n v="1419660000"/>
    <b v="0"/>
    <b v="0"/>
    <x v="14"/>
    <x v="7"/>
    <x v="14"/>
    <n v="36.299999999999997"/>
    <n v="25.826923076923077"/>
  </r>
  <r>
    <n v="917"/>
    <x v="896"/>
    <s v="Polarized discrete product"/>
    <n v="3600"/>
    <n v="2097"/>
    <x v="2"/>
    <n v="27"/>
    <x v="4"/>
    <s v="GBP"/>
    <x v="816"/>
    <n v="1311310800"/>
    <b v="0"/>
    <b v="1"/>
    <x v="12"/>
    <x v="4"/>
    <x v="12"/>
    <n v="58.25"/>
    <n v="77.666666666666671"/>
  </r>
  <r>
    <n v="918"/>
    <x v="897"/>
    <s v="Seamless dynamic website"/>
    <n v="3800"/>
    <n v="9021"/>
    <x v="1"/>
    <n v="156"/>
    <x v="5"/>
    <s v="CHF"/>
    <x v="474"/>
    <n v="1344315600"/>
    <b v="0"/>
    <b v="0"/>
    <x v="15"/>
    <x v="5"/>
    <x v="15"/>
    <n v="237.39"/>
    <n v="57.82692307692308"/>
  </r>
  <r>
    <n v="919"/>
    <x v="898"/>
    <s v="Extended multimedia firmware"/>
    <n v="35600"/>
    <n v="20915"/>
    <x v="0"/>
    <n v="225"/>
    <x v="2"/>
    <s v="AUD"/>
    <x v="817"/>
    <n v="1510725600"/>
    <b v="0"/>
    <b v="1"/>
    <x v="3"/>
    <x v="3"/>
    <x v="3"/>
    <n v="58.75"/>
    <n v="92.955555555555549"/>
  </r>
  <r>
    <n v="920"/>
    <x v="899"/>
    <s v="Versatile directional project"/>
    <n v="5300"/>
    <n v="9676"/>
    <x v="1"/>
    <n v="255"/>
    <x v="1"/>
    <s v="USD"/>
    <x v="818"/>
    <n v="1551247200"/>
    <b v="1"/>
    <b v="0"/>
    <x v="10"/>
    <x v="4"/>
    <x v="10"/>
    <n v="182.57"/>
    <n v="37.945098039215686"/>
  </r>
  <r>
    <n v="921"/>
    <x v="900"/>
    <s v="Profound directional knowledge user"/>
    <n v="160400"/>
    <n v="1210"/>
    <x v="0"/>
    <n v="38"/>
    <x v="1"/>
    <s v="USD"/>
    <x v="819"/>
    <n v="1330236000"/>
    <b v="0"/>
    <b v="0"/>
    <x v="2"/>
    <x v="2"/>
    <x v="2"/>
    <n v="0.75"/>
    <n v="31.842105263157894"/>
  </r>
  <r>
    <n v="922"/>
    <x v="901"/>
    <s v="Ameliorated logistical capability"/>
    <n v="51400"/>
    <n v="90440"/>
    <x v="1"/>
    <n v="2261"/>
    <x v="1"/>
    <s v="USD"/>
    <x v="609"/>
    <n v="1545112800"/>
    <b v="0"/>
    <b v="1"/>
    <x v="21"/>
    <x v="1"/>
    <x v="21"/>
    <n v="175.95"/>
    <n v="40"/>
  </r>
  <r>
    <n v="923"/>
    <x v="902"/>
    <s v="Sharable discrete definition"/>
    <n v="1700"/>
    <n v="4044"/>
    <x v="1"/>
    <n v="40"/>
    <x v="1"/>
    <s v="USD"/>
    <x v="547"/>
    <n v="1279170000"/>
    <b v="0"/>
    <b v="0"/>
    <x v="3"/>
    <x v="3"/>
    <x v="3"/>
    <n v="237.88"/>
    <n v="101.1"/>
  </r>
  <r>
    <n v="924"/>
    <x v="903"/>
    <s v="User-friendly next generation core"/>
    <n v="39400"/>
    <n v="192292"/>
    <x v="1"/>
    <n v="2289"/>
    <x v="6"/>
    <s v="EUR"/>
    <x v="820"/>
    <n v="1573452000"/>
    <b v="0"/>
    <b v="0"/>
    <x v="3"/>
    <x v="3"/>
    <x v="3"/>
    <n v="488.05"/>
    <n v="84.006989951944078"/>
  </r>
  <r>
    <n v="925"/>
    <x v="904"/>
    <s v="Profit-focused empowering system engine"/>
    <n v="3000"/>
    <n v="6722"/>
    <x v="1"/>
    <n v="65"/>
    <x v="1"/>
    <s v="USD"/>
    <x v="821"/>
    <n v="1507093200"/>
    <b v="0"/>
    <b v="0"/>
    <x v="3"/>
    <x v="3"/>
    <x v="3"/>
    <n v="224.07"/>
    <n v="103.41538461538461"/>
  </r>
  <r>
    <n v="926"/>
    <x v="905"/>
    <s v="Synchronized cohesive encoding"/>
    <n v="8700"/>
    <n v="1577"/>
    <x v="0"/>
    <n v="15"/>
    <x v="1"/>
    <s v="USD"/>
    <x v="151"/>
    <n v="1463374800"/>
    <b v="0"/>
    <b v="0"/>
    <x v="0"/>
    <x v="0"/>
    <x v="0"/>
    <n v="18.13"/>
    <n v="105.13333333333334"/>
  </r>
  <r>
    <n v="927"/>
    <x v="906"/>
    <s v="Synergistic dynamic utilization"/>
    <n v="7200"/>
    <n v="3301"/>
    <x v="0"/>
    <n v="37"/>
    <x v="1"/>
    <s v="USD"/>
    <x v="822"/>
    <n v="1344574800"/>
    <b v="0"/>
    <b v="0"/>
    <x v="3"/>
    <x v="3"/>
    <x v="3"/>
    <n v="45.85"/>
    <n v="89.21621621621621"/>
  </r>
  <r>
    <n v="928"/>
    <x v="907"/>
    <s v="Triple-buffered bi-directional model"/>
    <n v="167400"/>
    <n v="196386"/>
    <x v="1"/>
    <n v="3777"/>
    <x v="6"/>
    <s v="EUR"/>
    <x v="823"/>
    <n v="1389074400"/>
    <b v="0"/>
    <b v="0"/>
    <x v="2"/>
    <x v="2"/>
    <x v="2"/>
    <n v="117.32"/>
    <n v="51.995234312946785"/>
  </r>
  <r>
    <n v="929"/>
    <x v="908"/>
    <s v="Polarized tertiary function"/>
    <n v="5500"/>
    <n v="11952"/>
    <x v="1"/>
    <n v="184"/>
    <x v="4"/>
    <s v="GBP"/>
    <x v="824"/>
    <n v="1494997200"/>
    <b v="0"/>
    <b v="0"/>
    <x v="3"/>
    <x v="3"/>
    <x v="3"/>
    <n v="217.31"/>
    <n v="64.956521739130437"/>
  </r>
  <r>
    <n v="930"/>
    <x v="909"/>
    <s v="Configurable fault-tolerant structure"/>
    <n v="3500"/>
    <n v="3930"/>
    <x v="1"/>
    <n v="85"/>
    <x v="1"/>
    <s v="USD"/>
    <x v="825"/>
    <n v="1425448800"/>
    <b v="0"/>
    <b v="1"/>
    <x v="3"/>
    <x v="3"/>
    <x v="3"/>
    <n v="112.29"/>
    <n v="46.235294117647058"/>
  </r>
  <r>
    <n v="931"/>
    <x v="910"/>
    <s v="Digitized 24/7 budgetary management"/>
    <n v="7900"/>
    <n v="5729"/>
    <x v="0"/>
    <n v="112"/>
    <x v="1"/>
    <s v="USD"/>
    <x v="826"/>
    <n v="1404104400"/>
    <b v="0"/>
    <b v="1"/>
    <x v="3"/>
    <x v="3"/>
    <x v="3"/>
    <n v="72.52"/>
    <n v="51.151785714285715"/>
  </r>
  <r>
    <n v="932"/>
    <x v="911"/>
    <s v="Stand-alone zero tolerance algorithm"/>
    <n v="2300"/>
    <n v="4883"/>
    <x v="1"/>
    <n v="144"/>
    <x v="1"/>
    <s v="USD"/>
    <x v="827"/>
    <n v="1394773200"/>
    <b v="0"/>
    <b v="0"/>
    <x v="1"/>
    <x v="1"/>
    <x v="1"/>
    <n v="212.3"/>
    <n v="33.909722222222221"/>
  </r>
  <r>
    <n v="933"/>
    <x v="912"/>
    <s v="Implemented tangible support"/>
    <n v="73000"/>
    <n v="175015"/>
    <x v="1"/>
    <n v="1902"/>
    <x v="1"/>
    <s v="USD"/>
    <x v="828"/>
    <n v="1366520400"/>
    <b v="0"/>
    <b v="0"/>
    <x v="3"/>
    <x v="3"/>
    <x v="3"/>
    <n v="239.75"/>
    <n v="92.016298633017882"/>
  </r>
  <r>
    <n v="934"/>
    <x v="913"/>
    <s v="Reactive radical framework"/>
    <n v="6200"/>
    <n v="11280"/>
    <x v="1"/>
    <n v="105"/>
    <x v="1"/>
    <s v="USD"/>
    <x v="829"/>
    <n v="1456639200"/>
    <b v="0"/>
    <b v="0"/>
    <x v="3"/>
    <x v="3"/>
    <x v="3"/>
    <n v="181.94"/>
    <n v="107.42857142857143"/>
  </r>
  <r>
    <n v="935"/>
    <x v="914"/>
    <s v="Object-based full-range knowledge user"/>
    <n v="6100"/>
    <n v="10012"/>
    <x v="1"/>
    <n v="132"/>
    <x v="1"/>
    <s v="USD"/>
    <x v="830"/>
    <n v="1438318800"/>
    <b v="0"/>
    <b v="0"/>
    <x v="3"/>
    <x v="3"/>
    <x v="3"/>
    <n v="164.13"/>
    <n v="75.848484848484844"/>
  </r>
  <r>
    <n v="936"/>
    <x v="591"/>
    <s v="Enhanced composite contingency"/>
    <n v="103200"/>
    <n v="1690"/>
    <x v="0"/>
    <n v="21"/>
    <x v="1"/>
    <s v="USD"/>
    <x v="831"/>
    <n v="1564030800"/>
    <b v="1"/>
    <b v="0"/>
    <x v="3"/>
    <x v="3"/>
    <x v="3"/>
    <n v="1.64"/>
    <n v="80.476190476190482"/>
  </r>
  <r>
    <n v="937"/>
    <x v="915"/>
    <s v="Cloned fresh-thinking model"/>
    <n v="171000"/>
    <n v="84891"/>
    <x v="3"/>
    <n v="976"/>
    <x v="1"/>
    <s v="USD"/>
    <x v="832"/>
    <n v="1449295200"/>
    <b v="0"/>
    <b v="0"/>
    <x v="4"/>
    <x v="4"/>
    <x v="4"/>
    <n v="49.64"/>
    <n v="86.978483606557376"/>
  </r>
  <r>
    <n v="938"/>
    <x v="916"/>
    <s v="Total dedicated benchmark"/>
    <n v="9200"/>
    <n v="10093"/>
    <x v="1"/>
    <n v="96"/>
    <x v="1"/>
    <s v="USD"/>
    <x v="833"/>
    <n v="1531890000"/>
    <b v="0"/>
    <b v="1"/>
    <x v="13"/>
    <x v="5"/>
    <x v="13"/>
    <n v="109.71"/>
    <n v="105.13541666666667"/>
  </r>
  <r>
    <n v="939"/>
    <x v="917"/>
    <s v="Streamlined human-resource Graphic Interface"/>
    <n v="7800"/>
    <n v="3839"/>
    <x v="0"/>
    <n v="67"/>
    <x v="1"/>
    <s v="USD"/>
    <x v="834"/>
    <n v="1306213200"/>
    <b v="0"/>
    <b v="1"/>
    <x v="11"/>
    <x v="6"/>
    <x v="11"/>
    <n v="49.22"/>
    <n v="57.298507462686565"/>
  </r>
  <r>
    <n v="940"/>
    <x v="918"/>
    <s v="Upgradable analyzing core"/>
    <n v="9900"/>
    <n v="6161"/>
    <x v="2"/>
    <n v="66"/>
    <x v="0"/>
    <s v="CAD"/>
    <x v="835"/>
    <n v="1356242400"/>
    <b v="0"/>
    <b v="0"/>
    <x v="2"/>
    <x v="2"/>
    <x v="2"/>
    <n v="62.23"/>
    <n v="93.348484848484844"/>
  </r>
  <r>
    <n v="941"/>
    <x v="919"/>
    <s v="Profound exuding pricing structure"/>
    <n v="43000"/>
    <n v="5615"/>
    <x v="0"/>
    <n v="78"/>
    <x v="1"/>
    <s v="USD"/>
    <x v="836"/>
    <n v="1297576800"/>
    <b v="1"/>
    <b v="0"/>
    <x v="3"/>
    <x v="3"/>
    <x v="3"/>
    <n v="13.06"/>
    <n v="71.987179487179489"/>
  </r>
  <r>
    <n v="942"/>
    <x v="916"/>
    <s v="Horizontal optimizing model"/>
    <n v="9600"/>
    <n v="6205"/>
    <x v="0"/>
    <n v="67"/>
    <x v="2"/>
    <s v="AUD"/>
    <x v="837"/>
    <n v="1296194400"/>
    <b v="0"/>
    <b v="0"/>
    <x v="3"/>
    <x v="3"/>
    <x v="3"/>
    <n v="64.64"/>
    <n v="92.611940298507463"/>
  </r>
  <r>
    <n v="943"/>
    <x v="920"/>
    <s v="Synchronized fault-tolerant algorithm"/>
    <n v="7500"/>
    <n v="11969"/>
    <x v="1"/>
    <n v="114"/>
    <x v="1"/>
    <s v="USD"/>
    <x v="219"/>
    <n v="1414558800"/>
    <b v="0"/>
    <b v="0"/>
    <x v="0"/>
    <x v="0"/>
    <x v="0"/>
    <n v="159.59"/>
    <n v="104.99122807017544"/>
  </r>
  <r>
    <n v="944"/>
    <x v="921"/>
    <s v="Streamlined 5thgeneration intranet"/>
    <n v="10000"/>
    <n v="8142"/>
    <x v="0"/>
    <n v="263"/>
    <x v="2"/>
    <s v="AUD"/>
    <x v="365"/>
    <n v="1488348000"/>
    <b v="0"/>
    <b v="0"/>
    <x v="14"/>
    <x v="7"/>
    <x v="14"/>
    <n v="81.42"/>
    <n v="30.958174904942965"/>
  </r>
  <r>
    <n v="945"/>
    <x v="922"/>
    <s v="Cross-group clear-thinking task-force"/>
    <n v="172000"/>
    <n v="55805"/>
    <x v="0"/>
    <n v="1691"/>
    <x v="1"/>
    <s v="USD"/>
    <x v="838"/>
    <n v="1334898000"/>
    <b v="1"/>
    <b v="0"/>
    <x v="14"/>
    <x v="7"/>
    <x v="14"/>
    <n v="32.44"/>
    <n v="33.001182732111175"/>
  </r>
  <r>
    <n v="946"/>
    <x v="923"/>
    <s v="Public-key bandwidth-monitored intranet"/>
    <n v="153700"/>
    <n v="15238"/>
    <x v="0"/>
    <n v="181"/>
    <x v="1"/>
    <s v="USD"/>
    <x v="839"/>
    <n v="1308373200"/>
    <b v="0"/>
    <b v="0"/>
    <x v="3"/>
    <x v="3"/>
    <x v="3"/>
    <n v="9.91"/>
    <n v="84.187845303867405"/>
  </r>
  <r>
    <n v="947"/>
    <x v="924"/>
    <s v="Upgradable clear-thinking hardware"/>
    <n v="3600"/>
    <n v="961"/>
    <x v="0"/>
    <n v="13"/>
    <x v="1"/>
    <s v="USD"/>
    <x v="840"/>
    <n v="1412312400"/>
    <b v="0"/>
    <b v="0"/>
    <x v="3"/>
    <x v="3"/>
    <x v="3"/>
    <n v="26.69"/>
    <n v="73.92307692307692"/>
  </r>
  <r>
    <n v="948"/>
    <x v="925"/>
    <s v="Integrated holistic paradigm"/>
    <n v="9400"/>
    <n v="5918"/>
    <x v="3"/>
    <n v="160"/>
    <x v="1"/>
    <s v="USD"/>
    <x v="841"/>
    <n v="1419228000"/>
    <b v="1"/>
    <b v="1"/>
    <x v="4"/>
    <x v="4"/>
    <x v="4"/>
    <n v="62.96"/>
    <n v="36.987499999999997"/>
  </r>
  <r>
    <n v="949"/>
    <x v="926"/>
    <s v="Seamless clear-thinking conglomeration"/>
    <n v="5900"/>
    <n v="9520"/>
    <x v="1"/>
    <n v="203"/>
    <x v="1"/>
    <s v="USD"/>
    <x v="842"/>
    <n v="1430974800"/>
    <b v="0"/>
    <b v="0"/>
    <x v="2"/>
    <x v="2"/>
    <x v="2"/>
    <n v="161.36000000000001"/>
    <n v="46.896551724137929"/>
  </r>
  <r>
    <n v="950"/>
    <x v="927"/>
    <s v="Persistent content-based methodology"/>
    <n v="100"/>
    <n v="5"/>
    <x v="0"/>
    <n v="1"/>
    <x v="1"/>
    <s v="USD"/>
    <x v="843"/>
    <n v="1555822800"/>
    <b v="0"/>
    <b v="1"/>
    <x v="3"/>
    <x v="3"/>
    <x v="3"/>
    <n v="5"/>
    <n v="5"/>
  </r>
  <r>
    <n v="951"/>
    <x v="928"/>
    <s v="Re-engineered 24hour matrix"/>
    <n v="14500"/>
    <n v="159056"/>
    <x v="1"/>
    <n v="1559"/>
    <x v="1"/>
    <s v="USD"/>
    <x v="844"/>
    <n v="1482818400"/>
    <b v="0"/>
    <b v="1"/>
    <x v="1"/>
    <x v="1"/>
    <x v="1"/>
    <n v="1096.94"/>
    <n v="102.02437459910199"/>
  </r>
  <r>
    <n v="952"/>
    <x v="929"/>
    <s v="Virtual multi-tasking core"/>
    <n v="145500"/>
    <n v="101987"/>
    <x v="3"/>
    <n v="2266"/>
    <x v="1"/>
    <s v="USD"/>
    <x v="845"/>
    <n v="1471928400"/>
    <b v="0"/>
    <b v="0"/>
    <x v="4"/>
    <x v="4"/>
    <x v="4"/>
    <n v="70.09"/>
    <n v="45.007502206531335"/>
  </r>
  <r>
    <n v="953"/>
    <x v="930"/>
    <s v="Streamlined fault-tolerant conglomeration"/>
    <n v="3300"/>
    <n v="1980"/>
    <x v="0"/>
    <n v="21"/>
    <x v="1"/>
    <s v="USD"/>
    <x v="846"/>
    <n v="1453701600"/>
    <b v="0"/>
    <b v="1"/>
    <x v="22"/>
    <x v="4"/>
    <x v="22"/>
    <n v="60"/>
    <n v="94.285714285714292"/>
  </r>
  <r>
    <n v="954"/>
    <x v="931"/>
    <s v="Enterprise-wide client-driven policy"/>
    <n v="42600"/>
    <n v="156384"/>
    <x v="1"/>
    <n v="1548"/>
    <x v="2"/>
    <s v="AUD"/>
    <x v="110"/>
    <n v="1350363600"/>
    <b v="0"/>
    <b v="0"/>
    <x v="2"/>
    <x v="2"/>
    <x v="2"/>
    <n v="367.1"/>
    <n v="101.02325581395348"/>
  </r>
  <r>
    <n v="955"/>
    <x v="932"/>
    <s v="Function-based next generation emulation"/>
    <n v="700"/>
    <n v="7763"/>
    <x v="1"/>
    <n v="80"/>
    <x v="1"/>
    <s v="USD"/>
    <x v="847"/>
    <n v="1353996000"/>
    <b v="0"/>
    <b v="0"/>
    <x v="3"/>
    <x v="3"/>
    <x v="3"/>
    <n v="1109"/>
    <n v="97.037499999999994"/>
  </r>
  <r>
    <n v="956"/>
    <x v="933"/>
    <s v="Re-engineered composite focus group"/>
    <n v="187600"/>
    <n v="35698"/>
    <x v="0"/>
    <n v="830"/>
    <x v="1"/>
    <s v="USD"/>
    <x v="848"/>
    <n v="1451109600"/>
    <b v="0"/>
    <b v="0"/>
    <x v="22"/>
    <x v="4"/>
    <x v="22"/>
    <n v="19.03"/>
    <n v="43.00963855421687"/>
  </r>
  <r>
    <n v="957"/>
    <x v="934"/>
    <s v="Profound mission-critical function"/>
    <n v="9800"/>
    <n v="12434"/>
    <x v="1"/>
    <n v="131"/>
    <x v="1"/>
    <s v="USD"/>
    <x v="849"/>
    <n v="1329631200"/>
    <b v="0"/>
    <b v="0"/>
    <x v="3"/>
    <x v="3"/>
    <x v="3"/>
    <n v="126.88"/>
    <n v="94.916030534351151"/>
  </r>
  <r>
    <n v="958"/>
    <x v="935"/>
    <s v="De-engineered zero-defect open system"/>
    <n v="1100"/>
    <n v="8081"/>
    <x v="1"/>
    <n v="112"/>
    <x v="1"/>
    <s v="USD"/>
    <x v="780"/>
    <n v="1278997200"/>
    <b v="0"/>
    <b v="0"/>
    <x v="10"/>
    <x v="4"/>
    <x v="10"/>
    <n v="734.64"/>
    <n v="72.151785714285708"/>
  </r>
  <r>
    <n v="959"/>
    <x v="936"/>
    <s v="Operative hybrid utilization"/>
    <n v="145000"/>
    <n v="6631"/>
    <x v="0"/>
    <n v="130"/>
    <x v="1"/>
    <s v="USD"/>
    <x v="140"/>
    <n v="1280120400"/>
    <b v="0"/>
    <b v="0"/>
    <x v="18"/>
    <x v="5"/>
    <x v="18"/>
    <n v="4.57"/>
    <n v="51.007692307692309"/>
  </r>
  <r>
    <n v="960"/>
    <x v="937"/>
    <s v="Function-based interactive matrix"/>
    <n v="5500"/>
    <n v="4678"/>
    <x v="0"/>
    <n v="55"/>
    <x v="1"/>
    <s v="USD"/>
    <x v="850"/>
    <n v="1458104400"/>
    <b v="0"/>
    <b v="0"/>
    <x v="2"/>
    <x v="2"/>
    <x v="2"/>
    <n v="85.05"/>
    <n v="85.054545454545448"/>
  </r>
  <r>
    <n v="961"/>
    <x v="938"/>
    <s v="Optimized content-based collaboration"/>
    <n v="5700"/>
    <n v="6800"/>
    <x v="1"/>
    <n v="155"/>
    <x v="1"/>
    <s v="USD"/>
    <x v="851"/>
    <n v="1298268000"/>
    <b v="0"/>
    <b v="0"/>
    <x v="18"/>
    <x v="5"/>
    <x v="18"/>
    <n v="119.3"/>
    <n v="43.87096774193548"/>
  </r>
  <r>
    <n v="962"/>
    <x v="939"/>
    <s v="User-centric cohesive policy"/>
    <n v="3600"/>
    <n v="10657"/>
    <x v="1"/>
    <n v="266"/>
    <x v="1"/>
    <s v="USD"/>
    <x v="852"/>
    <n v="1386223200"/>
    <b v="0"/>
    <b v="0"/>
    <x v="0"/>
    <x v="0"/>
    <x v="0"/>
    <n v="296.02999999999997"/>
    <n v="40.063909774436091"/>
  </r>
  <r>
    <n v="963"/>
    <x v="940"/>
    <s v="Ergonomic methodical hub"/>
    <n v="5900"/>
    <n v="4997"/>
    <x v="0"/>
    <n v="114"/>
    <x v="6"/>
    <s v="EUR"/>
    <x v="853"/>
    <n v="1299823200"/>
    <b v="0"/>
    <b v="1"/>
    <x v="14"/>
    <x v="7"/>
    <x v="14"/>
    <n v="84.69"/>
    <n v="43.833333333333336"/>
  </r>
  <r>
    <n v="964"/>
    <x v="941"/>
    <s v="Devolved disintermediate encryption"/>
    <n v="3700"/>
    <n v="13164"/>
    <x v="1"/>
    <n v="155"/>
    <x v="1"/>
    <s v="USD"/>
    <x v="854"/>
    <n v="1431752400"/>
    <b v="0"/>
    <b v="0"/>
    <x v="3"/>
    <x v="3"/>
    <x v="3"/>
    <n v="355.78"/>
    <n v="84.92903225806451"/>
  </r>
  <r>
    <n v="965"/>
    <x v="942"/>
    <s v="Phased clear-thinking policy"/>
    <n v="2200"/>
    <n v="8501"/>
    <x v="1"/>
    <n v="207"/>
    <x v="4"/>
    <s v="GBP"/>
    <x v="67"/>
    <n v="1267855200"/>
    <b v="0"/>
    <b v="0"/>
    <x v="1"/>
    <x v="1"/>
    <x v="1"/>
    <n v="386.41"/>
    <n v="41.067632850241544"/>
  </r>
  <r>
    <n v="966"/>
    <x v="411"/>
    <s v="Seamless solution-oriented capacity"/>
    <n v="1700"/>
    <n v="13468"/>
    <x v="1"/>
    <n v="245"/>
    <x v="1"/>
    <s v="USD"/>
    <x v="855"/>
    <n v="1497675600"/>
    <b v="0"/>
    <b v="0"/>
    <x v="3"/>
    <x v="3"/>
    <x v="3"/>
    <n v="792.24"/>
    <n v="54.971428571428568"/>
  </r>
  <r>
    <n v="967"/>
    <x v="943"/>
    <s v="Organized human-resource attitude"/>
    <n v="88400"/>
    <n v="121138"/>
    <x v="1"/>
    <n v="1573"/>
    <x v="1"/>
    <s v="USD"/>
    <x v="107"/>
    <n v="1336885200"/>
    <b v="0"/>
    <b v="0"/>
    <x v="21"/>
    <x v="1"/>
    <x v="21"/>
    <n v="137.03"/>
    <n v="77.010807374443743"/>
  </r>
  <r>
    <n v="968"/>
    <x v="944"/>
    <s v="Open-architected disintermediate budgetary management"/>
    <n v="2400"/>
    <n v="8117"/>
    <x v="1"/>
    <n v="114"/>
    <x v="1"/>
    <s v="USD"/>
    <x v="344"/>
    <n v="1295157600"/>
    <b v="0"/>
    <b v="0"/>
    <x v="0"/>
    <x v="0"/>
    <x v="0"/>
    <n v="338.21"/>
    <n v="71.201754385964918"/>
  </r>
  <r>
    <n v="969"/>
    <x v="945"/>
    <s v="Multi-lateral radical solution"/>
    <n v="7900"/>
    <n v="8550"/>
    <x v="1"/>
    <n v="93"/>
    <x v="1"/>
    <s v="USD"/>
    <x v="856"/>
    <n v="1577599200"/>
    <b v="0"/>
    <b v="0"/>
    <x v="3"/>
    <x v="3"/>
    <x v="3"/>
    <n v="108.23"/>
    <n v="91.935483870967744"/>
  </r>
  <r>
    <n v="970"/>
    <x v="946"/>
    <s v="Inverse context-sensitive info-mediaries"/>
    <n v="94900"/>
    <n v="57659"/>
    <x v="0"/>
    <n v="594"/>
    <x v="1"/>
    <s v="USD"/>
    <x v="857"/>
    <n v="1305003600"/>
    <b v="0"/>
    <b v="0"/>
    <x v="3"/>
    <x v="3"/>
    <x v="3"/>
    <n v="60.76"/>
    <n v="97.069023569023571"/>
  </r>
  <r>
    <n v="971"/>
    <x v="947"/>
    <s v="Versatile neutral workforce"/>
    <n v="5100"/>
    <n v="1414"/>
    <x v="0"/>
    <n v="24"/>
    <x v="1"/>
    <s v="USD"/>
    <x v="858"/>
    <n v="1381726800"/>
    <b v="0"/>
    <b v="0"/>
    <x v="19"/>
    <x v="4"/>
    <x v="19"/>
    <n v="27.73"/>
    <n v="58.916666666666664"/>
  </r>
  <r>
    <n v="972"/>
    <x v="948"/>
    <s v="Multi-tiered systematic knowledge user"/>
    <n v="42700"/>
    <n v="97524"/>
    <x v="1"/>
    <n v="1681"/>
    <x v="1"/>
    <s v="USD"/>
    <x v="859"/>
    <n v="1402462800"/>
    <b v="0"/>
    <b v="1"/>
    <x v="2"/>
    <x v="2"/>
    <x v="2"/>
    <n v="228.39"/>
    <n v="58.015466983938133"/>
  </r>
  <r>
    <n v="973"/>
    <x v="949"/>
    <s v="Programmable multi-state algorithm"/>
    <n v="121100"/>
    <n v="26176"/>
    <x v="0"/>
    <n v="252"/>
    <x v="1"/>
    <s v="USD"/>
    <x v="860"/>
    <n v="1292133600"/>
    <b v="0"/>
    <b v="1"/>
    <x v="3"/>
    <x v="3"/>
    <x v="3"/>
    <n v="21.62"/>
    <n v="103.87301587301587"/>
  </r>
  <r>
    <n v="974"/>
    <x v="950"/>
    <s v="Multi-channeled reciprocal interface"/>
    <n v="800"/>
    <n v="2991"/>
    <x v="1"/>
    <n v="32"/>
    <x v="1"/>
    <s v="USD"/>
    <x v="170"/>
    <n v="1368939600"/>
    <b v="0"/>
    <b v="0"/>
    <x v="7"/>
    <x v="1"/>
    <x v="7"/>
    <n v="373.88"/>
    <n v="93.46875"/>
  </r>
  <r>
    <n v="975"/>
    <x v="951"/>
    <s v="Right-sized maximized migration"/>
    <n v="5400"/>
    <n v="8366"/>
    <x v="1"/>
    <n v="135"/>
    <x v="1"/>
    <s v="USD"/>
    <x v="861"/>
    <n v="1452146400"/>
    <b v="0"/>
    <b v="1"/>
    <x v="3"/>
    <x v="3"/>
    <x v="3"/>
    <n v="154.93"/>
    <n v="61.970370370370368"/>
  </r>
  <r>
    <n v="976"/>
    <x v="952"/>
    <s v="Self-enabling value-added artificial intelligence"/>
    <n v="4000"/>
    <n v="12886"/>
    <x v="1"/>
    <n v="140"/>
    <x v="1"/>
    <s v="USD"/>
    <x v="862"/>
    <n v="1296712800"/>
    <b v="0"/>
    <b v="1"/>
    <x v="3"/>
    <x v="3"/>
    <x v="3"/>
    <n v="322.14999999999998"/>
    <n v="92.042857142857144"/>
  </r>
  <r>
    <n v="977"/>
    <x v="597"/>
    <s v="Vision-oriented interactive solution"/>
    <n v="7000"/>
    <n v="5177"/>
    <x v="0"/>
    <n v="67"/>
    <x v="1"/>
    <s v="USD"/>
    <x v="863"/>
    <n v="1520748000"/>
    <b v="0"/>
    <b v="0"/>
    <x v="0"/>
    <x v="0"/>
    <x v="0"/>
    <n v="73.959999999999994"/>
    <n v="77.268656716417908"/>
  </r>
  <r>
    <n v="978"/>
    <x v="953"/>
    <s v="Fundamental user-facing productivity"/>
    <n v="1000"/>
    <n v="8641"/>
    <x v="1"/>
    <n v="92"/>
    <x v="1"/>
    <s v="USD"/>
    <x v="864"/>
    <n v="1480831200"/>
    <b v="0"/>
    <b v="0"/>
    <x v="11"/>
    <x v="6"/>
    <x v="11"/>
    <n v="864.1"/>
    <n v="93.923913043478265"/>
  </r>
  <r>
    <n v="979"/>
    <x v="954"/>
    <s v="Innovative well-modulated capability"/>
    <n v="60200"/>
    <n v="86244"/>
    <x v="1"/>
    <n v="1015"/>
    <x v="4"/>
    <s v="GBP"/>
    <x v="527"/>
    <n v="1426914000"/>
    <b v="0"/>
    <b v="0"/>
    <x v="3"/>
    <x v="3"/>
    <x v="3"/>
    <n v="143.26"/>
    <n v="84.969458128078813"/>
  </r>
  <r>
    <n v="980"/>
    <x v="955"/>
    <s v="Universal fault-tolerant orchestration"/>
    <n v="195200"/>
    <n v="78630"/>
    <x v="0"/>
    <n v="742"/>
    <x v="1"/>
    <s v="USD"/>
    <x v="865"/>
    <n v="1446616800"/>
    <b v="1"/>
    <b v="0"/>
    <x v="9"/>
    <x v="5"/>
    <x v="9"/>
    <n v="40.28"/>
    <n v="105.97035040431267"/>
  </r>
  <r>
    <n v="981"/>
    <x v="956"/>
    <s v="Grass-roots executive synergy"/>
    <n v="6700"/>
    <n v="11941"/>
    <x v="1"/>
    <n v="323"/>
    <x v="1"/>
    <s v="USD"/>
    <x v="866"/>
    <n v="1517032800"/>
    <b v="0"/>
    <b v="0"/>
    <x v="2"/>
    <x v="2"/>
    <x v="2"/>
    <n v="178.22"/>
    <n v="36.969040247678016"/>
  </r>
  <r>
    <n v="982"/>
    <x v="957"/>
    <s v="Multi-layered optimal application"/>
    <n v="7200"/>
    <n v="6115"/>
    <x v="0"/>
    <n v="75"/>
    <x v="1"/>
    <s v="USD"/>
    <x v="867"/>
    <n v="1311224400"/>
    <b v="0"/>
    <b v="1"/>
    <x v="4"/>
    <x v="4"/>
    <x v="4"/>
    <n v="84.93"/>
    <n v="81.533333333333331"/>
  </r>
  <r>
    <n v="983"/>
    <x v="958"/>
    <s v="Business-focused full-range core"/>
    <n v="129100"/>
    <n v="188404"/>
    <x v="1"/>
    <n v="2326"/>
    <x v="1"/>
    <s v="USD"/>
    <x v="868"/>
    <n v="1566190800"/>
    <b v="0"/>
    <b v="0"/>
    <x v="4"/>
    <x v="4"/>
    <x v="4"/>
    <n v="145.94"/>
    <n v="80.999140154772135"/>
  </r>
  <r>
    <n v="984"/>
    <x v="959"/>
    <s v="Exclusive system-worthy Graphic Interface"/>
    <n v="6500"/>
    <n v="9910"/>
    <x v="1"/>
    <n v="381"/>
    <x v="1"/>
    <s v="USD"/>
    <x v="105"/>
    <n v="1570165200"/>
    <b v="0"/>
    <b v="0"/>
    <x v="3"/>
    <x v="3"/>
    <x v="3"/>
    <n v="152.46"/>
    <n v="26.010498687664043"/>
  </r>
  <r>
    <n v="985"/>
    <x v="960"/>
    <s v="Enhanced optimal ability"/>
    <n v="170600"/>
    <n v="114523"/>
    <x v="0"/>
    <n v="4405"/>
    <x v="1"/>
    <s v="USD"/>
    <x v="481"/>
    <n v="1388556000"/>
    <b v="0"/>
    <b v="1"/>
    <x v="1"/>
    <x v="1"/>
    <x v="1"/>
    <n v="67.13"/>
    <n v="25.998410896708286"/>
  </r>
  <r>
    <n v="986"/>
    <x v="961"/>
    <s v="Optional zero administration neural-net"/>
    <n v="7800"/>
    <n v="3144"/>
    <x v="0"/>
    <n v="92"/>
    <x v="1"/>
    <s v="USD"/>
    <x v="253"/>
    <n v="1303189200"/>
    <b v="0"/>
    <b v="0"/>
    <x v="1"/>
    <x v="1"/>
    <x v="1"/>
    <n v="40.31"/>
    <n v="34.173913043478258"/>
  </r>
  <r>
    <n v="987"/>
    <x v="962"/>
    <s v="Ameliorated foreground focus group"/>
    <n v="6200"/>
    <n v="13441"/>
    <x v="1"/>
    <n v="480"/>
    <x v="1"/>
    <s v="USD"/>
    <x v="869"/>
    <n v="1494478800"/>
    <b v="0"/>
    <b v="0"/>
    <x v="4"/>
    <x v="4"/>
    <x v="4"/>
    <n v="216.79"/>
    <n v="28.002083333333335"/>
  </r>
  <r>
    <n v="988"/>
    <x v="963"/>
    <s v="Triple-buffered multi-tasking matrices"/>
    <n v="9400"/>
    <n v="4899"/>
    <x v="0"/>
    <n v="64"/>
    <x v="1"/>
    <s v="USD"/>
    <x v="864"/>
    <n v="1480744800"/>
    <b v="0"/>
    <b v="0"/>
    <x v="15"/>
    <x v="5"/>
    <x v="15"/>
    <n v="52.12"/>
    <n v="76.546875"/>
  </r>
  <r>
    <n v="989"/>
    <x v="964"/>
    <s v="Versatile dedicated migration"/>
    <n v="2400"/>
    <n v="11990"/>
    <x v="1"/>
    <n v="226"/>
    <x v="1"/>
    <s v="USD"/>
    <x v="843"/>
    <n v="1555822800"/>
    <b v="0"/>
    <b v="0"/>
    <x v="18"/>
    <x v="5"/>
    <x v="18"/>
    <n v="499.58"/>
    <n v="53.053097345132741"/>
  </r>
  <r>
    <n v="990"/>
    <x v="965"/>
    <s v="Devolved foreground customer loyalty"/>
    <n v="7800"/>
    <n v="6839"/>
    <x v="0"/>
    <n v="64"/>
    <x v="1"/>
    <s v="USD"/>
    <x v="289"/>
    <n v="1458882000"/>
    <b v="0"/>
    <b v="1"/>
    <x v="6"/>
    <x v="4"/>
    <x v="6"/>
    <n v="87.68"/>
    <n v="106.859375"/>
  </r>
  <r>
    <n v="991"/>
    <x v="509"/>
    <s v="Reduced reciprocal focus group"/>
    <n v="9800"/>
    <n v="11091"/>
    <x v="1"/>
    <n v="241"/>
    <x v="1"/>
    <s v="USD"/>
    <x v="870"/>
    <n v="1411966800"/>
    <b v="0"/>
    <b v="1"/>
    <x v="1"/>
    <x v="1"/>
    <x v="1"/>
    <n v="113.17"/>
    <n v="46.020746887966808"/>
  </r>
  <r>
    <n v="992"/>
    <x v="966"/>
    <s v="Networked global migration"/>
    <n v="3100"/>
    <n v="13223"/>
    <x v="1"/>
    <n v="132"/>
    <x v="1"/>
    <s v="USD"/>
    <x v="871"/>
    <n v="1526878800"/>
    <b v="0"/>
    <b v="1"/>
    <x v="6"/>
    <x v="4"/>
    <x v="6"/>
    <n v="426.55"/>
    <n v="100.17424242424242"/>
  </r>
  <r>
    <n v="993"/>
    <x v="967"/>
    <s v="De-engineered even-keeled definition"/>
    <n v="9800"/>
    <n v="7608"/>
    <x v="3"/>
    <n v="75"/>
    <x v="6"/>
    <s v="EUR"/>
    <x v="872"/>
    <n v="1452405600"/>
    <b v="0"/>
    <b v="1"/>
    <x v="14"/>
    <x v="7"/>
    <x v="14"/>
    <n v="77.63"/>
    <n v="101.44"/>
  </r>
  <r>
    <n v="994"/>
    <x v="968"/>
    <s v="Implemented bi-directional flexibility"/>
    <n v="141100"/>
    <n v="74073"/>
    <x v="0"/>
    <n v="842"/>
    <x v="1"/>
    <s v="USD"/>
    <x v="873"/>
    <n v="1414040400"/>
    <b v="0"/>
    <b v="1"/>
    <x v="18"/>
    <x v="5"/>
    <x v="18"/>
    <n v="52.5"/>
    <n v="87.972684085510693"/>
  </r>
  <r>
    <n v="995"/>
    <x v="969"/>
    <s v="Vision-oriented scalable definition"/>
    <n v="97300"/>
    <n v="153216"/>
    <x v="1"/>
    <n v="2043"/>
    <x v="1"/>
    <s v="USD"/>
    <x v="874"/>
    <n v="1543816800"/>
    <b v="0"/>
    <b v="1"/>
    <x v="0"/>
    <x v="0"/>
    <x v="0"/>
    <n v="157.47"/>
    <n v="74.995594713656388"/>
  </r>
  <r>
    <n v="996"/>
    <x v="970"/>
    <s v="Future-proofed upward-trending migration"/>
    <n v="6600"/>
    <n v="4814"/>
    <x v="0"/>
    <n v="112"/>
    <x v="1"/>
    <s v="USD"/>
    <x v="875"/>
    <n v="1359698400"/>
    <b v="0"/>
    <b v="0"/>
    <x v="3"/>
    <x v="3"/>
    <x v="3"/>
    <n v="72.94"/>
    <n v="42.982142857142854"/>
  </r>
  <r>
    <n v="997"/>
    <x v="971"/>
    <s v="Right-sized full-range throughput"/>
    <n v="7600"/>
    <n v="4603"/>
    <x v="3"/>
    <n v="139"/>
    <x v="6"/>
    <s v="EUR"/>
    <x v="876"/>
    <n v="1390629600"/>
    <b v="0"/>
    <b v="0"/>
    <x v="3"/>
    <x v="3"/>
    <x v="3"/>
    <n v="60.57"/>
    <n v="33.115107913669064"/>
  </r>
  <r>
    <n v="998"/>
    <x v="972"/>
    <s v="Polarized composite customer loyalty"/>
    <n v="66600"/>
    <n v="37823"/>
    <x v="0"/>
    <n v="374"/>
    <x v="1"/>
    <s v="USD"/>
    <x v="877"/>
    <n v="1267077600"/>
    <b v="0"/>
    <b v="1"/>
    <x v="7"/>
    <x v="1"/>
    <x v="7"/>
    <n v="56.79"/>
    <n v="101.13101604278074"/>
  </r>
  <r>
    <n v="999"/>
    <x v="973"/>
    <s v="Expanded eco-centric policy"/>
    <n v="111100"/>
    <n v="62819"/>
    <x v="3"/>
    <n v="1122"/>
    <x v="1"/>
    <s v="USD"/>
    <x v="878"/>
    <n v="1467781200"/>
    <b v="0"/>
    <b v="0"/>
    <x v="0"/>
    <x v="0"/>
    <x v="0"/>
    <n v="56.54"/>
    <n v="55.988413547237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x v="0"/>
    <n v="1448690400"/>
    <n v="1450159200"/>
    <b v="0"/>
    <b v="0"/>
    <s v="food/food trucks"/>
    <x v="0"/>
    <s v="food trucks"/>
    <n v="0"/>
    <n v="0"/>
    <x v="0"/>
    <d v="2015-12-15T06:00:00"/>
    <x v="0"/>
  </r>
  <r>
    <n v="1"/>
    <s v="Odom Inc"/>
    <s v="Managed bottom-line architecture"/>
    <n v="1400"/>
    <n v="14560"/>
    <x v="1"/>
    <n v="158"/>
    <s v="US"/>
    <x v="1"/>
    <n v="1408424400"/>
    <n v="1408597200"/>
    <b v="0"/>
    <b v="1"/>
    <s v="music/rock"/>
    <x v="1"/>
    <s v="rock"/>
    <n v="1040"/>
    <n v="92.151898734177209"/>
    <x v="1"/>
    <d v="2014-08-21T05:00:00"/>
    <x v="1"/>
  </r>
  <r>
    <n v="2"/>
    <s v="Melton, Robinson and Fritz"/>
    <s v="Function-based leadingedge pricing structure"/>
    <n v="108400"/>
    <n v="142523"/>
    <x v="1"/>
    <n v="1425"/>
    <s v="AU"/>
    <x v="2"/>
    <n v="1384668000"/>
    <n v="1384840800"/>
    <b v="0"/>
    <b v="0"/>
    <s v="technology/web"/>
    <x v="2"/>
    <s v="web"/>
    <n v="131.47999999999999"/>
    <n v="100.01614035087719"/>
    <x v="2"/>
    <d v="2013-11-19T06:00:00"/>
    <x v="2"/>
  </r>
  <r>
    <n v="3"/>
    <s v="Mcdonald, Gonzalez and Ross"/>
    <s v="Vision-oriented fresh-thinking conglomeration"/>
    <n v="4200"/>
    <n v="2477"/>
    <x v="0"/>
    <n v="24"/>
    <s v="US"/>
    <x v="1"/>
    <n v="1565499600"/>
    <n v="1568955600"/>
    <b v="0"/>
    <b v="0"/>
    <s v="music/rock"/>
    <x v="1"/>
    <s v="rock"/>
    <n v="58.98"/>
    <n v="103.20833333333333"/>
    <x v="3"/>
    <d v="2019-09-20T05:00:00"/>
    <x v="3"/>
  </r>
  <r>
    <n v="4"/>
    <s v="Larson-Little"/>
    <s v="Proactive foreground core"/>
    <n v="7600"/>
    <n v="5265"/>
    <x v="0"/>
    <n v="53"/>
    <s v="US"/>
    <x v="1"/>
    <n v="1547964000"/>
    <n v="1548309600"/>
    <b v="0"/>
    <b v="0"/>
    <s v="theater/plays"/>
    <x v="3"/>
    <s v="plays"/>
    <n v="69.28"/>
    <n v="99.339622641509436"/>
    <x v="4"/>
    <d v="2019-01-24T06:00:00"/>
    <x v="3"/>
  </r>
  <r>
    <n v="5"/>
    <s v="Harris Group"/>
    <s v="Open-source optimizing database"/>
    <n v="7600"/>
    <n v="13195"/>
    <x v="1"/>
    <n v="174"/>
    <s v="DK"/>
    <x v="3"/>
    <n v="1346130000"/>
    <n v="1347080400"/>
    <b v="0"/>
    <b v="0"/>
    <s v="theater/plays"/>
    <x v="3"/>
    <s v="plays"/>
    <n v="173.62"/>
    <n v="75.833333333333329"/>
    <x v="5"/>
    <d v="2012-09-08T05:00:00"/>
    <x v="4"/>
  </r>
  <r>
    <n v="6"/>
    <s v="Ortiz, Coleman and Mitchell"/>
    <s v="Operative upward-trending algorithm"/>
    <n v="5200"/>
    <n v="1090"/>
    <x v="0"/>
    <n v="18"/>
    <s v="GB"/>
    <x v="4"/>
    <n v="1505278800"/>
    <n v="1505365200"/>
    <b v="0"/>
    <b v="0"/>
    <s v="film &amp; video/documentary"/>
    <x v="4"/>
    <s v="documentary"/>
    <n v="20.96"/>
    <n v="60.555555555555557"/>
    <x v="6"/>
    <d v="2017-09-14T05:00:00"/>
    <x v="5"/>
  </r>
  <r>
    <n v="7"/>
    <s v="Carter-Guzman"/>
    <s v="Centralized cohesive challenge"/>
    <n v="4500"/>
    <n v="14741"/>
    <x v="1"/>
    <n v="227"/>
    <s v="DK"/>
    <x v="3"/>
    <n v="1439442000"/>
    <n v="1439614800"/>
    <b v="0"/>
    <b v="0"/>
    <s v="theater/plays"/>
    <x v="3"/>
    <s v="plays"/>
    <n v="327.58"/>
    <n v="64.93832599118943"/>
    <x v="7"/>
    <d v="2015-08-15T05:00:00"/>
    <x v="0"/>
  </r>
  <r>
    <n v="8"/>
    <s v="Nunez-Richards"/>
    <s v="Exclusive attitude-oriented intranet"/>
    <n v="110100"/>
    <n v="21946"/>
    <x v="2"/>
    <n v="708"/>
    <s v="DK"/>
    <x v="3"/>
    <n v="1281330000"/>
    <n v="1281502800"/>
    <b v="0"/>
    <b v="0"/>
    <s v="theater/plays"/>
    <x v="3"/>
    <s v="plays"/>
    <n v="19.93"/>
    <n v="30.997175141242938"/>
    <x v="8"/>
    <d v="2010-08-11T05:00:00"/>
    <x v="6"/>
  </r>
  <r>
    <n v="9"/>
    <s v="Rangel, Holt and Jones"/>
    <s v="Open-source fresh-thinking model"/>
    <n v="6200"/>
    <n v="3208"/>
    <x v="0"/>
    <n v="44"/>
    <s v="US"/>
    <x v="1"/>
    <n v="1379566800"/>
    <n v="1383804000"/>
    <b v="0"/>
    <b v="0"/>
    <s v="music/electric music"/>
    <x v="1"/>
    <s v="electric music"/>
    <n v="51.74"/>
    <n v="72.909090909090907"/>
    <x v="9"/>
    <d v="2013-11-07T06:00:00"/>
    <x v="2"/>
  </r>
  <r>
    <n v="10"/>
    <s v="Green Ltd"/>
    <s v="Monitored empowering installation"/>
    <n v="5200"/>
    <n v="13838"/>
    <x v="1"/>
    <n v="220"/>
    <s v="US"/>
    <x v="1"/>
    <n v="1281762000"/>
    <n v="1285909200"/>
    <b v="0"/>
    <b v="0"/>
    <s v="film &amp; video/drama"/>
    <x v="4"/>
    <s v="drama"/>
    <n v="266.12"/>
    <n v="62.9"/>
    <x v="10"/>
    <d v="2010-10-01T05:00:00"/>
    <x v="6"/>
  </r>
  <r>
    <n v="11"/>
    <s v="Perez, Johnson and Gardner"/>
    <s v="Grass-roots zero administration system engine"/>
    <n v="6300"/>
    <n v="3030"/>
    <x v="0"/>
    <n v="27"/>
    <s v="US"/>
    <x v="1"/>
    <n v="1285045200"/>
    <n v="1285563600"/>
    <b v="0"/>
    <b v="1"/>
    <s v="theater/plays"/>
    <x v="3"/>
    <s v="plays"/>
    <n v="48.1"/>
    <n v="112.22222222222223"/>
    <x v="11"/>
    <d v="2010-09-27T05:00:00"/>
    <x v="6"/>
  </r>
  <r>
    <n v="12"/>
    <s v="Kim Ltd"/>
    <s v="Assimilated hybrid intranet"/>
    <n v="6300"/>
    <n v="5629"/>
    <x v="0"/>
    <n v="55"/>
    <s v="US"/>
    <x v="1"/>
    <n v="1571720400"/>
    <n v="1572411600"/>
    <b v="0"/>
    <b v="0"/>
    <s v="film &amp; video/drama"/>
    <x v="4"/>
    <s v="drama"/>
    <n v="89.35"/>
    <n v="102.34545454545454"/>
    <x v="12"/>
    <d v="2019-10-30T05:00:00"/>
    <x v="3"/>
  </r>
  <r>
    <n v="13"/>
    <s v="Walker, Taylor and Coleman"/>
    <s v="Multi-tiered directional open architecture"/>
    <n v="4200"/>
    <n v="10295"/>
    <x v="1"/>
    <n v="98"/>
    <s v="US"/>
    <x v="1"/>
    <n v="1465621200"/>
    <n v="1466658000"/>
    <b v="0"/>
    <b v="0"/>
    <s v="music/indie rock"/>
    <x v="1"/>
    <s v="indie rock"/>
    <n v="245.12"/>
    <n v="105.05102040816327"/>
    <x v="13"/>
    <d v="2016-06-23T05:00:00"/>
    <x v="7"/>
  </r>
  <r>
    <n v="14"/>
    <s v="Rodriguez, Rose and Stewart"/>
    <s v="Cloned directional synergy"/>
    <n v="28200"/>
    <n v="18829"/>
    <x v="0"/>
    <n v="200"/>
    <s v="US"/>
    <x v="1"/>
    <n v="1331013600"/>
    <n v="1333342800"/>
    <b v="0"/>
    <b v="0"/>
    <s v="music/indie rock"/>
    <x v="1"/>
    <s v="indie rock"/>
    <n v="66.77"/>
    <n v="94.144999999999996"/>
    <x v="14"/>
    <d v="2012-04-02T05:00:00"/>
    <x v="4"/>
  </r>
  <r>
    <n v="15"/>
    <s v="Wright, Hunt and Rowe"/>
    <s v="Extended eco-centric pricing structure"/>
    <n v="81200"/>
    <n v="38414"/>
    <x v="0"/>
    <n v="452"/>
    <s v="US"/>
    <x v="1"/>
    <n v="1575957600"/>
    <n v="1576303200"/>
    <b v="0"/>
    <b v="0"/>
    <s v="technology/wearables"/>
    <x v="2"/>
    <s v="wearables"/>
    <n v="47.31"/>
    <n v="84.986725663716811"/>
    <x v="15"/>
    <d v="2019-12-14T06:00:00"/>
    <x v="3"/>
  </r>
  <r>
    <n v="16"/>
    <s v="Hines Inc"/>
    <s v="Cross-platform systemic adapter"/>
    <n v="1700"/>
    <n v="11041"/>
    <x v="1"/>
    <n v="100"/>
    <s v="US"/>
    <x v="1"/>
    <n v="1390370400"/>
    <n v="1392271200"/>
    <b v="0"/>
    <b v="0"/>
    <s v="publishing/nonfiction"/>
    <x v="5"/>
    <s v="nonfiction"/>
    <n v="649.47"/>
    <n v="110.41"/>
    <x v="16"/>
    <d v="2014-02-13T06:00:00"/>
    <x v="1"/>
  </r>
  <r>
    <n v="17"/>
    <s v="Cochran-Nguyen"/>
    <s v="Seamless 4thgeneration methodology"/>
    <n v="84600"/>
    <n v="134845"/>
    <x v="1"/>
    <n v="1249"/>
    <s v="US"/>
    <x v="1"/>
    <n v="1294812000"/>
    <n v="1294898400"/>
    <b v="0"/>
    <b v="0"/>
    <s v="film &amp; video/animation"/>
    <x v="4"/>
    <s v="animation"/>
    <n v="159.38999999999999"/>
    <n v="107.96236989591674"/>
    <x v="17"/>
    <d v="2011-01-13T06:00:00"/>
    <x v="8"/>
  </r>
  <r>
    <n v="18"/>
    <s v="Johnson-Gould"/>
    <s v="Exclusive needs-based adapter"/>
    <n v="9100"/>
    <n v="6089"/>
    <x v="3"/>
    <n v="135"/>
    <s v="US"/>
    <x v="1"/>
    <n v="1536382800"/>
    <n v="1537074000"/>
    <b v="0"/>
    <b v="0"/>
    <s v="theater/plays"/>
    <x v="3"/>
    <s v="plays"/>
    <n v="66.91"/>
    <n v="45.103703703703701"/>
    <x v="18"/>
    <d v="2018-09-16T05:00:00"/>
    <x v="9"/>
  </r>
  <r>
    <n v="19"/>
    <s v="Perez-Hess"/>
    <s v="Down-sized cohesive archive"/>
    <n v="62500"/>
    <n v="30331"/>
    <x v="0"/>
    <n v="674"/>
    <s v="US"/>
    <x v="1"/>
    <n v="1551679200"/>
    <n v="1553490000"/>
    <b v="0"/>
    <b v="1"/>
    <s v="theater/plays"/>
    <x v="3"/>
    <s v="plays"/>
    <n v="48.53"/>
    <n v="45.001483679525222"/>
    <x v="19"/>
    <d v="2019-03-25T05:00:00"/>
    <x v="3"/>
  </r>
  <r>
    <n v="20"/>
    <s v="Reeves, Thompson and Richardson"/>
    <s v="Proactive composite alliance"/>
    <n v="131800"/>
    <n v="147936"/>
    <x v="1"/>
    <n v="1396"/>
    <s v="US"/>
    <x v="1"/>
    <n v="1406523600"/>
    <n v="1406523600"/>
    <b v="0"/>
    <b v="0"/>
    <s v="film &amp; video/drama"/>
    <x v="4"/>
    <s v="drama"/>
    <n v="112.24"/>
    <n v="105.97134670487107"/>
    <x v="20"/>
    <d v="2014-07-28T05:00:00"/>
    <x v="1"/>
  </r>
  <r>
    <n v="21"/>
    <s v="Simmons-Reynolds"/>
    <s v="Re-engineered intangible definition"/>
    <n v="94000"/>
    <n v="38533"/>
    <x v="0"/>
    <n v="558"/>
    <s v="US"/>
    <x v="1"/>
    <n v="1313384400"/>
    <n v="1316322000"/>
    <b v="0"/>
    <b v="0"/>
    <s v="theater/plays"/>
    <x v="3"/>
    <s v="plays"/>
    <n v="40.99"/>
    <n v="69.055555555555557"/>
    <x v="21"/>
    <d v="2011-09-18T05:00:00"/>
    <x v="8"/>
  </r>
  <r>
    <n v="22"/>
    <s v="Collier Inc"/>
    <s v="Enhanced dynamic definition"/>
    <n v="59100"/>
    <n v="75690"/>
    <x v="1"/>
    <n v="890"/>
    <s v="US"/>
    <x v="1"/>
    <n v="1522731600"/>
    <n v="1524027600"/>
    <b v="0"/>
    <b v="0"/>
    <s v="theater/plays"/>
    <x v="3"/>
    <s v="plays"/>
    <n v="128.07"/>
    <n v="85.044943820224717"/>
    <x v="22"/>
    <d v="2018-04-18T05:00:00"/>
    <x v="9"/>
  </r>
  <r>
    <n v="23"/>
    <s v="Gray-Jenkins"/>
    <s v="Devolved next generation adapter"/>
    <n v="4500"/>
    <n v="14942"/>
    <x v="1"/>
    <n v="142"/>
    <s v="GB"/>
    <x v="4"/>
    <n v="1550124000"/>
    <n v="1554699600"/>
    <b v="0"/>
    <b v="0"/>
    <s v="film &amp; video/documentary"/>
    <x v="4"/>
    <s v="documentary"/>
    <n v="332.04"/>
    <n v="105.22535211267606"/>
    <x v="23"/>
    <d v="2019-04-08T05:00:00"/>
    <x v="3"/>
  </r>
  <r>
    <n v="24"/>
    <s v="Scott, Wilson and Martin"/>
    <s v="Cross-platform intermediate frame"/>
    <n v="92400"/>
    <n v="104257"/>
    <x v="1"/>
    <n v="2673"/>
    <s v="US"/>
    <x v="1"/>
    <n v="1403326800"/>
    <n v="1403499600"/>
    <b v="0"/>
    <b v="0"/>
    <s v="technology/wearables"/>
    <x v="2"/>
    <s v="wearables"/>
    <n v="112.83"/>
    <n v="39.003741114852225"/>
    <x v="24"/>
    <d v="2014-06-23T05:00:00"/>
    <x v="1"/>
  </r>
  <r>
    <n v="25"/>
    <s v="Caldwell, Velazquez and Wilson"/>
    <s v="Monitored impactful analyzer"/>
    <n v="5500"/>
    <n v="11904"/>
    <x v="1"/>
    <n v="163"/>
    <s v="US"/>
    <x v="1"/>
    <n v="1305694800"/>
    <n v="1307422800"/>
    <b v="0"/>
    <b v="1"/>
    <s v="games/video games"/>
    <x v="6"/>
    <s v="video games"/>
    <n v="216.44"/>
    <n v="73.030674846625772"/>
    <x v="25"/>
    <d v="2011-06-07T05:00:00"/>
    <x v="8"/>
  </r>
  <r>
    <n v="26"/>
    <s v="Spencer-Bates"/>
    <s v="Optional responsive customer loyalty"/>
    <n v="107500"/>
    <n v="51814"/>
    <x v="3"/>
    <n v="1480"/>
    <s v="US"/>
    <x v="1"/>
    <n v="1533013200"/>
    <n v="1535346000"/>
    <b v="0"/>
    <b v="0"/>
    <s v="theater/plays"/>
    <x v="3"/>
    <s v="plays"/>
    <n v="48.2"/>
    <n v="35.009459459459457"/>
    <x v="26"/>
    <d v="2018-08-27T05:00:00"/>
    <x v="9"/>
  </r>
  <r>
    <n v="27"/>
    <s v="Best, Carr and Williams"/>
    <s v="Diverse transitional migration"/>
    <n v="2000"/>
    <n v="1599"/>
    <x v="0"/>
    <n v="15"/>
    <s v="US"/>
    <x v="1"/>
    <n v="1443848400"/>
    <n v="1444539600"/>
    <b v="0"/>
    <b v="0"/>
    <s v="music/rock"/>
    <x v="1"/>
    <s v="rock"/>
    <n v="79.95"/>
    <n v="106.6"/>
    <x v="27"/>
    <d v="2015-10-11T05:00:00"/>
    <x v="0"/>
  </r>
  <r>
    <n v="28"/>
    <s v="Campbell, Brown and Powell"/>
    <s v="Synchronized global task-force"/>
    <n v="130800"/>
    <n v="137635"/>
    <x v="1"/>
    <n v="2220"/>
    <s v="US"/>
    <x v="1"/>
    <n v="1265695200"/>
    <n v="1267682400"/>
    <b v="0"/>
    <b v="1"/>
    <s v="theater/plays"/>
    <x v="3"/>
    <s v="plays"/>
    <n v="105.23"/>
    <n v="61.997747747747745"/>
    <x v="28"/>
    <d v="2010-03-04T06:00:00"/>
    <x v="6"/>
  </r>
  <r>
    <n v="29"/>
    <s v="Johnson, Parker and Haynes"/>
    <s v="Focused 6thgeneration forecast"/>
    <n v="45900"/>
    <n v="150965"/>
    <x v="1"/>
    <n v="1606"/>
    <s v="CH"/>
    <x v="5"/>
    <n v="1532062800"/>
    <n v="1535518800"/>
    <b v="0"/>
    <b v="0"/>
    <s v="film &amp; video/shorts"/>
    <x v="4"/>
    <s v="shorts"/>
    <n v="328.9"/>
    <n v="94.000622665006233"/>
    <x v="29"/>
    <d v="2018-08-29T05:00:00"/>
    <x v="9"/>
  </r>
  <r>
    <n v="30"/>
    <s v="Clark-Cooke"/>
    <s v="Down-sized analyzing challenge"/>
    <n v="9000"/>
    <n v="14455"/>
    <x v="1"/>
    <n v="129"/>
    <s v="US"/>
    <x v="1"/>
    <n v="1558674000"/>
    <n v="1559106000"/>
    <b v="0"/>
    <b v="0"/>
    <s v="film &amp; video/animation"/>
    <x v="4"/>
    <s v="animation"/>
    <n v="160.61000000000001"/>
    <n v="112.05426356589147"/>
    <x v="30"/>
    <d v="2019-05-29T05:00:00"/>
    <x v="3"/>
  </r>
  <r>
    <n v="31"/>
    <s v="Schroeder Ltd"/>
    <s v="Progressive needs-based focus group"/>
    <n v="3500"/>
    <n v="10850"/>
    <x v="1"/>
    <n v="226"/>
    <s v="GB"/>
    <x v="4"/>
    <n v="1451973600"/>
    <n v="1454392800"/>
    <b v="0"/>
    <b v="0"/>
    <s v="games/video games"/>
    <x v="6"/>
    <s v="video games"/>
    <n v="310"/>
    <n v="48.008849557522126"/>
    <x v="31"/>
    <d v="2016-02-02T06:00:00"/>
    <x v="7"/>
  </r>
  <r>
    <n v="32"/>
    <s v="Jackson PLC"/>
    <s v="Ergonomic 6thgeneration success"/>
    <n v="101000"/>
    <n v="87676"/>
    <x v="0"/>
    <n v="2307"/>
    <s v="IT"/>
    <x v="6"/>
    <n v="1515564000"/>
    <n v="1517896800"/>
    <b v="0"/>
    <b v="0"/>
    <s v="film &amp; video/documentary"/>
    <x v="4"/>
    <s v="documentary"/>
    <n v="86.81"/>
    <n v="38.004334633723452"/>
    <x v="32"/>
    <d v="2018-02-06T06:00:00"/>
    <x v="9"/>
  </r>
  <r>
    <n v="33"/>
    <s v="Blair, Collins and Carter"/>
    <s v="Exclusive interactive approach"/>
    <n v="50200"/>
    <n v="189666"/>
    <x v="1"/>
    <n v="5419"/>
    <s v="US"/>
    <x v="1"/>
    <n v="1412485200"/>
    <n v="1415685600"/>
    <b v="0"/>
    <b v="0"/>
    <s v="theater/plays"/>
    <x v="3"/>
    <s v="plays"/>
    <n v="377.82"/>
    <n v="35.000184535892231"/>
    <x v="33"/>
    <d v="2014-11-11T06:00:00"/>
    <x v="1"/>
  </r>
  <r>
    <n v="34"/>
    <s v="Maldonado and Sons"/>
    <s v="Reverse-engineered asynchronous archive"/>
    <n v="9300"/>
    <n v="14025"/>
    <x v="1"/>
    <n v="165"/>
    <s v="US"/>
    <x v="1"/>
    <n v="1490245200"/>
    <n v="1490677200"/>
    <b v="0"/>
    <b v="0"/>
    <s v="film &amp; video/documentary"/>
    <x v="4"/>
    <s v="documentary"/>
    <n v="150.81"/>
    <n v="85"/>
    <x v="34"/>
    <d v="2017-03-28T05:00:00"/>
    <x v="5"/>
  </r>
  <r>
    <n v="35"/>
    <s v="Mitchell and Sons"/>
    <s v="Synergized intangible challenge"/>
    <n v="125500"/>
    <n v="188628"/>
    <x v="1"/>
    <n v="1965"/>
    <s v="DK"/>
    <x v="3"/>
    <n v="1547877600"/>
    <n v="1551506400"/>
    <b v="0"/>
    <b v="1"/>
    <s v="film &amp; video/drama"/>
    <x v="4"/>
    <s v="drama"/>
    <n v="150.30000000000001"/>
    <n v="95.993893129770996"/>
    <x v="35"/>
    <d v="2019-03-02T06:00:00"/>
    <x v="3"/>
  </r>
  <r>
    <n v="36"/>
    <s v="Jackson-Lewis"/>
    <s v="Monitored multi-state encryption"/>
    <n v="700"/>
    <n v="1101"/>
    <x v="1"/>
    <n v="16"/>
    <s v="US"/>
    <x v="1"/>
    <n v="1298700000"/>
    <n v="1300856400"/>
    <b v="0"/>
    <b v="0"/>
    <s v="theater/plays"/>
    <x v="3"/>
    <s v="plays"/>
    <n v="157.29"/>
    <n v="68.8125"/>
    <x v="36"/>
    <d v="2011-03-23T05:00:00"/>
    <x v="8"/>
  </r>
  <r>
    <n v="37"/>
    <s v="Black, Armstrong and Anderson"/>
    <s v="Profound attitude-oriented functionalities"/>
    <n v="8100"/>
    <n v="11339"/>
    <x v="1"/>
    <n v="107"/>
    <s v="US"/>
    <x v="1"/>
    <n v="1570338000"/>
    <n v="1573192800"/>
    <b v="0"/>
    <b v="1"/>
    <s v="publishing/fiction"/>
    <x v="5"/>
    <s v="fiction"/>
    <n v="139.99"/>
    <n v="105.97196261682242"/>
    <x v="37"/>
    <d v="2019-11-08T06:00:00"/>
    <x v="3"/>
  </r>
  <r>
    <n v="38"/>
    <s v="Maldonado-Gonzalez"/>
    <s v="Digitized client-driven database"/>
    <n v="3100"/>
    <n v="10085"/>
    <x v="1"/>
    <n v="134"/>
    <s v="US"/>
    <x v="1"/>
    <n v="1287378000"/>
    <n v="1287810000"/>
    <b v="0"/>
    <b v="0"/>
    <s v="photography/photography books"/>
    <x v="7"/>
    <s v="photography books"/>
    <n v="325.32"/>
    <n v="75.261194029850742"/>
    <x v="38"/>
    <d v="2010-10-23T05:00:00"/>
    <x v="6"/>
  </r>
  <r>
    <n v="39"/>
    <s v="Kim-Rice"/>
    <s v="Organized bi-directional function"/>
    <n v="9900"/>
    <n v="5027"/>
    <x v="0"/>
    <n v="88"/>
    <s v="DK"/>
    <x v="3"/>
    <n v="1361772000"/>
    <n v="1362978000"/>
    <b v="0"/>
    <b v="0"/>
    <s v="theater/plays"/>
    <x v="3"/>
    <s v="plays"/>
    <n v="50.78"/>
    <n v="57.125"/>
    <x v="39"/>
    <d v="2013-03-11T05:00:00"/>
    <x v="2"/>
  </r>
  <r>
    <n v="40"/>
    <s v="Garcia, Garcia and Lopez"/>
    <s v="Reduced stable middleware"/>
    <n v="8800"/>
    <n v="14878"/>
    <x v="1"/>
    <n v="198"/>
    <s v="US"/>
    <x v="1"/>
    <n v="1275714000"/>
    <n v="1277355600"/>
    <b v="0"/>
    <b v="1"/>
    <s v="technology/wearables"/>
    <x v="2"/>
    <s v="wearables"/>
    <n v="169.07"/>
    <n v="75.141414141414145"/>
    <x v="40"/>
    <d v="2010-06-24T05:00:00"/>
    <x v="6"/>
  </r>
  <r>
    <n v="41"/>
    <s v="Watts Group"/>
    <s v="Universal 5thgeneration neural-net"/>
    <n v="5600"/>
    <n v="11924"/>
    <x v="1"/>
    <n v="111"/>
    <s v="IT"/>
    <x v="6"/>
    <n v="1346734800"/>
    <n v="1348981200"/>
    <b v="0"/>
    <b v="1"/>
    <s v="music/rock"/>
    <x v="1"/>
    <s v="rock"/>
    <n v="212.93"/>
    <n v="107.42342342342343"/>
    <x v="41"/>
    <d v="2012-09-30T05:00:00"/>
    <x v="4"/>
  </r>
  <r>
    <n v="42"/>
    <s v="Werner-Bryant"/>
    <s v="Virtual uniform frame"/>
    <n v="1800"/>
    <n v="7991"/>
    <x v="1"/>
    <n v="222"/>
    <s v="US"/>
    <x v="1"/>
    <n v="1309755600"/>
    <n v="1310533200"/>
    <b v="0"/>
    <b v="0"/>
    <s v="food/food trucks"/>
    <x v="0"/>
    <s v="food trucks"/>
    <n v="443.94"/>
    <n v="35.995495495495497"/>
    <x v="42"/>
    <d v="2011-07-13T05:00:00"/>
    <x v="8"/>
  </r>
  <r>
    <n v="43"/>
    <s v="Schmitt-Mendoza"/>
    <s v="Profound explicit paradigm"/>
    <n v="90200"/>
    <n v="167717"/>
    <x v="1"/>
    <n v="6212"/>
    <s v="US"/>
    <x v="1"/>
    <n v="1406178000"/>
    <n v="1407560400"/>
    <b v="0"/>
    <b v="0"/>
    <s v="publishing/radio &amp; podcasts"/>
    <x v="5"/>
    <s v="radio &amp; podcasts"/>
    <n v="185.94"/>
    <n v="26.998873148744366"/>
    <x v="43"/>
    <d v="2014-08-09T05:00:00"/>
    <x v="1"/>
  </r>
  <r>
    <n v="44"/>
    <s v="Reid-Mccullough"/>
    <s v="Visionary real-time groupware"/>
    <n v="1600"/>
    <n v="10541"/>
    <x v="1"/>
    <n v="98"/>
    <s v="DK"/>
    <x v="3"/>
    <n v="1552798800"/>
    <n v="1552885200"/>
    <b v="0"/>
    <b v="0"/>
    <s v="publishing/fiction"/>
    <x v="5"/>
    <s v="fiction"/>
    <n v="658.81"/>
    <n v="107.56122448979592"/>
    <x v="44"/>
    <d v="2019-03-18T05:00:00"/>
    <x v="3"/>
  </r>
  <r>
    <n v="45"/>
    <s v="Woods-Clark"/>
    <s v="Networked tertiary Graphical User Interface"/>
    <n v="9500"/>
    <n v="4530"/>
    <x v="0"/>
    <n v="48"/>
    <s v="US"/>
    <x v="1"/>
    <n v="1478062800"/>
    <n v="1479362400"/>
    <b v="0"/>
    <b v="1"/>
    <s v="theater/plays"/>
    <x v="3"/>
    <s v="plays"/>
    <n v="47.68"/>
    <n v="94.375"/>
    <x v="45"/>
    <d v="2016-11-17T06:00:00"/>
    <x v="7"/>
  </r>
  <r>
    <n v="46"/>
    <s v="Vaughn, Hunt and Caldwell"/>
    <s v="Virtual grid-enabled task-force"/>
    <n v="3700"/>
    <n v="4247"/>
    <x v="1"/>
    <n v="92"/>
    <s v="US"/>
    <x v="1"/>
    <n v="1278565200"/>
    <n v="1280552400"/>
    <b v="0"/>
    <b v="0"/>
    <s v="music/rock"/>
    <x v="1"/>
    <s v="rock"/>
    <n v="114.78"/>
    <n v="46.163043478260867"/>
    <x v="46"/>
    <d v="2010-07-31T05:00:00"/>
    <x v="6"/>
  </r>
  <r>
    <n v="47"/>
    <s v="Bennett and Sons"/>
    <s v="Function-based multi-state software"/>
    <n v="1500"/>
    <n v="7129"/>
    <x v="1"/>
    <n v="149"/>
    <s v="US"/>
    <x v="1"/>
    <n v="1396069200"/>
    <n v="1398661200"/>
    <b v="0"/>
    <b v="0"/>
    <s v="theater/plays"/>
    <x v="3"/>
    <s v="plays"/>
    <n v="475.27"/>
    <n v="47.845637583892618"/>
    <x v="47"/>
    <d v="2014-04-28T05:00:00"/>
    <x v="1"/>
  </r>
  <r>
    <n v="48"/>
    <s v="Lamb Inc"/>
    <s v="Optimized leadingedge concept"/>
    <n v="33300"/>
    <n v="128862"/>
    <x v="1"/>
    <n v="2431"/>
    <s v="US"/>
    <x v="1"/>
    <n v="1435208400"/>
    <n v="1436245200"/>
    <b v="0"/>
    <b v="0"/>
    <s v="theater/plays"/>
    <x v="3"/>
    <s v="plays"/>
    <n v="386.97"/>
    <n v="53.007815713698065"/>
    <x v="48"/>
    <d v="2015-07-07T05:00:00"/>
    <x v="0"/>
  </r>
  <r>
    <n v="49"/>
    <s v="Casey-Kelly"/>
    <s v="Sharable holistic interface"/>
    <n v="7200"/>
    <n v="13653"/>
    <x v="1"/>
    <n v="303"/>
    <s v="US"/>
    <x v="1"/>
    <n v="1571547600"/>
    <n v="1575439200"/>
    <b v="0"/>
    <b v="0"/>
    <s v="music/rock"/>
    <x v="1"/>
    <s v="rock"/>
    <n v="189.63"/>
    <n v="45.059405940594061"/>
    <x v="49"/>
    <d v="2019-12-04T06:00:00"/>
    <x v="3"/>
  </r>
  <r>
    <n v="50"/>
    <s v="Jones, Taylor and Moore"/>
    <s v="Down-sized system-worthy secured line"/>
    <n v="100"/>
    <n v="2"/>
    <x v="0"/>
    <n v="1"/>
    <s v="IT"/>
    <x v="6"/>
    <n v="1375333200"/>
    <n v="1377752400"/>
    <b v="0"/>
    <b v="0"/>
    <s v="music/metal"/>
    <x v="1"/>
    <s v="metal"/>
    <n v="2"/>
    <n v="2"/>
    <x v="50"/>
    <d v="2013-08-29T05:00:00"/>
    <x v="2"/>
  </r>
  <r>
    <n v="51"/>
    <s v="Bradshaw, Gill and Donovan"/>
    <s v="Inverse secondary infrastructure"/>
    <n v="158100"/>
    <n v="145243"/>
    <x v="0"/>
    <n v="1467"/>
    <s v="GB"/>
    <x v="4"/>
    <n v="1332824400"/>
    <n v="1334206800"/>
    <b v="0"/>
    <b v="1"/>
    <s v="technology/wearables"/>
    <x v="2"/>
    <s v="wearables"/>
    <n v="91.87"/>
    <n v="99.006816632583508"/>
    <x v="51"/>
    <d v="2012-04-12T05:00:00"/>
    <x v="4"/>
  </r>
  <r>
    <n v="52"/>
    <s v="Hernandez, Rodriguez and Clark"/>
    <s v="Organic foreground leverage"/>
    <n v="7200"/>
    <n v="2459"/>
    <x v="0"/>
    <n v="75"/>
    <s v="US"/>
    <x v="1"/>
    <n v="1284526800"/>
    <n v="1284872400"/>
    <b v="0"/>
    <b v="0"/>
    <s v="theater/plays"/>
    <x v="3"/>
    <s v="plays"/>
    <n v="34.15"/>
    <n v="32.786666666666669"/>
    <x v="52"/>
    <d v="2010-09-19T05:00:00"/>
    <x v="6"/>
  </r>
  <r>
    <n v="53"/>
    <s v="Smith-Jones"/>
    <s v="Reverse-engineered static concept"/>
    <n v="8800"/>
    <n v="12356"/>
    <x v="1"/>
    <n v="209"/>
    <s v="US"/>
    <x v="1"/>
    <n v="1400562000"/>
    <n v="1403931600"/>
    <b v="0"/>
    <b v="0"/>
    <s v="film &amp; video/drama"/>
    <x v="4"/>
    <s v="drama"/>
    <n v="140.41"/>
    <n v="59.119617224880386"/>
    <x v="53"/>
    <d v="2014-06-28T05:00:00"/>
    <x v="1"/>
  </r>
  <r>
    <n v="54"/>
    <s v="Roy PLC"/>
    <s v="Multi-channeled neutral customer loyalty"/>
    <n v="6000"/>
    <n v="5392"/>
    <x v="0"/>
    <n v="120"/>
    <s v="US"/>
    <x v="1"/>
    <n v="1520748000"/>
    <n v="1521262800"/>
    <b v="0"/>
    <b v="0"/>
    <s v="technology/wearables"/>
    <x v="2"/>
    <s v="wearables"/>
    <n v="89.87"/>
    <n v="44.93333333333333"/>
    <x v="54"/>
    <d v="2018-03-17T05:00:00"/>
    <x v="9"/>
  </r>
  <r>
    <n v="55"/>
    <s v="Wright, Brooks and Villarreal"/>
    <s v="Reverse-engineered bifurcated strategy"/>
    <n v="6600"/>
    <n v="11746"/>
    <x v="1"/>
    <n v="131"/>
    <s v="US"/>
    <x v="1"/>
    <n v="1532926800"/>
    <n v="1533358800"/>
    <b v="0"/>
    <b v="0"/>
    <s v="music/jazz"/>
    <x v="1"/>
    <s v="jazz"/>
    <n v="177.97"/>
    <n v="89.664122137404576"/>
    <x v="55"/>
    <d v="2018-08-04T05:00:00"/>
    <x v="9"/>
  </r>
  <r>
    <n v="56"/>
    <s v="Flores, Miller and Johnson"/>
    <s v="Horizontal context-sensitive knowledge user"/>
    <n v="8000"/>
    <n v="11493"/>
    <x v="1"/>
    <n v="164"/>
    <s v="US"/>
    <x v="1"/>
    <n v="1420869600"/>
    <n v="1421474400"/>
    <b v="0"/>
    <b v="0"/>
    <s v="technology/wearables"/>
    <x v="2"/>
    <s v="wearables"/>
    <n v="143.66"/>
    <n v="70.079268292682926"/>
    <x v="56"/>
    <d v="2015-01-17T06:00:00"/>
    <x v="0"/>
  </r>
  <r>
    <n v="57"/>
    <s v="Bridges, Freeman and Kim"/>
    <s v="Cross-group multi-state task-force"/>
    <n v="2900"/>
    <n v="6243"/>
    <x v="1"/>
    <n v="201"/>
    <s v="US"/>
    <x v="1"/>
    <n v="1504242000"/>
    <n v="1505278800"/>
    <b v="0"/>
    <b v="0"/>
    <s v="games/video games"/>
    <x v="6"/>
    <s v="video games"/>
    <n v="215.28"/>
    <n v="31.059701492537314"/>
    <x v="57"/>
    <d v="2017-09-13T05:00:00"/>
    <x v="5"/>
  </r>
  <r>
    <n v="58"/>
    <s v="Anderson-Perez"/>
    <s v="Expanded 3rdgeneration strategy"/>
    <n v="2700"/>
    <n v="6132"/>
    <x v="1"/>
    <n v="211"/>
    <s v="US"/>
    <x v="1"/>
    <n v="1442811600"/>
    <n v="1443934800"/>
    <b v="0"/>
    <b v="0"/>
    <s v="theater/plays"/>
    <x v="3"/>
    <s v="plays"/>
    <n v="227.11"/>
    <n v="29.061611374407583"/>
    <x v="58"/>
    <d v="2015-10-04T05:00:00"/>
    <x v="0"/>
  </r>
  <r>
    <n v="59"/>
    <s v="Wright, Fox and Marks"/>
    <s v="Assimilated real-time support"/>
    <n v="1400"/>
    <n v="3851"/>
    <x v="1"/>
    <n v="128"/>
    <s v="US"/>
    <x v="1"/>
    <n v="1497243600"/>
    <n v="1498539600"/>
    <b v="0"/>
    <b v="1"/>
    <s v="theater/plays"/>
    <x v="3"/>
    <s v="plays"/>
    <n v="275.07"/>
    <n v="30.0859375"/>
    <x v="59"/>
    <d v="2017-06-27T05:00:00"/>
    <x v="5"/>
  </r>
  <r>
    <n v="60"/>
    <s v="Crawford-Peters"/>
    <s v="User-centric regional database"/>
    <n v="94200"/>
    <n v="135997"/>
    <x v="1"/>
    <n v="1600"/>
    <s v="CA"/>
    <x v="0"/>
    <n v="1342501200"/>
    <n v="1342760400"/>
    <b v="0"/>
    <b v="0"/>
    <s v="theater/plays"/>
    <x v="3"/>
    <s v="plays"/>
    <n v="144.37"/>
    <n v="84.998125000000002"/>
    <x v="60"/>
    <d v="2012-07-20T05:00:00"/>
    <x v="4"/>
  </r>
  <r>
    <n v="61"/>
    <s v="Romero-Hoffman"/>
    <s v="Open-source zero administration complexity"/>
    <n v="199200"/>
    <n v="184750"/>
    <x v="0"/>
    <n v="2253"/>
    <s v="CA"/>
    <x v="0"/>
    <n v="1298268000"/>
    <n v="1301720400"/>
    <b v="0"/>
    <b v="0"/>
    <s v="theater/plays"/>
    <x v="3"/>
    <s v="plays"/>
    <n v="92.75"/>
    <n v="82.001775410563695"/>
    <x v="61"/>
    <d v="2011-04-02T05:00:00"/>
    <x v="8"/>
  </r>
  <r>
    <n v="62"/>
    <s v="Sparks-West"/>
    <s v="Organized incremental standardization"/>
    <n v="2000"/>
    <n v="14452"/>
    <x v="1"/>
    <n v="249"/>
    <s v="US"/>
    <x v="1"/>
    <n v="1433480400"/>
    <n v="1433566800"/>
    <b v="0"/>
    <b v="0"/>
    <s v="technology/web"/>
    <x v="2"/>
    <s v="web"/>
    <n v="722.6"/>
    <n v="58.040160642570278"/>
    <x v="62"/>
    <d v="2015-06-06T05:00:00"/>
    <x v="0"/>
  </r>
  <r>
    <n v="63"/>
    <s v="Baker, Morgan and Brown"/>
    <s v="Assimilated didactic open system"/>
    <n v="4700"/>
    <n v="557"/>
    <x v="0"/>
    <n v="5"/>
    <s v="US"/>
    <x v="1"/>
    <n v="1493355600"/>
    <n v="1493874000"/>
    <b v="0"/>
    <b v="0"/>
    <s v="theater/plays"/>
    <x v="3"/>
    <s v="plays"/>
    <n v="11.85"/>
    <n v="111.4"/>
    <x v="63"/>
    <d v="2017-05-04T05:00:00"/>
    <x v="5"/>
  </r>
  <r>
    <n v="64"/>
    <s v="Mosley-Gilbert"/>
    <s v="Vision-oriented logistical intranet"/>
    <n v="2800"/>
    <n v="2734"/>
    <x v="0"/>
    <n v="38"/>
    <s v="US"/>
    <x v="1"/>
    <n v="1530507600"/>
    <n v="1531803600"/>
    <b v="0"/>
    <b v="1"/>
    <s v="technology/web"/>
    <x v="2"/>
    <s v="web"/>
    <n v="97.64"/>
    <n v="71.94736842105263"/>
    <x v="64"/>
    <d v="2018-07-17T05:00:00"/>
    <x v="9"/>
  </r>
  <r>
    <n v="65"/>
    <s v="Berry-Boyer"/>
    <s v="Mandatory incremental projection"/>
    <n v="6100"/>
    <n v="14405"/>
    <x v="1"/>
    <n v="236"/>
    <s v="US"/>
    <x v="1"/>
    <n v="1296108000"/>
    <n v="1296712800"/>
    <b v="0"/>
    <b v="0"/>
    <s v="theater/plays"/>
    <x v="3"/>
    <s v="plays"/>
    <n v="236.15"/>
    <n v="61.038135593220339"/>
    <x v="65"/>
    <d v="2011-02-03T06:00:00"/>
    <x v="8"/>
  </r>
  <r>
    <n v="66"/>
    <s v="Sanders-Allen"/>
    <s v="Grass-roots needs-based encryption"/>
    <n v="2900"/>
    <n v="1307"/>
    <x v="0"/>
    <n v="12"/>
    <s v="US"/>
    <x v="1"/>
    <n v="1428469200"/>
    <n v="1428901200"/>
    <b v="0"/>
    <b v="1"/>
    <s v="theater/plays"/>
    <x v="3"/>
    <s v="plays"/>
    <n v="45.07"/>
    <n v="108.91666666666667"/>
    <x v="66"/>
    <d v="2015-04-13T05:00:00"/>
    <x v="0"/>
  </r>
  <r>
    <n v="67"/>
    <s v="Lopez Inc"/>
    <s v="Team-oriented 6thgeneration middleware"/>
    <n v="72600"/>
    <n v="117892"/>
    <x v="1"/>
    <n v="4065"/>
    <s v="GB"/>
    <x v="4"/>
    <n v="1264399200"/>
    <n v="1264831200"/>
    <b v="0"/>
    <b v="1"/>
    <s v="technology/wearables"/>
    <x v="2"/>
    <s v="wearables"/>
    <n v="162.38999999999999"/>
    <n v="29.001722017220171"/>
    <x v="67"/>
    <d v="2010-01-30T06:00:00"/>
    <x v="6"/>
  </r>
  <r>
    <n v="68"/>
    <s v="Moreno-Turner"/>
    <s v="Inverse multi-tasking installation"/>
    <n v="5700"/>
    <n v="14508"/>
    <x v="1"/>
    <n v="246"/>
    <s v="IT"/>
    <x v="6"/>
    <n v="1501131600"/>
    <n v="1505192400"/>
    <b v="0"/>
    <b v="1"/>
    <s v="theater/plays"/>
    <x v="3"/>
    <s v="plays"/>
    <n v="254.53"/>
    <n v="58.975609756097562"/>
    <x v="68"/>
    <d v="2017-09-12T05:00:00"/>
    <x v="5"/>
  </r>
  <r>
    <n v="69"/>
    <s v="Jones-Watson"/>
    <s v="Switchable disintermediate moderator"/>
    <n v="7900"/>
    <n v="1901"/>
    <x v="3"/>
    <n v="17"/>
    <s v="US"/>
    <x v="1"/>
    <n v="1292738400"/>
    <n v="1295676000"/>
    <b v="0"/>
    <b v="0"/>
    <s v="theater/plays"/>
    <x v="3"/>
    <s v="plays"/>
    <n v="24.06"/>
    <n v="111.82352941176471"/>
    <x v="69"/>
    <d v="2011-01-22T06:00:00"/>
    <x v="6"/>
  </r>
  <r>
    <n v="70"/>
    <s v="Barker Inc"/>
    <s v="Re-engineered 24/7 task-force"/>
    <n v="128000"/>
    <n v="158389"/>
    <x v="1"/>
    <n v="2475"/>
    <s v="IT"/>
    <x v="6"/>
    <n v="1288674000"/>
    <n v="1292911200"/>
    <b v="0"/>
    <b v="1"/>
    <s v="theater/plays"/>
    <x v="3"/>
    <s v="plays"/>
    <n v="123.74"/>
    <n v="63.995555555555555"/>
    <x v="70"/>
    <d v="2010-12-21T06:00:00"/>
    <x v="6"/>
  </r>
  <r>
    <n v="71"/>
    <s v="Tate, Bass and House"/>
    <s v="Organic object-oriented budgetary management"/>
    <n v="6000"/>
    <n v="6484"/>
    <x v="1"/>
    <n v="76"/>
    <s v="US"/>
    <x v="1"/>
    <n v="1575093600"/>
    <n v="1575439200"/>
    <b v="0"/>
    <b v="0"/>
    <s v="theater/plays"/>
    <x v="3"/>
    <s v="plays"/>
    <n v="108.07"/>
    <n v="85.315789473684205"/>
    <x v="71"/>
    <d v="2019-12-04T06:00:00"/>
    <x v="3"/>
  </r>
  <r>
    <n v="72"/>
    <s v="Hampton, Lewis and Ray"/>
    <s v="Seamless coherent parallelism"/>
    <n v="600"/>
    <n v="4022"/>
    <x v="1"/>
    <n v="54"/>
    <s v="US"/>
    <x v="1"/>
    <n v="1435726800"/>
    <n v="1438837200"/>
    <b v="0"/>
    <b v="0"/>
    <s v="film &amp; video/animation"/>
    <x v="4"/>
    <s v="animation"/>
    <n v="670.33"/>
    <n v="74.481481481481481"/>
    <x v="72"/>
    <d v="2015-08-06T05:00:00"/>
    <x v="0"/>
  </r>
  <r>
    <n v="73"/>
    <s v="Collins-Goodman"/>
    <s v="Cross-platform even-keeled initiative"/>
    <n v="1400"/>
    <n v="9253"/>
    <x v="1"/>
    <n v="88"/>
    <s v="US"/>
    <x v="1"/>
    <n v="1480226400"/>
    <n v="1480485600"/>
    <b v="0"/>
    <b v="0"/>
    <s v="music/jazz"/>
    <x v="1"/>
    <s v="jazz"/>
    <n v="660.93"/>
    <n v="105.14772727272727"/>
    <x v="73"/>
    <d v="2016-11-30T06:00:00"/>
    <x v="7"/>
  </r>
  <r>
    <n v="74"/>
    <s v="Davis-Michael"/>
    <s v="Progressive tertiary framework"/>
    <n v="3900"/>
    <n v="4776"/>
    <x v="1"/>
    <n v="85"/>
    <s v="GB"/>
    <x v="4"/>
    <n v="1459054800"/>
    <n v="1459141200"/>
    <b v="0"/>
    <b v="0"/>
    <s v="music/metal"/>
    <x v="1"/>
    <s v="metal"/>
    <n v="122.46"/>
    <n v="56.188235294117646"/>
    <x v="74"/>
    <d v="2016-03-28T05:00:00"/>
    <x v="7"/>
  </r>
  <r>
    <n v="75"/>
    <s v="White, Torres and Bishop"/>
    <s v="Multi-layered dynamic protocol"/>
    <n v="9700"/>
    <n v="14606"/>
    <x v="1"/>
    <n v="170"/>
    <s v="US"/>
    <x v="1"/>
    <n v="1531630800"/>
    <n v="1532322000"/>
    <b v="0"/>
    <b v="0"/>
    <s v="photography/photography books"/>
    <x v="7"/>
    <s v="photography books"/>
    <n v="150.58000000000001"/>
    <n v="85.917647058823533"/>
    <x v="75"/>
    <d v="2018-07-23T05:00:00"/>
    <x v="9"/>
  </r>
  <r>
    <n v="76"/>
    <s v="Martin, Conway and Larsen"/>
    <s v="Horizontal next generation function"/>
    <n v="122900"/>
    <n v="95993"/>
    <x v="0"/>
    <n v="1684"/>
    <s v="US"/>
    <x v="1"/>
    <n v="1421992800"/>
    <n v="1426222800"/>
    <b v="1"/>
    <b v="1"/>
    <s v="theater/plays"/>
    <x v="3"/>
    <s v="plays"/>
    <n v="78.11"/>
    <n v="57.00296912114014"/>
    <x v="76"/>
    <d v="2015-03-13T05:00:00"/>
    <x v="0"/>
  </r>
  <r>
    <n v="77"/>
    <s v="Acevedo-Huffman"/>
    <s v="Pre-emptive impactful model"/>
    <n v="9500"/>
    <n v="4460"/>
    <x v="0"/>
    <n v="56"/>
    <s v="US"/>
    <x v="1"/>
    <n v="1285563600"/>
    <n v="1286773200"/>
    <b v="0"/>
    <b v="1"/>
    <s v="film &amp; video/animation"/>
    <x v="4"/>
    <s v="animation"/>
    <n v="46.95"/>
    <n v="79.642857142857139"/>
    <x v="77"/>
    <d v="2010-10-11T05:00:00"/>
    <x v="6"/>
  </r>
  <r>
    <n v="78"/>
    <s v="Montgomery, Larson and Spencer"/>
    <s v="User-centric bifurcated knowledge user"/>
    <n v="4500"/>
    <n v="13536"/>
    <x v="1"/>
    <n v="330"/>
    <s v="US"/>
    <x v="1"/>
    <n v="1523854800"/>
    <n v="1523941200"/>
    <b v="0"/>
    <b v="0"/>
    <s v="publishing/translations"/>
    <x v="5"/>
    <s v="translations"/>
    <n v="300.8"/>
    <n v="41.018181818181816"/>
    <x v="78"/>
    <d v="2018-04-17T05:00:00"/>
    <x v="9"/>
  </r>
  <r>
    <n v="79"/>
    <s v="Soto LLC"/>
    <s v="Triple-buffered reciprocal project"/>
    <n v="57800"/>
    <n v="40228"/>
    <x v="0"/>
    <n v="838"/>
    <s v="US"/>
    <x v="1"/>
    <n v="1529125200"/>
    <n v="1529557200"/>
    <b v="0"/>
    <b v="0"/>
    <s v="theater/plays"/>
    <x v="3"/>
    <s v="plays"/>
    <n v="69.599999999999994"/>
    <n v="48.004773269689736"/>
    <x v="79"/>
    <d v="2018-06-21T05:00:00"/>
    <x v="9"/>
  </r>
  <r>
    <n v="80"/>
    <s v="Sutton, Barrett and Tucker"/>
    <s v="Cross-platform needs-based approach"/>
    <n v="1100"/>
    <n v="7012"/>
    <x v="1"/>
    <n v="127"/>
    <s v="US"/>
    <x v="1"/>
    <n v="1503982800"/>
    <n v="1506574800"/>
    <b v="0"/>
    <b v="0"/>
    <s v="games/video games"/>
    <x v="6"/>
    <s v="video games"/>
    <n v="637.45000000000005"/>
    <n v="55.212598425196852"/>
    <x v="80"/>
    <d v="2017-09-28T05:00:00"/>
    <x v="5"/>
  </r>
  <r>
    <n v="81"/>
    <s v="Gomez, Bailey and Flores"/>
    <s v="User-friendly static contingency"/>
    <n v="16800"/>
    <n v="37857"/>
    <x v="1"/>
    <n v="411"/>
    <s v="US"/>
    <x v="1"/>
    <n v="1511416800"/>
    <n v="1513576800"/>
    <b v="0"/>
    <b v="0"/>
    <s v="music/rock"/>
    <x v="1"/>
    <s v="rock"/>
    <n v="225.34"/>
    <n v="92.109489051094897"/>
    <x v="81"/>
    <d v="2017-12-18T06:00:00"/>
    <x v="5"/>
  </r>
  <r>
    <n v="82"/>
    <s v="Porter-George"/>
    <s v="Reactive content-based framework"/>
    <n v="1000"/>
    <n v="14973"/>
    <x v="1"/>
    <n v="180"/>
    <s v="GB"/>
    <x v="4"/>
    <n v="1547704800"/>
    <n v="1548309600"/>
    <b v="0"/>
    <b v="1"/>
    <s v="games/video games"/>
    <x v="6"/>
    <s v="video games"/>
    <n v="1497.3"/>
    <n v="83.183333333333337"/>
    <x v="82"/>
    <d v="2019-01-24T06:00:00"/>
    <x v="3"/>
  </r>
  <r>
    <n v="83"/>
    <s v="Fitzgerald PLC"/>
    <s v="Realigned user-facing concept"/>
    <n v="106400"/>
    <n v="39996"/>
    <x v="0"/>
    <n v="1000"/>
    <s v="US"/>
    <x v="1"/>
    <n v="1469682000"/>
    <n v="1471582800"/>
    <b v="0"/>
    <b v="0"/>
    <s v="music/electric music"/>
    <x v="1"/>
    <s v="electric music"/>
    <n v="37.590000000000003"/>
    <n v="39.996000000000002"/>
    <x v="83"/>
    <d v="2016-08-19T05:00:00"/>
    <x v="7"/>
  </r>
  <r>
    <n v="84"/>
    <s v="Cisneros-Burton"/>
    <s v="Public-key zero tolerance orchestration"/>
    <n v="31400"/>
    <n v="41564"/>
    <x v="1"/>
    <n v="374"/>
    <s v="US"/>
    <x v="1"/>
    <n v="1343451600"/>
    <n v="1344315600"/>
    <b v="0"/>
    <b v="0"/>
    <s v="technology/wearables"/>
    <x v="2"/>
    <s v="wearables"/>
    <n v="132.37"/>
    <n v="111.1336898395722"/>
    <x v="84"/>
    <d v="2012-08-07T05:00:00"/>
    <x v="4"/>
  </r>
  <r>
    <n v="85"/>
    <s v="Hill, Lawson and Wilkinson"/>
    <s v="Multi-tiered eco-centric architecture"/>
    <n v="4900"/>
    <n v="6430"/>
    <x v="1"/>
    <n v="71"/>
    <s v="AU"/>
    <x v="2"/>
    <n v="1315717200"/>
    <n v="1316408400"/>
    <b v="0"/>
    <b v="0"/>
    <s v="music/indie rock"/>
    <x v="1"/>
    <s v="indie rock"/>
    <n v="131.22"/>
    <n v="90.563380281690144"/>
    <x v="85"/>
    <d v="2011-09-19T05:00:00"/>
    <x v="8"/>
  </r>
  <r>
    <n v="86"/>
    <s v="Davis-Smith"/>
    <s v="Organic motivating firmware"/>
    <n v="7400"/>
    <n v="12405"/>
    <x v="1"/>
    <n v="203"/>
    <s v="US"/>
    <x v="1"/>
    <n v="1430715600"/>
    <n v="1431838800"/>
    <b v="1"/>
    <b v="0"/>
    <s v="theater/plays"/>
    <x v="3"/>
    <s v="plays"/>
    <n v="167.64"/>
    <n v="61.108374384236456"/>
    <x v="86"/>
    <d v="2015-05-17T05:00:00"/>
    <x v="0"/>
  </r>
  <r>
    <n v="87"/>
    <s v="Farrell and Sons"/>
    <s v="Synergized 4thgeneration conglomeration"/>
    <n v="198500"/>
    <n v="123040"/>
    <x v="0"/>
    <n v="1482"/>
    <s v="AU"/>
    <x v="2"/>
    <n v="1299564000"/>
    <n v="1300510800"/>
    <b v="0"/>
    <b v="1"/>
    <s v="music/rock"/>
    <x v="1"/>
    <s v="rock"/>
    <n v="61.98"/>
    <n v="83.022941970310384"/>
    <x v="87"/>
    <d v="2011-03-19T05:00:00"/>
    <x v="8"/>
  </r>
  <r>
    <n v="88"/>
    <s v="Clark Group"/>
    <s v="Grass-roots fault-tolerant policy"/>
    <n v="4800"/>
    <n v="12516"/>
    <x v="1"/>
    <n v="113"/>
    <s v="US"/>
    <x v="1"/>
    <n v="1429160400"/>
    <n v="1431061200"/>
    <b v="0"/>
    <b v="0"/>
    <s v="publishing/translations"/>
    <x v="5"/>
    <s v="translations"/>
    <n v="260.75"/>
    <n v="110.76106194690266"/>
    <x v="88"/>
    <d v="2015-05-08T05:00:00"/>
    <x v="0"/>
  </r>
  <r>
    <n v="89"/>
    <s v="White, Singleton and Zimmerman"/>
    <s v="Monitored scalable knowledgebase"/>
    <n v="3400"/>
    <n v="8588"/>
    <x v="1"/>
    <n v="96"/>
    <s v="US"/>
    <x v="1"/>
    <n v="1271307600"/>
    <n v="1271480400"/>
    <b v="0"/>
    <b v="0"/>
    <s v="theater/plays"/>
    <x v="3"/>
    <s v="plays"/>
    <n v="252.59"/>
    <n v="89.458333333333329"/>
    <x v="89"/>
    <d v="2010-04-17T05:00:00"/>
    <x v="6"/>
  </r>
  <r>
    <n v="90"/>
    <s v="Kramer Group"/>
    <s v="Synergistic explicit parallelism"/>
    <n v="7800"/>
    <n v="6132"/>
    <x v="0"/>
    <n v="106"/>
    <s v="US"/>
    <x v="1"/>
    <n v="1456380000"/>
    <n v="1456380000"/>
    <b v="0"/>
    <b v="1"/>
    <s v="theater/plays"/>
    <x v="3"/>
    <s v="plays"/>
    <n v="78.62"/>
    <n v="57.849056603773583"/>
    <x v="90"/>
    <d v="2016-02-25T06:00:00"/>
    <x v="7"/>
  </r>
  <r>
    <n v="91"/>
    <s v="Frazier, Patrick and Smith"/>
    <s v="Enhanced systemic analyzer"/>
    <n v="154300"/>
    <n v="74688"/>
    <x v="0"/>
    <n v="679"/>
    <s v="IT"/>
    <x v="6"/>
    <n v="1470459600"/>
    <n v="1472878800"/>
    <b v="0"/>
    <b v="0"/>
    <s v="publishing/translations"/>
    <x v="5"/>
    <s v="translations"/>
    <n v="48.4"/>
    <n v="109.99705449189985"/>
    <x v="91"/>
    <d v="2016-09-03T05:00:00"/>
    <x v="7"/>
  </r>
  <r>
    <n v="92"/>
    <s v="Santos, Bell and Lloyd"/>
    <s v="Object-based analyzing knowledge user"/>
    <n v="20000"/>
    <n v="51775"/>
    <x v="1"/>
    <n v="498"/>
    <s v="CH"/>
    <x v="5"/>
    <n v="1277269200"/>
    <n v="1277355600"/>
    <b v="0"/>
    <b v="1"/>
    <s v="games/video games"/>
    <x v="6"/>
    <s v="video games"/>
    <n v="258.88"/>
    <n v="103.96586345381526"/>
    <x v="92"/>
    <d v="2010-06-24T05:00:00"/>
    <x v="6"/>
  </r>
  <r>
    <n v="93"/>
    <s v="Hall and Sons"/>
    <s v="Pre-emptive radical architecture"/>
    <n v="108800"/>
    <n v="65877"/>
    <x v="3"/>
    <n v="610"/>
    <s v="US"/>
    <x v="1"/>
    <n v="1350709200"/>
    <n v="1351054800"/>
    <b v="0"/>
    <b v="1"/>
    <s v="theater/plays"/>
    <x v="3"/>
    <s v="plays"/>
    <n v="60.55"/>
    <n v="107.99508196721311"/>
    <x v="93"/>
    <d v="2012-10-24T05:00:00"/>
    <x v="4"/>
  </r>
  <r>
    <n v="94"/>
    <s v="Hanson Inc"/>
    <s v="Grass-roots web-enabled contingency"/>
    <n v="2900"/>
    <n v="8807"/>
    <x v="1"/>
    <n v="180"/>
    <s v="GB"/>
    <x v="4"/>
    <n v="1554613200"/>
    <n v="1555563600"/>
    <b v="0"/>
    <b v="0"/>
    <s v="technology/web"/>
    <x v="2"/>
    <s v="web"/>
    <n v="303.69"/>
    <n v="48.927777777777777"/>
    <x v="94"/>
    <d v="2019-04-18T05:00:00"/>
    <x v="3"/>
  </r>
  <r>
    <n v="95"/>
    <s v="Sanchez LLC"/>
    <s v="Stand-alone system-worthy standardization"/>
    <n v="900"/>
    <n v="1017"/>
    <x v="1"/>
    <n v="27"/>
    <s v="US"/>
    <x v="1"/>
    <n v="1571029200"/>
    <n v="1571634000"/>
    <b v="0"/>
    <b v="0"/>
    <s v="film &amp; video/documentary"/>
    <x v="4"/>
    <s v="documentary"/>
    <n v="113"/>
    <n v="37.666666666666664"/>
    <x v="95"/>
    <d v="2019-10-21T05:00:00"/>
    <x v="3"/>
  </r>
  <r>
    <n v="96"/>
    <s v="Howard Ltd"/>
    <s v="Down-sized systematic policy"/>
    <n v="69700"/>
    <n v="151513"/>
    <x v="1"/>
    <n v="2331"/>
    <s v="US"/>
    <x v="1"/>
    <n v="1299736800"/>
    <n v="1300856400"/>
    <b v="0"/>
    <b v="0"/>
    <s v="theater/plays"/>
    <x v="3"/>
    <s v="plays"/>
    <n v="217.38"/>
    <n v="64.999141999141997"/>
    <x v="96"/>
    <d v="2011-03-23T05:00:00"/>
    <x v="8"/>
  </r>
  <r>
    <n v="97"/>
    <s v="Stewart LLC"/>
    <s v="Cloned bi-directional architecture"/>
    <n v="1300"/>
    <n v="12047"/>
    <x v="1"/>
    <n v="113"/>
    <s v="US"/>
    <x v="1"/>
    <n v="1435208400"/>
    <n v="1439874000"/>
    <b v="0"/>
    <b v="0"/>
    <s v="food/food trucks"/>
    <x v="0"/>
    <s v="food trucks"/>
    <n v="926.69"/>
    <n v="106.61061946902655"/>
    <x v="48"/>
    <d v="2015-08-18T05:00:00"/>
    <x v="0"/>
  </r>
  <r>
    <n v="98"/>
    <s v="Arias, Allen and Miller"/>
    <s v="Seamless transitional portal"/>
    <n v="97800"/>
    <n v="32951"/>
    <x v="0"/>
    <n v="1220"/>
    <s v="AU"/>
    <x v="2"/>
    <n v="1437973200"/>
    <n v="1438318800"/>
    <b v="0"/>
    <b v="0"/>
    <s v="games/video games"/>
    <x v="6"/>
    <s v="video games"/>
    <n v="33.69"/>
    <n v="27.009016393442622"/>
    <x v="97"/>
    <d v="2015-07-31T05:00:00"/>
    <x v="0"/>
  </r>
  <r>
    <n v="99"/>
    <s v="Baker-Morris"/>
    <s v="Fully-configurable motivating approach"/>
    <n v="7600"/>
    <n v="14951"/>
    <x v="1"/>
    <n v="164"/>
    <s v="US"/>
    <x v="1"/>
    <n v="1416895200"/>
    <n v="1419400800"/>
    <b v="0"/>
    <b v="0"/>
    <s v="theater/plays"/>
    <x v="3"/>
    <s v="plays"/>
    <n v="196.72"/>
    <n v="91.16463414634147"/>
    <x v="98"/>
    <d v="2014-12-24T06:00:00"/>
    <x v="1"/>
  </r>
  <r>
    <n v="100"/>
    <s v="Tucker, Fox and Green"/>
    <s v="Upgradable fault-tolerant approach"/>
    <n v="100"/>
    <n v="1"/>
    <x v="0"/>
    <n v="1"/>
    <s v="US"/>
    <x v="1"/>
    <n v="1319000400"/>
    <n v="1320555600"/>
    <b v="0"/>
    <b v="0"/>
    <s v="theater/plays"/>
    <x v="3"/>
    <s v="plays"/>
    <n v="1"/>
    <n v="1"/>
    <x v="99"/>
    <d v="2011-11-06T05:00:00"/>
    <x v="8"/>
  </r>
  <r>
    <n v="101"/>
    <s v="Douglas LLC"/>
    <s v="Reduced heuristic moratorium"/>
    <n v="900"/>
    <n v="9193"/>
    <x v="1"/>
    <n v="164"/>
    <s v="US"/>
    <x v="1"/>
    <n v="1424498400"/>
    <n v="1425103200"/>
    <b v="0"/>
    <b v="1"/>
    <s v="music/electric music"/>
    <x v="1"/>
    <s v="electric music"/>
    <n v="1021.44"/>
    <n v="56.054878048780488"/>
    <x v="100"/>
    <d v="2015-02-28T06:00:00"/>
    <x v="0"/>
  </r>
  <r>
    <n v="102"/>
    <s v="Garcia Inc"/>
    <s v="Front-line web-enabled model"/>
    <n v="3700"/>
    <n v="10422"/>
    <x v="1"/>
    <n v="336"/>
    <s v="US"/>
    <x v="1"/>
    <n v="1526274000"/>
    <n v="1526878800"/>
    <b v="0"/>
    <b v="1"/>
    <s v="technology/wearables"/>
    <x v="2"/>
    <s v="wearables"/>
    <n v="281.68"/>
    <n v="31.017857142857142"/>
    <x v="101"/>
    <d v="2018-05-21T05:00:00"/>
    <x v="9"/>
  </r>
  <r>
    <n v="103"/>
    <s v="Frye, Hunt and Powell"/>
    <s v="Polarized incremental emulation"/>
    <n v="10000"/>
    <n v="2461"/>
    <x v="0"/>
    <n v="37"/>
    <s v="IT"/>
    <x v="6"/>
    <n v="1287896400"/>
    <n v="1288674000"/>
    <b v="0"/>
    <b v="0"/>
    <s v="music/electric music"/>
    <x v="1"/>
    <s v="electric music"/>
    <n v="24.61"/>
    <n v="66.513513513513516"/>
    <x v="102"/>
    <d v="2010-11-02T05:00:00"/>
    <x v="6"/>
  </r>
  <r>
    <n v="104"/>
    <s v="Smith, Wells and Nguyen"/>
    <s v="Self-enabling grid-enabled initiative"/>
    <n v="119200"/>
    <n v="170623"/>
    <x v="1"/>
    <n v="1917"/>
    <s v="US"/>
    <x v="1"/>
    <n v="1495515600"/>
    <n v="1495602000"/>
    <b v="0"/>
    <b v="0"/>
    <s v="music/indie rock"/>
    <x v="1"/>
    <s v="indie rock"/>
    <n v="143.13999999999999"/>
    <n v="89.005216484089729"/>
    <x v="103"/>
    <d v="2017-05-24T05:00:00"/>
    <x v="5"/>
  </r>
  <r>
    <n v="105"/>
    <s v="Charles-Johnson"/>
    <s v="Total fresh-thinking system engine"/>
    <n v="6800"/>
    <n v="9829"/>
    <x v="1"/>
    <n v="95"/>
    <s v="US"/>
    <x v="1"/>
    <n v="1364878800"/>
    <n v="1366434000"/>
    <b v="0"/>
    <b v="0"/>
    <s v="technology/web"/>
    <x v="2"/>
    <s v="web"/>
    <n v="144.54"/>
    <n v="103.46315789473684"/>
    <x v="104"/>
    <d v="2013-04-20T05:00:00"/>
    <x v="2"/>
  </r>
  <r>
    <n v="106"/>
    <s v="Brandt, Carter and Wood"/>
    <s v="Ameliorated clear-thinking circuit"/>
    <n v="3900"/>
    <n v="14006"/>
    <x v="1"/>
    <n v="147"/>
    <s v="US"/>
    <x v="1"/>
    <n v="1567918800"/>
    <n v="1568350800"/>
    <b v="0"/>
    <b v="0"/>
    <s v="theater/plays"/>
    <x v="3"/>
    <s v="plays"/>
    <n v="359.13"/>
    <n v="95.278911564625844"/>
    <x v="105"/>
    <d v="2019-09-13T05:00:00"/>
    <x v="3"/>
  </r>
  <r>
    <n v="107"/>
    <s v="Tucker, Schmidt and Reid"/>
    <s v="Multi-layered encompassing installation"/>
    <n v="3500"/>
    <n v="6527"/>
    <x v="1"/>
    <n v="86"/>
    <s v="US"/>
    <x v="1"/>
    <n v="1524459600"/>
    <n v="1525928400"/>
    <b v="0"/>
    <b v="1"/>
    <s v="theater/plays"/>
    <x v="3"/>
    <s v="plays"/>
    <n v="186.49"/>
    <n v="75.895348837209298"/>
    <x v="106"/>
    <d v="2018-05-10T05:00:00"/>
    <x v="9"/>
  </r>
  <r>
    <n v="108"/>
    <s v="Decker Inc"/>
    <s v="Universal encompassing implementation"/>
    <n v="1500"/>
    <n v="8929"/>
    <x v="1"/>
    <n v="83"/>
    <s v="US"/>
    <x v="1"/>
    <n v="1333688400"/>
    <n v="1336885200"/>
    <b v="0"/>
    <b v="0"/>
    <s v="film &amp; video/documentary"/>
    <x v="4"/>
    <s v="documentary"/>
    <n v="595.27"/>
    <n v="107.57831325301204"/>
    <x v="107"/>
    <d v="2012-05-13T05:00:00"/>
    <x v="4"/>
  </r>
  <r>
    <n v="109"/>
    <s v="Romero and Sons"/>
    <s v="Object-based client-server application"/>
    <n v="5200"/>
    <n v="3079"/>
    <x v="0"/>
    <n v="60"/>
    <s v="US"/>
    <x v="1"/>
    <n v="1389506400"/>
    <n v="1389679200"/>
    <b v="0"/>
    <b v="0"/>
    <s v="film &amp; video/television"/>
    <x v="4"/>
    <s v="television"/>
    <n v="59.21"/>
    <n v="51.31666666666667"/>
    <x v="108"/>
    <d v="2014-01-14T06:00:00"/>
    <x v="1"/>
  </r>
  <r>
    <n v="110"/>
    <s v="Castillo-Carey"/>
    <s v="Cross-platform solution-oriented process improvement"/>
    <n v="142400"/>
    <n v="21307"/>
    <x v="0"/>
    <n v="296"/>
    <s v="US"/>
    <x v="1"/>
    <n v="1536642000"/>
    <n v="1538283600"/>
    <b v="0"/>
    <b v="0"/>
    <s v="food/food trucks"/>
    <x v="0"/>
    <s v="food trucks"/>
    <n v="14.96"/>
    <n v="71.983108108108112"/>
    <x v="109"/>
    <d v="2018-09-30T05:00:00"/>
    <x v="9"/>
  </r>
  <r>
    <n v="111"/>
    <s v="Hart-Briggs"/>
    <s v="Re-engineered user-facing approach"/>
    <n v="61400"/>
    <n v="73653"/>
    <x v="1"/>
    <n v="676"/>
    <s v="US"/>
    <x v="1"/>
    <n v="1348290000"/>
    <n v="1348808400"/>
    <b v="0"/>
    <b v="0"/>
    <s v="publishing/radio &amp; podcasts"/>
    <x v="5"/>
    <s v="radio &amp; podcasts"/>
    <n v="119.96"/>
    <n v="108.95414201183432"/>
    <x v="110"/>
    <d v="2012-09-28T05:00:00"/>
    <x v="4"/>
  </r>
  <r>
    <n v="112"/>
    <s v="Jones-Meyer"/>
    <s v="Re-engineered client-driven hub"/>
    <n v="4700"/>
    <n v="12635"/>
    <x v="1"/>
    <n v="361"/>
    <s v="AU"/>
    <x v="2"/>
    <n v="1408856400"/>
    <n v="1410152400"/>
    <b v="0"/>
    <b v="0"/>
    <s v="technology/web"/>
    <x v="2"/>
    <s v="web"/>
    <n v="268.83"/>
    <n v="35"/>
    <x v="111"/>
    <d v="2014-09-08T05:00:00"/>
    <x v="1"/>
  </r>
  <r>
    <n v="113"/>
    <s v="Wright, Hartman and Yu"/>
    <s v="User-friendly tertiary array"/>
    <n v="3300"/>
    <n v="12437"/>
    <x v="1"/>
    <n v="131"/>
    <s v="US"/>
    <x v="1"/>
    <n v="1505192400"/>
    <n v="1505797200"/>
    <b v="0"/>
    <b v="0"/>
    <s v="food/food trucks"/>
    <x v="0"/>
    <s v="food trucks"/>
    <n v="376.88"/>
    <n v="94.938931297709928"/>
    <x v="112"/>
    <d v="2017-09-19T05:00:00"/>
    <x v="5"/>
  </r>
  <r>
    <n v="114"/>
    <s v="Harper-Davis"/>
    <s v="Robust heuristic encoding"/>
    <n v="1900"/>
    <n v="13816"/>
    <x v="1"/>
    <n v="126"/>
    <s v="US"/>
    <x v="1"/>
    <n v="1554786000"/>
    <n v="1554872400"/>
    <b v="0"/>
    <b v="1"/>
    <s v="technology/wearables"/>
    <x v="2"/>
    <s v="wearables"/>
    <n v="727.16"/>
    <n v="109.65079365079364"/>
    <x v="113"/>
    <d v="2019-04-10T05:00:00"/>
    <x v="3"/>
  </r>
  <r>
    <n v="115"/>
    <s v="Barrett PLC"/>
    <s v="Team-oriented clear-thinking capacity"/>
    <n v="166700"/>
    <n v="145382"/>
    <x v="0"/>
    <n v="3304"/>
    <s v="IT"/>
    <x v="6"/>
    <n v="1510898400"/>
    <n v="1513922400"/>
    <b v="0"/>
    <b v="0"/>
    <s v="publishing/fiction"/>
    <x v="5"/>
    <s v="fiction"/>
    <n v="87.21"/>
    <n v="44.001815980629537"/>
    <x v="114"/>
    <d v="2017-12-22T06:00:00"/>
    <x v="5"/>
  </r>
  <r>
    <n v="116"/>
    <s v="David-Clark"/>
    <s v="De-engineered motivating standardization"/>
    <n v="7200"/>
    <n v="6336"/>
    <x v="0"/>
    <n v="73"/>
    <s v="US"/>
    <x v="1"/>
    <n v="1442552400"/>
    <n v="1442638800"/>
    <b v="0"/>
    <b v="0"/>
    <s v="theater/plays"/>
    <x v="3"/>
    <s v="plays"/>
    <n v="88"/>
    <n v="86.794520547945211"/>
    <x v="115"/>
    <d v="2015-09-19T05:00:00"/>
    <x v="0"/>
  </r>
  <r>
    <n v="117"/>
    <s v="Chaney-Dennis"/>
    <s v="Business-focused 24hour groupware"/>
    <n v="4900"/>
    <n v="8523"/>
    <x v="1"/>
    <n v="275"/>
    <s v="US"/>
    <x v="1"/>
    <n v="1316667600"/>
    <n v="1317186000"/>
    <b v="0"/>
    <b v="0"/>
    <s v="film &amp; video/television"/>
    <x v="4"/>
    <s v="television"/>
    <n v="173.94"/>
    <n v="30.992727272727272"/>
    <x v="116"/>
    <d v="2011-09-28T05:00:00"/>
    <x v="8"/>
  </r>
  <r>
    <n v="118"/>
    <s v="Robinson, Lopez and Christensen"/>
    <s v="Organic next generation protocol"/>
    <n v="5400"/>
    <n v="6351"/>
    <x v="1"/>
    <n v="67"/>
    <s v="US"/>
    <x v="1"/>
    <n v="1390716000"/>
    <n v="1391234400"/>
    <b v="0"/>
    <b v="0"/>
    <s v="photography/photography books"/>
    <x v="7"/>
    <s v="photography books"/>
    <n v="117.61"/>
    <n v="94.791044776119406"/>
    <x v="117"/>
    <d v="2014-02-01T06:00:00"/>
    <x v="1"/>
  </r>
  <r>
    <n v="119"/>
    <s v="Clark and Sons"/>
    <s v="Reverse-engineered full-range Internet solution"/>
    <n v="5000"/>
    <n v="10748"/>
    <x v="1"/>
    <n v="154"/>
    <s v="US"/>
    <x v="1"/>
    <n v="1402894800"/>
    <n v="1404363600"/>
    <b v="0"/>
    <b v="1"/>
    <s v="film &amp; video/documentary"/>
    <x v="4"/>
    <s v="documentary"/>
    <n v="214.96"/>
    <n v="69.79220779220779"/>
    <x v="118"/>
    <d v="2014-07-03T05:00:00"/>
    <x v="1"/>
  </r>
  <r>
    <n v="120"/>
    <s v="Vega Group"/>
    <s v="Synchronized regional synergy"/>
    <n v="75100"/>
    <n v="112272"/>
    <x v="1"/>
    <n v="1782"/>
    <s v="US"/>
    <x v="1"/>
    <n v="1429246800"/>
    <n v="1429592400"/>
    <b v="0"/>
    <b v="1"/>
    <s v="games/mobile games"/>
    <x v="6"/>
    <s v="mobile games"/>
    <n v="149.5"/>
    <n v="63.003367003367003"/>
    <x v="119"/>
    <d v="2015-04-21T05:00:00"/>
    <x v="0"/>
  </r>
  <r>
    <n v="121"/>
    <s v="Brown-Brown"/>
    <s v="Multi-lateral homogeneous success"/>
    <n v="45300"/>
    <n v="99361"/>
    <x v="1"/>
    <n v="903"/>
    <s v="US"/>
    <x v="1"/>
    <n v="1412485200"/>
    <n v="1413608400"/>
    <b v="0"/>
    <b v="0"/>
    <s v="games/video games"/>
    <x v="6"/>
    <s v="video games"/>
    <n v="219.34"/>
    <n v="110.0343300110742"/>
    <x v="33"/>
    <d v="2014-10-18T05:00:00"/>
    <x v="1"/>
  </r>
  <r>
    <n v="122"/>
    <s v="Taylor PLC"/>
    <s v="Seamless zero-defect solution"/>
    <n v="136800"/>
    <n v="88055"/>
    <x v="0"/>
    <n v="3387"/>
    <s v="US"/>
    <x v="1"/>
    <n v="1417068000"/>
    <n v="1419400800"/>
    <b v="0"/>
    <b v="0"/>
    <s v="publishing/fiction"/>
    <x v="5"/>
    <s v="fiction"/>
    <n v="64.37"/>
    <n v="25.997933274284026"/>
    <x v="120"/>
    <d v="2014-12-24T06:00:00"/>
    <x v="1"/>
  </r>
  <r>
    <n v="123"/>
    <s v="Edwards-Lewis"/>
    <s v="Enhanced scalable concept"/>
    <n v="177700"/>
    <n v="33092"/>
    <x v="0"/>
    <n v="662"/>
    <s v="CA"/>
    <x v="0"/>
    <n v="1448344800"/>
    <n v="1448604000"/>
    <b v="1"/>
    <b v="0"/>
    <s v="theater/plays"/>
    <x v="3"/>
    <s v="plays"/>
    <n v="18.62"/>
    <n v="49.987915407854985"/>
    <x v="121"/>
    <d v="2015-11-27T06:00:00"/>
    <x v="0"/>
  </r>
  <r>
    <n v="124"/>
    <s v="Stanton, Neal and Rodriguez"/>
    <s v="Polarized uniform software"/>
    <n v="2600"/>
    <n v="9562"/>
    <x v="1"/>
    <n v="94"/>
    <s v="IT"/>
    <x v="6"/>
    <n v="1557723600"/>
    <n v="1562302800"/>
    <b v="0"/>
    <b v="0"/>
    <s v="photography/photography books"/>
    <x v="7"/>
    <s v="photography books"/>
    <n v="367.77"/>
    <n v="101.72340425531915"/>
    <x v="122"/>
    <d v="2019-07-05T05:00:00"/>
    <x v="3"/>
  </r>
  <r>
    <n v="125"/>
    <s v="Pratt LLC"/>
    <s v="Stand-alone web-enabled moderator"/>
    <n v="5300"/>
    <n v="8475"/>
    <x v="1"/>
    <n v="180"/>
    <s v="US"/>
    <x v="1"/>
    <n v="1537333200"/>
    <n v="1537678800"/>
    <b v="0"/>
    <b v="0"/>
    <s v="theater/plays"/>
    <x v="3"/>
    <s v="plays"/>
    <n v="159.91"/>
    <n v="47.083333333333336"/>
    <x v="123"/>
    <d v="2018-09-23T05:00:00"/>
    <x v="9"/>
  </r>
  <r>
    <n v="126"/>
    <s v="Gross PLC"/>
    <s v="Proactive methodical benchmark"/>
    <n v="180200"/>
    <n v="69617"/>
    <x v="0"/>
    <n v="774"/>
    <s v="US"/>
    <x v="1"/>
    <n v="1471150800"/>
    <n v="1473570000"/>
    <b v="0"/>
    <b v="1"/>
    <s v="theater/plays"/>
    <x v="3"/>
    <s v="plays"/>
    <n v="38.630000000000003"/>
    <n v="89.944444444444443"/>
    <x v="124"/>
    <d v="2016-09-11T05:00:00"/>
    <x v="7"/>
  </r>
  <r>
    <n v="127"/>
    <s v="Martinez, Gomez and Dalton"/>
    <s v="Team-oriented 6thgeneration matrix"/>
    <n v="103200"/>
    <n v="53067"/>
    <x v="0"/>
    <n v="672"/>
    <s v="CA"/>
    <x v="0"/>
    <n v="1273640400"/>
    <n v="1273899600"/>
    <b v="0"/>
    <b v="0"/>
    <s v="theater/plays"/>
    <x v="3"/>
    <s v="plays"/>
    <n v="51.42"/>
    <n v="78.96875"/>
    <x v="125"/>
    <d v="2010-05-15T05:00:00"/>
    <x v="6"/>
  </r>
  <r>
    <n v="128"/>
    <s v="Allen-Curtis"/>
    <s v="Phased human-resource core"/>
    <n v="70600"/>
    <n v="42596"/>
    <x v="3"/>
    <n v="532"/>
    <s v="US"/>
    <x v="1"/>
    <n v="1282885200"/>
    <n v="1284008400"/>
    <b v="0"/>
    <b v="0"/>
    <s v="music/rock"/>
    <x v="1"/>
    <s v="rock"/>
    <n v="60.33"/>
    <n v="80.067669172932327"/>
    <x v="126"/>
    <d v="2010-09-09T05:00:00"/>
    <x v="6"/>
  </r>
  <r>
    <n v="129"/>
    <s v="Morgan-Martinez"/>
    <s v="Mandatory tertiary implementation"/>
    <n v="148500"/>
    <n v="4756"/>
    <x v="3"/>
    <n v="55"/>
    <s v="AU"/>
    <x v="2"/>
    <n v="1422943200"/>
    <n v="1425103200"/>
    <b v="0"/>
    <b v="0"/>
    <s v="food/food trucks"/>
    <x v="0"/>
    <s v="food trucks"/>
    <n v="3.2"/>
    <n v="86.472727272727269"/>
    <x v="127"/>
    <d v="2015-02-28T06:00:00"/>
    <x v="0"/>
  </r>
  <r>
    <n v="130"/>
    <s v="Luna, Anderson and Fox"/>
    <s v="Secured directional encryption"/>
    <n v="9600"/>
    <n v="14925"/>
    <x v="1"/>
    <n v="533"/>
    <s v="DK"/>
    <x v="3"/>
    <n v="1319605200"/>
    <n v="1320991200"/>
    <b v="0"/>
    <b v="0"/>
    <s v="film &amp; video/drama"/>
    <x v="4"/>
    <s v="drama"/>
    <n v="155.47"/>
    <n v="28.001876172607879"/>
    <x v="128"/>
    <d v="2011-11-11T06:00:00"/>
    <x v="8"/>
  </r>
  <r>
    <n v="131"/>
    <s v="Fleming, Zhang and Henderson"/>
    <s v="Distributed 5thgeneration implementation"/>
    <n v="164700"/>
    <n v="166116"/>
    <x v="1"/>
    <n v="2443"/>
    <s v="GB"/>
    <x v="4"/>
    <n v="1385704800"/>
    <n v="1386828000"/>
    <b v="0"/>
    <b v="0"/>
    <s v="technology/web"/>
    <x v="2"/>
    <s v="web"/>
    <n v="100.86"/>
    <n v="67.996725337699544"/>
    <x v="129"/>
    <d v="2013-12-12T06:00:00"/>
    <x v="2"/>
  </r>
  <r>
    <n v="132"/>
    <s v="Flowers and Sons"/>
    <s v="Virtual static core"/>
    <n v="3300"/>
    <n v="3834"/>
    <x v="1"/>
    <n v="89"/>
    <s v="US"/>
    <x v="1"/>
    <n v="1515736800"/>
    <n v="1517119200"/>
    <b v="0"/>
    <b v="1"/>
    <s v="theater/plays"/>
    <x v="3"/>
    <s v="plays"/>
    <n v="116.18"/>
    <n v="43.078651685393261"/>
    <x v="130"/>
    <d v="2018-01-28T06:00:00"/>
    <x v="9"/>
  </r>
  <r>
    <n v="133"/>
    <s v="Gates PLC"/>
    <s v="Secured content-based product"/>
    <n v="4500"/>
    <n v="13985"/>
    <x v="1"/>
    <n v="159"/>
    <s v="US"/>
    <x v="1"/>
    <n v="1313125200"/>
    <n v="1315026000"/>
    <b v="0"/>
    <b v="0"/>
    <s v="music/world music"/>
    <x v="1"/>
    <s v="world music"/>
    <n v="310.77999999999997"/>
    <n v="87.95597484276729"/>
    <x v="131"/>
    <d v="2011-09-03T05:00:00"/>
    <x v="8"/>
  </r>
  <r>
    <n v="134"/>
    <s v="Caldwell LLC"/>
    <s v="Secured executive concept"/>
    <n v="99500"/>
    <n v="89288"/>
    <x v="0"/>
    <n v="940"/>
    <s v="CH"/>
    <x v="5"/>
    <n v="1308459600"/>
    <n v="1312693200"/>
    <b v="0"/>
    <b v="1"/>
    <s v="film &amp; video/documentary"/>
    <x v="4"/>
    <s v="documentary"/>
    <n v="89.74"/>
    <n v="94.987234042553197"/>
    <x v="132"/>
    <d v="2011-08-07T05:00:00"/>
    <x v="8"/>
  </r>
  <r>
    <n v="135"/>
    <s v="Le, Burton and Evans"/>
    <s v="Balanced zero-defect software"/>
    <n v="7700"/>
    <n v="5488"/>
    <x v="0"/>
    <n v="117"/>
    <s v="US"/>
    <x v="1"/>
    <n v="1362636000"/>
    <n v="1363064400"/>
    <b v="0"/>
    <b v="1"/>
    <s v="theater/plays"/>
    <x v="3"/>
    <s v="plays"/>
    <n v="71.27"/>
    <n v="46.905982905982903"/>
    <x v="133"/>
    <d v="2013-03-12T05:00:00"/>
    <x v="2"/>
  </r>
  <r>
    <n v="136"/>
    <s v="Briggs PLC"/>
    <s v="Distributed context-sensitive flexibility"/>
    <n v="82800"/>
    <n v="2721"/>
    <x v="3"/>
    <n v="58"/>
    <s v="US"/>
    <x v="1"/>
    <n v="1402117200"/>
    <n v="1403154000"/>
    <b v="0"/>
    <b v="1"/>
    <s v="film &amp; video/drama"/>
    <x v="4"/>
    <s v="drama"/>
    <n v="3.29"/>
    <n v="46.913793103448278"/>
    <x v="134"/>
    <d v="2014-06-19T05:00:00"/>
    <x v="1"/>
  </r>
  <r>
    <n v="137"/>
    <s v="Hudson-Nguyen"/>
    <s v="Down-sized disintermediate support"/>
    <n v="1800"/>
    <n v="4712"/>
    <x v="1"/>
    <n v="50"/>
    <s v="US"/>
    <x v="1"/>
    <n v="1286341200"/>
    <n v="1286859600"/>
    <b v="0"/>
    <b v="0"/>
    <s v="publishing/nonfiction"/>
    <x v="5"/>
    <s v="nonfiction"/>
    <n v="261.77999999999997"/>
    <n v="94.24"/>
    <x v="135"/>
    <d v="2010-10-12T05:00:00"/>
    <x v="6"/>
  </r>
  <r>
    <n v="138"/>
    <s v="Hogan Ltd"/>
    <s v="Stand-alone mission-critical moratorium"/>
    <n v="9600"/>
    <n v="9216"/>
    <x v="0"/>
    <n v="115"/>
    <s v="US"/>
    <x v="1"/>
    <n v="1348808400"/>
    <n v="1349326800"/>
    <b v="0"/>
    <b v="0"/>
    <s v="games/mobile games"/>
    <x v="6"/>
    <s v="mobile games"/>
    <n v="96"/>
    <n v="80.139130434782615"/>
    <x v="136"/>
    <d v="2012-10-04T05:00:00"/>
    <x v="4"/>
  </r>
  <r>
    <n v="139"/>
    <s v="Hamilton, Wright and Chavez"/>
    <s v="Down-sized empowering protocol"/>
    <n v="92100"/>
    <n v="19246"/>
    <x v="0"/>
    <n v="326"/>
    <s v="US"/>
    <x v="1"/>
    <n v="1429592400"/>
    <n v="1430974800"/>
    <b v="0"/>
    <b v="1"/>
    <s v="technology/wearables"/>
    <x v="2"/>
    <s v="wearables"/>
    <n v="20.9"/>
    <n v="59.036809815950917"/>
    <x v="137"/>
    <d v="2015-05-07T05:00:00"/>
    <x v="0"/>
  </r>
  <r>
    <n v="140"/>
    <s v="Bautista-Cross"/>
    <s v="Fully-configurable coherent Internet solution"/>
    <n v="5500"/>
    <n v="12274"/>
    <x v="1"/>
    <n v="186"/>
    <s v="US"/>
    <x v="1"/>
    <n v="1519538400"/>
    <n v="1519970400"/>
    <b v="0"/>
    <b v="0"/>
    <s v="film &amp; video/documentary"/>
    <x v="4"/>
    <s v="documentary"/>
    <n v="223.16"/>
    <n v="65.989247311827953"/>
    <x v="138"/>
    <d v="2018-03-02T06:00:00"/>
    <x v="9"/>
  </r>
  <r>
    <n v="141"/>
    <s v="Jackson LLC"/>
    <s v="Distributed motivating algorithm"/>
    <n v="64300"/>
    <n v="65323"/>
    <x v="1"/>
    <n v="1071"/>
    <s v="US"/>
    <x v="1"/>
    <n v="1434085200"/>
    <n v="1434603600"/>
    <b v="0"/>
    <b v="0"/>
    <s v="technology/web"/>
    <x v="2"/>
    <s v="web"/>
    <n v="101.59"/>
    <n v="60.992530345471522"/>
    <x v="139"/>
    <d v="2015-06-18T05:00:00"/>
    <x v="0"/>
  </r>
  <r>
    <n v="142"/>
    <s v="Figueroa Ltd"/>
    <s v="Expanded solution-oriented benchmark"/>
    <n v="5000"/>
    <n v="11502"/>
    <x v="1"/>
    <n v="117"/>
    <s v="US"/>
    <x v="1"/>
    <n v="1333688400"/>
    <n v="1337230800"/>
    <b v="0"/>
    <b v="0"/>
    <s v="technology/web"/>
    <x v="2"/>
    <s v="web"/>
    <n v="230.04"/>
    <n v="98.307692307692307"/>
    <x v="107"/>
    <d v="2012-05-17T05:00:00"/>
    <x v="4"/>
  </r>
  <r>
    <n v="143"/>
    <s v="Avila-Jones"/>
    <s v="Implemented discrete secured line"/>
    <n v="5400"/>
    <n v="7322"/>
    <x v="1"/>
    <n v="70"/>
    <s v="US"/>
    <x v="1"/>
    <n v="1277701200"/>
    <n v="1279429200"/>
    <b v="0"/>
    <b v="0"/>
    <s v="music/indie rock"/>
    <x v="1"/>
    <s v="indie rock"/>
    <n v="135.59"/>
    <n v="104.6"/>
    <x v="140"/>
    <d v="2010-07-18T05:00:00"/>
    <x v="6"/>
  </r>
  <r>
    <n v="144"/>
    <s v="Martin, Lopez and Hunter"/>
    <s v="Multi-lateral actuating installation"/>
    <n v="9000"/>
    <n v="11619"/>
    <x v="1"/>
    <n v="135"/>
    <s v="US"/>
    <x v="1"/>
    <n v="1560747600"/>
    <n v="1561438800"/>
    <b v="0"/>
    <b v="0"/>
    <s v="theater/plays"/>
    <x v="3"/>
    <s v="plays"/>
    <n v="129.1"/>
    <n v="86.066666666666663"/>
    <x v="141"/>
    <d v="2019-06-25T05:00:00"/>
    <x v="3"/>
  </r>
  <r>
    <n v="145"/>
    <s v="Fields-Moore"/>
    <s v="Secured reciprocal array"/>
    <n v="25000"/>
    <n v="59128"/>
    <x v="1"/>
    <n v="768"/>
    <s v="CH"/>
    <x v="5"/>
    <n v="1410066000"/>
    <n v="1410498000"/>
    <b v="0"/>
    <b v="0"/>
    <s v="technology/wearables"/>
    <x v="2"/>
    <s v="wearables"/>
    <n v="236.51"/>
    <n v="76.989583333333329"/>
    <x v="142"/>
    <d v="2014-09-12T05:00:00"/>
    <x v="1"/>
  </r>
  <r>
    <n v="146"/>
    <s v="Harris-Golden"/>
    <s v="Optional bandwidth-monitored middleware"/>
    <n v="8800"/>
    <n v="1518"/>
    <x v="3"/>
    <n v="51"/>
    <s v="US"/>
    <x v="1"/>
    <n v="1320732000"/>
    <n v="1322460000"/>
    <b v="0"/>
    <b v="0"/>
    <s v="theater/plays"/>
    <x v="3"/>
    <s v="plays"/>
    <n v="17.25"/>
    <n v="29.764705882352942"/>
    <x v="143"/>
    <d v="2011-11-28T06:00:00"/>
    <x v="8"/>
  </r>
  <r>
    <n v="147"/>
    <s v="Moss, Norman and Dunlap"/>
    <s v="Upgradable upward-trending workforce"/>
    <n v="8300"/>
    <n v="9337"/>
    <x v="1"/>
    <n v="199"/>
    <s v="US"/>
    <x v="1"/>
    <n v="1465794000"/>
    <n v="1466312400"/>
    <b v="0"/>
    <b v="1"/>
    <s v="theater/plays"/>
    <x v="3"/>
    <s v="plays"/>
    <n v="112.49"/>
    <n v="46.91959798994975"/>
    <x v="144"/>
    <d v="2016-06-19T05:00:00"/>
    <x v="7"/>
  </r>
  <r>
    <n v="148"/>
    <s v="White, Larson and Wright"/>
    <s v="Upgradable hybrid capability"/>
    <n v="9300"/>
    <n v="11255"/>
    <x v="1"/>
    <n v="107"/>
    <s v="US"/>
    <x v="1"/>
    <n v="1500958800"/>
    <n v="1501736400"/>
    <b v="0"/>
    <b v="0"/>
    <s v="technology/wearables"/>
    <x v="2"/>
    <s v="wearables"/>
    <n v="121.02"/>
    <n v="105.18691588785046"/>
    <x v="145"/>
    <d v="2017-08-03T05:00:00"/>
    <x v="5"/>
  </r>
  <r>
    <n v="149"/>
    <s v="Payne, Oliver and Burch"/>
    <s v="Managed fresh-thinking flexibility"/>
    <n v="6200"/>
    <n v="13632"/>
    <x v="1"/>
    <n v="195"/>
    <s v="US"/>
    <x v="1"/>
    <n v="1357020000"/>
    <n v="1361512800"/>
    <b v="0"/>
    <b v="0"/>
    <s v="music/indie rock"/>
    <x v="1"/>
    <s v="indie rock"/>
    <n v="219.87"/>
    <n v="69.907692307692301"/>
    <x v="146"/>
    <d v="2013-02-22T06:00:00"/>
    <x v="2"/>
  </r>
  <r>
    <n v="150"/>
    <s v="Brown, Palmer and Pace"/>
    <s v="Networked stable workforce"/>
    <n v="100"/>
    <n v="1"/>
    <x v="0"/>
    <n v="1"/>
    <s v="US"/>
    <x v="1"/>
    <n v="1544940000"/>
    <n v="1545026400"/>
    <b v="0"/>
    <b v="0"/>
    <s v="music/rock"/>
    <x v="1"/>
    <s v="rock"/>
    <n v="1"/>
    <n v="1"/>
    <x v="147"/>
    <d v="2018-12-17T06:00:00"/>
    <x v="9"/>
  </r>
  <r>
    <n v="151"/>
    <s v="Parker LLC"/>
    <s v="Customizable intermediate extranet"/>
    <n v="137200"/>
    <n v="88037"/>
    <x v="0"/>
    <n v="1467"/>
    <s v="US"/>
    <x v="1"/>
    <n v="1402290000"/>
    <n v="1406696400"/>
    <b v="0"/>
    <b v="0"/>
    <s v="music/electric music"/>
    <x v="1"/>
    <s v="electric music"/>
    <n v="64.17"/>
    <n v="60.011588275391958"/>
    <x v="148"/>
    <d v="2014-07-30T05:00:00"/>
    <x v="1"/>
  </r>
  <r>
    <n v="152"/>
    <s v="Bowen, Mcdonald and Hall"/>
    <s v="User-centric fault-tolerant task-force"/>
    <n v="41500"/>
    <n v="175573"/>
    <x v="1"/>
    <n v="3376"/>
    <s v="US"/>
    <x v="1"/>
    <n v="1487311200"/>
    <n v="1487916000"/>
    <b v="0"/>
    <b v="0"/>
    <s v="music/indie rock"/>
    <x v="1"/>
    <s v="indie rock"/>
    <n v="423.07"/>
    <n v="52.006220379146917"/>
    <x v="149"/>
    <d v="2017-02-24T06:00:00"/>
    <x v="5"/>
  </r>
  <r>
    <n v="153"/>
    <s v="Whitehead, Bell and Hughes"/>
    <s v="Multi-tiered radical definition"/>
    <n v="189400"/>
    <n v="176112"/>
    <x v="0"/>
    <n v="5681"/>
    <s v="US"/>
    <x v="1"/>
    <n v="1350622800"/>
    <n v="1351141200"/>
    <b v="0"/>
    <b v="0"/>
    <s v="theater/plays"/>
    <x v="3"/>
    <s v="plays"/>
    <n v="92.98"/>
    <n v="31.000176025347649"/>
    <x v="150"/>
    <d v="2012-10-25T05:00:00"/>
    <x v="4"/>
  </r>
  <r>
    <n v="154"/>
    <s v="Rodriguez-Brown"/>
    <s v="Devolved foreground benchmark"/>
    <n v="171300"/>
    <n v="100650"/>
    <x v="0"/>
    <n v="1059"/>
    <s v="US"/>
    <x v="1"/>
    <n v="1463029200"/>
    <n v="1465016400"/>
    <b v="0"/>
    <b v="1"/>
    <s v="music/indie rock"/>
    <x v="1"/>
    <s v="indie rock"/>
    <n v="58.76"/>
    <n v="95.042492917847028"/>
    <x v="151"/>
    <d v="2016-06-04T05:00:00"/>
    <x v="7"/>
  </r>
  <r>
    <n v="155"/>
    <s v="Hall-Schaefer"/>
    <s v="Distributed eco-centric methodology"/>
    <n v="139500"/>
    <n v="90706"/>
    <x v="0"/>
    <n v="1194"/>
    <s v="US"/>
    <x v="1"/>
    <n v="1269493200"/>
    <n v="1270789200"/>
    <b v="0"/>
    <b v="0"/>
    <s v="theater/plays"/>
    <x v="3"/>
    <s v="plays"/>
    <n v="65.02"/>
    <n v="75.968174204355108"/>
    <x v="152"/>
    <d v="2010-04-09T05:00:00"/>
    <x v="6"/>
  </r>
  <r>
    <n v="156"/>
    <s v="Meza-Rogers"/>
    <s v="Streamlined encompassing encryption"/>
    <n v="36400"/>
    <n v="26914"/>
    <x v="3"/>
    <n v="379"/>
    <s v="AU"/>
    <x v="2"/>
    <n v="1570251600"/>
    <n v="1572325200"/>
    <b v="0"/>
    <b v="0"/>
    <s v="music/rock"/>
    <x v="1"/>
    <s v="rock"/>
    <n v="73.94"/>
    <n v="71.013192612137203"/>
    <x v="153"/>
    <d v="2019-10-29T05:00:00"/>
    <x v="3"/>
  </r>
  <r>
    <n v="157"/>
    <s v="Curtis-Curtis"/>
    <s v="User-friendly reciprocal initiative"/>
    <n v="4200"/>
    <n v="2212"/>
    <x v="0"/>
    <n v="30"/>
    <s v="AU"/>
    <x v="2"/>
    <n v="1388383200"/>
    <n v="1389420000"/>
    <b v="0"/>
    <b v="0"/>
    <s v="photography/photography books"/>
    <x v="7"/>
    <s v="photography books"/>
    <n v="52.67"/>
    <n v="73.733333333333334"/>
    <x v="154"/>
    <d v="2014-01-11T06:00:00"/>
    <x v="2"/>
  </r>
  <r>
    <n v="158"/>
    <s v="Carlson Inc"/>
    <s v="Ergonomic fresh-thinking installation"/>
    <n v="2100"/>
    <n v="4640"/>
    <x v="1"/>
    <n v="41"/>
    <s v="US"/>
    <x v="1"/>
    <n v="1449554400"/>
    <n v="1449640800"/>
    <b v="0"/>
    <b v="0"/>
    <s v="music/rock"/>
    <x v="1"/>
    <s v="rock"/>
    <n v="220.95"/>
    <n v="113.17073170731707"/>
    <x v="155"/>
    <d v="2015-12-09T06:00:00"/>
    <x v="0"/>
  </r>
  <r>
    <n v="159"/>
    <s v="Clarke, Anderson and Lee"/>
    <s v="Robust explicit hardware"/>
    <n v="191200"/>
    <n v="191222"/>
    <x v="1"/>
    <n v="1821"/>
    <s v="US"/>
    <x v="1"/>
    <n v="1553662800"/>
    <n v="1555218000"/>
    <b v="0"/>
    <b v="1"/>
    <s v="theater/plays"/>
    <x v="3"/>
    <s v="plays"/>
    <n v="100.01"/>
    <n v="105.00933552992861"/>
    <x v="156"/>
    <d v="2019-04-14T05:00:00"/>
    <x v="3"/>
  </r>
  <r>
    <n v="160"/>
    <s v="Evans Group"/>
    <s v="Stand-alone actuating support"/>
    <n v="8000"/>
    <n v="12985"/>
    <x v="1"/>
    <n v="164"/>
    <s v="US"/>
    <x v="1"/>
    <n v="1556341200"/>
    <n v="1557723600"/>
    <b v="0"/>
    <b v="0"/>
    <s v="technology/wearables"/>
    <x v="2"/>
    <s v="wearables"/>
    <n v="162.31"/>
    <n v="79.176829268292678"/>
    <x v="157"/>
    <d v="2019-05-13T05:00:00"/>
    <x v="3"/>
  </r>
  <r>
    <n v="161"/>
    <s v="Bruce Group"/>
    <s v="Cross-platform methodical process improvement"/>
    <n v="5500"/>
    <n v="4300"/>
    <x v="0"/>
    <n v="75"/>
    <s v="US"/>
    <x v="1"/>
    <n v="1442984400"/>
    <n v="1443502800"/>
    <b v="0"/>
    <b v="1"/>
    <s v="technology/web"/>
    <x v="2"/>
    <s v="web"/>
    <n v="78.180000000000007"/>
    <n v="57.333333333333336"/>
    <x v="158"/>
    <d v="2015-09-29T05:00:00"/>
    <x v="0"/>
  </r>
  <r>
    <n v="162"/>
    <s v="Keith, Alvarez and Potter"/>
    <s v="Extended bottom-line open architecture"/>
    <n v="6100"/>
    <n v="9134"/>
    <x v="1"/>
    <n v="157"/>
    <s v="CH"/>
    <x v="5"/>
    <n v="1544248800"/>
    <n v="1546840800"/>
    <b v="0"/>
    <b v="0"/>
    <s v="music/rock"/>
    <x v="1"/>
    <s v="rock"/>
    <n v="149.74"/>
    <n v="58.178343949044589"/>
    <x v="159"/>
    <d v="2019-01-07T06:00:00"/>
    <x v="9"/>
  </r>
  <r>
    <n v="163"/>
    <s v="Burton-Watkins"/>
    <s v="Extended reciprocal circuit"/>
    <n v="3500"/>
    <n v="8864"/>
    <x v="1"/>
    <n v="246"/>
    <s v="US"/>
    <x v="1"/>
    <n v="1508475600"/>
    <n v="1512712800"/>
    <b v="0"/>
    <b v="1"/>
    <s v="photography/photography books"/>
    <x v="7"/>
    <s v="photography books"/>
    <n v="253.26"/>
    <n v="36.032520325203251"/>
    <x v="160"/>
    <d v="2017-12-08T06:00:00"/>
    <x v="5"/>
  </r>
  <r>
    <n v="164"/>
    <s v="Lopez and Sons"/>
    <s v="Polarized human-resource protocol"/>
    <n v="150500"/>
    <n v="150755"/>
    <x v="1"/>
    <n v="1396"/>
    <s v="US"/>
    <x v="1"/>
    <n v="1507438800"/>
    <n v="1507525200"/>
    <b v="0"/>
    <b v="0"/>
    <s v="theater/plays"/>
    <x v="3"/>
    <s v="plays"/>
    <n v="100.17"/>
    <n v="107.99068767908309"/>
    <x v="161"/>
    <d v="2017-10-09T05:00:00"/>
    <x v="5"/>
  </r>
  <r>
    <n v="165"/>
    <s v="Cordova Ltd"/>
    <s v="Synergized radical product"/>
    <n v="90400"/>
    <n v="110279"/>
    <x v="1"/>
    <n v="2506"/>
    <s v="US"/>
    <x v="1"/>
    <n v="1501563600"/>
    <n v="1504328400"/>
    <b v="0"/>
    <b v="0"/>
    <s v="technology/web"/>
    <x v="2"/>
    <s v="web"/>
    <n v="121.99"/>
    <n v="44.005985634477256"/>
    <x v="162"/>
    <d v="2017-09-02T05:00:00"/>
    <x v="5"/>
  </r>
  <r>
    <n v="166"/>
    <s v="Brown-Vang"/>
    <s v="Robust heuristic artificial intelligence"/>
    <n v="9800"/>
    <n v="13439"/>
    <x v="1"/>
    <n v="244"/>
    <s v="US"/>
    <x v="1"/>
    <n v="1292997600"/>
    <n v="1293343200"/>
    <b v="0"/>
    <b v="0"/>
    <s v="photography/photography books"/>
    <x v="7"/>
    <s v="photography books"/>
    <n v="137.13"/>
    <n v="55.077868852459019"/>
    <x v="163"/>
    <d v="2010-12-26T06:00:00"/>
    <x v="6"/>
  </r>
  <r>
    <n v="167"/>
    <s v="Cruz-Ward"/>
    <s v="Robust content-based emulation"/>
    <n v="2600"/>
    <n v="10804"/>
    <x v="1"/>
    <n v="146"/>
    <s v="AU"/>
    <x v="2"/>
    <n v="1370840400"/>
    <n v="1371704400"/>
    <b v="0"/>
    <b v="0"/>
    <s v="theater/plays"/>
    <x v="3"/>
    <s v="plays"/>
    <n v="415.54"/>
    <n v="74"/>
    <x v="164"/>
    <d v="2013-06-20T05:00:00"/>
    <x v="2"/>
  </r>
  <r>
    <n v="168"/>
    <s v="Hernandez Group"/>
    <s v="Ergonomic uniform open system"/>
    <n v="128100"/>
    <n v="40107"/>
    <x v="0"/>
    <n v="955"/>
    <s v="DK"/>
    <x v="3"/>
    <n v="1550815200"/>
    <n v="1552798800"/>
    <b v="0"/>
    <b v="1"/>
    <s v="music/indie rock"/>
    <x v="1"/>
    <s v="indie rock"/>
    <n v="31.31"/>
    <n v="41.996858638743454"/>
    <x v="165"/>
    <d v="2019-03-17T05:00:00"/>
    <x v="3"/>
  </r>
  <r>
    <n v="169"/>
    <s v="Tran, Steele and Wilson"/>
    <s v="Profit-focused modular product"/>
    <n v="23300"/>
    <n v="98811"/>
    <x v="1"/>
    <n v="1267"/>
    <s v="US"/>
    <x v="1"/>
    <n v="1339909200"/>
    <n v="1342328400"/>
    <b v="0"/>
    <b v="1"/>
    <s v="film &amp; video/shorts"/>
    <x v="4"/>
    <s v="shorts"/>
    <n v="424.08"/>
    <n v="77.988161010260455"/>
    <x v="166"/>
    <d v="2012-07-15T05:00:00"/>
    <x v="4"/>
  </r>
  <r>
    <n v="170"/>
    <s v="Summers, Gallegos and Stein"/>
    <s v="Mandatory mobile product"/>
    <n v="188100"/>
    <n v="5528"/>
    <x v="0"/>
    <n v="67"/>
    <s v="US"/>
    <x v="1"/>
    <n v="1501736400"/>
    <n v="1502341200"/>
    <b v="0"/>
    <b v="0"/>
    <s v="music/indie rock"/>
    <x v="1"/>
    <s v="indie rock"/>
    <n v="2.94"/>
    <n v="82.507462686567166"/>
    <x v="167"/>
    <d v="2017-08-10T05:00:00"/>
    <x v="5"/>
  </r>
  <r>
    <n v="171"/>
    <s v="Blair Group"/>
    <s v="Public-key 3rdgeneration budgetary management"/>
    <n v="4900"/>
    <n v="521"/>
    <x v="0"/>
    <n v="5"/>
    <s v="US"/>
    <x v="1"/>
    <n v="1395291600"/>
    <n v="1397192400"/>
    <b v="0"/>
    <b v="0"/>
    <s v="publishing/translations"/>
    <x v="5"/>
    <s v="translations"/>
    <n v="10.63"/>
    <n v="104.2"/>
    <x v="168"/>
    <d v="2014-04-11T05:00:00"/>
    <x v="1"/>
  </r>
  <r>
    <n v="172"/>
    <s v="Nixon Inc"/>
    <s v="Centralized national firmware"/>
    <n v="800"/>
    <n v="663"/>
    <x v="0"/>
    <n v="26"/>
    <s v="US"/>
    <x v="1"/>
    <n v="1405746000"/>
    <n v="1407042000"/>
    <b v="0"/>
    <b v="1"/>
    <s v="film &amp; video/documentary"/>
    <x v="4"/>
    <s v="documentary"/>
    <n v="82.88"/>
    <n v="25.5"/>
    <x v="169"/>
    <d v="2014-08-03T05:00:00"/>
    <x v="1"/>
  </r>
  <r>
    <n v="173"/>
    <s v="White LLC"/>
    <s v="Cross-group 4thgeneration middleware"/>
    <n v="96700"/>
    <n v="157635"/>
    <x v="1"/>
    <n v="1561"/>
    <s v="US"/>
    <x v="1"/>
    <n v="1368853200"/>
    <n v="1369371600"/>
    <b v="0"/>
    <b v="0"/>
    <s v="theater/plays"/>
    <x v="3"/>
    <s v="plays"/>
    <n v="163.01"/>
    <n v="100.98334401024984"/>
    <x v="170"/>
    <d v="2013-05-24T05:00:00"/>
    <x v="2"/>
  </r>
  <r>
    <n v="174"/>
    <s v="Santos, Black and Donovan"/>
    <s v="Pre-emptive scalable access"/>
    <n v="600"/>
    <n v="5368"/>
    <x v="1"/>
    <n v="48"/>
    <s v="US"/>
    <x v="1"/>
    <n v="1444021200"/>
    <n v="1444107600"/>
    <b v="0"/>
    <b v="1"/>
    <s v="technology/wearables"/>
    <x v="2"/>
    <s v="wearables"/>
    <n v="894.67"/>
    <n v="111.83333333333333"/>
    <x v="171"/>
    <d v="2015-10-06T05:00:00"/>
    <x v="0"/>
  </r>
  <r>
    <n v="175"/>
    <s v="Jones, Contreras and Burnett"/>
    <s v="Sharable intangible migration"/>
    <n v="181200"/>
    <n v="47459"/>
    <x v="0"/>
    <n v="1130"/>
    <s v="US"/>
    <x v="1"/>
    <n v="1472619600"/>
    <n v="1474261200"/>
    <b v="0"/>
    <b v="0"/>
    <s v="theater/plays"/>
    <x v="3"/>
    <s v="plays"/>
    <n v="26.19"/>
    <n v="41.999115044247787"/>
    <x v="172"/>
    <d v="2016-09-19T05:00:00"/>
    <x v="7"/>
  </r>
  <r>
    <n v="176"/>
    <s v="Stone-Orozco"/>
    <s v="Proactive scalable Graphical User Interface"/>
    <n v="115000"/>
    <n v="86060"/>
    <x v="0"/>
    <n v="782"/>
    <s v="US"/>
    <x v="1"/>
    <n v="1472878800"/>
    <n v="1473656400"/>
    <b v="0"/>
    <b v="0"/>
    <s v="theater/plays"/>
    <x v="3"/>
    <s v="plays"/>
    <n v="74.83"/>
    <n v="110.05115089514067"/>
    <x v="173"/>
    <d v="2016-09-12T05:00:00"/>
    <x v="7"/>
  </r>
  <r>
    <n v="177"/>
    <s v="Lee, Gibson and Morgan"/>
    <s v="Digitized solution-oriented product"/>
    <n v="38800"/>
    <n v="161593"/>
    <x v="1"/>
    <n v="2739"/>
    <s v="US"/>
    <x v="1"/>
    <n v="1289800800"/>
    <n v="1291960800"/>
    <b v="0"/>
    <b v="0"/>
    <s v="theater/plays"/>
    <x v="3"/>
    <s v="plays"/>
    <n v="416.48"/>
    <n v="58.997079225994888"/>
    <x v="174"/>
    <d v="2010-12-10T06:00:00"/>
    <x v="6"/>
  </r>
  <r>
    <n v="178"/>
    <s v="Alexander-Williams"/>
    <s v="Triple-buffered cohesive structure"/>
    <n v="7200"/>
    <n v="6927"/>
    <x v="0"/>
    <n v="210"/>
    <s v="US"/>
    <x v="1"/>
    <n v="1505970000"/>
    <n v="1506747600"/>
    <b v="0"/>
    <b v="0"/>
    <s v="food/food trucks"/>
    <x v="0"/>
    <s v="food trucks"/>
    <n v="96.21"/>
    <n v="32.985714285714288"/>
    <x v="175"/>
    <d v="2017-09-30T05:00:00"/>
    <x v="5"/>
  </r>
  <r>
    <n v="179"/>
    <s v="Marks Ltd"/>
    <s v="Realigned human-resource orchestration"/>
    <n v="44500"/>
    <n v="159185"/>
    <x v="1"/>
    <n v="3537"/>
    <s v="CA"/>
    <x v="0"/>
    <n v="1363496400"/>
    <n v="1363582800"/>
    <b v="0"/>
    <b v="1"/>
    <s v="theater/plays"/>
    <x v="3"/>
    <s v="plays"/>
    <n v="357.72"/>
    <n v="45.005654509471306"/>
    <x v="176"/>
    <d v="2013-03-18T05:00:00"/>
    <x v="2"/>
  </r>
  <r>
    <n v="180"/>
    <s v="Olsen, Edwards and Reid"/>
    <s v="Optional clear-thinking software"/>
    <n v="56000"/>
    <n v="172736"/>
    <x v="1"/>
    <n v="2107"/>
    <s v="AU"/>
    <x v="2"/>
    <n v="1269234000"/>
    <n v="1269666000"/>
    <b v="0"/>
    <b v="0"/>
    <s v="technology/wearables"/>
    <x v="2"/>
    <s v="wearables"/>
    <n v="308.45999999999998"/>
    <n v="81.98196487897485"/>
    <x v="177"/>
    <d v="2010-03-27T05:00:00"/>
    <x v="6"/>
  </r>
  <r>
    <n v="181"/>
    <s v="Daniels, Rose and Tyler"/>
    <s v="Centralized global approach"/>
    <n v="8600"/>
    <n v="5315"/>
    <x v="0"/>
    <n v="136"/>
    <s v="US"/>
    <x v="1"/>
    <n v="1507093200"/>
    <n v="1508648400"/>
    <b v="0"/>
    <b v="0"/>
    <s v="technology/web"/>
    <x v="2"/>
    <s v="web"/>
    <n v="61.8"/>
    <n v="39.080882352941174"/>
    <x v="178"/>
    <d v="2017-10-22T05:00:00"/>
    <x v="5"/>
  </r>
  <r>
    <n v="182"/>
    <s v="Adams Group"/>
    <s v="Reverse-engineered bandwidth-monitored contingency"/>
    <n v="27100"/>
    <n v="195750"/>
    <x v="1"/>
    <n v="3318"/>
    <s v="DK"/>
    <x v="3"/>
    <n v="1560574800"/>
    <n v="1561957200"/>
    <b v="0"/>
    <b v="0"/>
    <s v="theater/plays"/>
    <x v="3"/>
    <s v="plays"/>
    <n v="722.32"/>
    <n v="58.996383363471971"/>
    <x v="179"/>
    <d v="2019-07-01T05:00:00"/>
    <x v="3"/>
  </r>
  <r>
    <n v="183"/>
    <s v="Rogers, Huerta and Medina"/>
    <s v="Pre-emptive bandwidth-monitored instruction set"/>
    <n v="5100"/>
    <n v="3525"/>
    <x v="0"/>
    <n v="86"/>
    <s v="CA"/>
    <x v="0"/>
    <n v="1284008400"/>
    <n v="1285131600"/>
    <b v="0"/>
    <b v="0"/>
    <s v="music/rock"/>
    <x v="1"/>
    <s v="rock"/>
    <n v="69.12"/>
    <n v="40.988372093023258"/>
    <x v="180"/>
    <d v="2010-09-22T05:00:00"/>
    <x v="6"/>
  </r>
  <r>
    <n v="184"/>
    <s v="Howard, Carter and Griffith"/>
    <s v="Adaptive asynchronous emulation"/>
    <n v="3600"/>
    <n v="10550"/>
    <x v="1"/>
    <n v="340"/>
    <s v="US"/>
    <x v="1"/>
    <n v="1556859600"/>
    <n v="1556946000"/>
    <b v="0"/>
    <b v="0"/>
    <s v="theater/plays"/>
    <x v="3"/>
    <s v="plays"/>
    <n v="293.06"/>
    <n v="31.029411764705884"/>
    <x v="181"/>
    <d v="2019-05-04T05:00:00"/>
    <x v="3"/>
  </r>
  <r>
    <n v="185"/>
    <s v="Bailey PLC"/>
    <s v="Innovative actuating conglomeration"/>
    <n v="1000"/>
    <n v="718"/>
    <x v="0"/>
    <n v="19"/>
    <s v="US"/>
    <x v="1"/>
    <n v="1526187600"/>
    <n v="1527138000"/>
    <b v="0"/>
    <b v="0"/>
    <s v="film &amp; video/television"/>
    <x v="4"/>
    <s v="television"/>
    <n v="71.8"/>
    <n v="37.789473684210527"/>
    <x v="182"/>
    <d v="2018-05-24T05:00:00"/>
    <x v="9"/>
  </r>
  <r>
    <n v="186"/>
    <s v="Parker Group"/>
    <s v="Grass-roots foreground policy"/>
    <n v="88800"/>
    <n v="28358"/>
    <x v="0"/>
    <n v="886"/>
    <s v="US"/>
    <x v="1"/>
    <n v="1400821200"/>
    <n v="1402117200"/>
    <b v="0"/>
    <b v="0"/>
    <s v="theater/plays"/>
    <x v="3"/>
    <s v="plays"/>
    <n v="31.93"/>
    <n v="32.006772009029348"/>
    <x v="183"/>
    <d v="2014-06-07T05:00:00"/>
    <x v="1"/>
  </r>
  <r>
    <n v="187"/>
    <s v="Fox Group"/>
    <s v="Horizontal transitional paradigm"/>
    <n v="60200"/>
    <n v="138384"/>
    <x v="1"/>
    <n v="1442"/>
    <s v="CA"/>
    <x v="0"/>
    <n v="1361599200"/>
    <n v="1364014800"/>
    <b v="0"/>
    <b v="1"/>
    <s v="film &amp; video/shorts"/>
    <x v="4"/>
    <s v="shorts"/>
    <n v="229.87"/>
    <n v="95.966712898751737"/>
    <x v="184"/>
    <d v="2013-03-23T05:00:00"/>
    <x v="2"/>
  </r>
  <r>
    <n v="188"/>
    <s v="Walker, Jones and Rodriguez"/>
    <s v="Networked didactic info-mediaries"/>
    <n v="8200"/>
    <n v="2625"/>
    <x v="0"/>
    <n v="35"/>
    <s v="IT"/>
    <x v="6"/>
    <n v="1417500000"/>
    <n v="1417586400"/>
    <b v="0"/>
    <b v="0"/>
    <s v="theater/plays"/>
    <x v="3"/>
    <s v="plays"/>
    <n v="32.01"/>
    <n v="75"/>
    <x v="185"/>
    <d v="2014-12-03T06:00:00"/>
    <x v="1"/>
  </r>
  <r>
    <n v="189"/>
    <s v="Anthony-Shaw"/>
    <s v="Switchable contextually-based access"/>
    <n v="191300"/>
    <n v="45004"/>
    <x v="3"/>
    <n v="441"/>
    <s v="US"/>
    <x v="1"/>
    <n v="1457071200"/>
    <n v="1457071200"/>
    <b v="0"/>
    <b v="0"/>
    <s v="theater/plays"/>
    <x v="3"/>
    <s v="plays"/>
    <n v="23.53"/>
    <n v="102.0498866213152"/>
    <x v="186"/>
    <d v="2016-03-04T06:00:00"/>
    <x v="7"/>
  </r>
  <r>
    <n v="190"/>
    <s v="Cook LLC"/>
    <s v="Up-sized dynamic throughput"/>
    <n v="3700"/>
    <n v="2538"/>
    <x v="0"/>
    <n v="24"/>
    <s v="US"/>
    <x v="1"/>
    <n v="1370322000"/>
    <n v="1370408400"/>
    <b v="0"/>
    <b v="1"/>
    <s v="theater/plays"/>
    <x v="3"/>
    <s v="plays"/>
    <n v="68.59"/>
    <n v="105.75"/>
    <x v="187"/>
    <d v="2013-06-05T05:00:00"/>
    <x v="2"/>
  </r>
  <r>
    <n v="191"/>
    <s v="Sutton PLC"/>
    <s v="Mandatory reciprocal superstructure"/>
    <n v="8400"/>
    <n v="3188"/>
    <x v="0"/>
    <n v="86"/>
    <s v="IT"/>
    <x v="6"/>
    <n v="1552366800"/>
    <n v="1552626000"/>
    <b v="0"/>
    <b v="0"/>
    <s v="theater/plays"/>
    <x v="3"/>
    <s v="plays"/>
    <n v="37.950000000000003"/>
    <n v="37.069767441860463"/>
    <x v="188"/>
    <d v="2019-03-15T05:00:00"/>
    <x v="3"/>
  </r>
  <r>
    <n v="192"/>
    <s v="Long, Morgan and Mitchell"/>
    <s v="Upgradable 4thgeneration productivity"/>
    <n v="42600"/>
    <n v="8517"/>
    <x v="0"/>
    <n v="243"/>
    <s v="US"/>
    <x v="1"/>
    <n v="1403845200"/>
    <n v="1404190800"/>
    <b v="0"/>
    <b v="0"/>
    <s v="music/rock"/>
    <x v="1"/>
    <s v="rock"/>
    <n v="19.989999999999998"/>
    <n v="35.049382716049379"/>
    <x v="189"/>
    <d v="2014-07-01T05:00:00"/>
    <x v="1"/>
  </r>
  <r>
    <n v="193"/>
    <s v="Calhoun, Rogers and Long"/>
    <s v="Progressive discrete hub"/>
    <n v="6600"/>
    <n v="3012"/>
    <x v="0"/>
    <n v="65"/>
    <s v="US"/>
    <x v="1"/>
    <n v="1523163600"/>
    <n v="1523509200"/>
    <b v="1"/>
    <b v="0"/>
    <s v="music/indie rock"/>
    <x v="1"/>
    <s v="indie rock"/>
    <n v="45.64"/>
    <n v="46.338461538461537"/>
    <x v="190"/>
    <d v="2018-04-12T05:00:00"/>
    <x v="9"/>
  </r>
  <r>
    <n v="194"/>
    <s v="Sandoval Group"/>
    <s v="Assimilated multi-tasking archive"/>
    <n v="7100"/>
    <n v="8716"/>
    <x v="1"/>
    <n v="126"/>
    <s v="US"/>
    <x v="1"/>
    <n v="1442206800"/>
    <n v="1443589200"/>
    <b v="0"/>
    <b v="0"/>
    <s v="music/metal"/>
    <x v="1"/>
    <s v="metal"/>
    <n v="122.76"/>
    <n v="69.174603174603178"/>
    <x v="191"/>
    <d v="2015-09-30T05:00:00"/>
    <x v="0"/>
  </r>
  <r>
    <n v="195"/>
    <s v="Smith and Sons"/>
    <s v="Upgradable high-level solution"/>
    <n v="15800"/>
    <n v="57157"/>
    <x v="1"/>
    <n v="524"/>
    <s v="US"/>
    <x v="1"/>
    <n v="1532840400"/>
    <n v="1533445200"/>
    <b v="0"/>
    <b v="0"/>
    <s v="music/electric music"/>
    <x v="1"/>
    <s v="electric music"/>
    <n v="361.75"/>
    <n v="109.07824427480917"/>
    <x v="192"/>
    <d v="2018-08-05T05:00:00"/>
    <x v="9"/>
  </r>
  <r>
    <n v="196"/>
    <s v="King Inc"/>
    <s v="Organic bandwidth-monitored frame"/>
    <n v="8200"/>
    <n v="5178"/>
    <x v="0"/>
    <n v="100"/>
    <s v="DK"/>
    <x v="3"/>
    <n v="1472878800"/>
    <n v="1474520400"/>
    <b v="0"/>
    <b v="0"/>
    <s v="technology/wearables"/>
    <x v="2"/>
    <s v="wearables"/>
    <n v="63.15"/>
    <n v="51.78"/>
    <x v="173"/>
    <d v="2016-09-22T05:00:00"/>
    <x v="7"/>
  </r>
  <r>
    <n v="197"/>
    <s v="Perry and Sons"/>
    <s v="Business-focused logistical framework"/>
    <n v="54700"/>
    <n v="163118"/>
    <x v="1"/>
    <n v="1989"/>
    <s v="US"/>
    <x v="1"/>
    <n v="1498194000"/>
    <n v="1499403600"/>
    <b v="0"/>
    <b v="0"/>
    <s v="film &amp; video/drama"/>
    <x v="4"/>
    <s v="drama"/>
    <n v="298.2"/>
    <n v="82.010055304172951"/>
    <x v="193"/>
    <d v="2017-07-07T05:00:00"/>
    <x v="5"/>
  </r>
  <r>
    <n v="198"/>
    <s v="Palmer Inc"/>
    <s v="Universal multi-state capability"/>
    <n v="63200"/>
    <n v="6041"/>
    <x v="0"/>
    <n v="168"/>
    <s v="US"/>
    <x v="1"/>
    <n v="1281070800"/>
    <n v="1283576400"/>
    <b v="0"/>
    <b v="0"/>
    <s v="music/electric music"/>
    <x v="1"/>
    <s v="electric music"/>
    <n v="9.56"/>
    <n v="35.958333333333336"/>
    <x v="194"/>
    <d v="2010-09-04T05:00:00"/>
    <x v="6"/>
  </r>
  <r>
    <n v="199"/>
    <s v="Hull, Baker and Martinez"/>
    <s v="Digitized reciprocal infrastructure"/>
    <n v="1800"/>
    <n v="968"/>
    <x v="0"/>
    <n v="13"/>
    <s v="US"/>
    <x v="1"/>
    <n v="1436245200"/>
    <n v="1436590800"/>
    <b v="0"/>
    <b v="0"/>
    <s v="music/rock"/>
    <x v="1"/>
    <s v="rock"/>
    <n v="53.78"/>
    <n v="74.461538461538467"/>
    <x v="195"/>
    <d v="2015-07-11T05:00:00"/>
    <x v="0"/>
  </r>
  <r>
    <n v="200"/>
    <s v="Becker, Rice and White"/>
    <s v="Reduced dedicated capability"/>
    <n v="100"/>
    <n v="2"/>
    <x v="0"/>
    <n v="1"/>
    <s v="CA"/>
    <x v="0"/>
    <n v="1269493200"/>
    <n v="1270443600"/>
    <b v="0"/>
    <b v="0"/>
    <s v="theater/plays"/>
    <x v="3"/>
    <s v="plays"/>
    <n v="2"/>
    <n v="2"/>
    <x v="152"/>
    <d v="2010-04-05T05:00:00"/>
    <x v="6"/>
  </r>
  <r>
    <n v="201"/>
    <s v="Osborne, Perkins and Knox"/>
    <s v="Cross-platform bi-directional workforce"/>
    <n v="2100"/>
    <n v="14305"/>
    <x v="1"/>
    <n v="157"/>
    <s v="US"/>
    <x v="1"/>
    <n v="1406264400"/>
    <n v="1407819600"/>
    <b v="0"/>
    <b v="0"/>
    <s v="technology/web"/>
    <x v="2"/>
    <s v="web"/>
    <n v="681.19"/>
    <n v="91.114649681528661"/>
    <x v="196"/>
    <d v="2014-08-12T05:00:00"/>
    <x v="1"/>
  </r>
  <r>
    <n v="202"/>
    <s v="Mcknight-Freeman"/>
    <s v="Upgradable scalable methodology"/>
    <n v="8300"/>
    <n v="6543"/>
    <x v="3"/>
    <n v="82"/>
    <s v="US"/>
    <x v="1"/>
    <n v="1317531600"/>
    <n v="1317877200"/>
    <b v="0"/>
    <b v="0"/>
    <s v="food/food trucks"/>
    <x v="0"/>
    <s v="food trucks"/>
    <n v="78.83"/>
    <n v="79.792682926829272"/>
    <x v="197"/>
    <d v="2011-10-06T05:00:00"/>
    <x v="8"/>
  </r>
  <r>
    <n v="203"/>
    <s v="Hayden, Shannon and Stein"/>
    <s v="Customer-focused client-server service-desk"/>
    <n v="143900"/>
    <n v="193413"/>
    <x v="1"/>
    <n v="4498"/>
    <s v="AU"/>
    <x v="2"/>
    <n v="1484632800"/>
    <n v="1484805600"/>
    <b v="0"/>
    <b v="0"/>
    <s v="theater/plays"/>
    <x v="3"/>
    <s v="plays"/>
    <n v="134.41"/>
    <n v="42.999777678968428"/>
    <x v="198"/>
    <d v="2017-01-19T06:00:00"/>
    <x v="5"/>
  </r>
  <r>
    <n v="204"/>
    <s v="Daniel-Luna"/>
    <s v="Mandatory multimedia leverage"/>
    <n v="75000"/>
    <n v="2529"/>
    <x v="0"/>
    <n v="40"/>
    <s v="US"/>
    <x v="1"/>
    <n v="1301806800"/>
    <n v="1302670800"/>
    <b v="0"/>
    <b v="0"/>
    <s v="music/jazz"/>
    <x v="1"/>
    <s v="jazz"/>
    <n v="3.37"/>
    <n v="63.225000000000001"/>
    <x v="199"/>
    <d v="2011-04-13T05:00:00"/>
    <x v="8"/>
  </r>
  <r>
    <n v="205"/>
    <s v="Weaver-Marquez"/>
    <s v="Focused analyzing circuit"/>
    <n v="1300"/>
    <n v="5614"/>
    <x v="1"/>
    <n v="80"/>
    <s v="US"/>
    <x v="1"/>
    <n v="1539752400"/>
    <n v="1540789200"/>
    <b v="1"/>
    <b v="0"/>
    <s v="theater/plays"/>
    <x v="3"/>
    <s v="plays"/>
    <n v="431.85"/>
    <n v="70.174999999999997"/>
    <x v="200"/>
    <d v="2018-10-29T05:00:00"/>
    <x v="9"/>
  </r>
  <r>
    <n v="206"/>
    <s v="Austin, Baker and Kelley"/>
    <s v="Fundamental grid-enabled strategy"/>
    <n v="9000"/>
    <n v="3496"/>
    <x v="3"/>
    <n v="57"/>
    <s v="US"/>
    <x v="1"/>
    <n v="1267250400"/>
    <n v="1268028000"/>
    <b v="0"/>
    <b v="0"/>
    <s v="publishing/fiction"/>
    <x v="5"/>
    <s v="fiction"/>
    <n v="38.840000000000003"/>
    <n v="61.333333333333336"/>
    <x v="201"/>
    <d v="2010-03-08T06:00:00"/>
    <x v="6"/>
  </r>
  <r>
    <n v="207"/>
    <s v="Carney-Anderson"/>
    <s v="Digitized 5thgeneration knowledgebase"/>
    <n v="1000"/>
    <n v="4257"/>
    <x v="1"/>
    <n v="43"/>
    <s v="US"/>
    <x v="1"/>
    <n v="1535432400"/>
    <n v="1537160400"/>
    <b v="0"/>
    <b v="1"/>
    <s v="music/rock"/>
    <x v="1"/>
    <s v="rock"/>
    <n v="425.7"/>
    <n v="99"/>
    <x v="202"/>
    <d v="2018-09-17T05:00:00"/>
    <x v="9"/>
  </r>
  <r>
    <n v="208"/>
    <s v="Jackson Inc"/>
    <s v="Mandatory multi-tasking encryption"/>
    <n v="196900"/>
    <n v="199110"/>
    <x v="1"/>
    <n v="2053"/>
    <s v="US"/>
    <x v="1"/>
    <n v="1510207200"/>
    <n v="1512280800"/>
    <b v="0"/>
    <b v="0"/>
    <s v="film &amp; video/documentary"/>
    <x v="4"/>
    <s v="documentary"/>
    <n v="101.12"/>
    <n v="96.984900146127615"/>
    <x v="203"/>
    <d v="2017-12-03T06:00:00"/>
    <x v="5"/>
  </r>
  <r>
    <n v="209"/>
    <s v="Warren Ltd"/>
    <s v="Distributed system-worthy application"/>
    <n v="194500"/>
    <n v="41212"/>
    <x v="2"/>
    <n v="808"/>
    <s v="AU"/>
    <x v="2"/>
    <n v="1462510800"/>
    <n v="1463115600"/>
    <b v="0"/>
    <b v="0"/>
    <s v="film &amp; video/documentary"/>
    <x v="4"/>
    <s v="documentary"/>
    <n v="21.19"/>
    <n v="51.004950495049506"/>
    <x v="204"/>
    <d v="2016-05-13T05:00:00"/>
    <x v="7"/>
  </r>
  <r>
    <n v="210"/>
    <s v="Schultz Inc"/>
    <s v="Synergistic tertiary time-frame"/>
    <n v="9400"/>
    <n v="6338"/>
    <x v="0"/>
    <n v="226"/>
    <s v="DK"/>
    <x v="3"/>
    <n v="1488520800"/>
    <n v="1490850000"/>
    <b v="0"/>
    <b v="0"/>
    <s v="film &amp; video/science fiction"/>
    <x v="4"/>
    <s v="science fiction"/>
    <n v="67.430000000000007"/>
    <n v="28.044247787610619"/>
    <x v="205"/>
    <d v="2017-03-30T05:00:00"/>
    <x v="5"/>
  </r>
  <r>
    <n v="211"/>
    <s v="Thompson LLC"/>
    <s v="Customer-focused impactful benchmark"/>
    <n v="104400"/>
    <n v="99100"/>
    <x v="0"/>
    <n v="1625"/>
    <s v="US"/>
    <x v="1"/>
    <n v="1377579600"/>
    <n v="1379653200"/>
    <b v="0"/>
    <b v="0"/>
    <s v="theater/plays"/>
    <x v="3"/>
    <s v="plays"/>
    <n v="94.92"/>
    <n v="60.984615384615381"/>
    <x v="206"/>
    <d v="2013-09-20T05:00:00"/>
    <x v="2"/>
  </r>
  <r>
    <n v="212"/>
    <s v="Johnson Inc"/>
    <s v="Profound next generation infrastructure"/>
    <n v="8100"/>
    <n v="12300"/>
    <x v="1"/>
    <n v="168"/>
    <s v="US"/>
    <x v="1"/>
    <n v="1576389600"/>
    <n v="1580364000"/>
    <b v="0"/>
    <b v="0"/>
    <s v="theater/plays"/>
    <x v="3"/>
    <s v="plays"/>
    <n v="151.85"/>
    <n v="73.214285714285708"/>
    <x v="207"/>
    <d v="2020-01-30T06:00:00"/>
    <x v="3"/>
  </r>
  <r>
    <n v="213"/>
    <s v="Morgan-Warren"/>
    <s v="Face-to-face encompassing info-mediaries"/>
    <n v="87900"/>
    <n v="171549"/>
    <x v="1"/>
    <n v="4289"/>
    <s v="US"/>
    <x v="1"/>
    <n v="1289019600"/>
    <n v="1289714400"/>
    <b v="0"/>
    <b v="1"/>
    <s v="music/indie rock"/>
    <x v="1"/>
    <s v="indie rock"/>
    <n v="195.16"/>
    <n v="39.997435299603637"/>
    <x v="208"/>
    <d v="2010-11-14T06:00:00"/>
    <x v="6"/>
  </r>
  <r>
    <n v="214"/>
    <s v="Sullivan Group"/>
    <s v="Open-source fresh-thinking policy"/>
    <n v="1400"/>
    <n v="14324"/>
    <x v="1"/>
    <n v="165"/>
    <s v="US"/>
    <x v="1"/>
    <n v="1282194000"/>
    <n v="1282712400"/>
    <b v="0"/>
    <b v="0"/>
    <s v="music/rock"/>
    <x v="1"/>
    <s v="rock"/>
    <n v="1023.14"/>
    <n v="86.812121212121212"/>
    <x v="209"/>
    <d v="2010-08-25T05:00:00"/>
    <x v="6"/>
  </r>
  <r>
    <n v="215"/>
    <s v="Vargas, Banks and Palmer"/>
    <s v="Extended 24/7 implementation"/>
    <n v="156800"/>
    <n v="6024"/>
    <x v="0"/>
    <n v="143"/>
    <s v="US"/>
    <x v="1"/>
    <n v="1550037600"/>
    <n v="1550210400"/>
    <b v="0"/>
    <b v="0"/>
    <s v="theater/plays"/>
    <x v="3"/>
    <s v="plays"/>
    <n v="3.84"/>
    <n v="42.125874125874127"/>
    <x v="210"/>
    <d v="2019-02-15T06:00:00"/>
    <x v="3"/>
  </r>
  <r>
    <n v="216"/>
    <s v="Johnson, Dixon and Zimmerman"/>
    <s v="Organic dynamic algorithm"/>
    <n v="121700"/>
    <n v="188721"/>
    <x v="1"/>
    <n v="1815"/>
    <s v="US"/>
    <x v="1"/>
    <n v="1321941600"/>
    <n v="1322114400"/>
    <b v="0"/>
    <b v="0"/>
    <s v="theater/plays"/>
    <x v="3"/>
    <s v="plays"/>
    <n v="155.07"/>
    <n v="103.97851239669421"/>
    <x v="211"/>
    <d v="2011-11-24T06:00:00"/>
    <x v="8"/>
  </r>
  <r>
    <n v="217"/>
    <s v="Moore, Dudley and Navarro"/>
    <s v="Organic multi-tasking focus group"/>
    <n v="129400"/>
    <n v="57911"/>
    <x v="0"/>
    <n v="934"/>
    <s v="US"/>
    <x v="1"/>
    <n v="1556427600"/>
    <n v="1557205200"/>
    <b v="0"/>
    <b v="0"/>
    <s v="film &amp; video/science fiction"/>
    <x v="4"/>
    <s v="science fiction"/>
    <n v="44.75"/>
    <n v="62.003211991434689"/>
    <x v="212"/>
    <d v="2019-05-07T05:00:00"/>
    <x v="3"/>
  </r>
  <r>
    <n v="218"/>
    <s v="Price-Rodriguez"/>
    <s v="Adaptive logistical initiative"/>
    <n v="5700"/>
    <n v="12309"/>
    <x v="1"/>
    <n v="397"/>
    <s v="GB"/>
    <x v="4"/>
    <n v="1320991200"/>
    <n v="1323928800"/>
    <b v="0"/>
    <b v="1"/>
    <s v="film &amp; video/shorts"/>
    <x v="4"/>
    <s v="shorts"/>
    <n v="215.95"/>
    <n v="31.005037783375315"/>
    <x v="213"/>
    <d v="2011-12-15T06:00:00"/>
    <x v="8"/>
  </r>
  <r>
    <n v="219"/>
    <s v="Huang-Henderson"/>
    <s v="Stand-alone mobile customer loyalty"/>
    <n v="41700"/>
    <n v="138497"/>
    <x v="1"/>
    <n v="1539"/>
    <s v="US"/>
    <x v="1"/>
    <n v="1345093200"/>
    <n v="1346130000"/>
    <b v="0"/>
    <b v="0"/>
    <s v="film &amp; video/animation"/>
    <x v="4"/>
    <s v="animation"/>
    <n v="332.13"/>
    <n v="89.991552956465242"/>
    <x v="214"/>
    <d v="2012-08-28T05:00:00"/>
    <x v="4"/>
  </r>
  <r>
    <n v="220"/>
    <s v="Owens-Le"/>
    <s v="Focused composite approach"/>
    <n v="7900"/>
    <n v="667"/>
    <x v="0"/>
    <n v="17"/>
    <s v="US"/>
    <x v="1"/>
    <n v="1309496400"/>
    <n v="1311051600"/>
    <b v="1"/>
    <b v="0"/>
    <s v="theater/plays"/>
    <x v="3"/>
    <s v="plays"/>
    <n v="8.44"/>
    <n v="39.235294117647058"/>
    <x v="215"/>
    <d v="2011-07-19T05:00:00"/>
    <x v="8"/>
  </r>
  <r>
    <n v="221"/>
    <s v="Huff LLC"/>
    <s v="Face-to-face clear-thinking Local Area Network"/>
    <n v="121500"/>
    <n v="119830"/>
    <x v="0"/>
    <n v="2179"/>
    <s v="US"/>
    <x v="1"/>
    <n v="1340254800"/>
    <n v="1340427600"/>
    <b v="1"/>
    <b v="0"/>
    <s v="food/food trucks"/>
    <x v="0"/>
    <s v="food trucks"/>
    <n v="98.63"/>
    <n v="54.993116108306566"/>
    <x v="216"/>
    <d v="2012-06-23T05:00:00"/>
    <x v="4"/>
  </r>
  <r>
    <n v="222"/>
    <s v="Johnson LLC"/>
    <s v="Cross-group cohesive circuit"/>
    <n v="4800"/>
    <n v="6623"/>
    <x v="1"/>
    <n v="138"/>
    <s v="US"/>
    <x v="1"/>
    <n v="1412226000"/>
    <n v="1412312400"/>
    <b v="0"/>
    <b v="0"/>
    <s v="photography/photography books"/>
    <x v="7"/>
    <s v="photography books"/>
    <n v="137.97999999999999"/>
    <n v="47.992753623188406"/>
    <x v="217"/>
    <d v="2014-10-03T05:00:00"/>
    <x v="1"/>
  </r>
  <r>
    <n v="223"/>
    <s v="Chavez, Garcia and Cantu"/>
    <s v="Synergistic explicit capability"/>
    <n v="87300"/>
    <n v="81897"/>
    <x v="0"/>
    <n v="931"/>
    <s v="US"/>
    <x v="1"/>
    <n v="1458104400"/>
    <n v="1459314000"/>
    <b v="0"/>
    <b v="0"/>
    <s v="theater/plays"/>
    <x v="3"/>
    <s v="plays"/>
    <n v="93.81"/>
    <n v="87.966702470461868"/>
    <x v="218"/>
    <d v="2016-03-30T05:00:00"/>
    <x v="7"/>
  </r>
  <r>
    <n v="224"/>
    <s v="Lester-Moore"/>
    <s v="Diverse analyzing definition"/>
    <n v="46300"/>
    <n v="186885"/>
    <x v="1"/>
    <n v="3594"/>
    <s v="US"/>
    <x v="1"/>
    <n v="1411534800"/>
    <n v="1415426400"/>
    <b v="0"/>
    <b v="0"/>
    <s v="film &amp; video/science fiction"/>
    <x v="4"/>
    <s v="science fiction"/>
    <n v="403.64"/>
    <n v="51.999165275459099"/>
    <x v="219"/>
    <d v="2014-11-08T06:00:00"/>
    <x v="1"/>
  </r>
  <r>
    <n v="225"/>
    <s v="Fox-Quinn"/>
    <s v="Enterprise-wide reciprocal success"/>
    <n v="67800"/>
    <n v="176398"/>
    <x v="1"/>
    <n v="5880"/>
    <s v="US"/>
    <x v="1"/>
    <n v="1399093200"/>
    <n v="1399093200"/>
    <b v="1"/>
    <b v="0"/>
    <s v="music/rock"/>
    <x v="1"/>
    <s v="rock"/>
    <n v="260.17"/>
    <n v="29.999659863945578"/>
    <x v="220"/>
    <d v="2014-05-03T05:00:00"/>
    <x v="1"/>
  </r>
  <r>
    <n v="226"/>
    <s v="Garcia Inc"/>
    <s v="Progressive neutral middleware"/>
    <n v="3000"/>
    <n v="10999"/>
    <x v="1"/>
    <n v="112"/>
    <s v="US"/>
    <x v="1"/>
    <n v="1270702800"/>
    <n v="1273899600"/>
    <b v="0"/>
    <b v="0"/>
    <s v="photography/photography books"/>
    <x v="7"/>
    <s v="photography books"/>
    <n v="366.63"/>
    <n v="98.205357142857139"/>
    <x v="221"/>
    <d v="2010-05-15T05:00:00"/>
    <x v="6"/>
  </r>
  <r>
    <n v="227"/>
    <s v="Johnson-Lee"/>
    <s v="Intuitive exuding process improvement"/>
    <n v="60900"/>
    <n v="102751"/>
    <x v="1"/>
    <n v="943"/>
    <s v="US"/>
    <x v="1"/>
    <n v="1431666000"/>
    <n v="1432184400"/>
    <b v="0"/>
    <b v="0"/>
    <s v="games/mobile games"/>
    <x v="6"/>
    <s v="mobile games"/>
    <n v="168.72"/>
    <n v="108.96182396606575"/>
    <x v="222"/>
    <d v="2015-05-21T05:00:00"/>
    <x v="0"/>
  </r>
  <r>
    <n v="228"/>
    <s v="Pineda Group"/>
    <s v="Exclusive real-time protocol"/>
    <n v="137900"/>
    <n v="165352"/>
    <x v="1"/>
    <n v="2468"/>
    <s v="US"/>
    <x v="1"/>
    <n v="1472619600"/>
    <n v="1474779600"/>
    <b v="0"/>
    <b v="0"/>
    <s v="film &amp; video/animation"/>
    <x v="4"/>
    <s v="animation"/>
    <n v="119.91"/>
    <n v="66.998379254457049"/>
    <x v="172"/>
    <d v="2016-09-25T05:00:00"/>
    <x v="7"/>
  </r>
  <r>
    <n v="229"/>
    <s v="Hoffman-Howard"/>
    <s v="Extended encompassing application"/>
    <n v="85600"/>
    <n v="165798"/>
    <x v="1"/>
    <n v="2551"/>
    <s v="US"/>
    <x v="1"/>
    <n v="1496293200"/>
    <n v="1500440400"/>
    <b v="0"/>
    <b v="1"/>
    <s v="games/mobile games"/>
    <x v="6"/>
    <s v="mobile games"/>
    <n v="193.69"/>
    <n v="64.99333594668758"/>
    <x v="223"/>
    <d v="2017-07-19T05:00:00"/>
    <x v="5"/>
  </r>
  <r>
    <n v="230"/>
    <s v="Miranda, Hall and Mcgrath"/>
    <s v="Progressive value-added ability"/>
    <n v="2400"/>
    <n v="10084"/>
    <x v="1"/>
    <n v="101"/>
    <s v="US"/>
    <x v="1"/>
    <n v="1575612000"/>
    <n v="1575612000"/>
    <b v="0"/>
    <b v="0"/>
    <s v="games/video games"/>
    <x v="6"/>
    <s v="video games"/>
    <n v="420.17"/>
    <n v="99.841584158415841"/>
    <x v="224"/>
    <d v="2019-12-06T06:00:00"/>
    <x v="3"/>
  </r>
  <r>
    <n v="231"/>
    <s v="Williams, Carter and Gonzalez"/>
    <s v="Cross-platform uniform hardware"/>
    <n v="7200"/>
    <n v="5523"/>
    <x v="3"/>
    <n v="67"/>
    <s v="US"/>
    <x v="1"/>
    <n v="1369112400"/>
    <n v="1374123600"/>
    <b v="0"/>
    <b v="0"/>
    <s v="theater/plays"/>
    <x v="3"/>
    <s v="plays"/>
    <n v="76.709999999999994"/>
    <n v="82.432835820895519"/>
    <x v="225"/>
    <d v="2013-07-18T05:00:00"/>
    <x v="2"/>
  </r>
  <r>
    <n v="232"/>
    <s v="Davis-Rodriguez"/>
    <s v="Progressive secondary portal"/>
    <n v="3400"/>
    <n v="5823"/>
    <x v="1"/>
    <n v="92"/>
    <s v="US"/>
    <x v="1"/>
    <n v="1469422800"/>
    <n v="1469509200"/>
    <b v="0"/>
    <b v="0"/>
    <s v="theater/plays"/>
    <x v="3"/>
    <s v="plays"/>
    <n v="171.26"/>
    <n v="63.293478260869563"/>
    <x v="226"/>
    <d v="2016-07-26T05:00:00"/>
    <x v="7"/>
  </r>
  <r>
    <n v="233"/>
    <s v="Reid, Rivera and Perry"/>
    <s v="Multi-lateral national adapter"/>
    <n v="3800"/>
    <n v="6000"/>
    <x v="1"/>
    <n v="62"/>
    <s v="US"/>
    <x v="1"/>
    <n v="1307854800"/>
    <n v="1309237200"/>
    <b v="0"/>
    <b v="0"/>
    <s v="film &amp; video/animation"/>
    <x v="4"/>
    <s v="animation"/>
    <n v="157.88999999999999"/>
    <n v="96.774193548387103"/>
    <x v="227"/>
    <d v="2011-06-28T05:00:00"/>
    <x v="8"/>
  </r>
  <r>
    <n v="234"/>
    <s v="Mendoza-Parker"/>
    <s v="Enterprise-wide motivating matrices"/>
    <n v="7500"/>
    <n v="8181"/>
    <x v="1"/>
    <n v="149"/>
    <s v="IT"/>
    <x v="6"/>
    <n v="1503378000"/>
    <n v="1503982800"/>
    <b v="0"/>
    <b v="1"/>
    <s v="games/video games"/>
    <x v="6"/>
    <s v="video games"/>
    <n v="109.08"/>
    <n v="54.906040268456373"/>
    <x v="228"/>
    <d v="2017-08-29T05:00:00"/>
    <x v="5"/>
  </r>
  <r>
    <n v="235"/>
    <s v="Lee, Ali and Guzman"/>
    <s v="Polarized upward-trending Local Area Network"/>
    <n v="8600"/>
    <n v="3589"/>
    <x v="0"/>
    <n v="92"/>
    <s v="US"/>
    <x v="1"/>
    <n v="1486965600"/>
    <n v="1487397600"/>
    <b v="0"/>
    <b v="0"/>
    <s v="film &amp; video/animation"/>
    <x v="4"/>
    <s v="animation"/>
    <n v="41.73"/>
    <n v="39.010869565217391"/>
    <x v="229"/>
    <d v="2017-02-18T06:00:00"/>
    <x v="5"/>
  </r>
  <r>
    <n v="236"/>
    <s v="Gallegos-Cobb"/>
    <s v="Object-based directional function"/>
    <n v="39500"/>
    <n v="4323"/>
    <x v="0"/>
    <n v="57"/>
    <s v="AU"/>
    <x v="2"/>
    <n v="1561438800"/>
    <n v="1562043600"/>
    <b v="0"/>
    <b v="1"/>
    <s v="music/rock"/>
    <x v="1"/>
    <s v="rock"/>
    <n v="10.94"/>
    <n v="75.84210526315789"/>
    <x v="230"/>
    <d v="2019-07-02T05:00:00"/>
    <x v="3"/>
  </r>
  <r>
    <n v="237"/>
    <s v="Ellison PLC"/>
    <s v="Re-contextualized tangible open architecture"/>
    <n v="9300"/>
    <n v="14822"/>
    <x v="1"/>
    <n v="329"/>
    <s v="US"/>
    <x v="1"/>
    <n v="1398402000"/>
    <n v="1398574800"/>
    <b v="0"/>
    <b v="0"/>
    <s v="film &amp; video/animation"/>
    <x v="4"/>
    <s v="animation"/>
    <n v="159.38"/>
    <n v="45.051671732522799"/>
    <x v="231"/>
    <d v="2014-04-27T05:00:00"/>
    <x v="1"/>
  </r>
  <r>
    <n v="238"/>
    <s v="Bolton, Sanchez and Carrillo"/>
    <s v="Distributed systemic adapter"/>
    <n v="2400"/>
    <n v="10138"/>
    <x v="1"/>
    <n v="97"/>
    <s v="DK"/>
    <x v="3"/>
    <n v="1513231200"/>
    <n v="1515391200"/>
    <b v="0"/>
    <b v="1"/>
    <s v="theater/plays"/>
    <x v="3"/>
    <s v="plays"/>
    <n v="422.42"/>
    <n v="104.51546391752578"/>
    <x v="232"/>
    <d v="2018-01-08T06:00:00"/>
    <x v="5"/>
  </r>
  <r>
    <n v="239"/>
    <s v="Mason-Sanders"/>
    <s v="Networked web-enabled instruction set"/>
    <n v="3200"/>
    <n v="3127"/>
    <x v="0"/>
    <n v="41"/>
    <s v="US"/>
    <x v="1"/>
    <n v="1440824400"/>
    <n v="1441170000"/>
    <b v="0"/>
    <b v="0"/>
    <s v="technology/wearables"/>
    <x v="2"/>
    <s v="wearables"/>
    <n v="97.72"/>
    <n v="76.268292682926827"/>
    <x v="233"/>
    <d v="2015-09-02T05:00:00"/>
    <x v="0"/>
  </r>
  <r>
    <n v="240"/>
    <s v="Pitts-Reed"/>
    <s v="Vision-oriented dynamic service-desk"/>
    <n v="29400"/>
    <n v="123124"/>
    <x v="1"/>
    <n v="1784"/>
    <s v="US"/>
    <x v="1"/>
    <n v="1281070800"/>
    <n v="1281157200"/>
    <b v="0"/>
    <b v="0"/>
    <s v="theater/plays"/>
    <x v="3"/>
    <s v="plays"/>
    <n v="418.79"/>
    <n v="69.015695067264573"/>
    <x v="194"/>
    <d v="2010-08-07T05:00:00"/>
    <x v="6"/>
  </r>
  <r>
    <n v="241"/>
    <s v="Gonzalez-Martinez"/>
    <s v="Vision-oriented actuating open system"/>
    <n v="168500"/>
    <n v="171729"/>
    <x v="1"/>
    <n v="1684"/>
    <s v="AU"/>
    <x v="2"/>
    <n v="1397365200"/>
    <n v="1398229200"/>
    <b v="0"/>
    <b v="1"/>
    <s v="publishing/nonfiction"/>
    <x v="5"/>
    <s v="nonfiction"/>
    <n v="101.92"/>
    <n v="101.97684085510689"/>
    <x v="234"/>
    <d v="2014-04-23T05:00:00"/>
    <x v="1"/>
  </r>
  <r>
    <n v="242"/>
    <s v="Hill, Martin and Garcia"/>
    <s v="Sharable scalable core"/>
    <n v="8400"/>
    <n v="10729"/>
    <x v="1"/>
    <n v="250"/>
    <s v="US"/>
    <x v="1"/>
    <n v="1494392400"/>
    <n v="1495256400"/>
    <b v="0"/>
    <b v="1"/>
    <s v="music/rock"/>
    <x v="1"/>
    <s v="rock"/>
    <n v="127.73"/>
    <n v="42.915999999999997"/>
    <x v="235"/>
    <d v="2017-05-20T05:00:00"/>
    <x v="5"/>
  </r>
  <r>
    <n v="243"/>
    <s v="Garcia PLC"/>
    <s v="Customer-focused attitude-oriented function"/>
    <n v="2300"/>
    <n v="10240"/>
    <x v="1"/>
    <n v="238"/>
    <s v="US"/>
    <x v="1"/>
    <n v="1520143200"/>
    <n v="1520402400"/>
    <b v="0"/>
    <b v="0"/>
    <s v="theater/plays"/>
    <x v="3"/>
    <s v="plays"/>
    <n v="445.22"/>
    <n v="43.025210084033617"/>
    <x v="236"/>
    <d v="2018-03-07T06:00:00"/>
    <x v="9"/>
  </r>
  <r>
    <n v="244"/>
    <s v="Herring-Bailey"/>
    <s v="Reverse-engineered system-worthy extranet"/>
    <n v="700"/>
    <n v="3988"/>
    <x v="1"/>
    <n v="53"/>
    <s v="US"/>
    <x v="1"/>
    <n v="1405314000"/>
    <n v="1409806800"/>
    <b v="0"/>
    <b v="0"/>
    <s v="theater/plays"/>
    <x v="3"/>
    <s v="plays"/>
    <n v="569.71"/>
    <n v="75.245283018867923"/>
    <x v="237"/>
    <d v="2014-09-04T05:00:00"/>
    <x v="1"/>
  </r>
  <r>
    <n v="245"/>
    <s v="Russell-Gardner"/>
    <s v="Re-engineered systematic monitoring"/>
    <n v="2900"/>
    <n v="14771"/>
    <x v="1"/>
    <n v="214"/>
    <s v="US"/>
    <x v="1"/>
    <n v="1396846800"/>
    <n v="1396933200"/>
    <b v="0"/>
    <b v="0"/>
    <s v="theater/plays"/>
    <x v="3"/>
    <s v="plays"/>
    <n v="509.34"/>
    <n v="69.023364485981304"/>
    <x v="238"/>
    <d v="2014-04-08T05:00:00"/>
    <x v="1"/>
  </r>
  <r>
    <n v="246"/>
    <s v="Walters-Carter"/>
    <s v="Seamless value-added standardization"/>
    <n v="4500"/>
    <n v="14649"/>
    <x v="1"/>
    <n v="222"/>
    <s v="US"/>
    <x v="1"/>
    <n v="1375678800"/>
    <n v="1376024400"/>
    <b v="0"/>
    <b v="0"/>
    <s v="technology/web"/>
    <x v="2"/>
    <s v="web"/>
    <n v="325.52999999999997"/>
    <n v="65.986486486486484"/>
    <x v="239"/>
    <d v="2013-08-09T05:00:00"/>
    <x v="2"/>
  </r>
  <r>
    <n v="247"/>
    <s v="Johnson, Patterson and Montoya"/>
    <s v="Triple-buffered fresh-thinking frame"/>
    <n v="19800"/>
    <n v="184658"/>
    <x v="1"/>
    <n v="1884"/>
    <s v="US"/>
    <x v="1"/>
    <n v="1482386400"/>
    <n v="1483682400"/>
    <b v="0"/>
    <b v="1"/>
    <s v="publishing/fiction"/>
    <x v="5"/>
    <s v="fiction"/>
    <n v="932.62"/>
    <n v="98.013800424628457"/>
    <x v="240"/>
    <d v="2017-01-06T06:00:00"/>
    <x v="7"/>
  </r>
  <r>
    <n v="248"/>
    <s v="Roberts and Sons"/>
    <s v="Streamlined holistic knowledgebase"/>
    <n v="6200"/>
    <n v="13103"/>
    <x v="1"/>
    <n v="218"/>
    <s v="AU"/>
    <x v="2"/>
    <n v="1420005600"/>
    <n v="1420437600"/>
    <b v="0"/>
    <b v="0"/>
    <s v="games/mobile games"/>
    <x v="6"/>
    <s v="mobile games"/>
    <n v="211.34"/>
    <n v="60.105504587155963"/>
    <x v="241"/>
    <d v="2015-01-05T06:00:00"/>
    <x v="1"/>
  </r>
  <r>
    <n v="249"/>
    <s v="Avila-Nelson"/>
    <s v="Up-sized intermediate website"/>
    <n v="61500"/>
    <n v="168095"/>
    <x v="1"/>
    <n v="6465"/>
    <s v="US"/>
    <x v="1"/>
    <n v="1420178400"/>
    <n v="1420783200"/>
    <b v="0"/>
    <b v="0"/>
    <s v="publishing/translations"/>
    <x v="5"/>
    <s v="translations"/>
    <n v="273.33"/>
    <n v="26.000773395204948"/>
    <x v="242"/>
    <d v="2015-01-09T06:00:00"/>
    <x v="0"/>
  </r>
  <r>
    <n v="250"/>
    <s v="Robbins and Sons"/>
    <s v="Future-proofed directional synergy"/>
    <n v="100"/>
    <n v="3"/>
    <x v="0"/>
    <n v="1"/>
    <s v="US"/>
    <x v="1"/>
    <n v="1264399200"/>
    <n v="1267423200"/>
    <b v="0"/>
    <b v="0"/>
    <s v="music/rock"/>
    <x v="1"/>
    <s v="rock"/>
    <n v="3"/>
    <n v="3"/>
    <x v="67"/>
    <d v="2010-03-01T06:00:00"/>
    <x v="6"/>
  </r>
  <r>
    <n v="251"/>
    <s v="Singleton Ltd"/>
    <s v="Enhanced user-facing function"/>
    <n v="7100"/>
    <n v="3840"/>
    <x v="0"/>
    <n v="101"/>
    <s v="US"/>
    <x v="1"/>
    <n v="1355032800"/>
    <n v="1355205600"/>
    <b v="0"/>
    <b v="0"/>
    <s v="theater/plays"/>
    <x v="3"/>
    <s v="plays"/>
    <n v="54.08"/>
    <n v="38.019801980198018"/>
    <x v="243"/>
    <d v="2012-12-11T06:00:00"/>
    <x v="4"/>
  </r>
  <r>
    <n v="252"/>
    <s v="Perez PLC"/>
    <s v="Operative bandwidth-monitored interface"/>
    <n v="1000"/>
    <n v="6263"/>
    <x v="1"/>
    <n v="59"/>
    <s v="US"/>
    <x v="1"/>
    <n v="1382677200"/>
    <n v="1383109200"/>
    <b v="0"/>
    <b v="0"/>
    <s v="theater/plays"/>
    <x v="3"/>
    <s v="plays"/>
    <n v="626.29999999999995"/>
    <n v="106.15254237288136"/>
    <x v="244"/>
    <d v="2013-10-30T05:00:00"/>
    <x v="2"/>
  </r>
  <r>
    <n v="253"/>
    <s v="Rogers, Jacobs and Jackson"/>
    <s v="Upgradable multi-state instruction set"/>
    <n v="121500"/>
    <n v="108161"/>
    <x v="0"/>
    <n v="1335"/>
    <s v="CA"/>
    <x v="0"/>
    <n v="1302238800"/>
    <n v="1303275600"/>
    <b v="0"/>
    <b v="0"/>
    <s v="film &amp; video/drama"/>
    <x v="4"/>
    <s v="drama"/>
    <n v="89.02"/>
    <n v="81.019475655430711"/>
    <x v="245"/>
    <d v="2011-04-20T05:00:00"/>
    <x v="8"/>
  </r>
  <r>
    <n v="254"/>
    <s v="Barry Group"/>
    <s v="De-engineered static Local Area Network"/>
    <n v="4600"/>
    <n v="8505"/>
    <x v="1"/>
    <n v="88"/>
    <s v="US"/>
    <x v="1"/>
    <n v="1487656800"/>
    <n v="1487829600"/>
    <b v="0"/>
    <b v="0"/>
    <s v="publishing/nonfiction"/>
    <x v="5"/>
    <s v="nonfiction"/>
    <n v="184.89"/>
    <n v="96.647727272727266"/>
    <x v="246"/>
    <d v="2017-02-23T06:00:00"/>
    <x v="5"/>
  </r>
  <r>
    <n v="255"/>
    <s v="Rosales, Branch and Harmon"/>
    <s v="Upgradable grid-enabled superstructure"/>
    <n v="80500"/>
    <n v="96735"/>
    <x v="1"/>
    <n v="1697"/>
    <s v="US"/>
    <x v="1"/>
    <n v="1297836000"/>
    <n v="1298268000"/>
    <b v="0"/>
    <b v="1"/>
    <s v="music/rock"/>
    <x v="1"/>
    <s v="rock"/>
    <n v="120.17"/>
    <n v="57.003535651149086"/>
    <x v="247"/>
    <d v="2011-02-21T06:00:00"/>
    <x v="8"/>
  </r>
  <r>
    <n v="256"/>
    <s v="Smith-Reid"/>
    <s v="Optimized actuating toolset"/>
    <n v="4100"/>
    <n v="959"/>
    <x v="0"/>
    <n v="15"/>
    <s v="GB"/>
    <x v="4"/>
    <n v="1453615200"/>
    <n v="1456812000"/>
    <b v="0"/>
    <b v="0"/>
    <s v="music/rock"/>
    <x v="1"/>
    <s v="rock"/>
    <n v="23.39"/>
    <n v="63.93333333333333"/>
    <x v="248"/>
    <d v="2016-03-01T06:00:00"/>
    <x v="7"/>
  </r>
  <r>
    <n v="257"/>
    <s v="Williams Inc"/>
    <s v="Decentralized exuding strategy"/>
    <n v="5700"/>
    <n v="8322"/>
    <x v="1"/>
    <n v="92"/>
    <s v="US"/>
    <x v="1"/>
    <n v="1362463200"/>
    <n v="1363669200"/>
    <b v="0"/>
    <b v="0"/>
    <s v="theater/plays"/>
    <x v="3"/>
    <s v="plays"/>
    <n v="146"/>
    <n v="90.456521739130437"/>
    <x v="249"/>
    <d v="2013-03-19T05:00:00"/>
    <x v="2"/>
  </r>
  <r>
    <n v="258"/>
    <s v="Duncan, Mcdonald and Miller"/>
    <s v="Assimilated coherent hardware"/>
    <n v="5000"/>
    <n v="13424"/>
    <x v="1"/>
    <n v="186"/>
    <s v="US"/>
    <x v="1"/>
    <n v="1481176800"/>
    <n v="1482904800"/>
    <b v="0"/>
    <b v="1"/>
    <s v="theater/plays"/>
    <x v="3"/>
    <s v="plays"/>
    <n v="268.48"/>
    <n v="72.172043010752688"/>
    <x v="250"/>
    <d v="2016-12-28T06:00:00"/>
    <x v="7"/>
  </r>
  <r>
    <n v="259"/>
    <s v="Watkins Ltd"/>
    <s v="Multi-channeled responsive implementation"/>
    <n v="1800"/>
    <n v="10755"/>
    <x v="1"/>
    <n v="138"/>
    <s v="US"/>
    <x v="1"/>
    <n v="1354946400"/>
    <n v="1356588000"/>
    <b v="1"/>
    <b v="0"/>
    <s v="photography/photography books"/>
    <x v="7"/>
    <s v="photography books"/>
    <n v="597.5"/>
    <n v="77.934782608695656"/>
    <x v="251"/>
    <d v="2012-12-27T06:00:00"/>
    <x v="4"/>
  </r>
  <r>
    <n v="260"/>
    <s v="Allen-Jones"/>
    <s v="Centralized modular initiative"/>
    <n v="6300"/>
    <n v="9935"/>
    <x v="1"/>
    <n v="261"/>
    <s v="US"/>
    <x v="1"/>
    <n v="1348808400"/>
    <n v="1349845200"/>
    <b v="0"/>
    <b v="0"/>
    <s v="music/rock"/>
    <x v="1"/>
    <s v="rock"/>
    <n v="157.69999999999999"/>
    <n v="38.065134099616856"/>
    <x v="136"/>
    <d v="2012-10-10T05:00:00"/>
    <x v="4"/>
  </r>
  <r>
    <n v="261"/>
    <s v="Mason-Smith"/>
    <s v="Reverse-engineered cohesive migration"/>
    <n v="84300"/>
    <n v="26303"/>
    <x v="0"/>
    <n v="454"/>
    <s v="US"/>
    <x v="1"/>
    <n v="1282712400"/>
    <n v="1283058000"/>
    <b v="0"/>
    <b v="1"/>
    <s v="music/rock"/>
    <x v="1"/>
    <s v="rock"/>
    <n v="31.2"/>
    <n v="57.936123348017624"/>
    <x v="252"/>
    <d v="2010-08-29T05:00:00"/>
    <x v="6"/>
  </r>
  <r>
    <n v="262"/>
    <s v="Lloyd, Kennedy and Davis"/>
    <s v="Compatible multimedia hub"/>
    <n v="1700"/>
    <n v="5328"/>
    <x v="1"/>
    <n v="107"/>
    <s v="US"/>
    <x v="1"/>
    <n v="1301979600"/>
    <n v="1304226000"/>
    <b v="0"/>
    <b v="1"/>
    <s v="music/indie rock"/>
    <x v="1"/>
    <s v="indie rock"/>
    <n v="313.41000000000003"/>
    <n v="49.794392523364486"/>
    <x v="253"/>
    <d v="2011-05-01T05:00:00"/>
    <x v="8"/>
  </r>
  <r>
    <n v="263"/>
    <s v="Walker Ltd"/>
    <s v="Organic eco-centric success"/>
    <n v="2900"/>
    <n v="10756"/>
    <x v="1"/>
    <n v="199"/>
    <s v="US"/>
    <x v="1"/>
    <n v="1263016800"/>
    <n v="1263016800"/>
    <b v="0"/>
    <b v="0"/>
    <s v="photography/photography books"/>
    <x v="7"/>
    <s v="photography books"/>
    <n v="370.9"/>
    <n v="54.050251256281406"/>
    <x v="254"/>
    <d v="2010-01-09T06:00:00"/>
    <x v="6"/>
  </r>
  <r>
    <n v="264"/>
    <s v="Gordon PLC"/>
    <s v="Virtual reciprocal policy"/>
    <n v="45600"/>
    <n v="165375"/>
    <x v="1"/>
    <n v="5512"/>
    <s v="US"/>
    <x v="1"/>
    <n v="1360648800"/>
    <n v="1362031200"/>
    <b v="0"/>
    <b v="0"/>
    <s v="theater/plays"/>
    <x v="3"/>
    <s v="plays"/>
    <n v="362.66"/>
    <n v="30.002721335268504"/>
    <x v="255"/>
    <d v="2013-02-28T06:00:00"/>
    <x v="2"/>
  </r>
  <r>
    <n v="265"/>
    <s v="Lee and Sons"/>
    <s v="Persevering interactive emulation"/>
    <n v="4900"/>
    <n v="6031"/>
    <x v="1"/>
    <n v="86"/>
    <s v="US"/>
    <x v="1"/>
    <n v="1451800800"/>
    <n v="1455602400"/>
    <b v="0"/>
    <b v="0"/>
    <s v="theater/plays"/>
    <x v="3"/>
    <s v="plays"/>
    <n v="123.08"/>
    <n v="70.127906976744185"/>
    <x v="256"/>
    <d v="2016-02-16T06:00:00"/>
    <x v="7"/>
  </r>
  <r>
    <n v="266"/>
    <s v="Cole LLC"/>
    <s v="Proactive responsive emulation"/>
    <n v="111900"/>
    <n v="85902"/>
    <x v="0"/>
    <n v="3182"/>
    <s v="IT"/>
    <x v="6"/>
    <n v="1415340000"/>
    <n v="1418191200"/>
    <b v="0"/>
    <b v="1"/>
    <s v="music/jazz"/>
    <x v="1"/>
    <s v="jazz"/>
    <n v="76.77"/>
    <n v="26.996228786926462"/>
    <x v="257"/>
    <d v="2014-12-10T06:00:00"/>
    <x v="1"/>
  </r>
  <r>
    <n v="267"/>
    <s v="Acosta PLC"/>
    <s v="Extended eco-centric function"/>
    <n v="61600"/>
    <n v="143910"/>
    <x v="1"/>
    <n v="2768"/>
    <s v="AU"/>
    <x v="2"/>
    <n v="1351054800"/>
    <n v="1352440800"/>
    <b v="0"/>
    <b v="0"/>
    <s v="theater/plays"/>
    <x v="3"/>
    <s v="plays"/>
    <n v="233.62"/>
    <n v="51.990606936416185"/>
    <x v="258"/>
    <d v="2012-11-09T06:00:00"/>
    <x v="4"/>
  </r>
  <r>
    <n v="268"/>
    <s v="Brown-Mckee"/>
    <s v="Networked optimal productivity"/>
    <n v="1500"/>
    <n v="2708"/>
    <x v="1"/>
    <n v="48"/>
    <s v="US"/>
    <x v="1"/>
    <n v="1349326800"/>
    <n v="1353304800"/>
    <b v="0"/>
    <b v="0"/>
    <s v="film &amp; video/documentary"/>
    <x v="4"/>
    <s v="documentary"/>
    <n v="180.53"/>
    <n v="56.416666666666664"/>
    <x v="259"/>
    <d v="2012-11-19T06:00:00"/>
    <x v="4"/>
  </r>
  <r>
    <n v="269"/>
    <s v="Miles and Sons"/>
    <s v="Persistent attitude-oriented approach"/>
    <n v="3500"/>
    <n v="8842"/>
    <x v="1"/>
    <n v="87"/>
    <s v="US"/>
    <x v="1"/>
    <n v="1548914400"/>
    <n v="1550728800"/>
    <b v="0"/>
    <b v="0"/>
    <s v="film &amp; video/television"/>
    <x v="4"/>
    <s v="television"/>
    <n v="252.63"/>
    <n v="101.63218390804597"/>
    <x v="260"/>
    <d v="2019-02-21T06:00:00"/>
    <x v="3"/>
  </r>
  <r>
    <n v="270"/>
    <s v="Sawyer, Horton and Williams"/>
    <s v="Triple-buffered 4thgeneration toolset"/>
    <n v="173900"/>
    <n v="47260"/>
    <x v="3"/>
    <n v="1890"/>
    <s v="US"/>
    <x v="1"/>
    <n v="1291269600"/>
    <n v="1291442400"/>
    <b v="0"/>
    <b v="0"/>
    <s v="games/video games"/>
    <x v="6"/>
    <s v="video games"/>
    <n v="27.18"/>
    <n v="25.005291005291006"/>
    <x v="261"/>
    <d v="2010-12-04T06:00:00"/>
    <x v="6"/>
  </r>
  <r>
    <n v="271"/>
    <s v="Foley-Cox"/>
    <s v="Progressive zero administration leverage"/>
    <n v="153700"/>
    <n v="1953"/>
    <x v="2"/>
    <n v="61"/>
    <s v="US"/>
    <x v="1"/>
    <n v="1449468000"/>
    <n v="1452146400"/>
    <b v="0"/>
    <b v="0"/>
    <s v="photography/photography books"/>
    <x v="7"/>
    <s v="photography books"/>
    <n v="1.27"/>
    <n v="32.016393442622949"/>
    <x v="262"/>
    <d v="2016-01-07T06:00:00"/>
    <x v="0"/>
  </r>
  <r>
    <n v="272"/>
    <s v="Horton, Morrison and Clark"/>
    <s v="Networked radical neural-net"/>
    <n v="51100"/>
    <n v="155349"/>
    <x v="1"/>
    <n v="1894"/>
    <s v="US"/>
    <x v="1"/>
    <n v="1562734800"/>
    <n v="1564894800"/>
    <b v="0"/>
    <b v="1"/>
    <s v="theater/plays"/>
    <x v="3"/>
    <s v="plays"/>
    <n v="304.01"/>
    <n v="82.021647307286173"/>
    <x v="263"/>
    <d v="2019-08-04T05:00:00"/>
    <x v="3"/>
  </r>
  <r>
    <n v="273"/>
    <s v="Thomas and Sons"/>
    <s v="Re-engineered heuristic forecast"/>
    <n v="7800"/>
    <n v="10704"/>
    <x v="1"/>
    <n v="282"/>
    <s v="CA"/>
    <x v="0"/>
    <n v="1505624400"/>
    <n v="1505883600"/>
    <b v="0"/>
    <b v="0"/>
    <s v="theater/plays"/>
    <x v="3"/>
    <s v="plays"/>
    <n v="137.22999999999999"/>
    <n v="37.957446808510639"/>
    <x v="264"/>
    <d v="2017-09-20T05:00:00"/>
    <x v="5"/>
  </r>
  <r>
    <n v="274"/>
    <s v="Morgan-Jenkins"/>
    <s v="Fully-configurable background algorithm"/>
    <n v="2400"/>
    <n v="773"/>
    <x v="0"/>
    <n v="15"/>
    <s v="US"/>
    <x v="1"/>
    <n v="1509948000"/>
    <n v="1510380000"/>
    <b v="0"/>
    <b v="0"/>
    <s v="theater/plays"/>
    <x v="3"/>
    <s v="plays"/>
    <n v="32.21"/>
    <n v="51.533333333333331"/>
    <x v="265"/>
    <d v="2017-11-11T06:00:00"/>
    <x v="5"/>
  </r>
  <r>
    <n v="275"/>
    <s v="Ward, Sanchez and Kemp"/>
    <s v="Stand-alone discrete Graphical User Interface"/>
    <n v="3900"/>
    <n v="9419"/>
    <x v="1"/>
    <n v="116"/>
    <s v="US"/>
    <x v="1"/>
    <n v="1554526800"/>
    <n v="1555218000"/>
    <b v="0"/>
    <b v="0"/>
    <s v="publishing/translations"/>
    <x v="5"/>
    <s v="translations"/>
    <n v="241.51"/>
    <n v="81.198275862068968"/>
    <x v="266"/>
    <d v="2019-04-14T05:00:00"/>
    <x v="3"/>
  </r>
  <r>
    <n v="276"/>
    <s v="Fields Ltd"/>
    <s v="Front-line foreground project"/>
    <n v="5500"/>
    <n v="5324"/>
    <x v="0"/>
    <n v="133"/>
    <s v="US"/>
    <x v="1"/>
    <n v="1334811600"/>
    <n v="1335243600"/>
    <b v="0"/>
    <b v="1"/>
    <s v="games/video games"/>
    <x v="6"/>
    <s v="video games"/>
    <n v="96.8"/>
    <n v="40.030075187969928"/>
    <x v="267"/>
    <d v="2012-04-24T05:00:00"/>
    <x v="4"/>
  </r>
  <r>
    <n v="277"/>
    <s v="Ramos-Mitchell"/>
    <s v="Persevering system-worthy info-mediaries"/>
    <n v="700"/>
    <n v="7465"/>
    <x v="1"/>
    <n v="83"/>
    <s v="US"/>
    <x v="1"/>
    <n v="1279515600"/>
    <n v="1279688400"/>
    <b v="0"/>
    <b v="0"/>
    <s v="theater/plays"/>
    <x v="3"/>
    <s v="plays"/>
    <n v="1066.43"/>
    <n v="89.939759036144579"/>
    <x v="268"/>
    <d v="2010-07-21T05:00:00"/>
    <x v="6"/>
  </r>
  <r>
    <n v="278"/>
    <s v="Higgins, Davis and Salazar"/>
    <s v="Distributed multi-tasking strategy"/>
    <n v="2700"/>
    <n v="8799"/>
    <x v="1"/>
    <n v="91"/>
    <s v="US"/>
    <x v="1"/>
    <n v="1353909600"/>
    <n v="1356069600"/>
    <b v="0"/>
    <b v="0"/>
    <s v="technology/web"/>
    <x v="2"/>
    <s v="web"/>
    <n v="325.89"/>
    <n v="96.692307692307693"/>
    <x v="269"/>
    <d v="2012-12-21T06:00:00"/>
    <x v="4"/>
  </r>
  <r>
    <n v="279"/>
    <s v="Smith-Jenkins"/>
    <s v="Vision-oriented methodical application"/>
    <n v="8000"/>
    <n v="13656"/>
    <x v="1"/>
    <n v="546"/>
    <s v="US"/>
    <x v="1"/>
    <n v="1535950800"/>
    <n v="1536210000"/>
    <b v="0"/>
    <b v="0"/>
    <s v="theater/plays"/>
    <x v="3"/>
    <s v="plays"/>
    <n v="170.7"/>
    <n v="25.010989010989011"/>
    <x v="270"/>
    <d v="2018-09-06T05:00:00"/>
    <x v="9"/>
  </r>
  <r>
    <n v="280"/>
    <s v="Braun PLC"/>
    <s v="Function-based high-level infrastructure"/>
    <n v="2500"/>
    <n v="14536"/>
    <x v="1"/>
    <n v="393"/>
    <s v="US"/>
    <x v="1"/>
    <n v="1511244000"/>
    <n v="1511762400"/>
    <b v="0"/>
    <b v="0"/>
    <s v="film &amp; video/animation"/>
    <x v="4"/>
    <s v="animation"/>
    <n v="581.44000000000005"/>
    <n v="36.987277353689571"/>
    <x v="271"/>
    <d v="2017-11-27T06:00:00"/>
    <x v="5"/>
  </r>
  <r>
    <n v="281"/>
    <s v="Drake PLC"/>
    <s v="Profound object-oriented paradigm"/>
    <n v="164500"/>
    <n v="150552"/>
    <x v="0"/>
    <n v="2062"/>
    <s v="US"/>
    <x v="1"/>
    <n v="1331445600"/>
    <n v="1333256400"/>
    <b v="0"/>
    <b v="1"/>
    <s v="theater/plays"/>
    <x v="3"/>
    <s v="plays"/>
    <n v="91.52"/>
    <n v="73.012609117361791"/>
    <x v="272"/>
    <d v="2012-04-01T05:00:00"/>
    <x v="4"/>
  </r>
  <r>
    <n v="282"/>
    <s v="Ross, Kelly and Brown"/>
    <s v="Virtual contextually-based circuit"/>
    <n v="8400"/>
    <n v="9076"/>
    <x v="1"/>
    <n v="133"/>
    <s v="US"/>
    <x v="1"/>
    <n v="1480226400"/>
    <n v="1480744800"/>
    <b v="0"/>
    <b v="1"/>
    <s v="film &amp; video/television"/>
    <x v="4"/>
    <s v="television"/>
    <n v="108.05"/>
    <n v="68.240601503759393"/>
    <x v="73"/>
    <d v="2016-12-03T06:00:00"/>
    <x v="7"/>
  </r>
  <r>
    <n v="283"/>
    <s v="Lucas-Mullins"/>
    <s v="Business-focused dynamic instruction set"/>
    <n v="8100"/>
    <n v="1517"/>
    <x v="0"/>
    <n v="29"/>
    <s v="DK"/>
    <x v="3"/>
    <n v="1464584400"/>
    <n v="1465016400"/>
    <b v="0"/>
    <b v="0"/>
    <s v="music/rock"/>
    <x v="1"/>
    <s v="rock"/>
    <n v="18.73"/>
    <n v="52.310344827586206"/>
    <x v="273"/>
    <d v="2016-06-04T05:00:00"/>
    <x v="7"/>
  </r>
  <r>
    <n v="284"/>
    <s v="Tran LLC"/>
    <s v="Ameliorated fresh-thinking protocol"/>
    <n v="9800"/>
    <n v="8153"/>
    <x v="0"/>
    <n v="132"/>
    <s v="US"/>
    <x v="1"/>
    <n v="1335848400"/>
    <n v="1336280400"/>
    <b v="0"/>
    <b v="0"/>
    <s v="technology/web"/>
    <x v="2"/>
    <s v="web"/>
    <n v="83.19"/>
    <n v="61.765151515151516"/>
    <x v="274"/>
    <d v="2012-05-06T05:00:00"/>
    <x v="4"/>
  </r>
  <r>
    <n v="285"/>
    <s v="Dawson, Brady and Gilbert"/>
    <s v="Front-line optimizing emulation"/>
    <n v="900"/>
    <n v="6357"/>
    <x v="1"/>
    <n v="254"/>
    <s v="US"/>
    <x v="1"/>
    <n v="1473483600"/>
    <n v="1476766800"/>
    <b v="0"/>
    <b v="0"/>
    <s v="theater/plays"/>
    <x v="3"/>
    <s v="plays"/>
    <n v="706.33"/>
    <n v="25.027559055118111"/>
    <x v="275"/>
    <d v="2016-10-18T05:00:00"/>
    <x v="7"/>
  </r>
  <r>
    <n v="286"/>
    <s v="Obrien-Aguirre"/>
    <s v="Devolved uniform complexity"/>
    <n v="112100"/>
    <n v="19557"/>
    <x v="3"/>
    <n v="184"/>
    <s v="US"/>
    <x v="1"/>
    <n v="1479880800"/>
    <n v="1480485600"/>
    <b v="0"/>
    <b v="0"/>
    <s v="theater/plays"/>
    <x v="3"/>
    <s v="plays"/>
    <n v="17.45"/>
    <n v="106.28804347826087"/>
    <x v="276"/>
    <d v="2016-11-30T06:00:00"/>
    <x v="7"/>
  </r>
  <r>
    <n v="287"/>
    <s v="Ferguson PLC"/>
    <s v="Public-key intangible superstructure"/>
    <n v="6300"/>
    <n v="13213"/>
    <x v="1"/>
    <n v="176"/>
    <s v="US"/>
    <x v="1"/>
    <n v="1430197200"/>
    <n v="1430197200"/>
    <b v="0"/>
    <b v="0"/>
    <s v="music/electric music"/>
    <x v="1"/>
    <s v="electric music"/>
    <n v="209.73"/>
    <n v="75.07386363636364"/>
    <x v="277"/>
    <d v="2015-04-28T05:00:00"/>
    <x v="0"/>
  </r>
  <r>
    <n v="288"/>
    <s v="Garcia Ltd"/>
    <s v="Secured global success"/>
    <n v="5600"/>
    <n v="5476"/>
    <x v="0"/>
    <n v="137"/>
    <s v="DK"/>
    <x v="3"/>
    <n v="1331701200"/>
    <n v="1331787600"/>
    <b v="0"/>
    <b v="1"/>
    <s v="music/metal"/>
    <x v="1"/>
    <s v="metal"/>
    <n v="97.79"/>
    <n v="39.970802919708028"/>
    <x v="278"/>
    <d v="2012-03-15T05:00:00"/>
    <x v="4"/>
  </r>
  <r>
    <n v="289"/>
    <s v="Smith, Love and Smith"/>
    <s v="Grass-roots mission-critical capability"/>
    <n v="800"/>
    <n v="13474"/>
    <x v="1"/>
    <n v="337"/>
    <s v="CA"/>
    <x v="0"/>
    <n v="1438578000"/>
    <n v="1438837200"/>
    <b v="0"/>
    <b v="0"/>
    <s v="theater/plays"/>
    <x v="3"/>
    <s v="plays"/>
    <n v="1684.25"/>
    <n v="39.982195845697326"/>
    <x v="279"/>
    <d v="2015-08-06T05:00:00"/>
    <x v="0"/>
  </r>
  <r>
    <n v="290"/>
    <s v="Wilson, Hall and Osborne"/>
    <s v="Advanced global data-warehouse"/>
    <n v="168600"/>
    <n v="91722"/>
    <x v="0"/>
    <n v="908"/>
    <s v="US"/>
    <x v="1"/>
    <n v="1368162000"/>
    <n v="1370926800"/>
    <b v="0"/>
    <b v="1"/>
    <s v="film &amp; video/documentary"/>
    <x v="4"/>
    <s v="documentary"/>
    <n v="54.4"/>
    <n v="101.01541850220265"/>
    <x v="280"/>
    <d v="2013-06-11T05:00:00"/>
    <x v="2"/>
  </r>
  <r>
    <n v="291"/>
    <s v="Bell, Grimes and Kerr"/>
    <s v="Self-enabling uniform complexity"/>
    <n v="1800"/>
    <n v="8219"/>
    <x v="1"/>
    <n v="107"/>
    <s v="US"/>
    <x v="1"/>
    <n v="1318654800"/>
    <n v="1319000400"/>
    <b v="1"/>
    <b v="0"/>
    <s v="technology/web"/>
    <x v="2"/>
    <s v="web"/>
    <n v="456.61"/>
    <n v="76.813084112149539"/>
    <x v="281"/>
    <d v="2011-10-19T05:00:00"/>
    <x v="8"/>
  </r>
  <r>
    <n v="292"/>
    <s v="Ho-Harris"/>
    <s v="Versatile cohesive encoding"/>
    <n v="7300"/>
    <n v="717"/>
    <x v="0"/>
    <n v="10"/>
    <s v="US"/>
    <x v="1"/>
    <n v="1331874000"/>
    <n v="1333429200"/>
    <b v="0"/>
    <b v="0"/>
    <s v="food/food trucks"/>
    <x v="0"/>
    <s v="food trucks"/>
    <n v="9.82"/>
    <n v="71.7"/>
    <x v="282"/>
    <d v="2012-04-03T05:00:00"/>
    <x v="4"/>
  </r>
  <r>
    <n v="293"/>
    <s v="Ross Group"/>
    <s v="Organized executive solution"/>
    <n v="6500"/>
    <n v="1065"/>
    <x v="3"/>
    <n v="32"/>
    <s v="IT"/>
    <x v="6"/>
    <n v="1286254800"/>
    <n v="1287032400"/>
    <b v="0"/>
    <b v="0"/>
    <s v="theater/plays"/>
    <x v="3"/>
    <s v="plays"/>
    <n v="16.38"/>
    <n v="33.28125"/>
    <x v="283"/>
    <d v="2010-10-14T05:00:00"/>
    <x v="6"/>
  </r>
  <r>
    <n v="294"/>
    <s v="Turner-Davis"/>
    <s v="Automated local emulation"/>
    <n v="600"/>
    <n v="8038"/>
    <x v="1"/>
    <n v="183"/>
    <s v="US"/>
    <x v="1"/>
    <n v="1540530000"/>
    <n v="1541570400"/>
    <b v="0"/>
    <b v="0"/>
    <s v="theater/plays"/>
    <x v="3"/>
    <s v="plays"/>
    <n v="1339.67"/>
    <n v="43.923497267759565"/>
    <x v="284"/>
    <d v="2018-11-07T06:00:00"/>
    <x v="9"/>
  </r>
  <r>
    <n v="295"/>
    <s v="Smith, Jackson and Herrera"/>
    <s v="Enterprise-wide intermediate middleware"/>
    <n v="192900"/>
    <n v="68769"/>
    <x v="0"/>
    <n v="1910"/>
    <s v="CH"/>
    <x v="5"/>
    <n v="1381813200"/>
    <n v="1383976800"/>
    <b v="0"/>
    <b v="0"/>
    <s v="theater/plays"/>
    <x v="3"/>
    <s v="plays"/>
    <n v="35.65"/>
    <n v="36.004712041884815"/>
    <x v="285"/>
    <d v="2013-11-09T06:00:00"/>
    <x v="2"/>
  </r>
  <r>
    <n v="296"/>
    <s v="Smith-Hess"/>
    <s v="Grass-roots real-time Local Area Network"/>
    <n v="6100"/>
    <n v="3352"/>
    <x v="0"/>
    <n v="38"/>
    <s v="AU"/>
    <x v="2"/>
    <n v="1548655200"/>
    <n v="1550556000"/>
    <b v="0"/>
    <b v="0"/>
    <s v="theater/plays"/>
    <x v="3"/>
    <s v="plays"/>
    <n v="54.95"/>
    <n v="88.21052631578948"/>
    <x v="286"/>
    <d v="2019-02-19T06:00:00"/>
    <x v="3"/>
  </r>
  <r>
    <n v="297"/>
    <s v="Brown, Herring and Bass"/>
    <s v="Organized client-driven capacity"/>
    <n v="7200"/>
    <n v="6785"/>
    <x v="0"/>
    <n v="104"/>
    <s v="AU"/>
    <x v="2"/>
    <n v="1389679200"/>
    <n v="1390456800"/>
    <b v="0"/>
    <b v="1"/>
    <s v="theater/plays"/>
    <x v="3"/>
    <s v="plays"/>
    <n v="94.24"/>
    <n v="65.240384615384613"/>
    <x v="287"/>
    <d v="2014-01-23T06:00:00"/>
    <x v="1"/>
  </r>
  <r>
    <n v="298"/>
    <s v="Chase, Garcia and Johnson"/>
    <s v="Adaptive intangible database"/>
    <n v="3500"/>
    <n v="5037"/>
    <x v="1"/>
    <n v="72"/>
    <s v="US"/>
    <x v="1"/>
    <n v="1456466400"/>
    <n v="1458018000"/>
    <b v="0"/>
    <b v="1"/>
    <s v="music/rock"/>
    <x v="1"/>
    <s v="rock"/>
    <n v="143.91"/>
    <n v="69.958333333333329"/>
    <x v="288"/>
    <d v="2016-03-15T05:00:00"/>
    <x v="7"/>
  </r>
  <r>
    <n v="299"/>
    <s v="Ramsey and Sons"/>
    <s v="Grass-roots contextually-based algorithm"/>
    <n v="3800"/>
    <n v="1954"/>
    <x v="0"/>
    <n v="49"/>
    <s v="US"/>
    <x v="1"/>
    <n v="1456984800"/>
    <n v="1461819600"/>
    <b v="0"/>
    <b v="0"/>
    <s v="food/food trucks"/>
    <x v="0"/>
    <s v="food trucks"/>
    <n v="51.42"/>
    <n v="39.877551020408163"/>
    <x v="289"/>
    <d v="2016-04-28T05:00:00"/>
    <x v="7"/>
  </r>
  <r>
    <n v="300"/>
    <s v="Cooke PLC"/>
    <s v="Focused executive core"/>
    <n v="100"/>
    <n v="5"/>
    <x v="0"/>
    <n v="1"/>
    <s v="DK"/>
    <x v="3"/>
    <n v="1504069200"/>
    <n v="1504155600"/>
    <b v="0"/>
    <b v="1"/>
    <s v="publishing/nonfiction"/>
    <x v="5"/>
    <s v="nonfiction"/>
    <n v="5"/>
    <n v="5"/>
    <x v="290"/>
    <d v="2017-08-31T05:00:00"/>
    <x v="5"/>
  </r>
  <r>
    <n v="301"/>
    <s v="Wong-Walker"/>
    <s v="Multi-channeled disintermediate policy"/>
    <n v="900"/>
    <n v="12102"/>
    <x v="1"/>
    <n v="295"/>
    <s v="US"/>
    <x v="1"/>
    <n v="1424930400"/>
    <n v="1426395600"/>
    <b v="0"/>
    <b v="0"/>
    <s v="film &amp; video/documentary"/>
    <x v="4"/>
    <s v="documentary"/>
    <n v="1344.67"/>
    <n v="41.023728813559323"/>
    <x v="291"/>
    <d v="2015-03-15T05:00:00"/>
    <x v="0"/>
  </r>
  <r>
    <n v="302"/>
    <s v="Ferguson, Collins and Mata"/>
    <s v="Customizable bi-directional hardware"/>
    <n v="76100"/>
    <n v="24234"/>
    <x v="0"/>
    <n v="245"/>
    <s v="US"/>
    <x v="1"/>
    <n v="1535864400"/>
    <n v="1537074000"/>
    <b v="0"/>
    <b v="0"/>
    <s v="theater/plays"/>
    <x v="3"/>
    <s v="plays"/>
    <n v="31.84"/>
    <n v="98.914285714285711"/>
    <x v="292"/>
    <d v="2018-09-16T05:00:00"/>
    <x v="9"/>
  </r>
  <r>
    <n v="303"/>
    <s v="Guerrero, Flores and Jenkins"/>
    <s v="Networked optimal architecture"/>
    <n v="3400"/>
    <n v="2809"/>
    <x v="0"/>
    <n v="32"/>
    <s v="US"/>
    <x v="1"/>
    <n v="1452146400"/>
    <n v="1452578400"/>
    <b v="0"/>
    <b v="0"/>
    <s v="music/indie rock"/>
    <x v="1"/>
    <s v="indie rock"/>
    <n v="82.62"/>
    <n v="87.78125"/>
    <x v="293"/>
    <d v="2016-01-12T06:00:00"/>
    <x v="7"/>
  </r>
  <r>
    <n v="304"/>
    <s v="Peterson PLC"/>
    <s v="User-friendly discrete benchmark"/>
    <n v="2100"/>
    <n v="11469"/>
    <x v="1"/>
    <n v="142"/>
    <s v="US"/>
    <x v="1"/>
    <n v="1470546000"/>
    <n v="1474088400"/>
    <b v="0"/>
    <b v="0"/>
    <s v="film &amp; video/documentary"/>
    <x v="4"/>
    <s v="documentary"/>
    <n v="546.14"/>
    <n v="80.767605633802816"/>
    <x v="294"/>
    <d v="2016-09-17T05:00:00"/>
    <x v="7"/>
  </r>
  <r>
    <n v="305"/>
    <s v="Townsend Ltd"/>
    <s v="Grass-roots actuating policy"/>
    <n v="2800"/>
    <n v="8014"/>
    <x v="1"/>
    <n v="85"/>
    <s v="US"/>
    <x v="1"/>
    <n v="1458363600"/>
    <n v="1461906000"/>
    <b v="0"/>
    <b v="0"/>
    <s v="theater/plays"/>
    <x v="3"/>
    <s v="plays"/>
    <n v="286.20999999999998"/>
    <n v="94.28235294117647"/>
    <x v="295"/>
    <d v="2016-04-29T05:00:00"/>
    <x v="7"/>
  </r>
  <r>
    <n v="306"/>
    <s v="Rush, Reed and Hall"/>
    <s v="Enterprise-wide 3rdgeneration knowledge user"/>
    <n v="6500"/>
    <n v="514"/>
    <x v="0"/>
    <n v="7"/>
    <s v="US"/>
    <x v="1"/>
    <n v="1500008400"/>
    <n v="1500267600"/>
    <b v="0"/>
    <b v="1"/>
    <s v="theater/plays"/>
    <x v="3"/>
    <s v="plays"/>
    <n v="7.91"/>
    <n v="73.428571428571431"/>
    <x v="296"/>
    <d v="2017-07-17T05:00:00"/>
    <x v="5"/>
  </r>
  <r>
    <n v="307"/>
    <s v="Salazar-Dodson"/>
    <s v="Face-to-face zero tolerance moderator"/>
    <n v="32900"/>
    <n v="43473"/>
    <x v="1"/>
    <n v="659"/>
    <s v="DK"/>
    <x v="3"/>
    <n v="1338958800"/>
    <n v="1340686800"/>
    <b v="0"/>
    <b v="1"/>
    <s v="publishing/fiction"/>
    <x v="5"/>
    <s v="fiction"/>
    <n v="132.13999999999999"/>
    <n v="65.968133535660087"/>
    <x v="297"/>
    <d v="2012-06-26T05:00:00"/>
    <x v="4"/>
  </r>
  <r>
    <n v="308"/>
    <s v="Davis Ltd"/>
    <s v="Grass-roots optimizing projection"/>
    <n v="118200"/>
    <n v="87560"/>
    <x v="0"/>
    <n v="803"/>
    <s v="US"/>
    <x v="1"/>
    <n v="1303102800"/>
    <n v="1303189200"/>
    <b v="0"/>
    <b v="0"/>
    <s v="theater/plays"/>
    <x v="3"/>
    <s v="plays"/>
    <n v="74.08"/>
    <n v="109.04109589041096"/>
    <x v="298"/>
    <d v="2011-04-19T05:00:00"/>
    <x v="8"/>
  </r>
  <r>
    <n v="309"/>
    <s v="Harris-Perry"/>
    <s v="User-centric 6thgeneration attitude"/>
    <n v="4100"/>
    <n v="3087"/>
    <x v="3"/>
    <n v="75"/>
    <s v="US"/>
    <x v="1"/>
    <n v="1316581200"/>
    <n v="1318309200"/>
    <b v="0"/>
    <b v="1"/>
    <s v="music/indie rock"/>
    <x v="1"/>
    <s v="indie rock"/>
    <n v="75.290000000000006"/>
    <n v="41.16"/>
    <x v="299"/>
    <d v="2011-10-11T05:00:00"/>
    <x v="8"/>
  </r>
  <r>
    <n v="310"/>
    <s v="Velazquez, Hunt and Ortiz"/>
    <s v="Switchable zero tolerance website"/>
    <n v="7800"/>
    <n v="1586"/>
    <x v="0"/>
    <n v="16"/>
    <s v="US"/>
    <x v="1"/>
    <n v="1270789200"/>
    <n v="1272171600"/>
    <b v="0"/>
    <b v="0"/>
    <s v="games/video games"/>
    <x v="6"/>
    <s v="video games"/>
    <n v="20.329999999999998"/>
    <n v="99.125"/>
    <x v="300"/>
    <d v="2010-04-25T05:00:00"/>
    <x v="6"/>
  </r>
  <r>
    <n v="311"/>
    <s v="Flores PLC"/>
    <s v="Focused real-time help-desk"/>
    <n v="6300"/>
    <n v="12812"/>
    <x v="1"/>
    <n v="121"/>
    <s v="US"/>
    <x v="1"/>
    <n v="1297836000"/>
    <n v="1298872800"/>
    <b v="0"/>
    <b v="0"/>
    <s v="theater/plays"/>
    <x v="3"/>
    <s v="plays"/>
    <n v="203.37"/>
    <n v="105.88429752066116"/>
    <x v="247"/>
    <d v="2011-02-28T06:00:00"/>
    <x v="8"/>
  </r>
  <r>
    <n v="312"/>
    <s v="Martinez LLC"/>
    <s v="Robust impactful approach"/>
    <n v="59100"/>
    <n v="183345"/>
    <x v="1"/>
    <n v="3742"/>
    <s v="US"/>
    <x v="1"/>
    <n v="1382677200"/>
    <n v="1383282000"/>
    <b v="0"/>
    <b v="0"/>
    <s v="theater/plays"/>
    <x v="3"/>
    <s v="plays"/>
    <n v="310.23"/>
    <n v="48.996525921966864"/>
    <x v="244"/>
    <d v="2013-11-01T05:00:00"/>
    <x v="2"/>
  </r>
  <r>
    <n v="313"/>
    <s v="Miller-Irwin"/>
    <s v="Secured maximized policy"/>
    <n v="2200"/>
    <n v="8697"/>
    <x v="1"/>
    <n v="223"/>
    <s v="US"/>
    <x v="1"/>
    <n v="1330322400"/>
    <n v="1330495200"/>
    <b v="0"/>
    <b v="0"/>
    <s v="music/rock"/>
    <x v="1"/>
    <s v="rock"/>
    <n v="395.32"/>
    <n v="39"/>
    <x v="301"/>
    <d v="2012-02-29T06:00:00"/>
    <x v="4"/>
  </r>
  <r>
    <n v="314"/>
    <s v="Sanchez-Morgan"/>
    <s v="Realigned upward-trending strategy"/>
    <n v="1400"/>
    <n v="4126"/>
    <x v="1"/>
    <n v="133"/>
    <s v="US"/>
    <x v="1"/>
    <n v="1552366800"/>
    <n v="1552798800"/>
    <b v="0"/>
    <b v="1"/>
    <s v="film &amp; video/documentary"/>
    <x v="4"/>
    <s v="documentary"/>
    <n v="294.70999999999998"/>
    <n v="31.022556390977442"/>
    <x v="188"/>
    <d v="2019-03-17T05:00:00"/>
    <x v="3"/>
  </r>
  <r>
    <n v="315"/>
    <s v="Lopez, Adams and Johnson"/>
    <s v="Open-source interactive knowledge user"/>
    <n v="9500"/>
    <n v="3220"/>
    <x v="0"/>
    <n v="31"/>
    <s v="US"/>
    <x v="1"/>
    <n v="1400907600"/>
    <n v="1403413200"/>
    <b v="0"/>
    <b v="0"/>
    <s v="theater/plays"/>
    <x v="3"/>
    <s v="plays"/>
    <n v="33.89"/>
    <n v="103.87096774193549"/>
    <x v="302"/>
    <d v="2014-06-22T05:00:00"/>
    <x v="1"/>
  </r>
  <r>
    <n v="316"/>
    <s v="Martin-Marshall"/>
    <s v="Configurable demand-driven matrix"/>
    <n v="9600"/>
    <n v="6401"/>
    <x v="0"/>
    <n v="108"/>
    <s v="IT"/>
    <x v="6"/>
    <n v="1574143200"/>
    <n v="1574229600"/>
    <b v="0"/>
    <b v="1"/>
    <s v="food/food trucks"/>
    <x v="0"/>
    <s v="food trucks"/>
    <n v="66.680000000000007"/>
    <n v="59.268518518518519"/>
    <x v="303"/>
    <d v="2019-11-20T06:00:00"/>
    <x v="3"/>
  </r>
  <r>
    <n v="317"/>
    <s v="Summers PLC"/>
    <s v="Cross-group coherent hierarchy"/>
    <n v="6600"/>
    <n v="1269"/>
    <x v="0"/>
    <n v="30"/>
    <s v="US"/>
    <x v="1"/>
    <n v="1494738000"/>
    <n v="1495861200"/>
    <b v="0"/>
    <b v="0"/>
    <s v="theater/plays"/>
    <x v="3"/>
    <s v="plays"/>
    <n v="19.23"/>
    <n v="42.3"/>
    <x v="304"/>
    <d v="2017-05-27T05:00:00"/>
    <x v="5"/>
  </r>
  <r>
    <n v="318"/>
    <s v="Young, Hart and Ryan"/>
    <s v="Decentralized demand-driven open system"/>
    <n v="5700"/>
    <n v="903"/>
    <x v="0"/>
    <n v="17"/>
    <s v="US"/>
    <x v="1"/>
    <n v="1392357600"/>
    <n v="1392530400"/>
    <b v="0"/>
    <b v="0"/>
    <s v="music/rock"/>
    <x v="1"/>
    <s v="rock"/>
    <n v="15.84"/>
    <n v="53.117647058823529"/>
    <x v="305"/>
    <d v="2014-02-16T06:00:00"/>
    <x v="1"/>
  </r>
  <r>
    <n v="319"/>
    <s v="Mills Group"/>
    <s v="Advanced empowering matrix"/>
    <n v="8400"/>
    <n v="3251"/>
    <x v="3"/>
    <n v="64"/>
    <s v="US"/>
    <x v="1"/>
    <n v="1281589200"/>
    <n v="1283662800"/>
    <b v="0"/>
    <b v="0"/>
    <s v="technology/web"/>
    <x v="2"/>
    <s v="web"/>
    <n v="38.700000000000003"/>
    <n v="50.796875"/>
    <x v="306"/>
    <d v="2010-09-05T05:00:00"/>
    <x v="6"/>
  </r>
  <r>
    <n v="320"/>
    <s v="Sandoval-Powell"/>
    <s v="Phased holistic implementation"/>
    <n v="84400"/>
    <n v="8092"/>
    <x v="0"/>
    <n v="80"/>
    <s v="US"/>
    <x v="1"/>
    <n v="1305003600"/>
    <n v="1305781200"/>
    <b v="0"/>
    <b v="0"/>
    <s v="publishing/fiction"/>
    <x v="5"/>
    <s v="fiction"/>
    <n v="9.59"/>
    <n v="101.15"/>
    <x v="307"/>
    <d v="2011-05-19T05:00:00"/>
    <x v="8"/>
  </r>
  <r>
    <n v="321"/>
    <s v="Mills, Frazier and Perez"/>
    <s v="Proactive attitude-oriented knowledge user"/>
    <n v="170400"/>
    <n v="160422"/>
    <x v="0"/>
    <n v="2468"/>
    <s v="US"/>
    <x v="1"/>
    <n v="1301634000"/>
    <n v="1302325200"/>
    <b v="0"/>
    <b v="0"/>
    <s v="film &amp; video/shorts"/>
    <x v="4"/>
    <s v="shorts"/>
    <n v="94.14"/>
    <n v="65.000810372771468"/>
    <x v="308"/>
    <d v="2011-04-09T05:00:00"/>
    <x v="8"/>
  </r>
  <r>
    <n v="322"/>
    <s v="Hebert Group"/>
    <s v="Visionary asymmetric Graphical User Interface"/>
    <n v="117900"/>
    <n v="196377"/>
    <x v="1"/>
    <n v="5168"/>
    <s v="US"/>
    <x v="1"/>
    <n v="1290664800"/>
    <n v="1291788000"/>
    <b v="0"/>
    <b v="0"/>
    <s v="theater/plays"/>
    <x v="3"/>
    <s v="plays"/>
    <n v="166.56"/>
    <n v="37.998645510835914"/>
    <x v="309"/>
    <d v="2010-12-08T06:00:00"/>
    <x v="6"/>
  </r>
  <r>
    <n v="323"/>
    <s v="Cole, Smith and Wood"/>
    <s v="Integrated zero-defect help-desk"/>
    <n v="8900"/>
    <n v="2148"/>
    <x v="0"/>
    <n v="26"/>
    <s v="GB"/>
    <x v="4"/>
    <n v="1395896400"/>
    <n v="1396069200"/>
    <b v="0"/>
    <b v="0"/>
    <s v="film &amp; video/documentary"/>
    <x v="4"/>
    <s v="documentary"/>
    <n v="24.13"/>
    <n v="82.615384615384613"/>
    <x v="310"/>
    <d v="2014-03-29T05:00:00"/>
    <x v="1"/>
  </r>
  <r>
    <n v="324"/>
    <s v="Harris, Hall and Harris"/>
    <s v="Inverse analyzing matrices"/>
    <n v="7100"/>
    <n v="11648"/>
    <x v="1"/>
    <n v="307"/>
    <s v="US"/>
    <x v="1"/>
    <n v="1434862800"/>
    <n v="1435899600"/>
    <b v="0"/>
    <b v="1"/>
    <s v="theater/plays"/>
    <x v="3"/>
    <s v="plays"/>
    <n v="164.06"/>
    <n v="37.941368078175898"/>
    <x v="311"/>
    <d v="2015-07-03T05:00:00"/>
    <x v="0"/>
  </r>
  <r>
    <n v="325"/>
    <s v="Saunders Group"/>
    <s v="Programmable systemic implementation"/>
    <n v="6500"/>
    <n v="5897"/>
    <x v="0"/>
    <n v="73"/>
    <s v="US"/>
    <x v="1"/>
    <n v="1529125200"/>
    <n v="1531112400"/>
    <b v="0"/>
    <b v="1"/>
    <s v="theater/plays"/>
    <x v="3"/>
    <s v="plays"/>
    <n v="90.72"/>
    <n v="80.780821917808225"/>
    <x v="79"/>
    <d v="2018-07-09T05:00:00"/>
    <x v="9"/>
  </r>
  <r>
    <n v="326"/>
    <s v="Pham, Avila and Nash"/>
    <s v="Multi-channeled next generation architecture"/>
    <n v="7200"/>
    <n v="3326"/>
    <x v="0"/>
    <n v="128"/>
    <s v="US"/>
    <x v="1"/>
    <n v="1451109600"/>
    <n v="1451628000"/>
    <b v="0"/>
    <b v="0"/>
    <s v="film &amp; video/animation"/>
    <x v="4"/>
    <s v="animation"/>
    <n v="46.19"/>
    <n v="25.984375"/>
    <x v="312"/>
    <d v="2016-01-01T06:00:00"/>
    <x v="0"/>
  </r>
  <r>
    <n v="327"/>
    <s v="Patterson, Salinas and Lucas"/>
    <s v="Digitized 3rdgeneration encoding"/>
    <n v="2600"/>
    <n v="1002"/>
    <x v="0"/>
    <n v="33"/>
    <s v="US"/>
    <x v="1"/>
    <n v="1566968400"/>
    <n v="1567314000"/>
    <b v="0"/>
    <b v="1"/>
    <s v="theater/plays"/>
    <x v="3"/>
    <s v="plays"/>
    <n v="38.54"/>
    <n v="30.363636363636363"/>
    <x v="313"/>
    <d v="2019-09-01T05:00:00"/>
    <x v="3"/>
  </r>
  <r>
    <n v="328"/>
    <s v="Young PLC"/>
    <s v="Innovative well-modulated functionalities"/>
    <n v="98700"/>
    <n v="131826"/>
    <x v="1"/>
    <n v="2441"/>
    <s v="US"/>
    <x v="1"/>
    <n v="1543557600"/>
    <n v="1544508000"/>
    <b v="0"/>
    <b v="0"/>
    <s v="music/rock"/>
    <x v="1"/>
    <s v="rock"/>
    <n v="133.56"/>
    <n v="54.004916018025398"/>
    <x v="314"/>
    <d v="2018-12-11T06:00:00"/>
    <x v="9"/>
  </r>
  <r>
    <n v="329"/>
    <s v="Willis and Sons"/>
    <s v="Fundamental incremental database"/>
    <n v="93800"/>
    <n v="21477"/>
    <x v="2"/>
    <n v="211"/>
    <s v="US"/>
    <x v="1"/>
    <n v="1481522400"/>
    <n v="1482472800"/>
    <b v="0"/>
    <b v="0"/>
    <s v="games/video games"/>
    <x v="6"/>
    <s v="video games"/>
    <n v="22.9"/>
    <n v="101.78672985781991"/>
    <x v="315"/>
    <d v="2016-12-23T06:00:00"/>
    <x v="7"/>
  </r>
  <r>
    <n v="330"/>
    <s v="Thompson-Bates"/>
    <s v="Expanded encompassing open architecture"/>
    <n v="33700"/>
    <n v="62330"/>
    <x v="1"/>
    <n v="1385"/>
    <s v="GB"/>
    <x v="4"/>
    <n v="1512712800"/>
    <n v="1512799200"/>
    <b v="0"/>
    <b v="0"/>
    <s v="film &amp; video/documentary"/>
    <x v="4"/>
    <s v="documentary"/>
    <n v="184.96"/>
    <n v="45.003610108303249"/>
    <x v="316"/>
    <d v="2017-12-09T06:00:00"/>
    <x v="5"/>
  </r>
  <r>
    <n v="331"/>
    <s v="Rose-Silva"/>
    <s v="Intuitive static portal"/>
    <n v="3300"/>
    <n v="14643"/>
    <x v="1"/>
    <n v="190"/>
    <s v="US"/>
    <x v="1"/>
    <n v="1324274400"/>
    <n v="1324360800"/>
    <b v="0"/>
    <b v="0"/>
    <s v="food/food trucks"/>
    <x v="0"/>
    <s v="food trucks"/>
    <n v="443.73"/>
    <n v="77.068421052631578"/>
    <x v="317"/>
    <d v="2011-12-20T06:00:00"/>
    <x v="8"/>
  </r>
  <r>
    <n v="332"/>
    <s v="Pacheco, Johnson and Torres"/>
    <s v="Optional bandwidth-monitored definition"/>
    <n v="20700"/>
    <n v="41396"/>
    <x v="1"/>
    <n v="470"/>
    <s v="US"/>
    <x v="1"/>
    <n v="1364446800"/>
    <n v="1364533200"/>
    <b v="0"/>
    <b v="0"/>
    <s v="technology/wearables"/>
    <x v="2"/>
    <s v="wearables"/>
    <n v="199.98"/>
    <n v="88.076595744680844"/>
    <x v="318"/>
    <d v="2013-03-29T05:00:00"/>
    <x v="2"/>
  </r>
  <r>
    <n v="333"/>
    <s v="Carlson, Dixon and Jones"/>
    <s v="Persistent well-modulated synergy"/>
    <n v="9600"/>
    <n v="11900"/>
    <x v="1"/>
    <n v="253"/>
    <s v="US"/>
    <x v="1"/>
    <n v="1542693600"/>
    <n v="1545112800"/>
    <b v="0"/>
    <b v="0"/>
    <s v="theater/plays"/>
    <x v="3"/>
    <s v="plays"/>
    <n v="123.96"/>
    <n v="47.035573122529641"/>
    <x v="319"/>
    <d v="2018-12-18T06:00:00"/>
    <x v="9"/>
  </r>
  <r>
    <n v="334"/>
    <s v="Mcgee Group"/>
    <s v="Assimilated discrete algorithm"/>
    <n v="66200"/>
    <n v="123538"/>
    <x v="1"/>
    <n v="1113"/>
    <s v="US"/>
    <x v="1"/>
    <n v="1515564000"/>
    <n v="1516168800"/>
    <b v="0"/>
    <b v="0"/>
    <s v="music/rock"/>
    <x v="1"/>
    <s v="rock"/>
    <n v="186.61"/>
    <n v="110.99550763701707"/>
    <x v="32"/>
    <d v="2018-01-17T06:00:00"/>
    <x v="9"/>
  </r>
  <r>
    <n v="335"/>
    <s v="Jordan-Acosta"/>
    <s v="Operative uniform hub"/>
    <n v="173800"/>
    <n v="198628"/>
    <x v="1"/>
    <n v="2283"/>
    <s v="US"/>
    <x v="1"/>
    <n v="1573797600"/>
    <n v="1574920800"/>
    <b v="0"/>
    <b v="0"/>
    <s v="music/rock"/>
    <x v="1"/>
    <s v="rock"/>
    <n v="114.29"/>
    <n v="87.003066141042481"/>
    <x v="320"/>
    <d v="2019-11-28T06:00:00"/>
    <x v="3"/>
  </r>
  <r>
    <n v="336"/>
    <s v="Nunez Inc"/>
    <s v="Customizable intangible capability"/>
    <n v="70700"/>
    <n v="68602"/>
    <x v="0"/>
    <n v="1072"/>
    <s v="US"/>
    <x v="1"/>
    <n v="1292392800"/>
    <n v="1292479200"/>
    <b v="0"/>
    <b v="1"/>
    <s v="music/rock"/>
    <x v="1"/>
    <s v="rock"/>
    <n v="97.03"/>
    <n v="63.994402985074629"/>
    <x v="321"/>
    <d v="2010-12-16T06:00:00"/>
    <x v="6"/>
  </r>
  <r>
    <n v="337"/>
    <s v="Hayden Ltd"/>
    <s v="Innovative didactic analyzer"/>
    <n v="94500"/>
    <n v="116064"/>
    <x v="1"/>
    <n v="1095"/>
    <s v="US"/>
    <x v="1"/>
    <n v="1573452000"/>
    <n v="1573538400"/>
    <b v="0"/>
    <b v="0"/>
    <s v="theater/plays"/>
    <x v="3"/>
    <s v="plays"/>
    <n v="122.82"/>
    <n v="105.9945205479452"/>
    <x v="322"/>
    <d v="2019-11-12T06:00:00"/>
    <x v="3"/>
  </r>
  <r>
    <n v="338"/>
    <s v="Gonzalez-Burton"/>
    <s v="Decentralized intangible encoding"/>
    <n v="69800"/>
    <n v="125042"/>
    <x v="1"/>
    <n v="1690"/>
    <s v="US"/>
    <x v="1"/>
    <n v="1317790800"/>
    <n v="1320382800"/>
    <b v="0"/>
    <b v="0"/>
    <s v="theater/plays"/>
    <x v="3"/>
    <s v="plays"/>
    <n v="179.14"/>
    <n v="73.989349112426041"/>
    <x v="323"/>
    <d v="2011-11-04T05:00:00"/>
    <x v="8"/>
  </r>
  <r>
    <n v="339"/>
    <s v="Lewis, Taylor and Rivers"/>
    <s v="Front-line transitional algorithm"/>
    <n v="136300"/>
    <n v="108974"/>
    <x v="3"/>
    <n v="1297"/>
    <s v="CA"/>
    <x v="0"/>
    <n v="1501650000"/>
    <n v="1502859600"/>
    <b v="0"/>
    <b v="0"/>
    <s v="theater/plays"/>
    <x v="3"/>
    <s v="plays"/>
    <n v="79.95"/>
    <n v="84.02004626060139"/>
    <x v="324"/>
    <d v="2017-08-16T05:00:00"/>
    <x v="5"/>
  </r>
  <r>
    <n v="340"/>
    <s v="Butler, Henry and Espinoza"/>
    <s v="Switchable didactic matrices"/>
    <n v="37100"/>
    <n v="34964"/>
    <x v="0"/>
    <n v="393"/>
    <s v="US"/>
    <x v="1"/>
    <n v="1323669600"/>
    <n v="1323756000"/>
    <b v="0"/>
    <b v="0"/>
    <s v="photography/photography books"/>
    <x v="7"/>
    <s v="photography books"/>
    <n v="94.24"/>
    <n v="88.966921119592882"/>
    <x v="325"/>
    <d v="2011-12-13T06:00:00"/>
    <x v="8"/>
  </r>
  <r>
    <n v="341"/>
    <s v="Guzman Group"/>
    <s v="Ameliorated disintermediate utilization"/>
    <n v="114300"/>
    <n v="96777"/>
    <x v="0"/>
    <n v="1257"/>
    <s v="US"/>
    <x v="1"/>
    <n v="1440738000"/>
    <n v="1441342800"/>
    <b v="0"/>
    <b v="0"/>
    <s v="music/indie rock"/>
    <x v="1"/>
    <s v="indie rock"/>
    <n v="84.67"/>
    <n v="76.990453460620529"/>
    <x v="326"/>
    <d v="2015-09-04T05:00:00"/>
    <x v="0"/>
  </r>
  <r>
    <n v="342"/>
    <s v="Gibson-Hernandez"/>
    <s v="Visionary foreground middleware"/>
    <n v="47900"/>
    <n v="31864"/>
    <x v="0"/>
    <n v="328"/>
    <s v="US"/>
    <x v="1"/>
    <n v="1374296400"/>
    <n v="1375333200"/>
    <b v="0"/>
    <b v="0"/>
    <s v="theater/plays"/>
    <x v="3"/>
    <s v="plays"/>
    <n v="66.52"/>
    <n v="97.146341463414629"/>
    <x v="327"/>
    <d v="2013-08-01T05:00:00"/>
    <x v="2"/>
  </r>
  <r>
    <n v="343"/>
    <s v="Spencer-Weber"/>
    <s v="Optional zero-defect task-force"/>
    <n v="9000"/>
    <n v="4853"/>
    <x v="0"/>
    <n v="147"/>
    <s v="US"/>
    <x v="1"/>
    <n v="1384840800"/>
    <n v="1389420000"/>
    <b v="0"/>
    <b v="0"/>
    <s v="theater/plays"/>
    <x v="3"/>
    <s v="plays"/>
    <n v="53.92"/>
    <n v="33.013605442176868"/>
    <x v="328"/>
    <d v="2014-01-11T06:00:00"/>
    <x v="2"/>
  </r>
  <r>
    <n v="344"/>
    <s v="Berger, Johnson and Marshall"/>
    <s v="Devolved exuding emulation"/>
    <n v="197600"/>
    <n v="82959"/>
    <x v="0"/>
    <n v="830"/>
    <s v="US"/>
    <x v="1"/>
    <n v="1516600800"/>
    <n v="1520056800"/>
    <b v="0"/>
    <b v="0"/>
    <s v="games/video games"/>
    <x v="6"/>
    <s v="video games"/>
    <n v="41.98"/>
    <n v="99.950602409638549"/>
    <x v="329"/>
    <d v="2018-03-03T06:00:00"/>
    <x v="9"/>
  </r>
  <r>
    <n v="345"/>
    <s v="Taylor, Cisneros and Romero"/>
    <s v="Open-source neutral task-force"/>
    <n v="157600"/>
    <n v="23159"/>
    <x v="0"/>
    <n v="331"/>
    <s v="GB"/>
    <x v="4"/>
    <n v="1436418000"/>
    <n v="1436504400"/>
    <b v="0"/>
    <b v="0"/>
    <s v="film &amp; video/drama"/>
    <x v="4"/>
    <s v="drama"/>
    <n v="14.69"/>
    <n v="69.966767371601208"/>
    <x v="330"/>
    <d v="2015-07-10T05:00:00"/>
    <x v="0"/>
  </r>
  <r>
    <n v="346"/>
    <s v="Little-Marsh"/>
    <s v="Virtual attitude-oriented migration"/>
    <n v="8000"/>
    <n v="2758"/>
    <x v="0"/>
    <n v="25"/>
    <s v="US"/>
    <x v="1"/>
    <n v="1503550800"/>
    <n v="1508302800"/>
    <b v="0"/>
    <b v="1"/>
    <s v="music/indie rock"/>
    <x v="1"/>
    <s v="indie rock"/>
    <n v="34.479999999999997"/>
    <n v="110.32"/>
    <x v="331"/>
    <d v="2017-10-18T05:00:00"/>
    <x v="5"/>
  </r>
  <r>
    <n v="347"/>
    <s v="Petersen and Sons"/>
    <s v="Open-source full-range portal"/>
    <n v="900"/>
    <n v="12607"/>
    <x v="1"/>
    <n v="191"/>
    <s v="US"/>
    <x v="1"/>
    <n v="1423634400"/>
    <n v="1425708000"/>
    <b v="0"/>
    <b v="0"/>
    <s v="technology/web"/>
    <x v="2"/>
    <s v="web"/>
    <n v="1400.78"/>
    <n v="66.005235602094245"/>
    <x v="332"/>
    <d v="2015-03-07T06:00:00"/>
    <x v="0"/>
  </r>
  <r>
    <n v="348"/>
    <s v="Hensley Ltd"/>
    <s v="Versatile cohesive open system"/>
    <n v="199000"/>
    <n v="142823"/>
    <x v="0"/>
    <n v="3483"/>
    <s v="US"/>
    <x v="1"/>
    <n v="1487224800"/>
    <n v="1488348000"/>
    <b v="0"/>
    <b v="0"/>
    <s v="food/food trucks"/>
    <x v="0"/>
    <s v="food trucks"/>
    <n v="71.77"/>
    <n v="41.005742176284812"/>
    <x v="333"/>
    <d v="2017-03-01T06:00:00"/>
    <x v="5"/>
  </r>
  <r>
    <n v="349"/>
    <s v="Navarro and Sons"/>
    <s v="Multi-layered bottom-line frame"/>
    <n v="180800"/>
    <n v="95958"/>
    <x v="0"/>
    <n v="923"/>
    <s v="US"/>
    <x v="1"/>
    <n v="1500008400"/>
    <n v="1502600400"/>
    <b v="0"/>
    <b v="0"/>
    <s v="theater/plays"/>
    <x v="3"/>
    <s v="plays"/>
    <n v="53.07"/>
    <n v="103.96316359696641"/>
    <x v="296"/>
    <d v="2017-08-13T05:00:00"/>
    <x v="5"/>
  </r>
  <r>
    <n v="350"/>
    <s v="Shannon Ltd"/>
    <s v="Pre-emptive neutral capacity"/>
    <n v="100"/>
    <n v="5"/>
    <x v="0"/>
    <n v="1"/>
    <s v="US"/>
    <x v="1"/>
    <n v="1432098000"/>
    <n v="1433653200"/>
    <b v="0"/>
    <b v="1"/>
    <s v="music/jazz"/>
    <x v="1"/>
    <s v="jazz"/>
    <n v="5"/>
    <n v="5"/>
    <x v="334"/>
    <d v="2015-06-07T05:00:00"/>
    <x v="0"/>
  </r>
  <r>
    <n v="351"/>
    <s v="Young LLC"/>
    <s v="Universal maximized methodology"/>
    <n v="74100"/>
    <n v="94631"/>
    <x v="1"/>
    <n v="2013"/>
    <s v="US"/>
    <x v="1"/>
    <n v="1440392400"/>
    <n v="1441602000"/>
    <b v="0"/>
    <b v="0"/>
    <s v="music/rock"/>
    <x v="1"/>
    <s v="rock"/>
    <n v="127.71"/>
    <n v="47.009935419771487"/>
    <x v="335"/>
    <d v="2015-09-07T05:00:00"/>
    <x v="0"/>
  </r>
  <r>
    <n v="352"/>
    <s v="Adams, Willis and Sanchez"/>
    <s v="Expanded hybrid hardware"/>
    <n v="2800"/>
    <n v="977"/>
    <x v="0"/>
    <n v="33"/>
    <s v="CA"/>
    <x v="0"/>
    <n v="1446876000"/>
    <n v="1447567200"/>
    <b v="0"/>
    <b v="0"/>
    <s v="theater/plays"/>
    <x v="3"/>
    <s v="plays"/>
    <n v="34.89"/>
    <n v="29.606060606060606"/>
    <x v="336"/>
    <d v="2015-11-15T06:00:00"/>
    <x v="0"/>
  </r>
  <r>
    <n v="353"/>
    <s v="Mills-Roy"/>
    <s v="Profit-focused multi-tasking access"/>
    <n v="33600"/>
    <n v="137961"/>
    <x v="1"/>
    <n v="1703"/>
    <s v="US"/>
    <x v="1"/>
    <n v="1562302800"/>
    <n v="1562389200"/>
    <b v="0"/>
    <b v="0"/>
    <s v="theater/plays"/>
    <x v="3"/>
    <s v="plays"/>
    <n v="410.6"/>
    <n v="81.010569583088667"/>
    <x v="337"/>
    <d v="2019-07-06T05:00:00"/>
    <x v="3"/>
  </r>
  <r>
    <n v="354"/>
    <s v="Brown Group"/>
    <s v="Profit-focused transitional capability"/>
    <n v="6100"/>
    <n v="7548"/>
    <x v="1"/>
    <n v="80"/>
    <s v="DK"/>
    <x v="3"/>
    <n v="1378184400"/>
    <n v="1378789200"/>
    <b v="0"/>
    <b v="0"/>
    <s v="film &amp; video/documentary"/>
    <x v="4"/>
    <s v="documentary"/>
    <n v="123.74"/>
    <n v="94.35"/>
    <x v="338"/>
    <d v="2013-09-10T05:00:00"/>
    <x v="2"/>
  </r>
  <r>
    <n v="355"/>
    <s v="Burns-Burnett"/>
    <s v="Front-line scalable definition"/>
    <n v="3800"/>
    <n v="2241"/>
    <x v="2"/>
    <n v="86"/>
    <s v="US"/>
    <x v="1"/>
    <n v="1485064800"/>
    <n v="1488520800"/>
    <b v="0"/>
    <b v="0"/>
    <s v="technology/wearables"/>
    <x v="2"/>
    <s v="wearables"/>
    <n v="58.97"/>
    <n v="26.058139534883722"/>
    <x v="339"/>
    <d v="2017-03-03T06:00:00"/>
    <x v="5"/>
  </r>
  <r>
    <n v="356"/>
    <s v="Glass, Nunez and Mcdonald"/>
    <s v="Open-source systematic protocol"/>
    <n v="9300"/>
    <n v="3431"/>
    <x v="0"/>
    <n v="40"/>
    <s v="IT"/>
    <x v="6"/>
    <n v="1326520800"/>
    <n v="1327298400"/>
    <b v="0"/>
    <b v="0"/>
    <s v="theater/plays"/>
    <x v="3"/>
    <s v="plays"/>
    <n v="36.89"/>
    <n v="85.775000000000006"/>
    <x v="340"/>
    <d v="2012-01-23T06:00:00"/>
    <x v="4"/>
  </r>
  <r>
    <n v="357"/>
    <s v="Perez, Davis and Wilson"/>
    <s v="Implemented tangible algorithm"/>
    <n v="2300"/>
    <n v="4253"/>
    <x v="1"/>
    <n v="41"/>
    <s v="US"/>
    <x v="1"/>
    <n v="1441256400"/>
    <n v="1443416400"/>
    <b v="0"/>
    <b v="0"/>
    <s v="games/video games"/>
    <x v="6"/>
    <s v="video games"/>
    <n v="184.91"/>
    <n v="103.73170731707317"/>
    <x v="341"/>
    <d v="2015-09-28T05:00:00"/>
    <x v="0"/>
  </r>
  <r>
    <n v="358"/>
    <s v="Diaz-Garcia"/>
    <s v="Profit-focused 3rdgeneration circuit"/>
    <n v="9700"/>
    <n v="1146"/>
    <x v="0"/>
    <n v="23"/>
    <s v="CA"/>
    <x v="0"/>
    <n v="1533877200"/>
    <n v="1534136400"/>
    <b v="1"/>
    <b v="0"/>
    <s v="photography/photography books"/>
    <x v="7"/>
    <s v="photography books"/>
    <n v="11.81"/>
    <n v="49.826086956521742"/>
    <x v="342"/>
    <d v="2018-08-13T05:00:00"/>
    <x v="9"/>
  </r>
  <r>
    <n v="359"/>
    <s v="Salazar-Moon"/>
    <s v="Compatible needs-based architecture"/>
    <n v="4000"/>
    <n v="11948"/>
    <x v="1"/>
    <n v="187"/>
    <s v="US"/>
    <x v="1"/>
    <n v="1314421200"/>
    <n v="1315026000"/>
    <b v="0"/>
    <b v="0"/>
    <s v="film &amp; video/animation"/>
    <x v="4"/>
    <s v="animation"/>
    <n v="298.7"/>
    <n v="63.893048128342244"/>
    <x v="343"/>
    <d v="2011-09-03T05:00:00"/>
    <x v="8"/>
  </r>
  <r>
    <n v="360"/>
    <s v="Larsen-Chung"/>
    <s v="Right-sized zero tolerance migration"/>
    <n v="59700"/>
    <n v="135132"/>
    <x v="1"/>
    <n v="2875"/>
    <s v="GB"/>
    <x v="4"/>
    <n v="1293861600"/>
    <n v="1295071200"/>
    <b v="0"/>
    <b v="1"/>
    <s v="theater/plays"/>
    <x v="3"/>
    <s v="plays"/>
    <n v="226.35"/>
    <n v="47.002434782608695"/>
    <x v="344"/>
    <d v="2011-01-15T06:00:00"/>
    <x v="8"/>
  </r>
  <r>
    <n v="361"/>
    <s v="Anderson and Sons"/>
    <s v="Quality-focused reciprocal structure"/>
    <n v="5500"/>
    <n v="9546"/>
    <x v="1"/>
    <n v="88"/>
    <s v="US"/>
    <x v="1"/>
    <n v="1507352400"/>
    <n v="1509426000"/>
    <b v="0"/>
    <b v="0"/>
    <s v="theater/plays"/>
    <x v="3"/>
    <s v="plays"/>
    <n v="173.56"/>
    <n v="108.47727272727273"/>
    <x v="345"/>
    <d v="2017-10-31T05:00:00"/>
    <x v="5"/>
  </r>
  <r>
    <n v="362"/>
    <s v="Lawrence Group"/>
    <s v="Automated actuating conglomeration"/>
    <n v="3700"/>
    <n v="13755"/>
    <x v="1"/>
    <n v="191"/>
    <s v="US"/>
    <x v="1"/>
    <n v="1296108000"/>
    <n v="1299391200"/>
    <b v="0"/>
    <b v="0"/>
    <s v="music/rock"/>
    <x v="1"/>
    <s v="rock"/>
    <n v="371.76"/>
    <n v="72.015706806282722"/>
    <x v="65"/>
    <d v="2011-03-06T06:00:00"/>
    <x v="8"/>
  </r>
  <r>
    <n v="363"/>
    <s v="Gray-Davis"/>
    <s v="Re-contextualized local initiative"/>
    <n v="5200"/>
    <n v="8330"/>
    <x v="1"/>
    <n v="139"/>
    <s v="US"/>
    <x v="1"/>
    <n v="1324965600"/>
    <n v="1325052000"/>
    <b v="0"/>
    <b v="0"/>
    <s v="music/rock"/>
    <x v="1"/>
    <s v="rock"/>
    <n v="160.19"/>
    <n v="59.928057553956833"/>
    <x v="346"/>
    <d v="2011-12-28T06:00:00"/>
    <x v="8"/>
  </r>
  <r>
    <n v="364"/>
    <s v="Ramirez-Myers"/>
    <s v="Switchable intangible definition"/>
    <n v="900"/>
    <n v="14547"/>
    <x v="1"/>
    <n v="186"/>
    <s v="US"/>
    <x v="1"/>
    <n v="1520229600"/>
    <n v="1522818000"/>
    <b v="0"/>
    <b v="0"/>
    <s v="music/indie rock"/>
    <x v="1"/>
    <s v="indie rock"/>
    <n v="1616.33"/>
    <n v="78.209677419354833"/>
    <x v="347"/>
    <d v="2018-04-04T05:00:00"/>
    <x v="9"/>
  </r>
  <r>
    <n v="365"/>
    <s v="Lucas, Hall and Bonilla"/>
    <s v="Networked bottom-line initiative"/>
    <n v="1600"/>
    <n v="11735"/>
    <x v="1"/>
    <n v="112"/>
    <s v="AU"/>
    <x v="2"/>
    <n v="1482991200"/>
    <n v="1485324000"/>
    <b v="0"/>
    <b v="0"/>
    <s v="theater/plays"/>
    <x v="3"/>
    <s v="plays"/>
    <n v="733.44"/>
    <n v="104.77678571428571"/>
    <x v="348"/>
    <d v="2017-01-25T06:00:00"/>
    <x v="7"/>
  </r>
  <r>
    <n v="366"/>
    <s v="Williams, Perez and Villegas"/>
    <s v="Robust directional system engine"/>
    <n v="1800"/>
    <n v="10658"/>
    <x v="1"/>
    <n v="101"/>
    <s v="US"/>
    <x v="1"/>
    <n v="1294034400"/>
    <n v="1294120800"/>
    <b v="0"/>
    <b v="1"/>
    <s v="theater/plays"/>
    <x v="3"/>
    <s v="plays"/>
    <n v="592.11"/>
    <n v="105.52475247524752"/>
    <x v="349"/>
    <d v="2011-01-04T06:00:00"/>
    <x v="8"/>
  </r>
  <r>
    <n v="367"/>
    <s v="Brooks, Jones and Ingram"/>
    <s v="Triple-buffered explicit methodology"/>
    <n v="9900"/>
    <n v="1870"/>
    <x v="0"/>
    <n v="75"/>
    <s v="US"/>
    <x v="1"/>
    <n v="1413608400"/>
    <n v="1415685600"/>
    <b v="0"/>
    <b v="1"/>
    <s v="theater/plays"/>
    <x v="3"/>
    <s v="plays"/>
    <n v="18.89"/>
    <n v="24.933333333333334"/>
    <x v="350"/>
    <d v="2014-11-11T06:00:00"/>
    <x v="1"/>
  </r>
  <r>
    <n v="368"/>
    <s v="Whitaker, Wallace and Daniels"/>
    <s v="Reactive directional capacity"/>
    <n v="5200"/>
    <n v="14394"/>
    <x v="1"/>
    <n v="206"/>
    <s v="GB"/>
    <x v="4"/>
    <n v="1286946000"/>
    <n v="1288933200"/>
    <b v="0"/>
    <b v="1"/>
    <s v="film &amp; video/documentary"/>
    <x v="4"/>
    <s v="documentary"/>
    <n v="276.81"/>
    <n v="69.873786407766985"/>
    <x v="351"/>
    <d v="2010-11-05T05:00:00"/>
    <x v="6"/>
  </r>
  <r>
    <n v="369"/>
    <s v="Smith-Gonzalez"/>
    <s v="Polarized needs-based approach"/>
    <n v="5400"/>
    <n v="14743"/>
    <x v="1"/>
    <n v="154"/>
    <s v="US"/>
    <x v="1"/>
    <n v="1359871200"/>
    <n v="1363237200"/>
    <b v="0"/>
    <b v="1"/>
    <s v="film &amp; video/television"/>
    <x v="4"/>
    <s v="television"/>
    <n v="273.02"/>
    <n v="95.733766233766232"/>
    <x v="352"/>
    <d v="2013-03-14T05:00:00"/>
    <x v="2"/>
  </r>
  <r>
    <n v="370"/>
    <s v="Skinner PLC"/>
    <s v="Intuitive well-modulated middleware"/>
    <n v="112300"/>
    <n v="178965"/>
    <x v="1"/>
    <n v="5966"/>
    <s v="US"/>
    <x v="1"/>
    <n v="1555304400"/>
    <n v="1555822800"/>
    <b v="0"/>
    <b v="0"/>
    <s v="theater/plays"/>
    <x v="3"/>
    <s v="plays"/>
    <n v="159.36000000000001"/>
    <n v="29.997485752598056"/>
    <x v="353"/>
    <d v="2019-04-21T05:00:00"/>
    <x v="3"/>
  </r>
  <r>
    <n v="371"/>
    <s v="Nolan, Smith and Sanchez"/>
    <s v="Multi-channeled logistical matrices"/>
    <n v="189200"/>
    <n v="128410"/>
    <x v="0"/>
    <n v="2176"/>
    <s v="US"/>
    <x v="1"/>
    <n v="1423375200"/>
    <n v="1427778000"/>
    <b v="0"/>
    <b v="0"/>
    <s v="theater/plays"/>
    <x v="3"/>
    <s v="plays"/>
    <n v="67.87"/>
    <n v="59.011948529411768"/>
    <x v="354"/>
    <d v="2015-03-31T05:00:00"/>
    <x v="0"/>
  </r>
  <r>
    <n v="372"/>
    <s v="Green-Carr"/>
    <s v="Pre-emptive bifurcated artificial intelligence"/>
    <n v="900"/>
    <n v="14324"/>
    <x v="1"/>
    <n v="169"/>
    <s v="US"/>
    <x v="1"/>
    <n v="1420696800"/>
    <n v="1422424800"/>
    <b v="0"/>
    <b v="1"/>
    <s v="film &amp; video/documentary"/>
    <x v="4"/>
    <s v="documentary"/>
    <n v="1591.56"/>
    <n v="84.757396449704146"/>
    <x v="355"/>
    <d v="2015-01-28T06:00:00"/>
    <x v="0"/>
  </r>
  <r>
    <n v="373"/>
    <s v="Brown-Parker"/>
    <s v="Down-sized coherent toolset"/>
    <n v="22500"/>
    <n v="164291"/>
    <x v="1"/>
    <n v="2106"/>
    <s v="US"/>
    <x v="1"/>
    <n v="1502946000"/>
    <n v="1503637200"/>
    <b v="0"/>
    <b v="0"/>
    <s v="theater/plays"/>
    <x v="3"/>
    <s v="plays"/>
    <n v="730.18"/>
    <n v="78.010921177587846"/>
    <x v="356"/>
    <d v="2017-08-25T05:00:00"/>
    <x v="5"/>
  </r>
  <r>
    <n v="374"/>
    <s v="Marshall Inc"/>
    <s v="Open-source multi-tasking data-warehouse"/>
    <n v="167400"/>
    <n v="22073"/>
    <x v="0"/>
    <n v="441"/>
    <s v="US"/>
    <x v="1"/>
    <n v="1547186400"/>
    <n v="1547618400"/>
    <b v="0"/>
    <b v="1"/>
    <s v="film &amp; video/documentary"/>
    <x v="4"/>
    <s v="documentary"/>
    <n v="13.19"/>
    <n v="50.05215419501134"/>
    <x v="357"/>
    <d v="2019-01-16T06:00:00"/>
    <x v="3"/>
  </r>
  <r>
    <n v="375"/>
    <s v="Leblanc-Pineda"/>
    <s v="Future-proofed upward-trending contingency"/>
    <n v="2700"/>
    <n v="1479"/>
    <x v="0"/>
    <n v="25"/>
    <s v="US"/>
    <x v="1"/>
    <n v="1444971600"/>
    <n v="1449900000"/>
    <b v="0"/>
    <b v="0"/>
    <s v="music/indie rock"/>
    <x v="1"/>
    <s v="indie rock"/>
    <n v="54.78"/>
    <n v="59.16"/>
    <x v="358"/>
    <d v="2015-12-12T06:00:00"/>
    <x v="0"/>
  </r>
  <r>
    <n v="376"/>
    <s v="Perry PLC"/>
    <s v="Mandatory uniform matrix"/>
    <n v="3400"/>
    <n v="12275"/>
    <x v="1"/>
    <n v="131"/>
    <s v="US"/>
    <x v="1"/>
    <n v="1404622800"/>
    <n v="1405141200"/>
    <b v="0"/>
    <b v="0"/>
    <s v="music/rock"/>
    <x v="1"/>
    <s v="rock"/>
    <n v="361.03"/>
    <n v="93.702290076335885"/>
    <x v="359"/>
    <d v="2014-07-12T05:00:00"/>
    <x v="1"/>
  </r>
  <r>
    <n v="377"/>
    <s v="Klein, Stark and Livingston"/>
    <s v="Phased methodical initiative"/>
    <n v="49700"/>
    <n v="5098"/>
    <x v="0"/>
    <n v="127"/>
    <s v="US"/>
    <x v="1"/>
    <n v="1571720400"/>
    <n v="1572933600"/>
    <b v="0"/>
    <b v="0"/>
    <s v="theater/plays"/>
    <x v="3"/>
    <s v="plays"/>
    <n v="10.26"/>
    <n v="40.14173228346457"/>
    <x v="12"/>
    <d v="2019-11-05T06:00:00"/>
    <x v="3"/>
  </r>
  <r>
    <n v="378"/>
    <s v="Fleming-Oliver"/>
    <s v="Managed stable function"/>
    <n v="178200"/>
    <n v="24882"/>
    <x v="0"/>
    <n v="355"/>
    <s v="US"/>
    <x v="1"/>
    <n v="1526878800"/>
    <n v="1530162000"/>
    <b v="0"/>
    <b v="0"/>
    <s v="film &amp; video/documentary"/>
    <x v="4"/>
    <s v="documentary"/>
    <n v="13.96"/>
    <n v="70.090140845070422"/>
    <x v="360"/>
    <d v="2018-06-28T05:00:00"/>
    <x v="9"/>
  </r>
  <r>
    <n v="379"/>
    <s v="Reilly, Aguirre and Johnson"/>
    <s v="Realigned clear-thinking migration"/>
    <n v="7200"/>
    <n v="2912"/>
    <x v="0"/>
    <n v="44"/>
    <s v="GB"/>
    <x v="4"/>
    <n v="1319691600"/>
    <n v="1320904800"/>
    <b v="0"/>
    <b v="0"/>
    <s v="theater/plays"/>
    <x v="3"/>
    <s v="plays"/>
    <n v="40.44"/>
    <n v="66.181818181818187"/>
    <x v="361"/>
    <d v="2011-11-10T06:00:00"/>
    <x v="8"/>
  </r>
  <r>
    <n v="380"/>
    <s v="Davidson, Wilcox and Lewis"/>
    <s v="Optional clear-thinking process improvement"/>
    <n v="2500"/>
    <n v="4008"/>
    <x v="1"/>
    <n v="84"/>
    <s v="US"/>
    <x v="1"/>
    <n v="1371963600"/>
    <n v="1372395600"/>
    <b v="0"/>
    <b v="0"/>
    <s v="theater/plays"/>
    <x v="3"/>
    <s v="plays"/>
    <n v="160.32"/>
    <n v="47.714285714285715"/>
    <x v="362"/>
    <d v="2013-06-28T05:00:00"/>
    <x v="2"/>
  </r>
  <r>
    <n v="381"/>
    <s v="Michael, Anderson and Vincent"/>
    <s v="Cross-group global moratorium"/>
    <n v="5300"/>
    <n v="9749"/>
    <x v="1"/>
    <n v="155"/>
    <s v="US"/>
    <x v="1"/>
    <n v="1433739600"/>
    <n v="1437714000"/>
    <b v="0"/>
    <b v="0"/>
    <s v="theater/plays"/>
    <x v="3"/>
    <s v="plays"/>
    <n v="183.94"/>
    <n v="62.896774193548389"/>
    <x v="363"/>
    <d v="2015-07-24T05:00:00"/>
    <x v="0"/>
  </r>
  <r>
    <n v="382"/>
    <s v="King Ltd"/>
    <s v="Visionary systemic process improvement"/>
    <n v="9100"/>
    <n v="5803"/>
    <x v="0"/>
    <n v="67"/>
    <s v="US"/>
    <x v="1"/>
    <n v="1508130000"/>
    <n v="1509771600"/>
    <b v="0"/>
    <b v="0"/>
    <s v="photography/photography books"/>
    <x v="7"/>
    <s v="photography books"/>
    <n v="63.77"/>
    <n v="86.611940298507463"/>
    <x v="364"/>
    <d v="2017-11-04T05:00:00"/>
    <x v="5"/>
  </r>
  <r>
    <n v="383"/>
    <s v="Baker Ltd"/>
    <s v="Progressive intangible flexibility"/>
    <n v="6300"/>
    <n v="14199"/>
    <x v="1"/>
    <n v="189"/>
    <s v="US"/>
    <x v="1"/>
    <n v="1550037600"/>
    <n v="1550556000"/>
    <b v="0"/>
    <b v="1"/>
    <s v="food/food trucks"/>
    <x v="0"/>
    <s v="food trucks"/>
    <n v="225.38"/>
    <n v="75.126984126984127"/>
    <x v="210"/>
    <d v="2019-02-19T06:00:00"/>
    <x v="3"/>
  </r>
  <r>
    <n v="384"/>
    <s v="Baker, Collins and Smith"/>
    <s v="Reactive real-time software"/>
    <n v="114400"/>
    <n v="196779"/>
    <x v="1"/>
    <n v="4799"/>
    <s v="US"/>
    <x v="1"/>
    <n v="1486706400"/>
    <n v="1489039200"/>
    <b v="1"/>
    <b v="1"/>
    <s v="film &amp; video/documentary"/>
    <x v="4"/>
    <s v="documentary"/>
    <n v="172.01"/>
    <n v="41.004167534903104"/>
    <x v="365"/>
    <d v="2017-03-09T06:00:00"/>
    <x v="5"/>
  </r>
  <r>
    <n v="385"/>
    <s v="Warren-Harrison"/>
    <s v="Programmable incremental knowledge user"/>
    <n v="38900"/>
    <n v="56859"/>
    <x v="1"/>
    <n v="1137"/>
    <s v="US"/>
    <x v="1"/>
    <n v="1553835600"/>
    <n v="1556600400"/>
    <b v="0"/>
    <b v="0"/>
    <s v="publishing/nonfiction"/>
    <x v="5"/>
    <s v="nonfiction"/>
    <n v="146.16999999999999"/>
    <n v="50.007915567282325"/>
    <x v="366"/>
    <d v="2019-04-30T05:00:00"/>
    <x v="3"/>
  </r>
  <r>
    <n v="386"/>
    <s v="Gardner Group"/>
    <s v="Progressive 5thgeneration customer loyalty"/>
    <n v="135500"/>
    <n v="103554"/>
    <x v="0"/>
    <n v="1068"/>
    <s v="US"/>
    <x v="1"/>
    <n v="1277528400"/>
    <n v="1278565200"/>
    <b v="0"/>
    <b v="0"/>
    <s v="theater/plays"/>
    <x v="3"/>
    <s v="plays"/>
    <n v="76.42"/>
    <n v="96.960674157303373"/>
    <x v="367"/>
    <d v="2010-07-08T05:00:00"/>
    <x v="6"/>
  </r>
  <r>
    <n v="387"/>
    <s v="Flores-Lambert"/>
    <s v="Triple-buffered logistical frame"/>
    <n v="109000"/>
    <n v="42795"/>
    <x v="0"/>
    <n v="424"/>
    <s v="US"/>
    <x v="1"/>
    <n v="1339477200"/>
    <n v="1339909200"/>
    <b v="0"/>
    <b v="0"/>
    <s v="technology/wearables"/>
    <x v="2"/>
    <s v="wearables"/>
    <n v="39.26"/>
    <n v="100.93160377358491"/>
    <x v="368"/>
    <d v="2012-06-17T05:00:00"/>
    <x v="4"/>
  </r>
  <r>
    <n v="388"/>
    <s v="Cruz Ltd"/>
    <s v="Exclusive dynamic adapter"/>
    <n v="114800"/>
    <n v="12938"/>
    <x v="3"/>
    <n v="145"/>
    <s v="CH"/>
    <x v="5"/>
    <n v="1325656800"/>
    <n v="1325829600"/>
    <b v="0"/>
    <b v="0"/>
    <s v="music/indie rock"/>
    <x v="1"/>
    <s v="indie rock"/>
    <n v="11.27"/>
    <n v="89.227586206896547"/>
    <x v="369"/>
    <d v="2012-01-06T06:00:00"/>
    <x v="4"/>
  </r>
  <r>
    <n v="389"/>
    <s v="Knox-Garner"/>
    <s v="Automated systemic hierarchy"/>
    <n v="83000"/>
    <n v="101352"/>
    <x v="1"/>
    <n v="1152"/>
    <s v="US"/>
    <x v="1"/>
    <n v="1288242000"/>
    <n v="1290578400"/>
    <b v="0"/>
    <b v="0"/>
    <s v="theater/plays"/>
    <x v="3"/>
    <s v="plays"/>
    <n v="122.11"/>
    <n v="87.979166666666671"/>
    <x v="370"/>
    <d v="2010-11-24T06:00:00"/>
    <x v="6"/>
  </r>
  <r>
    <n v="390"/>
    <s v="Davis-Allen"/>
    <s v="Digitized eco-centric core"/>
    <n v="2400"/>
    <n v="4477"/>
    <x v="1"/>
    <n v="50"/>
    <s v="US"/>
    <x v="1"/>
    <n v="1379048400"/>
    <n v="1380344400"/>
    <b v="0"/>
    <b v="0"/>
    <s v="photography/photography books"/>
    <x v="7"/>
    <s v="photography books"/>
    <n v="186.54"/>
    <n v="89.54"/>
    <x v="371"/>
    <d v="2013-09-28T05:00:00"/>
    <x v="2"/>
  </r>
  <r>
    <n v="391"/>
    <s v="Miller-Patel"/>
    <s v="Mandatory uniform strategy"/>
    <n v="60400"/>
    <n v="4393"/>
    <x v="0"/>
    <n v="151"/>
    <s v="US"/>
    <x v="1"/>
    <n v="1389679200"/>
    <n v="1389852000"/>
    <b v="0"/>
    <b v="0"/>
    <s v="publishing/nonfiction"/>
    <x v="5"/>
    <s v="nonfiction"/>
    <n v="7.27"/>
    <n v="29.09271523178808"/>
    <x v="287"/>
    <d v="2014-01-16T06:00:00"/>
    <x v="1"/>
  </r>
  <r>
    <n v="392"/>
    <s v="Hernandez-Grimes"/>
    <s v="Profit-focused zero administration forecast"/>
    <n v="102900"/>
    <n v="67546"/>
    <x v="0"/>
    <n v="1608"/>
    <s v="US"/>
    <x v="1"/>
    <n v="1294293600"/>
    <n v="1294466400"/>
    <b v="0"/>
    <b v="0"/>
    <s v="technology/wearables"/>
    <x v="2"/>
    <s v="wearables"/>
    <n v="65.64"/>
    <n v="42.006218905472636"/>
    <x v="372"/>
    <d v="2011-01-08T06:00:00"/>
    <x v="8"/>
  </r>
  <r>
    <n v="393"/>
    <s v="Owens, Hall and Gonzalez"/>
    <s v="De-engineered static orchestration"/>
    <n v="62800"/>
    <n v="143788"/>
    <x v="1"/>
    <n v="3059"/>
    <s v="CA"/>
    <x v="0"/>
    <n v="1500267600"/>
    <n v="1500354000"/>
    <b v="0"/>
    <b v="0"/>
    <s v="music/jazz"/>
    <x v="1"/>
    <s v="jazz"/>
    <n v="228.96"/>
    <n v="47.004903563255965"/>
    <x v="373"/>
    <d v="2017-07-18T05:00:00"/>
    <x v="5"/>
  </r>
  <r>
    <n v="394"/>
    <s v="Noble-Bailey"/>
    <s v="Customizable dynamic info-mediaries"/>
    <n v="800"/>
    <n v="3755"/>
    <x v="1"/>
    <n v="34"/>
    <s v="US"/>
    <x v="1"/>
    <n v="1375074000"/>
    <n v="1375938000"/>
    <b v="0"/>
    <b v="1"/>
    <s v="film &amp; video/documentary"/>
    <x v="4"/>
    <s v="documentary"/>
    <n v="469.38"/>
    <n v="110.44117647058823"/>
    <x v="374"/>
    <d v="2013-08-08T05:00:00"/>
    <x v="2"/>
  </r>
  <r>
    <n v="395"/>
    <s v="Taylor PLC"/>
    <s v="Enhanced incremental budgetary management"/>
    <n v="7100"/>
    <n v="9238"/>
    <x v="1"/>
    <n v="220"/>
    <s v="US"/>
    <x v="1"/>
    <n v="1323324000"/>
    <n v="1323410400"/>
    <b v="1"/>
    <b v="0"/>
    <s v="theater/plays"/>
    <x v="3"/>
    <s v="plays"/>
    <n v="130.11000000000001"/>
    <n v="41.990909090909092"/>
    <x v="375"/>
    <d v="2011-12-09T06:00:00"/>
    <x v="8"/>
  </r>
  <r>
    <n v="396"/>
    <s v="Holmes PLC"/>
    <s v="Digitized local info-mediaries"/>
    <n v="46100"/>
    <n v="77012"/>
    <x v="1"/>
    <n v="1604"/>
    <s v="AU"/>
    <x v="2"/>
    <n v="1538715600"/>
    <n v="1539406800"/>
    <b v="0"/>
    <b v="0"/>
    <s v="film &amp; video/drama"/>
    <x v="4"/>
    <s v="drama"/>
    <n v="167.05"/>
    <n v="48.012468827930178"/>
    <x v="376"/>
    <d v="2018-10-13T05:00:00"/>
    <x v="9"/>
  </r>
  <r>
    <n v="397"/>
    <s v="Jones-Martin"/>
    <s v="Virtual systematic monitoring"/>
    <n v="8100"/>
    <n v="14083"/>
    <x v="1"/>
    <n v="454"/>
    <s v="US"/>
    <x v="1"/>
    <n v="1369285200"/>
    <n v="1369803600"/>
    <b v="0"/>
    <b v="0"/>
    <s v="music/rock"/>
    <x v="1"/>
    <s v="rock"/>
    <n v="173.86"/>
    <n v="31.019823788546255"/>
    <x v="377"/>
    <d v="2013-05-29T05:00:00"/>
    <x v="2"/>
  </r>
  <r>
    <n v="398"/>
    <s v="Myers LLC"/>
    <s v="Reactive bottom-line open architecture"/>
    <n v="1700"/>
    <n v="12202"/>
    <x v="1"/>
    <n v="123"/>
    <s v="IT"/>
    <x v="6"/>
    <n v="1525755600"/>
    <n v="1525928400"/>
    <b v="0"/>
    <b v="1"/>
    <s v="film &amp; video/animation"/>
    <x v="4"/>
    <s v="animation"/>
    <n v="717.76"/>
    <n v="99.203252032520325"/>
    <x v="378"/>
    <d v="2018-05-10T05:00:00"/>
    <x v="9"/>
  </r>
  <r>
    <n v="399"/>
    <s v="Acosta, Mullins and Morris"/>
    <s v="Pre-emptive interactive model"/>
    <n v="97300"/>
    <n v="62127"/>
    <x v="0"/>
    <n v="941"/>
    <s v="US"/>
    <x v="1"/>
    <n v="1296626400"/>
    <n v="1297231200"/>
    <b v="0"/>
    <b v="0"/>
    <s v="music/indie rock"/>
    <x v="1"/>
    <s v="indie rock"/>
    <n v="63.85"/>
    <n v="66.022316684378325"/>
    <x v="379"/>
    <d v="2011-02-09T06:00:00"/>
    <x v="8"/>
  </r>
  <r>
    <n v="400"/>
    <s v="Bell PLC"/>
    <s v="Ergonomic eco-centric open architecture"/>
    <n v="100"/>
    <n v="2"/>
    <x v="0"/>
    <n v="1"/>
    <s v="US"/>
    <x v="1"/>
    <n v="1376629200"/>
    <n v="1378530000"/>
    <b v="0"/>
    <b v="1"/>
    <s v="photography/photography books"/>
    <x v="7"/>
    <s v="photography books"/>
    <n v="2"/>
    <n v="2"/>
    <x v="380"/>
    <d v="2013-09-07T05:00:00"/>
    <x v="2"/>
  </r>
  <r>
    <n v="401"/>
    <s v="Smith-Schmidt"/>
    <s v="Inverse radical hierarchy"/>
    <n v="900"/>
    <n v="13772"/>
    <x v="1"/>
    <n v="299"/>
    <s v="US"/>
    <x v="1"/>
    <n v="1572152400"/>
    <n v="1572152400"/>
    <b v="0"/>
    <b v="0"/>
    <s v="theater/plays"/>
    <x v="3"/>
    <s v="plays"/>
    <n v="1530.22"/>
    <n v="46.060200668896321"/>
    <x v="381"/>
    <d v="2019-10-27T05:00:00"/>
    <x v="3"/>
  </r>
  <r>
    <n v="402"/>
    <s v="Ruiz, Richardson and Cole"/>
    <s v="Team-oriented static interface"/>
    <n v="7300"/>
    <n v="2946"/>
    <x v="0"/>
    <n v="40"/>
    <s v="US"/>
    <x v="1"/>
    <n v="1325829600"/>
    <n v="1329890400"/>
    <b v="0"/>
    <b v="1"/>
    <s v="film &amp; video/shorts"/>
    <x v="4"/>
    <s v="shorts"/>
    <n v="40.36"/>
    <n v="73.650000000000006"/>
    <x v="382"/>
    <d v="2012-02-22T06:00:00"/>
    <x v="4"/>
  </r>
  <r>
    <n v="403"/>
    <s v="Leonard-Mcclain"/>
    <s v="Virtual foreground throughput"/>
    <n v="195800"/>
    <n v="168820"/>
    <x v="0"/>
    <n v="3015"/>
    <s v="CA"/>
    <x v="0"/>
    <n v="1273640400"/>
    <n v="1276750800"/>
    <b v="0"/>
    <b v="1"/>
    <s v="theater/plays"/>
    <x v="3"/>
    <s v="plays"/>
    <n v="86.22"/>
    <n v="55.99336650082919"/>
    <x v="125"/>
    <d v="2010-06-17T05:00:00"/>
    <x v="6"/>
  </r>
  <r>
    <n v="404"/>
    <s v="Bailey-Boyer"/>
    <s v="Visionary exuding Internet solution"/>
    <n v="48900"/>
    <n v="154321"/>
    <x v="1"/>
    <n v="2237"/>
    <s v="US"/>
    <x v="1"/>
    <n v="1510639200"/>
    <n v="1510898400"/>
    <b v="0"/>
    <b v="0"/>
    <s v="theater/plays"/>
    <x v="3"/>
    <s v="plays"/>
    <n v="315.58"/>
    <n v="68.985695127402778"/>
    <x v="383"/>
    <d v="2017-11-17T06:00:00"/>
    <x v="5"/>
  </r>
  <r>
    <n v="405"/>
    <s v="Lee LLC"/>
    <s v="Synchronized secondary analyzer"/>
    <n v="29600"/>
    <n v="26527"/>
    <x v="0"/>
    <n v="435"/>
    <s v="US"/>
    <x v="1"/>
    <n v="1528088400"/>
    <n v="1532408400"/>
    <b v="0"/>
    <b v="0"/>
    <s v="theater/plays"/>
    <x v="3"/>
    <s v="plays"/>
    <n v="89.62"/>
    <n v="60.981609195402299"/>
    <x v="384"/>
    <d v="2018-07-24T05:00:00"/>
    <x v="9"/>
  </r>
  <r>
    <n v="406"/>
    <s v="Lyons Inc"/>
    <s v="Balanced attitude-oriented parallelism"/>
    <n v="39300"/>
    <n v="71583"/>
    <x v="1"/>
    <n v="645"/>
    <s v="US"/>
    <x v="1"/>
    <n v="1359525600"/>
    <n v="1360562400"/>
    <b v="1"/>
    <b v="0"/>
    <s v="film &amp; video/documentary"/>
    <x v="4"/>
    <s v="documentary"/>
    <n v="182.15"/>
    <n v="110.98139534883721"/>
    <x v="385"/>
    <d v="2013-02-11T06:00:00"/>
    <x v="2"/>
  </r>
  <r>
    <n v="407"/>
    <s v="Herrera-Wilson"/>
    <s v="Organized bandwidth-monitored core"/>
    <n v="3400"/>
    <n v="12100"/>
    <x v="1"/>
    <n v="484"/>
    <s v="DK"/>
    <x v="3"/>
    <n v="1570942800"/>
    <n v="1571547600"/>
    <b v="0"/>
    <b v="0"/>
    <s v="theater/plays"/>
    <x v="3"/>
    <s v="plays"/>
    <n v="355.88"/>
    <n v="25"/>
    <x v="386"/>
    <d v="2019-10-20T05:00:00"/>
    <x v="3"/>
  </r>
  <r>
    <n v="408"/>
    <s v="Mahoney, Adams and Lucas"/>
    <s v="Cloned leadingedge utilization"/>
    <n v="9200"/>
    <n v="12129"/>
    <x v="1"/>
    <n v="154"/>
    <s v="CA"/>
    <x v="0"/>
    <n v="1466398800"/>
    <n v="1468126800"/>
    <b v="0"/>
    <b v="0"/>
    <s v="film &amp; video/documentary"/>
    <x v="4"/>
    <s v="documentary"/>
    <n v="131.84"/>
    <n v="78.759740259740255"/>
    <x v="387"/>
    <d v="2016-07-10T05:00:00"/>
    <x v="7"/>
  </r>
  <r>
    <n v="409"/>
    <s v="Stewart LLC"/>
    <s v="Secured asymmetric projection"/>
    <n v="135600"/>
    <n v="62804"/>
    <x v="0"/>
    <n v="714"/>
    <s v="US"/>
    <x v="1"/>
    <n v="1492491600"/>
    <n v="1492837200"/>
    <b v="0"/>
    <b v="0"/>
    <s v="music/rock"/>
    <x v="1"/>
    <s v="rock"/>
    <n v="46.32"/>
    <n v="87.960784313725483"/>
    <x v="388"/>
    <d v="2017-04-22T05:00:00"/>
    <x v="5"/>
  </r>
  <r>
    <n v="410"/>
    <s v="Mcmillan Group"/>
    <s v="Advanced cohesive Graphic Interface"/>
    <n v="153700"/>
    <n v="55536"/>
    <x v="2"/>
    <n v="1111"/>
    <s v="US"/>
    <x v="1"/>
    <n v="1430197200"/>
    <n v="1430197200"/>
    <b v="0"/>
    <b v="0"/>
    <s v="games/mobile games"/>
    <x v="6"/>
    <s v="mobile games"/>
    <n v="36.130000000000003"/>
    <n v="49.987398739873989"/>
    <x v="277"/>
    <d v="2015-04-28T05:00:00"/>
    <x v="0"/>
  </r>
  <r>
    <n v="411"/>
    <s v="Beck, Thompson and Martinez"/>
    <s v="Down-sized maximized function"/>
    <n v="7800"/>
    <n v="8161"/>
    <x v="1"/>
    <n v="82"/>
    <s v="US"/>
    <x v="1"/>
    <n v="1496034000"/>
    <n v="1496206800"/>
    <b v="0"/>
    <b v="0"/>
    <s v="theater/plays"/>
    <x v="3"/>
    <s v="plays"/>
    <n v="104.63"/>
    <n v="99.524390243902445"/>
    <x v="389"/>
    <d v="2017-05-31T05:00:00"/>
    <x v="5"/>
  </r>
  <r>
    <n v="412"/>
    <s v="Rodriguez-Scott"/>
    <s v="Realigned zero tolerance software"/>
    <n v="2100"/>
    <n v="14046"/>
    <x v="1"/>
    <n v="134"/>
    <s v="US"/>
    <x v="1"/>
    <n v="1388728800"/>
    <n v="1389592800"/>
    <b v="0"/>
    <b v="0"/>
    <s v="publishing/fiction"/>
    <x v="5"/>
    <s v="fiction"/>
    <n v="668.86"/>
    <n v="104.82089552238806"/>
    <x v="390"/>
    <d v="2014-01-13T06:00:00"/>
    <x v="1"/>
  </r>
  <r>
    <n v="413"/>
    <s v="Rush-Bowers"/>
    <s v="Persevering analyzing extranet"/>
    <n v="189500"/>
    <n v="117628"/>
    <x v="2"/>
    <n v="1089"/>
    <s v="US"/>
    <x v="1"/>
    <n v="1543298400"/>
    <n v="1545631200"/>
    <b v="0"/>
    <b v="0"/>
    <s v="film &amp; video/animation"/>
    <x v="4"/>
    <s v="animation"/>
    <n v="62.07"/>
    <n v="108.01469237832875"/>
    <x v="391"/>
    <d v="2018-12-24T06:00:00"/>
    <x v="9"/>
  </r>
  <r>
    <n v="414"/>
    <s v="Davis and Sons"/>
    <s v="Innovative human-resource migration"/>
    <n v="188200"/>
    <n v="159405"/>
    <x v="0"/>
    <n v="5497"/>
    <s v="US"/>
    <x v="1"/>
    <n v="1271739600"/>
    <n v="1272430800"/>
    <b v="0"/>
    <b v="1"/>
    <s v="food/food trucks"/>
    <x v="0"/>
    <s v="food trucks"/>
    <n v="84.7"/>
    <n v="28.998544660724033"/>
    <x v="392"/>
    <d v="2010-04-28T05:00:00"/>
    <x v="6"/>
  </r>
  <r>
    <n v="415"/>
    <s v="Anderson-Pham"/>
    <s v="Intuitive needs-based monitoring"/>
    <n v="113500"/>
    <n v="12552"/>
    <x v="0"/>
    <n v="418"/>
    <s v="US"/>
    <x v="1"/>
    <n v="1326434400"/>
    <n v="1327903200"/>
    <b v="0"/>
    <b v="0"/>
    <s v="theater/plays"/>
    <x v="3"/>
    <s v="plays"/>
    <n v="11.06"/>
    <n v="30.028708133971293"/>
    <x v="393"/>
    <d v="2012-01-30T06:00:00"/>
    <x v="4"/>
  </r>
  <r>
    <n v="416"/>
    <s v="Stewart-Coleman"/>
    <s v="Customer-focused disintermediate toolset"/>
    <n v="134600"/>
    <n v="59007"/>
    <x v="0"/>
    <n v="1439"/>
    <s v="US"/>
    <x v="1"/>
    <n v="1295244000"/>
    <n v="1296021600"/>
    <b v="0"/>
    <b v="1"/>
    <s v="film &amp; video/documentary"/>
    <x v="4"/>
    <s v="documentary"/>
    <n v="43.84"/>
    <n v="41.005559416261292"/>
    <x v="394"/>
    <d v="2011-01-26T06:00:00"/>
    <x v="8"/>
  </r>
  <r>
    <n v="417"/>
    <s v="Bradshaw, Smith and Ryan"/>
    <s v="Upgradable 24/7 emulation"/>
    <n v="1700"/>
    <n v="943"/>
    <x v="0"/>
    <n v="15"/>
    <s v="US"/>
    <x v="1"/>
    <n v="1541221200"/>
    <n v="1543298400"/>
    <b v="0"/>
    <b v="0"/>
    <s v="theater/plays"/>
    <x v="3"/>
    <s v="plays"/>
    <n v="55.47"/>
    <n v="62.866666666666667"/>
    <x v="395"/>
    <d v="2018-11-27T06:00:00"/>
    <x v="9"/>
  </r>
  <r>
    <n v="418"/>
    <s v="Jackson PLC"/>
    <s v="Quality-focused client-server core"/>
    <n v="163700"/>
    <n v="93963"/>
    <x v="0"/>
    <n v="1999"/>
    <s v="CA"/>
    <x v="0"/>
    <n v="1336280400"/>
    <n v="1336366800"/>
    <b v="0"/>
    <b v="0"/>
    <s v="film &amp; video/documentary"/>
    <x v="4"/>
    <s v="documentary"/>
    <n v="57.4"/>
    <n v="47.005002501250623"/>
    <x v="396"/>
    <d v="2012-05-07T05:00:00"/>
    <x v="4"/>
  </r>
  <r>
    <n v="419"/>
    <s v="Ware-Arias"/>
    <s v="Upgradable maximized protocol"/>
    <n v="113800"/>
    <n v="140469"/>
    <x v="1"/>
    <n v="5203"/>
    <s v="US"/>
    <x v="1"/>
    <n v="1324533600"/>
    <n v="1325052000"/>
    <b v="0"/>
    <b v="0"/>
    <s v="technology/web"/>
    <x v="2"/>
    <s v="web"/>
    <n v="123.43"/>
    <n v="26.997693638285604"/>
    <x v="397"/>
    <d v="2011-12-28T06:00:00"/>
    <x v="8"/>
  </r>
  <r>
    <n v="420"/>
    <s v="Blair, Reyes and Woods"/>
    <s v="Cross-platform interactive synergy"/>
    <n v="5000"/>
    <n v="6423"/>
    <x v="1"/>
    <n v="94"/>
    <s v="US"/>
    <x v="1"/>
    <n v="1498366800"/>
    <n v="1499576400"/>
    <b v="0"/>
    <b v="0"/>
    <s v="theater/plays"/>
    <x v="3"/>
    <s v="plays"/>
    <n v="128.46"/>
    <n v="68.329787234042556"/>
    <x v="398"/>
    <d v="2017-07-09T05:00:00"/>
    <x v="5"/>
  </r>
  <r>
    <n v="421"/>
    <s v="Thomas-Lopez"/>
    <s v="User-centric fault-tolerant archive"/>
    <n v="9400"/>
    <n v="6015"/>
    <x v="0"/>
    <n v="118"/>
    <s v="US"/>
    <x v="1"/>
    <n v="1498712400"/>
    <n v="1501304400"/>
    <b v="0"/>
    <b v="1"/>
    <s v="technology/wearables"/>
    <x v="2"/>
    <s v="wearables"/>
    <n v="63.99"/>
    <n v="50.974576271186443"/>
    <x v="399"/>
    <d v="2017-07-29T05:00:00"/>
    <x v="5"/>
  </r>
  <r>
    <n v="422"/>
    <s v="Brown, Davies and Pacheco"/>
    <s v="Reverse-engineered regional knowledge user"/>
    <n v="8700"/>
    <n v="11075"/>
    <x v="1"/>
    <n v="205"/>
    <s v="US"/>
    <x v="1"/>
    <n v="1271480400"/>
    <n v="1273208400"/>
    <b v="0"/>
    <b v="1"/>
    <s v="theater/plays"/>
    <x v="3"/>
    <s v="plays"/>
    <n v="127.3"/>
    <n v="54.024390243902438"/>
    <x v="400"/>
    <d v="2010-05-07T05:00:00"/>
    <x v="6"/>
  </r>
  <r>
    <n v="423"/>
    <s v="Jones-Riddle"/>
    <s v="Self-enabling real-time definition"/>
    <n v="147800"/>
    <n v="15723"/>
    <x v="0"/>
    <n v="162"/>
    <s v="US"/>
    <x v="1"/>
    <n v="1316667600"/>
    <n v="1316840400"/>
    <b v="0"/>
    <b v="1"/>
    <s v="food/food trucks"/>
    <x v="0"/>
    <s v="food trucks"/>
    <n v="10.64"/>
    <n v="97.055555555555557"/>
    <x v="116"/>
    <d v="2011-09-24T05:00:00"/>
    <x v="8"/>
  </r>
  <r>
    <n v="424"/>
    <s v="Schmidt-Gomez"/>
    <s v="User-centric impactful projection"/>
    <n v="5100"/>
    <n v="2064"/>
    <x v="0"/>
    <n v="83"/>
    <s v="US"/>
    <x v="1"/>
    <n v="1524027600"/>
    <n v="1524546000"/>
    <b v="0"/>
    <b v="0"/>
    <s v="music/indie rock"/>
    <x v="1"/>
    <s v="indie rock"/>
    <n v="40.47"/>
    <n v="24.867469879518072"/>
    <x v="401"/>
    <d v="2018-04-24T05:00:00"/>
    <x v="9"/>
  </r>
  <r>
    <n v="425"/>
    <s v="Sullivan, Davis and Booth"/>
    <s v="Vision-oriented actuating hardware"/>
    <n v="2700"/>
    <n v="7767"/>
    <x v="1"/>
    <n v="92"/>
    <s v="US"/>
    <x v="1"/>
    <n v="1438059600"/>
    <n v="1438578000"/>
    <b v="0"/>
    <b v="0"/>
    <s v="photography/photography books"/>
    <x v="7"/>
    <s v="photography books"/>
    <n v="287.67"/>
    <n v="84.423913043478265"/>
    <x v="402"/>
    <d v="2015-08-03T05:00:00"/>
    <x v="0"/>
  </r>
  <r>
    <n v="426"/>
    <s v="Edwards-Kane"/>
    <s v="Virtual leadingedge framework"/>
    <n v="1800"/>
    <n v="10313"/>
    <x v="1"/>
    <n v="219"/>
    <s v="US"/>
    <x v="1"/>
    <n v="1361944800"/>
    <n v="1362549600"/>
    <b v="0"/>
    <b v="0"/>
    <s v="theater/plays"/>
    <x v="3"/>
    <s v="plays"/>
    <n v="572.94000000000005"/>
    <n v="47.091324200913242"/>
    <x v="403"/>
    <d v="2013-03-06T06:00:00"/>
    <x v="2"/>
  </r>
  <r>
    <n v="427"/>
    <s v="Hicks, Wall and Webb"/>
    <s v="Managed discrete framework"/>
    <n v="174500"/>
    <n v="197018"/>
    <x v="1"/>
    <n v="2526"/>
    <s v="US"/>
    <x v="1"/>
    <n v="1410584400"/>
    <n v="1413349200"/>
    <b v="0"/>
    <b v="1"/>
    <s v="theater/plays"/>
    <x v="3"/>
    <s v="plays"/>
    <n v="112.9"/>
    <n v="77.996041171813147"/>
    <x v="404"/>
    <d v="2014-10-15T05:00:00"/>
    <x v="1"/>
  </r>
  <r>
    <n v="428"/>
    <s v="Mayer-Richmond"/>
    <s v="Progressive zero-defect capability"/>
    <n v="101400"/>
    <n v="47037"/>
    <x v="0"/>
    <n v="747"/>
    <s v="US"/>
    <x v="1"/>
    <n v="1297404000"/>
    <n v="1298008800"/>
    <b v="0"/>
    <b v="0"/>
    <s v="film &amp; video/animation"/>
    <x v="4"/>
    <s v="animation"/>
    <n v="46.39"/>
    <n v="62.967871485943775"/>
    <x v="405"/>
    <d v="2011-02-18T06:00:00"/>
    <x v="8"/>
  </r>
  <r>
    <n v="429"/>
    <s v="Robles Ltd"/>
    <s v="Right-sized demand-driven adapter"/>
    <n v="191000"/>
    <n v="173191"/>
    <x v="3"/>
    <n v="2138"/>
    <s v="US"/>
    <x v="1"/>
    <n v="1392012000"/>
    <n v="1394427600"/>
    <b v="0"/>
    <b v="1"/>
    <s v="photography/photography books"/>
    <x v="7"/>
    <s v="photography books"/>
    <n v="90.68"/>
    <n v="81.006080449017773"/>
    <x v="406"/>
    <d v="2014-03-10T05:00:00"/>
    <x v="1"/>
  </r>
  <r>
    <n v="430"/>
    <s v="Cochran Ltd"/>
    <s v="Re-engineered attitude-oriented frame"/>
    <n v="8100"/>
    <n v="5487"/>
    <x v="0"/>
    <n v="84"/>
    <s v="US"/>
    <x v="1"/>
    <n v="1569733200"/>
    <n v="1572670800"/>
    <b v="0"/>
    <b v="0"/>
    <s v="theater/plays"/>
    <x v="3"/>
    <s v="plays"/>
    <n v="67.739999999999995"/>
    <n v="65.321428571428569"/>
    <x v="407"/>
    <d v="2019-11-02T05:00:00"/>
    <x v="3"/>
  </r>
  <r>
    <n v="431"/>
    <s v="Rosales LLC"/>
    <s v="Compatible multimedia utilization"/>
    <n v="5100"/>
    <n v="9817"/>
    <x v="1"/>
    <n v="94"/>
    <s v="US"/>
    <x v="1"/>
    <n v="1529643600"/>
    <n v="1531112400"/>
    <b v="1"/>
    <b v="0"/>
    <s v="theater/plays"/>
    <x v="3"/>
    <s v="plays"/>
    <n v="192.49"/>
    <n v="104.43617021276596"/>
    <x v="408"/>
    <d v="2018-07-09T05:00:00"/>
    <x v="9"/>
  </r>
  <r>
    <n v="432"/>
    <s v="Harper-Bryan"/>
    <s v="Re-contextualized dedicated hardware"/>
    <n v="7700"/>
    <n v="6369"/>
    <x v="0"/>
    <n v="91"/>
    <s v="US"/>
    <x v="1"/>
    <n v="1399006800"/>
    <n v="1400734800"/>
    <b v="0"/>
    <b v="0"/>
    <s v="theater/plays"/>
    <x v="3"/>
    <s v="plays"/>
    <n v="82.71"/>
    <n v="69.989010989010993"/>
    <x v="409"/>
    <d v="2014-05-22T05:00:00"/>
    <x v="1"/>
  </r>
  <r>
    <n v="433"/>
    <s v="Potter, Harper and Everett"/>
    <s v="Decentralized composite paradigm"/>
    <n v="121400"/>
    <n v="65755"/>
    <x v="0"/>
    <n v="792"/>
    <s v="US"/>
    <x v="1"/>
    <n v="1385359200"/>
    <n v="1386741600"/>
    <b v="0"/>
    <b v="1"/>
    <s v="film &amp; video/documentary"/>
    <x v="4"/>
    <s v="documentary"/>
    <n v="54.16"/>
    <n v="83.023989898989896"/>
    <x v="410"/>
    <d v="2013-12-11T06:00:00"/>
    <x v="2"/>
  </r>
  <r>
    <n v="434"/>
    <s v="Floyd-Sims"/>
    <s v="Cloned transitional hierarchy"/>
    <n v="5400"/>
    <n v="903"/>
    <x v="3"/>
    <n v="10"/>
    <s v="CA"/>
    <x v="0"/>
    <n v="1480572000"/>
    <n v="1481781600"/>
    <b v="1"/>
    <b v="0"/>
    <s v="theater/plays"/>
    <x v="3"/>
    <s v="plays"/>
    <n v="16.72"/>
    <n v="90.3"/>
    <x v="411"/>
    <d v="2016-12-15T06:00:00"/>
    <x v="7"/>
  </r>
  <r>
    <n v="435"/>
    <s v="Spence, Jackson and Kelly"/>
    <s v="Advanced discrete leverage"/>
    <n v="152400"/>
    <n v="178120"/>
    <x v="1"/>
    <n v="1713"/>
    <s v="IT"/>
    <x v="6"/>
    <n v="1418623200"/>
    <n v="1419660000"/>
    <b v="0"/>
    <b v="1"/>
    <s v="theater/plays"/>
    <x v="3"/>
    <s v="plays"/>
    <n v="116.88"/>
    <n v="103.98131932282546"/>
    <x v="412"/>
    <d v="2014-12-27T06:00:00"/>
    <x v="1"/>
  </r>
  <r>
    <n v="436"/>
    <s v="King-Nguyen"/>
    <s v="Open-source incremental throughput"/>
    <n v="1300"/>
    <n v="13678"/>
    <x v="1"/>
    <n v="249"/>
    <s v="US"/>
    <x v="1"/>
    <n v="1555736400"/>
    <n v="1555822800"/>
    <b v="0"/>
    <b v="0"/>
    <s v="music/jazz"/>
    <x v="1"/>
    <s v="jazz"/>
    <n v="1052.1500000000001"/>
    <n v="54.931726907630519"/>
    <x v="413"/>
    <d v="2019-04-21T05:00:00"/>
    <x v="3"/>
  </r>
  <r>
    <n v="437"/>
    <s v="Hansen Group"/>
    <s v="Centralized regional interface"/>
    <n v="8100"/>
    <n v="9969"/>
    <x v="1"/>
    <n v="192"/>
    <s v="US"/>
    <x v="1"/>
    <n v="1442120400"/>
    <n v="1442379600"/>
    <b v="0"/>
    <b v="1"/>
    <s v="film &amp; video/animation"/>
    <x v="4"/>
    <s v="animation"/>
    <n v="123.07"/>
    <n v="51.921875"/>
    <x v="414"/>
    <d v="2015-09-16T05:00:00"/>
    <x v="0"/>
  </r>
  <r>
    <n v="438"/>
    <s v="Mathis, Hall and Hansen"/>
    <s v="Streamlined web-enabled knowledgebase"/>
    <n v="8300"/>
    <n v="14827"/>
    <x v="1"/>
    <n v="247"/>
    <s v="US"/>
    <x v="1"/>
    <n v="1362376800"/>
    <n v="1364965200"/>
    <b v="0"/>
    <b v="0"/>
    <s v="theater/plays"/>
    <x v="3"/>
    <s v="plays"/>
    <n v="178.64"/>
    <n v="60.02834008097166"/>
    <x v="415"/>
    <d v="2013-04-03T05:00:00"/>
    <x v="2"/>
  </r>
  <r>
    <n v="439"/>
    <s v="Cummings Inc"/>
    <s v="Digitized transitional monitoring"/>
    <n v="28400"/>
    <n v="100900"/>
    <x v="1"/>
    <n v="2293"/>
    <s v="US"/>
    <x v="1"/>
    <n v="1478408400"/>
    <n v="1479016800"/>
    <b v="0"/>
    <b v="0"/>
    <s v="film &amp; video/science fiction"/>
    <x v="4"/>
    <s v="science fiction"/>
    <n v="355.28"/>
    <n v="44.003488879197555"/>
    <x v="416"/>
    <d v="2016-11-13T06:00:00"/>
    <x v="7"/>
  </r>
  <r>
    <n v="440"/>
    <s v="Miller-Poole"/>
    <s v="Networked optimal adapter"/>
    <n v="102500"/>
    <n v="165954"/>
    <x v="1"/>
    <n v="3131"/>
    <s v="US"/>
    <x v="1"/>
    <n v="1498798800"/>
    <n v="1499662800"/>
    <b v="0"/>
    <b v="0"/>
    <s v="film &amp; video/television"/>
    <x v="4"/>
    <s v="television"/>
    <n v="161.91"/>
    <n v="53.003513254551258"/>
    <x v="417"/>
    <d v="2017-07-10T05:00:00"/>
    <x v="5"/>
  </r>
  <r>
    <n v="441"/>
    <s v="Rodriguez-West"/>
    <s v="Automated optimal function"/>
    <n v="7000"/>
    <n v="1744"/>
    <x v="0"/>
    <n v="32"/>
    <s v="US"/>
    <x v="1"/>
    <n v="1335416400"/>
    <n v="1337835600"/>
    <b v="0"/>
    <b v="0"/>
    <s v="technology/wearables"/>
    <x v="2"/>
    <s v="wearables"/>
    <n v="24.91"/>
    <n v="54.5"/>
    <x v="418"/>
    <d v="2012-05-24T05:00:00"/>
    <x v="4"/>
  </r>
  <r>
    <n v="442"/>
    <s v="Calderon, Bradford and Dean"/>
    <s v="Devolved system-worthy framework"/>
    <n v="5400"/>
    <n v="10731"/>
    <x v="1"/>
    <n v="143"/>
    <s v="IT"/>
    <x v="6"/>
    <n v="1504328400"/>
    <n v="1505710800"/>
    <b v="0"/>
    <b v="0"/>
    <s v="theater/plays"/>
    <x v="3"/>
    <s v="plays"/>
    <n v="198.72"/>
    <n v="75.04195804195804"/>
    <x v="419"/>
    <d v="2017-09-18T05:00:00"/>
    <x v="5"/>
  </r>
  <r>
    <n v="443"/>
    <s v="Clark-Bowman"/>
    <s v="Stand-alone user-facing service-desk"/>
    <n v="9300"/>
    <n v="3232"/>
    <x v="3"/>
    <n v="90"/>
    <s v="US"/>
    <x v="1"/>
    <n v="1285822800"/>
    <n v="1287464400"/>
    <b v="0"/>
    <b v="0"/>
    <s v="theater/plays"/>
    <x v="3"/>
    <s v="plays"/>
    <n v="34.75"/>
    <n v="35.911111111111111"/>
    <x v="420"/>
    <d v="2010-10-19T05:00:00"/>
    <x v="6"/>
  </r>
  <r>
    <n v="444"/>
    <s v="Hensley Ltd"/>
    <s v="Versatile global attitude"/>
    <n v="6200"/>
    <n v="10938"/>
    <x v="1"/>
    <n v="296"/>
    <s v="US"/>
    <x v="1"/>
    <n v="1311483600"/>
    <n v="1311656400"/>
    <b v="0"/>
    <b v="1"/>
    <s v="music/indie rock"/>
    <x v="1"/>
    <s v="indie rock"/>
    <n v="176.42"/>
    <n v="36.952702702702702"/>
    <x v="421"/>
    <d v="2011-07-26T05:00:00"/>
    <x v="8"/>
  </r>
  <r>
    <n v="445"/>
    <s v="Anderson-Pearson"/>
    <s v="Intuitive demand-driven Local Area Network"/>
    <n v="2100"/>
    <n v="10739"/>
    <x v="1"/>
    <n v="170"/>
    <s v="US"/>
    <x v="1"/>
    <n v="1291356000"/>
    <n v="1293170400"/>
    <b v="0"/>
    <b v="1"/>
    <s v="theater/plays"/>
    <x v="3"/>
    <s v="plays"/>
    <n v="511.38"/>
    <n v="63.170588235294119"/>
    <x v="422"/>
    <d v="2010-12-24T06:00:00"/>
    <x v="6"/>
  </r>
  <r>
    <n v="446"/>
    <s v="Martin, Martin and Solis"/>
    <s v="Assimilated uniform methodology"/>
    <n v="6800"/>
    <n v="5579"/>
    <x v="0"/>
    <n v="186"/>
    <s v="US"/>
    <x v="1"/>
    <n v="1355810400"/>
    <n v="1355983200"/>
    <b v="0"/>
    <b v="0"/>
    <s v="technology/wearables"/>
    <x v="2"/>
    <s v="wearables"/>
    <n v="82.04"/>
    <n v="29.99462365591398"/>
    <x v="423"/>
    <d v="2012-12-20T06:00:00"/>
    <x v="4"/>
  </r>
  <r>
    <n v="447"/>
    <s v="Harrington-Harper"/>
    <s v="Self-enabling next generation algorithm"/>
    <n v="155200"/>
    <n v="37754"/>
    <x v="3"/>
    <n v="439"/>
    <s v="GB"/>
    <x v="4"/>
    <n v="1513663200"/>
    <n v="1515045600"/>
    <b v="0"/>
    <b v="0"/>
    <s v="film &amp; video/television"/>
    <x v="4"/>
    <s v="television"/>
    <n v="24.33"/>
    <n v="86"/>
    <x v="424"/>
    <d v="2018-01-04T06:00:00"/>
    <x v="5"/>
  </r>
  <r>
    <n v="448"/>
    <s v="Price and Sons"/>
    <s v="Object-based demand-driven strategy"/>
    <n v="89900"/>
    <n v="45384"/>
    <x v="0"/>
    <n v="605"/>
    <s v="US"/>
    <x v="1"/>
    <n v="1365915600"/>
    <n v="1366088400"/>
    <b v="0"/>
    <b v="1"/>
    <s v="games/video games"/>
    <x v="6"/>
    <s v="video games"/>
    <n v="50.48"/>
    <n v="75.014876033057845"/>
    <x v="425"/>
    <d v="2013-04-16T05:00:00"/>
    <x v="2"/>
  </r>
  <r>
    <n v="449"/>
    <s v="Cuevas-Morales"/>
    <s v="Public-key coherent ability"/>
    <n v="900"/>
    <n v="8703"/>
    <x v="1"/>
    <n v="86"/>
    <s v="DK"/>
    <x v="3"/>
    <n v="1551852000"/>
    <n v="1553317200"/>
    <b v="0"/>
    <b v="0"/>
    <s v="games/video games"/>
    <x v="6"/>
    <s v="video games"/>
    <n v="967"/>
    <n v="101.19767441860465"/>
    <x v="426"/>
    <d v="2019-03-23T05:00:00"/>
    <x v="3"/>
  </r>
  <r>
    <n v="450"/>
    <s v="Delgado-Hatfield"/>
    <s v="Up-sized composite success"/>
    <n v="100"/>
    <n v="4"/>
    <x v="0"/>
    <n v="1"/>
    <s v="CA"/>
    <x v="0"/>
    <n v="1540098000"/>
    <n v="1542088800"/>
    <b v="0"/>
    <b v="0"/>
    <s v="film &amp; video/animation"/>
    <x v="4"/>
    <s v="animation"/>
    <n v="4"/>
    <n v="4"/>
    <x v="427"/>
    <d v="2018-11-13T06:00:00"/>
    <x v="9"/>
  </r>
  <r>
    <n v="451"/>
    <s v="Padilla-Porter"/>
    <s v="Innovative exuding matrix"/>
    <n v="148400"/>
    <n v="182302"/>
    <x v="1"/>
    <n v="6286"/>
    <s v="US"/>
    <x v="1"/>
    <n v="1500440400"/>
    <n v="1503118800"/>
    <b v="0"/>
    <b v="0"/>
    <s v="music/rock"/>
    <x v="1"/>
    <s v="rock"/>
    <n v="122.85"/>
    <n v="29.001272669424118"/>
    <x v="428"/>
    <d v="2017-08-19T05:00:00"/>
    <x v="5"/>
  </r>
  <r>
    <n v="452"/>
    <s v="Morris Group"/>
    <s v="Realigned impactful artificial intelligence"/>
    <n v="4800"/>
    <n v="3045"/>
    <x v="0"/>
    <n v="31"/>
    <s v="US"/>
    <x v="1"/>
    <n v="1278392400"/>
    <n v="1278478800"/>
    <b v="0"/>
    <b v="0"/>
    <s v="film &amp; video/drama"/>
    <x v="4"/>
    <s v="drama"/>
    <n v="63.44"/>
    <n v="98.225806451612897"/>
    <x v="429"/>
    <d v="2010-07-07T05:00:00"/>
    <x v="6"/>
  </r>
  <r>
    <n v="453"/>
    <s v="Saunders Ltd"/>
    <s v="Multi-layered multi-tasking secured line"/>
    <n v="182400"/>
    <n v="102749"/>
    <x v="0"/>
    <n v="1181"/>
    <s v="US"/>
    <x v="1"/>
    <n v="1480572000"/>
    <n v="1484114400"/>
    <b v="0"/>
    <b v="0"/>
    <s v="film &amp; video/science fiction"/>
    <x v="4"/>
    <s v="science fiction"/>
    <n v="56.33"/>
    <n v="87.001693480101608"/>
    <x v="411"/>
    <d v="2017-01-11T06:00:00"/>
    <x v="7"/>
  </r>
  <r>
    <n v="454"/>
    <s v="Woods Inc"/>
    <s v="Upgradable upward-trending portal"/>
    <n v="4000"/>
    <n v="1763"/>
    <x v="0"/>
    <n v="39"/>
    <s v="US"/>
    <x v="1"/>
    <n v="1382331600"/>
    <n v="1385445600"/>
    <b v="0"/>
    <b v="1"/>
    <s v="film &amp; video/drama"/>
    <x v="4"/>
    <s v="drama"/>
    <n v="44.08"/>
    <n v="45.205128205128204"/>
    <x v="430"/>
    <d v="2013-11-26T06:00:00"/>
    <x v="2"/>
  </r>
  <r>
    <n v="455"/>
    <s v="Villanueva, Wright and Richardson"/>
    <s v="Profit-focused global product"/>
    <n v="116500"/>
    <n v="137904"/>
    <x v="1"/>
    <n v="3727"/>
    <s v="US"/>
    <x v="1"/>
    <n v="1316754000"/>
    <n v="1318741200"/>
    <b v="0"/>
    <b v="0"/>
    <s v="theater/plays"/>
    <x v="3"/>
    <s v="plays"/>
    <n v="118.37"/>
    <n v="37.001341561577675"/>
    <x v="431"/>
    <d v="2011-10-16T05:00:00"/>
    <x v="8"/>
  </r>
  <r>
    <n v="456"/>
    <s v="Wilson, Brooks and Clark"/>
    <s v="Operative well-modulated data-warehouse"/>
    <n v="146400"/>
    <n v="152438"/>
    <x v="1"/>
    <n v="1605"/>
    <s v="US"/>
    <x v="1"/>
    <n v="1518242400"/>
    <n v="1518242400"/>
    <b v="0"/>
    <b v="1"/>
    <s v="music/indie rock"/>
    <x v="1"/>
    <s v="indie rock"/>
    <n v="104.12"/>
    <n v="94.976947040498445"/>
    <x v="432"/>
    <d v="2018-02-10T06:00:00"/>
    <x v="9"/>
  </r>
  <r>
    <n v="457"/>
    <s v="Sheppard, Smith and Spence"/>
    <s v="Cloned asymmetric functionalities"/>
    <n v="5000"/>
    <n v="1332"/>
    <x v="0"/>
    <n v="46"/>
    <s v="US"/>
    <x v="1"/>
    <n v="1476421200"/>
    <n v="1476594000"/>
    <b v="0"/>
    <b v="0"/>
    <s v="theater/plays"/>
    <x v="3"/>
    <s v="plays"/>
    <n v="26.64"/>
    <n v="28.956521739130434"/>
    <x v="433"/>
    <d v="2016-10-16T05:00:00"/>
    <x v="7"/>
  </r>
  <r>
    <n v="458"/>
    <s v="Wise, Thompson and Allen"/>
    <s v="Pre-emptive neutral portal"/>
    <n v="33800"/>
    <n v="118706"/>
    <x v="1"/>
    <n v="2120"/>
    <s v="US"/>
    <x v="1"/>
    <n v="1269752400"/>
    <n v="1273554000"/>
    <b v="0"/>
    <b v="0"/>
    <s v="theater/plays"/>
    <x v="3"/>
    <s v="plays"/>
    <n v="351.2"/>
    <n v="55.993396226415094"/>
    <x v="434"/>
    <d v="2010-05-11T05:00:00"/>
    <x v="6"/>
  </r>
  <r>
    <n v="459"/>
    <s v="Lane, Ryan and Chapman"/>
    <s v="Switchable demand-driven help-desk"/>
    <n v="6300"/>
    <n v="5674"/>
    <x v="0"/>
    <n v="105"/>
    <s v="US"/>
    <x v="1"/>
    <n v="1419746400"/>
    <n v="1421906400"/>
    <b v="0"/>
    <b v="0"/>
    <s v="film &amp; video/documentary"/>
    <x v="4"/>
    <s v="documentary"/>
    <n v="90.06"/>
    <n v="54.038095238095238"/>
    <x v="435"/>
    <d v="2015-01-22T06:00:00"/>
    <x v="1"/>
  </r>
  <r>
    <n v="460"/>
    <s v="Rich, Alvarez and King"/>
    <s v="Business-focused static ability"/>
    <n v="2400"/>
    <n v="4119"/>
    <x v="1"/>
    <n v="50"/>
    <s v="US"/>
    <x v="1"/>
    <n v="1281330000"/>
    <n v="1281589200"/>
    <b v="0"/>
    <b v="0"/>
    <s v="theater/plays"/>
    <x v="3"/>
    <s v="plays"/>
    <n v="171.63"/>
    <n v="82.38"/>
    <x v="8"/>
    <d v="2010-08-12T05:00:00"/>
    <x v="6"/>
  </r>
  <r>
    <n v="461"/>
    <s v="Terry-Salinas"/>
    <s v="Networked secondary structure"/>
    <n v="98800"/>
    <n v="139354"/>
    <x v="1"/>
    <n v="2080"/>
    <s v="US"/>
    <x v="1"/>
    <n v="1398661200"/>
    <n v="1400389200"/>
    <b v="0"/>
    <b v="0"/>
    <s v="film &amp; video/drama"/>
    <x v="4"/>
    <s v="drama"/>
    <n v="141.05000000000001"/>
    <n v="66.997115384615384"/>
    <x v="436"/>
    <d v="2014-05-18T05:00:00"/>
    <x v="1"/>
  </r>
  <r>
    <n v="462"/>
    <s v="Wang-Rodriguez"/>
    <s v="Total multimedia website"/>
    <n v="188800"/>
    <n v="57734"/>
    <x v="0"/>
    <n v="535"/>
    <s v="US"/>
    <x v="1"/>
    <n v="1359525600"/>
    <n v="1362808800"/>
    <b v="0"/>
    <b v="0"/>
    <s v="games/mobile games"/>
    <x v="6"/>
    <s v="mobile games"/>
    <n v="30.58"/>
    <n v="107.91401869158878"/>
    <x v="385"/>
    <d v="2013-03-09T06:00:00"/>
    <x v="2"/>
  </r>
  <r>
    <n v="463"/>
    <s v="Mckee-Hill"/>
    <s v="Cross-platform upward-trending parallelism"/>
    <n v="134300"/>
    <n v="145265"/>
    <x v="1"/>
    <n v="2105"/>
    <s v="US"/>
    <x v="1"/>
    <n v="1388469600"/>
    <n v="1388815200"/>
    <b v="0"/>
    <b v="0"/>
    <s v="film &amp; video/animation"/>
    <x v="4"/>
    <s v="animation"/>
    <n v="108.16"/>
    <n v="69.009501187648453"/>
    <x v="437"/>
    <d v="2014-01-04T06:00:00"/>
    <x v="2"/>
  </r>
  <r>
    <n v="464"/>
    <s v="Gomez LLC"/>
    <s v="Pre-emptive mission-critical hardware"/>
    <n v="71200"/>
    <n v="95020"/>
    <x v="1"/>
    <n v="2436"/>
    <s v="US"/>
    <x v="1"/>
    <n v="1518328800"/>
    <n v="1519538400"/>
    <b v="0"/>
    <b v="0"/>
    <s v="theater/plays"/>
    <x v="3"/>
    <s v="plays"/>
    <n v="133.46"/>
    <n v="39.006568144499177"/>
    <x v="438"/>
    <d v="2018-02-25T06:00:00"/>
    <x v="9"/>
  </r>
  <r>
    <n v="465"/>
    <s v="Gonzalez-Robbins"/>
    <s v="Up-sized responsive protocol"/>
    <n v="4700"/>
    <n v="8829"/>
    <x v="1"/>
    <n v="80"/>
    <s v="US"/>
    <x v="1"/>
    <n v="1517032800"/>
    <n v="1517810400"/>
    <b v="0"/>
    <b v="0"/>
    <s v="publishing/translations"/>
    <x v="5"/>
    <s v="translations"/>
    <n v="187.85"/>
    <n v="110.3625"/>
    <x v="439"/>
    <d v="2018-02-05T06:00:00"/>
    <x v="9"/>
  </r>
  <r>
    <n v="466"/>
    <s v="Obrien and Sons"/>
    <s v="Pre-emptive transitional frame"/>
    <n v="1200"/>
    <n v="3984"/>
    <x v="1"/>
    <n v="42"/>
    <s v="US"/>
    <x v="1"/>
    <n v="1368594000"/>
    <n v="1370581200"/>
    <b v="0"/>
    <b v="1"/>
    <s v="technology/wearables"/>
    <x v="2"/>
    <s v="wearables"/>
    <n v="332"/>
    <n v="94.857142857142861"/>
    <x v="440"/>
    <d v="2013-06-07T05:00:00"/>
    <x v="2"/>
  </r>
  <r>
    <n v="467"/>
    <s v="Shaw Ltd"/>
    <s v="Profit-focused content-based application"/>
    <n v="1400"/>
    <n v="8053"/>
    <x v="1"/>
    <n v="139"/>
    <s v="CA"/>
    <x v="0"/>
    <n v="1448258400"/>
    <n v="1448863200"/>
    <b v="0"/>
    <b v="1"/>
    <s v="technology/web"/>
    <x v="2"/>
    <s v="web"/>
    <n v="575.21"/>
    <n v="57.935251798561154"/>
    <x v="441"/>
    <d v="2015-11-30T06:00:00"/>
    <x v="0"/>
  </r>
  <r>
    <n v="468"/>
    <s v="Hughes Inc"/>
    <s v="Streamlined neutral analyzer"/>
    <n v="4000"/>
    <n v="1620"/>
    <x v="0"/>
    <n v="16"/>
    <s v="US"/>
    <x v="1"/>
    <n v="1555218000"/>
    <n v="1556600400"/>
    <b v="0"/>
    <b v="0"/>
    <s v="theater/plays"/>
    <x v="3"/>
    <s v="plays"/>
    <n v="40.5"/>
    <n v="101.25"/>
    <x v="442"/>
    <d v="2019-04-30T05:00:00"/>
    <x v="3"/>
  </r>
  <r>
    <n v="469"/>
    <s v="Olsen-Ryan"/>
    <s v="Assimilated neutral utilization"/>
    <n v="5600"/>
    <n v="10328"/>
    <x v="1"/>
    <n v="159"/>
    <s v="US"/>
    <x v="1"/>
    <n v="1431925200"/>
    <n v="1432098000"/>
    <b v="0"/>
    <b v="0"/>
    <s v="film &amp; video/drama"/>
    <x v="4"/>
    <s v="drama"/>
    <n v="184.43"/>
    <n v="64.95597484276729"/>
    <x v="443"/>
    <d v="2015-05-20T05:00:00"/>
    <x v="0"/>
  </r>
  <r>
    <n v="470"/>
    <s v="Grimes, Holland and Sloan"/>
    <s v="Extended dedicated archive"/>
    <n v="3600"/>
    <n v="10289"/>
    <x v="1"/>
    <n v="381"/>
    <s v="US"/>
    <x v="1"/>
    <n v="1481522400"/>
    <n v="1482127200"/>
    <b v="0"/>
    <b v="0"/>
    <s v="technology/wearables"/>
    <x v="2"/>
    <s v="wearables"/>
    <n v="285.81"/>
    <n v="27.00524934383202"/>
    <x v="315"/>
    <d v="2016-12-19T06:00:00"/>
    <x v="7"/>
  </r>
  <r>
    <n v="471"/>
    <s v="Perry and Sons"/>
    <s v="Configurable static help-desk"/>
    <n v="3100"/>
    <n v="9889"/>
    <x v="1"/>
    <n v="194"/>
    <s v="GB"/>
    <x v="4"/>
    <n v="1335934800"/>
    <n v="1335934800"/>
    <b v="0"/>
    <b v="1"/>
    <s v="food/food trucks"/>
    <x v="0"/>
    <s v="food trucks"/>
    <n v="319"/>
    <n v="50.97422680412371"/>
    <x v="444"/>
    <d v="2012-05-02T05:00:00"/>
    <x v="4"/>
  </r>
  <r>
    <n v="472"/>
    <s v="Turner, Young and Collins"/>
    <s v="Self-enabling clear-thinking framework"/>
    <n v="153800"/>
    <n v="60342"/>
    <x v="0"/>
    <n v="575"/>
    <s v="US"/>
    <x v="1"/>
    <n v="1552280400"/>
    <n v="1556946000"/>
    <b v="0"/>
    <b v="0"/>
    <s v="music/rock"/>
    <x v="1"/>
    <s v="rock"/>
    <n v="39.229999999999997"/>
    <n v="104.94260869565217"/>
    <x v="445"/>
    <d v="2019-05-04T05:00:00"/>
    <x v="3"/>
  </r>
  <r>
    <n v="473"/>
    <s v="Richardson Inc"/>
    <s v="Assimilated fault-tolerant capacity"/>
    <n v="5000"/>
    <n v="8907"/>
    <x v="1"/>
    <n v="106"/>
    <s v="US"/>
    <x v="1"/>
    <n v="1529989200"/>
    <n v="1530075600"/>
    <b v="0"/>
    <b v="0"/>
    <s v="music/electric music"/>
    <x v="1"/>
    <s v="electric music"/>
    <n v="178.14"/>
    <n v="84.028301886792448"/>
    <x v="446"/>
    <d v="2018-06-27T05:00:00"/>
    <x v="9"/>
  </r>
  <r>
    <n v="474"/>
    <s v="Santos-Young"/>
    <s v="Enhanced neutral ability"/>
    <n v="4000"/>
    <n v="14606"/>
    <x v="1"/>
    <n v="142"/>
    <s v="US"/>
    <x v="1"/>
    <n v="1418709600"/>
    <n v="1418796000"/>
    <b v="0"/>
    <b v="0"/>
    <s v="film &amp; video/television"/>
    <x v="4"/>
    <s v="television"/>
    <n v="365.15"/>
    <n v="102.85915492957747"/>
    <x v="447"/>
    <d v="2014-12-17T06:00:00"/>
    <x v="1"/>
  </r>
  <r>
    <n v="475"/>
    <s v="Nichols Ltd"/>
    <s v="Function-based attitude-oriented groupware"/>
    <n v="7400"/>
    <n v="8432"/>
    <x v="1"/>
    <n v="211"/>
    <s v="US"/>
    <x v="1"/>
    <n v="1372136400"/>
    <n v="1372482000"/>
    <b v="0"/>
    <b v="1"/>
    <s v="publishing/translations"/>
    <x v="5"/>
    <s v="translations"/>
    <n v="113.95"/>
    <n v="39.962085308056871"/>
    <x v="448"/>
    <d v="2013-06-29T05:00:00"/>
    <x v="2"/>
  </r>
  <r>
    <n v="476"/>
    <s v="Murphy PLC"/>
    <s v="Optional solution-oriented instruction set"/>
    <n v="191500"/>
    <n v="57122"/>
    <x v="0"/>
    <n v="1120"/>
    <s v="US"/>
    <x v="1"/>
    <n v="1533877200"/>
    <n v="1534395600"/>
    <b v="0"/>
    <b v="0"/>
    <s v="publishing/fiction"/>
    <x v="5"/>
    <s v="fiction"/>
    <n v="29.83"/>
    <n v="51.001785714285717"/>
    <x v="342"/>
    <d v="2018-08-16T05:00:00"/>
    <x v="9"/>
  </r>
  <r>
    <n v="477"/>
    <s v="Hogan, Porter and Rivera"/>
    <s v="Organic object-oriented core"/>
    <n v="8500"/>
    <n v="4613"/>
    <x v="0"/>
    <n v="113"/>
    <s v="US"/>
    <x v="1"/>
    <n v="1309064400"/>
    <n v="1311397200"/>
    <b v="0"/>
    <b v="0"/>
    <s v="film &amp; video/science fiction"/>
    <x v="4"/>
    <s v="science fiction"/>
    <n v="54.27"/>
    <n v="40.823008849557525"/>
    <x v="449"/>
    <d v="2011-07-23T05:00:00"/>
    <x v="8"/>
  </r>
  <r>
    <n v="478"/>
    <s v="Lyons LLC"/>
    <s v="Balanced impactful circuit"/>
    <n v="68800"/>
    <n v="162603"/>
    <x v="1"/>
    <n v="2756"/>
    <s v="US"/>
    <x v="1"/>
    <n v="1425877200"/>
    <n v="1426914000"/>
    <b v="0"/>
    <b v="0"/>
    <s v="technology/wearables"/>
    <x v="2"/>
    <s v="wearables"/>
    <n v="236.34"/>
    <n v="58.999637155297535"/>
    <x v="450"/>
    <d v="2015-03-21T05:00:00"/>
    <x v="0"/>
  </r>
  <r>
    <n v="479"/>
    <s v="Long-Greene"/>
    <s v="Future-proofed heuristic encryption"/>
    <n v="2400"/>
    <n v="12310"/>
    <x v="1"/>
    <n v="173"/>
    <s v="GB"/>
    <x v="4"/>
    <n v="1501304400"/>
    <n v="1501477200"/>
    <b v="0"/>
    <b v="0"/>
    <s v="food/food trucks"/>
    <x v="0"/>
    <s v="food trucks"/>
    <n v="512.91999999999996"/>
    <n v="71.156069364161851"/>
    <x v="451"/>
    <d v="2017-07-31T05:00:00"/>
    <x v="5"/>
  </r>
  <r>
    <n v="480"/>
    <s v="Robles-Hudson"/>
    <s v="Balanced bifurcated leverage"/>
    <n v="8600"/>
    <n v="8656"/>
    <x v="1"/>
    <n v="87"/>
    <s v="US"/>
    <x v="1"/>
    <n v="1268287200"/>
    <n v="1269061200"/>
    <b v="0"/>
    <b v="1"/>
    <s v="photography/photography books"/>
    <x v="7"/>
    <s v="photography books"/>
    <n v="100.65"/>
    <n v="99.494252873563212"/>
    <x v="452"/>
    <d v="2010-03-20T05:00:00"/>
    <x v="6"/>
  </r>
  <r>
    <n v="481"/>
    <s v="Mcclure LLC"/>
    <s v="Sharable discrete budgetary management"/>
    <n v="196600"/>
    <n v="159931"/>
    <x v="0"/>
    <n v="1538"/>
    <s v="US"/>
    <x v="1"/>
    <n v="1412139600"/>
    <n v="1415772000"/>
    <b v="0"/>
    <b v="1"/>
    <s v="theater/plays"/>
    <x v="3"/>
    <s v="plays"/>
    <n v="81.349999999999994"/>
    <n v="103.98634590377114"/>
    <x v="453"/>
    <d v="2014-11-12T06:00:00"/>
    <x v="1"/>
  </r>
  <r>
    <n v="482"/>
    <s v="Martin, Russell and Baker"/>
    <s v="Focused solution-oriented instruction set"/>
    <n v="4200"/>
    <n v="689"/>
    <x v="0"/>
    <n v="9"/>
    <s v="US"/>
    <x v="1"/>
    <n v="1330063200"/>
    <n v="1331013600"/>
    <b v="0"/>
    <b v="1"/>
    <s v="publishing/fiction"/>
    <x v="5"/>
    <s v="fiction"/>
    <n v="16.399999999999999"/>
    <n v="76.555555555555557"/>
    <x v="454"/>
    <d v="2012-03-06T06:00:00"/>
    <x v="4"/>
  </r>
  <r>
    <n v="483"/>
    <s v="Rice-Parker"/>
    <s v="Down-sized actuating infrastructure"/>
    <n v="91400"/>
    <n v="48236"/>
    <x v="0"/>
    <n v="554"/>
    <s v="US"/>
    <x v="1"/>
    <n v="1576130400"/>
    <n v="1576735200"/>
    <b v="0"/>
    <b v="0"/>
    <s v="theater/plays"/>
    <x v="3"/>
    <s v="plays"/>
    <n v="52.77"/>
    <n v="87.068592057761734"/>
    <x v="455"/>
    <d v="2019-12-19T06:00:00"/>
    <x v="3"/>
  </r>
  <r>
    <n v="484"/>
    <s v="Landry Inc"/>
    <s v="Synergistic cohesive adapter"/>
    <n v="29600"/>
    <n v="77021"/>
    <x v="1"/>
    <n v="1572"/>
    <s v="GB"/>
    <x v="4"/>
    <n v="1407128400"/>
    <n v="1411362000"/>
    <b v="0"/>
    <b v="1"/>
    <s v="food/food trucks"/>
    <x v="0"/>
    <s v="food trucks"/>
    <n v="260.20999999999998"/>
    <n v="48.99554707379135"/>
    <x v="456"/>
    <d v="2014-09-22T05:00:00"/>
    <x v="1"/>
  </r>
  <r>
    <n v="485"/>
    <s v="Richards-Davis"/>
    <s v="Quality-focused mission-critical structure"/>
    <n v="90600"/>
    <n v="27844"/>
    <x v="0"/>
    <n v="648"/>
    <s v="GB"/>
    <x v="4"/>
    <n v="1560142800"/>
    <n v="1563685200"/>
    <b v="0"/>
    <b v="0"/>
    <s v="theater/plays"/>
    <x v="3"/>
    <s v="plays"/>
    <n v="30.73"/>
    <n v="42.969135802469133"/>
    <x v="457"/>
    <d v="2019-07-21T05:00:00"/>
    <x v="3"/>
  </r>
  <r>
    <n v="486"/>
    <s v="Davis, Cox and Fox"/>
    <s v="Compatible exuding Graphical User Interface"/>
    <n v="5200"/>
    <n v="702"/>
    <x v="0"/>
    <n v="21"/>
    <s v="GB"/>
    <x v="4"/>
    <n v="1520575200"/>
    <n v="1521867600"/>
    <b v="0"/>
    <b v="1"/>
    <s v="publishing/translations"/>
    <x v="5"/>
    <s v="translations"/>
    <n v="13.5"/>
    <n v="33.428571428571431"/>
    <x v="458"/>
    <d v="2018-03-24T05:00:00"/>
    <x v="9"/>
  </r>
  <r>
    <n v="487"/>
    <s v="Smith-Wallace"/>
    <s v="Monitored 24/7 time-frame"/>
    <n v="110300"/>
    <n v="197024"/>
    <x v="1"/>
    <n v="2346"/>
    <s v="US"/>
    <x v="1"/>
    <n v="1492664400"/>
    <n v="1495515600"/>
    <b v="0"/>
    <b v="0"/>
    <s v="theater/plays"/>
    <x v="3"/>
    <s v="plays"/>
    <n v="178.63"/>
    <n v="83.982949701619773"/>
    <x v="459"/>
    <d v="2017-05-23T05:00:00"/>
    <x v="5"/>
  </r>
  <r>
    <n v="488"/>
    <s v="Cordova, Shaw and Wang"/>
    <s v="Virtual secondary open architecture"/>
    <n v="5300"/>
    <n v="11663"/>
    <x v="1"/>
    <n v="115"/>
    <s v="US"/>
    <x v="1"/>
    <n v="1454479200"/>
    <n v="1455948000"/>
    <b v="0"/>
    <b v="0"/>
    <s v="theater/plays"/>
    <x v="3"/>
    <s v="plays"/>
    <n v="220.06"/>
    <n v="101.41739130434783"/>
    <x v="460"/>
    <d v="2016-02-20T06:00:00"/>
    <x v="7"/>
  </r>
  <r>
    <n v="489"/>
    <s v="Clark Inc"/>
    <s v="Down-sized mobile time-frame"/>
    <n v="9200"/>
    <n v="9339"/>
    <x v="1"/>
    <n v="85"/>
    <s v="IT"/>
    <x v="6"/>
    <n v="1281934800"/>
    <n v="1282366800"/>
    <b v="0"/>
    <b v="0"/>
    <s v="technology/wearables"/>
    <x v="2"/>
    <s v="wearables"/>
    <n v="101.51"/>
    <n v="109.87058823529412"/>
    <x v="461"/>
    <d v="2010-08-21T05:00:00"/>
    <x v="6"/>
  </r>
  <r>
    <n v="490"/>
    <s v="Young and Sons"/>
    <s v="Innovative disintermediate encryption"/>
    <n v="2400"/>
    <n v="4596"/>
    <x v="1"/>
    <n v="144"/>
    <s v="US"/>
    <x v="1"/>
    <n v="1573970400"/>
    <n v="1574575200"/>
    <b v="0"/>
    <b v="0"/>
    <s v="journalism/audio"/>
    <x v="8"/>
    <s v="audio"/>
    <n v="191.5"/>
    <n v="31.916666666666668"/>
    <x v="462"/>
    <d v="2019-11-24T06:00:00"/>
    <x v="3"/>
  </r>
  <r>
    <n v="491"/>
    <s v="Henson PLC"/>
    <s v="Universal contextually-based knowledgebase"/>
    <n v="56800"/>
    <n v="173437"/>
    <x v="1"/>
    <n v="2443"/>
    <s v="US"/>
    <x v="1"/>
    <n v="1372654800"/>
    <n v="1374901200"/>
    <b v="0"/>
    <b v="1"/>
    <s v="food/food trucks"/>
    <x v="0"/>
    <s v="food trucks"/>
    <n v="305.35000000000002"/>
    <n v="70.993450675399103"/>
    <x v="463"/>
    <d v="2013-07-27T05:00:00"/>
    <x v="2"/>
  </r>
  <r>
    <n v="492"/>
    <s v="Garcia Group"/>
    <s v="Persevering interactive matrix"/>
    <n v="191000"/>
    <n v="45831"/>
    <x v="3"/>
    <n v="595"/>
    <s v="US"/>
    <x v="1"/>
    <n v="1275886800"/>
    <n v="1278910800"/>
    <b v="1"/>
    <b v="1"/>
    <s v="film &amp; video/shorts"/>
    <x v="4"/>
    <s v="shorts"/>
    <n v="24"/>
    <n v="77.026890756302521"/>
    <x v="464"/>
    <d v="2010-07-12T05:00:00"/>
    <x v="6"/>
  </r>
  <r>
    <n v="493"/>
    <s v="Adams, Walker and Wong"/>
    <s v="Seamless background framework"/>
    <n v="900"/>
    <n v="6514"/>
    <x v="1"/>
    <n v="64"/>
    <s v="US"/>
    <x v="1"/>
    <n v="1561784400"/>
    <n v="1562907600"/>
    <b v="0"/>
    <b v="0"/>
    <s v="photography/photography books"/>
    <x v="7"/>
    <s v="photography books"/>
    <n v="723.78"/>
    <n v="101.78125"/>
    <x v="465"/>
    <d v="2019-07-12T05:00:00"/>
    <x v="3"/>
  </r>
  <r>
    <n v="494"/>
    <s v="Hopkins-Browning"/>
    <s v="Balanced upward-trending productivity"/>
    <n v="2500"/>
    <n v="13684"/>
    <x v="1"/>
    <n v="268"/>
    <s v="US"/>
    <x v="1"/>
    <n v="1332392400"/>
    <n v="1332478800"/>
    <b v="0"/>
    <b v="0"/>
    <s v="technology/wearables"/>
    <x v="2"/>
    <s v="wearables"/>
    <n v="547.36"/>
    <n v="51.059701492537314"/>
    <x v="466"/>
    <d v="2012-03-23T05:00:00"/>
    <x v="4"/>
  </r>
  <r>
    <n v="495"/>
    <s v="Bell, Edwards and Andersen"/>
    <s v="Centralized clear-thinking solution"/>
    <n v="3200"/>
    <n v="13264"/>
    <x v="1"/>
    <n v="195"/>
    <s v="DK"/>
    <x v="3"/>
    <n v="1402376400"/>
    <n v="1402722000"/>
    <b v="0"/>
    <b v="0"/>
    <s v="theater/plays"/>
    <x v="3"/>
    <s v="plays"/>
    <n v="414.5"/>
    <n v="68.02051282051282"/>
    <x v="467"/>
    <d v="2014-06-14T05:00:00"/>
    <x v="1"/>
  </r>
  <r>
    <n v="496"/>
    <s v="Morales Group"/>
    <s v="Optimized bi-directional extranet"/>
    <n v="183800"/>
    <n v="1667"/>
    <x v="0"/>
    <n v="54"/>
    <s v="US"/>
    <x v="1"/>
    <n v="1495342800"/>
    <n v="1496811600"/>
    <b v="0"/>
    <b v="0"/>
    <s v="film &amp; video/animation"/>
    <x v="4"/>
    <s v="animation"/>
    <n v="0.91"/>
    <n v="30.87037037037037"/>
    <x v="468"/>
    <d v="2017-06-07T05:00:00"/>
    <x v="5"/>
  </r>
  <r>
    <n v="497"/>
    <s v="Lucero Group"/>
    <s v="Intuitive actuating benchmark"/>
    <n v="9800"/>
    <n v="3349"/>
    <x v="0"/>
    <n v="120"/>
    <s v="US"/>
    <x v="1"/>
    <n v="1482213600"/>
    <n v="1482213600"/>
    <b v="0"/>
    <b v="1"/>
    <s v="technology/wearables"/>
    <x v="2"/>
    <s v="wearables"/>
    <n v="34.17"/>
    <n v="27.908333333333335"/>
    <x v="469"/>
    <d v="2016-12-20T06:00:00"/>
    <x v="7"/>
  </r>
  <r>
    <n v="498"/>
    <s v="Smith, Brown and Davis"/>
    <s v="Devolved background project"/>
    <n v="193400"/>
    <n v="46317"/>
    <x v="0"/>
    <n v="579"/>
    <s v="DK"/>
    <x v="3"/>
    <n v="1420092000"/>
    <n v="1420264800"/>
    <b v="0"/>
    <b v="0"/>
    <s v="technology/web"/>
    <x v="2"/>
    <s v="web"/>
    <n v="23.95"/>
    <n v="79.994818652849744"/>
    <x v="470"/>
    <d v="2015-01-03T06:00:00"/>
    <x v="0"/>
  </r>
  <r>
    <n v="499"/>
    <s v="Hunt Group"/>
    <s v="Reverse-engineered executive emulation"/>
    <n v="163800"/>
    <n v="78743"/>
    <x v="0"/>
    <n v="2072"/>
    <s v="US"/>
    <x v="1"/>
    <n v="1458018000"/>
    <n v="1458450000"/>
    <b v="0"/>
    <b v="1"/>
    <s v="film &amp; video/documentary"/>
    <x v="4"/>
    <s v="documentary"/>
    <n v="48.07"/>
    <n v="38.003378378378379"/>
    <x v="471"/>
    <d v="2016-03-20T05:00:00"/>
    <x v="7"/>
  </r>
  <r>
    <n v="500"/>
    <s v="Valdez Ltd"/>
    <s v="Team-oriented clear-thinking matrix"/>
    <n v="100"/>
    <n v="0"/>
    <x v="0"/>
    <n v="0"/>
    <s v="US"/>
    <x v="1"/>
    <n v="1367384400"/>
    <n v="1369803600"/>
    <b v="0"/>
    <b v="1"/>
    <s v="theater/plays"/>
    <x v="3"/>
    <s v="plays"/>
    <n v="0"/>
    <n v="0"/>
    <x v="472"/>
    <d v="2013-05-29T05:00:00"/>
    <x v="2"/>
  </r>
  <r>
    <n v="501"/>
    <s v="Mccann-Le"/>
    <s v="Focused coherent methodology"/>
    <n v="153600"/>
    <n v="107743"/>
    <x v="0"/>
    <n v="1796"/>
    <s v="US"/>
    <x v="1"/>
    <n v="1363064400"/>
    <n v="1363237200"/>
    <b v="0"/>
    <b v="0"/>
    <s v="film &amp; video/documentary"/>
    <x v="4"/>
    <s v="documentary"/>
    <n v="70.150000000000006"/>
    <n v="59.990534521158132"/>
    <x v="473"/>
    <d v="2013-03-14T05:00:00"/>
    <x v="2"/>
  </r>
  <r>
    <n v="502"/>
    <s v="Johnson Inc"/>
    <s v="Reduced context-sensitive complexity"/>
    <n v="1300"/>
    <n v="6889"/>
    <x v="1"/>
    <n v="186"/>
    <s v="AU"/>
    <x v="2"/>
    <n v="1343365200"/>
    <n v="1345870800"/>
    <b v="0"/>
    <b v="1"/>
    <s v="games/video games"/>
    <x v="6"/>
    <s v="video games"/>
    <n v="529.91999999999996"/>
    <n v="37.037634408602152"/>
    <x v="474"/>
    <d v="2012-08-25T05:00:00"/>
    <x v="4"/>
  </r>
  <r>
    <n v="503"/>
    <s v="Collins LLC"/>
    <s v="Decentralized 4thgeneration time-frame"/>
    <n v="25500"/>
    <n v="45983"/>
    <x v="1"/>
    <n v="460"/>
    <s v="US"/>
    <x v="1"/>
    <n v="1435726800"/>
    <n v="1437454800"/>
    <b v="0"/>
    <b v="0"/>
    <s v="film &amp; video/drama"/>
    <x v="4"/>
    <s v="drama"/>
    <n v="180.33"/>
    <n v="99.963043478260872"/>
    <x v="72"/>
    <d v="2015-07-21T05:00:00"/>
    <x v="0"/>
  </r>
  <r>
    <n v="504"/>
    <s v="Smith-Miller"/>
    <s v="De-engineered cohesive moderator"/>
    <n v="7500"/>
    <n v="6924"/>
    <x v="0"/>
    <n v="62"/>
    <s v="IT"/>
    <x v="6"/>
    <n v="1431925200"/>
    <n v="1432011600"/>
    <b v="0"/>
    <b v="0"/>
    <s v="music/rock"/>
    <x v="1"/>
    <s v="rock"/>
    <n v="92.32"/>
    <n v="111.6774193548387"/>
    <x v="443"/>
    <d v="2015-05-19T05:00:00"/>
    <x v="0"/>
  </r>
  <r>
    <n v="505"/>
    <s v="Jensen-Vargas"/>
    <s v="Ameliorated explicit parallelism"/>
    <n v="89900"/>
    <n v="12497"/>
    <x v="0"/>
    <n v="347"/>
    <s v="US"/>
    <x v="1"/>
    <n v="1362722400"/>
    <n v="1366347600"/>
    <b v="0"/>
    <b v="1"/>
    <s v="publishing/radio &amp; podcasts"/>
    <x v="5"/>
    <s v="radio &amp; podcasts"/>
    <n v="13.9"/>
    <n v="36.014409221902014"/>
    <x v="475"/>
    <d v="2013-04-19T05:00:00"/>
    <x v="2"/>
  </r>
  <r>
    <n v="506"/>
    <s v="Robles, Bell and Gonzalez"/>
    <s v="Customizable background monitoring"/>
    <n v="18000"/>
    <n v="166874"/>
    <x v="1"/>
    <n v="2528"/>
    <s v="US"/>
    <x v="1"/>
    <n v="1511416800"/>
    <n v="1512885600"/>
    <b v="0"/>
    <b v="1"/>
    <s v="theater/plays"/>
    <x v="3"/>
    <s v="plays"/>
    <n v="927.08"/>
    <n v="66.010284810126578"/>
    <x v="81"/>
    <d v="2017-12-10T06:00:00"/>
    <x v="5"/>
  </r>
  <r>
    <n v="507"/>
    <s v="Turner, Miller and Francis"/>
    <s v="Compatible well-modulated budgetary management"/>
    <n v="2100"/>
    <n v="837"/>
    <x v="0"/>
    <n v="19"/>
    <s v="US"/>
    <x v="1"/>
    <n v="1365483600"/>
    <n v="1369717200"/>
    <b v="0"/>
    <b v="1"/>
    <s v="technology/web"/>
    <x v="2"/>
    <s v="web"/>
    <n v="39.86"/>
    <n v="44.05263157894737"/>
    <x v="476"/>
    <d v="2013-05-28T05:00:00"/>
    <x v="2"/>
  </r>
  <r>
    <n v="508"/>
    <s v="Roberts Group"/>
    <s v="Up-sized radical pricing structure"/>
    <n v="172700"/>
    <n v="193820"/>
    <x v="1"/>
    <n v="3657"/>
    <s v="US"/>
    <x v="1"/>
    <n v="1532840400"/>
    <n v="1534654800"/>
    <b v="0"/>
    <b v="0"/>
    <s v="theater/plays"/>
    <x v="3"/>
    <s v="plays"/>
    <n v="112.23"/>
    <n v="52.999726551818434"/>
    <x v="192"/>
    <d v="2018-08-19T05:00:00"/>
    <x v="9"/>
  </r>
  <r>
    <n v="509"/>
    <s v="White LLC"/>
    <s v="Robust zero-defect project"/>
    <n v="168500"/>
    <n v="119510"/>
    <x v="0"/>
    <n v="1258"/>
    <s v="US"/>
    <x v="1"/>
    <n v="1336194000"/>
    <n v="1337058000"/>
    <b v="0"/>
    <b v="0"/>
    <s v="theater/plays"/>
    <x v="3"/>
    <s v="plays"/>
    <n v="70.930000000000007"/>
    <n v="95"/>
    <x v="477"/>
    <d v="2012-05-15T05:00:00"/>
    <x v="4"/>
  </r>
  <r>
    <n v="510"/>
    <s v="Best, Miller and Thomas"/>
    <s v="Re-engineered mobile task-force"/>
    <n v="7800"/>
    <n v="9289"/>
    <x v="1"/>
    <n v="131"/>
    <s v="AU"/>
    <x v="2"/>
    <n v="1527742800"/>
    <n v="1529816400"/>
    <b v="0"/>
    <b v="0"/>
    <s v="film &amp; video/drama"/>
    <x v="4"/>
    <s v="drama"/>
    <n v="119.09"/>
    <n v="70.908396946564892"/>
    <x v="478"/>
    <d v="2018-06-24T05:00:00"/>
    <x v="9"/>
  </r>
  <r>
    <n v="511"/>
    <s v="Smith-Mullins"/>
    <s v="User-centric intangible neural-net"/>
    <n v="147800"/>
    <n v="35498"/>
    <x v="0"/>
    <n v="362"/>
    <s v="US"/>
    <x v="1"/>
    <n v="1564030800"/>
    <n v="1564894800"/>
    <b v="0"/>
    <b v="0"/>
    <s v="theater/plays"/>
    <x v="3"/>
    <s v="plays"/>
    <n v="24.02"/>
    <n v="98.060773480662988"/>
    <x v="479"/>
    <d v="2019-08-04T05:00:00"/>
    <x v="3"/>
  </r>
  <r>
    <n v="512"/>
    <s v="Williams-Walsh"/>
    <s v="Organized explicit core"/>
    <n v="9100"/>
    <n v="12678"/>
    <x v="1"/>
    <n v="239"/>
    <s v="US"/>
    <x v="1"/>
    <n v="1404536400"/>
    <n v="1404622800"/>
    <b v="0"/>
    <b v="1"/>
    <s v="games/video games"/>
    <x v="6"/>
    <s v="video games"/>
    <n v="139.32"/>
    <n v="53.046025104602514"/>
    <x v="480"/>
    <d v="2014-07-06T05:00:00"/>
    <x v="1"/>
  </r>
  <r>
    <n v="513"/>
    <s v="Harrison, Blackwell and Mendez"/>
    <s v="Synchronized 6thgeneration adapter"/>
    <n v="8300"/>
    <n v="3260"/>
    <x v="3"/>
    <n v="35"/>
    <s v="US"/>
    <x v="1"/>
    <n v="1284008400"/>
    <n v="1284181200"/>
    <b v="0"/>
    <b v="0"/>
    <s v="film &amp; video/television"/>
    <x v="4"/>
    <s v="television"/>
    <n v="39.28"/>
    <n v="93.142857142857139"/>
    <x v="180"/>
    <d v="2010-09-11T05:00:00"/>
    <x v="6"/>
  </r>
  <r>
    <n v="514"/>
    <s v="Sanchez, Bradley and Flores"/>
    <s v="Centralized motivating capacity"/>
    <n v="138700"/>
    <n v="31123"/>
    <x v="3"/>
    <n v="528"/>
    <s v="CH"/>
    <x v="5"/>
    <n v="1386309600"/>
    <n v="1386741600"/>
    <b v="0"/>
    <b v="1"/>
    <s v="music/rock"/>
    <x v="1"/>
    <s v="rock"/>
    <n v="22.44"/>
    <n v="58.945075757575758"/>
    <x v="481"/>
    <d v="2013-12-11T06:00:00"/>
    <x v="2"/>
  </r>
  <r>
    <n v="515"/>
    <s v="Cox LLC"/>
    <s v="Phased 24hour flexibility"/>
    <n v="8600"/>
    <n v="4797"/>
    <x v="0"/>
    <n v="133"/>
    <s v="CA"/>
    <x v="0"/>
    <n v="1324620000"/>
    <n v="1324792800"/>
    <b v="0"/>
    <b v="1"/>
    <s v="theater/plays"/>
    <x v="3"/>
    <s v="plays"/>
    <n v="55.78"/>
    <n v="36.067669172932334"/>
    <x v="482"/>
    <d v="2011-12-25T06:00:00"/>
    <x v="8"/>
  </r>
  <r>
    <n v="516"/>
    <s v="Morales-Odonnell"/>
    <s v="Exclusive 5thgeneration structure"/>
    <n v="125400"/>
    <n v="53324"/>
    <x v="0"/>
    <n v="846"/>
    <s v="US"/>
    <x v="1"/>
    <n v="1281070800"/>
    <n v="1284354000"/>
    <b v="0"/>
    <b v="0"/>
    <s v="publishing/nonfiction"/>
    <x v="5"/>
    <s v="nonfiction"/>
    <n v="42.52"/>
    <n v="63.030732860520096"/>
    <x v="194"/>
    <d v="2010-09-13T05:00:00"/>
    <x v="6"/>
  </r>
  <r>
    <n v="517"/>
    <s v="Ramirez LLC"/>
    <s v="Multi-tiered maximized orchestration"/>
    <n v="5900"/>
    <n v="6608"/>
    <x v="1"/>
    <n v="78"/>
    <s v="US"/>
    <x v="1"/>
    <n v="1493960400"/>
    <n v="1494392400"/>
    <b v="0"/>
    <b v="0"/>
    <s v="food/food trucks"/>
    <x v="0"/>
    <s v="food trucks"/>
    <n v="112"/>
    <n v="84.717948717948715"/>
    <x v="483"/>
    <d v="2017-05-10T05:00:00"/>
    <x v="5"/>
  </r>
  <r>
    <n v="518"/>
    <s v="Ramirez Group"/>
    <s v="Open-architected uniform instruction set"/>
    <n v="8800"/>
    <n v="622"/>
    <x v="0"/>
    <n v="10"/>
    <s v="US"/>
    <x v="1"/>
    <n v="1519365600"/>
    <n v="1519538400"/>
    <b v="0"/>
    <b v="1"/>
    <s v="film &amp; video/animation"/>
    <x v="4"/>
    <s v="animation"/>
    <n v="7.07"/>
    <n v="62.2"/>
    <x v="484"/>
    <d v="2018-02-25T06:00:00"/>
    <x v="9"/>
  </r>
  <r>
    <n v="519"/>
    <s v="Marsh-Coleman"/>
    <s v="Exclusive asymmetric analyzer"/>
    <n v="177700"/>
    <n v="180802"/>
    <x v="1"/>
    <n v="1773"/>
    <s v="US"/>
    <x v="1"/>
    <n v="1420696800"/>
    <n v="1421906400"/>
    <b v="0"/>
    <b v="1"/>
    <s v="music/rock"/>
    <x v="1"/>
    <s v="rock"/>
    <n v="101.75"/>
    <n v="101.97518330513255"/>
    <x v="355"/>
    <d v="2015-01-22T06:00:00"/>
    <x v="0"/>
  </r>
  <r>
    <n v="520"/>
    <s v="Frederick, Jenkins and Collins"/>
    <s v="Organic radical collaboration"/>
    <n v="800"/>
    <n v="3406"/>
    <x v="1"/>
    <n v="32"/>
    <s v="US"/>
    <x v="1"/>
    <n v="1555650000"/>
    <n v="1555909200"/>
    <b v="0"/>
    <b v="0"/>
    <s v="theater/plays"/>
    <x v="3"/>
    <s v="plays"/>
    <n v="425.75"/>
    <n v="106.4375"/>
    <x v="485"/>
    <d v="2019-04-22T05:00:00"/>
    <x v="3"/>
  </r>
  <r>
    <n v="521"/>
    <s v="Wilson Ltd"/>
    <s v="Function-based multi-state software"/>
    <n v="7600"/>
    <n v="11061"/>
    <x v="1"/>
    <n v="369"/>
    <s v="US"/>
    <x v="1"/>
    <n v="1471928400"/>
    <n v="1472446800"/>
    <b v="0"/>
    <b v="1"/>
    <s v="film &amp; video/drama"/>
    <x v="4"/>
    <s v="drama"/>
    <n v="145.54"/>
    <n v="29.975609756097562"/>
    <x v="486"/>
    <d v="2016-08-29T05:00:00"/>
    <x v="7"/>
  </r>
  <r>
    <n v="522"/>
    <s v="Cline, Peterson and Lowery"/>
    <s v="Innovative static budgetary management"/>
    <n v="50500"/>
    <n v="16389"/>
    <x v="0"/>
    <n v="191"/>
    <s v="US"/>
    <x v="1"/>
    <n v="1341291600"/>
    <n v="1342328400"/>
    <b v="0"/>
    <b v="0"/>
    <s v="film &amp; video/shorts"/>
    <x v="4"/>
    <s v="shorts"/>
    <n v="32.450000000000003"/>
    <n v="85.806282722513089"/>
    <x v="487"/>
    <d v="2012-07-15T05:00:00"/>
    <x v="4"/>
  </r>
  <r>
    <n v="523"/>
    <s v="Underwood, James and Jones"/>
    <s v="Triple-buffered holistic ability"/>
    <n v="900"/>
    <n v="6303"/>
    <x v="1"/>
    <n v="89"/>
    <s v="US"/>
    <x v="1"/>
    <n v="1267682400"/>
    <n v="1268114400"/>
    <b v="0"/>
    <b v="0"/>
    <s v="film &amp; video/shorts"/>
    <x v="4"/>
    <s v="shorts"/>
    <n v="700.33"/>
    <n v="70.82022471910112"/>
    <x v="488"/>
    <d v="2010-03-09T06:00:00"/>
    <x v="6"/>
  </r>
  <r>
    <n v="524"/>
    <s v="Johnson-Contreras"/>
    <s v="Diverse scalable superstructure"/>
    <n v="96700"/>
    <n v="81136"/>
    <x v="0"/>
    <n v="1979"/>
    <s v="US"/>
    <x v="1"/>
    <n v="1272258000"/>
    <n v="1273381200"/>
    <b v="0"/>
    <b v="0"/>
    <s v="theater/plays"/>
    <x v="3"/>
    <s v="plays"/>
    <n v="83.9"/>
    <n v="40.998484082870135"/>
    <x v="489"/>
    <d v="2010-05-09T05:00:00"/>
    <x v="6"/>
  </r>
  <r>
    <n v="525"/>
    <s v="Greene, Lloyd and Sims"/>
    <s v="Balanced leadingedge data-warehouse"/>
    <n v="2100"/>
    <n v="1768"/>
    <x v="0"/>
    <n v="63"/>
    <s v="US"/>
    <x v="1"/>
    <n v="1290492000"/>
    <n v="1290837600"/>
    <b v="0"/>
    <b v="0"/>
    <s v="technology/wearables"/>
    <x v="2"/>
    <s v="wearables"/>
    <n v="84.19"/>
    <n v="28.063492063492063"/>
    <x v="490"/>
    <d v="2010-11-27T06:00:00"/>
    <x v="6"/>
  </r>
  <r>
    <n v="526"/>
    <s v="Smith-Sparks"/>
    <s v="Digitized bandwidth-monitored open architecture"/>
    <n v="8300"/>
    <n v="12944"/>
    <x v="1"/>
    <n v="147"/>
    <s v="US"/>
    <x v="1"/>
    <n v="1451109600"/>
    <n v="1454306400"/>
    <b v="0"/>
    <b v="1"/>
    <s v="theater/plays"/>
    <x v="3"/>
    <s v="plays"/>
    <n v="155.94999999999999"/>
    <n v="88.054421768707485"/>
    <x v="312"/>
    <d v="2016-02-01T06:00:00"/>
    <x v="0"/>
  </r>
  <r>
    <n v="527"/>
    <s v="Rosario-Smith"/>
    <s v="Enterprise-wide intermediate portal"/>
    <n v="189200"/>
    <n v="188480"/>
    <x v="0"/>
    <n v="6080"/>
    <s v="CA"/>
    <x v="0"/>
    <n v="1454652000"/>
    <n v="1457762400"/>
    <b v="0"/>
    <b v="0"/>
    <s v="film &amp; video/animation"/>
    <x v="4"/>
    <s v="animation"/>
    <n v="99.62"/>
    <n v="31"/>
    <x v="491"/>
    <d v="2016-03-12T06:00:00"/>
    <x v="7"/>
  </r>
  <r>
    <n v="528"/>
    <s v="Avila, Ford and Welch"/>
    <s v="Focused leadingedge matrix"/>
    <n v="9000"/>
    <n v="7227"/>
    <x v="0"/>
    <n v="80"/>
    <s v="GB"/>
    <x v="4"/>
    <n v="1385186400"/>
    <n v="1389074400"/>
    <b v="0"/>
    <b v="0"/>
    <s v="music/indie rock"/>
    <x v="1"/>
    <s v="indie rock"/>
    <n v="80.3"/>
    <n v="90.337500000000006"/>
    <x v="492"/>
    <d v="2014-01-07T06:00:00"/>
    <x v="2"/>
  </r>
  <r>
    <n v="529"/>
    <s v="Gallegos Inc"/>
    <s v="Seamless logistical encryption"/>
    <n v="5100"/>
    <n v="574"/>
    <x v="0"/>
    <n v="9"/>
    <s v="US"/>
    <x v="1"/>
    <n v="1399698000"/>
    <n v="1402117200"/>
    <b v="0"/>
    <b v="0"/>
    <s v="games/video games"/>
    <x v="6"/>
    <s v="video games"/>
    <n v="11.25"/>
    <n v="63.777777777777779"/>
    <x v="493"/>
    <d v="2014-06-07T05:00:00"/>
    <x v="1"/>
  </r>
  <r>
    <n v="530"/>
    <s v="Morrow, Santiago and Soto"/>
    <s v="Stand-alone human-resource workforce"/>
    <n v="105000"/>
    <n v="96328"/>
    <x v="0"/>
    <n v="1784"/>
    <s v="US"/>
    <x v="1"/>
    <n v="1283230800"/>
    <n v="1284440400"/>
    <b v="0"/>
    <b v="1"/>
    <s v="publishing/fiction"/>
    <x v="5"/>
    <s v="fiction"/>
    <n v="91.74"/>
    <n v="53.995515695067262"/>
    <x v="494"/>
    <d v="2010-09-14T05:00:00"/>
    <x v="6"/>
  </r>
  <r>
    <n v="531"/>
    <s v="Berry-Richardson"/>
    <s v="Automated zero tolerance implementation"/>
    <n v="186700"/>
    <n v="178338"/>
    <x v="2"/>
    <n v="3640"/>
    <s v="CH"/>
    <x v="5"/>
    <n v="1384149600"/>
    <n v="1388988000"/>
    <b v="0"/>
    <b v="0"/>
    <s v="games/video games"/>
    <x v="6"/>
    <s v="video games"/>
    <n v="95.52"/>
    <n v="48.993956043956047"/>
    <x v="495"/>
    <d v="2014-01-06T06:00:00"/>
    <x v="2"/>
  </r>
  <r>
    <n v="532"/>
    <s v="Cordova-Torres"/>
    <s v="Pre-emptive grid-enabled contingency"/>
    <n v="1600"/>
    <n v="8046"/>
    <x v="1"/>
    <n v="126"/>
    <s v="CA"/>
    <x v="0"/>
    <n v="1516860000"/>
    <n v="1516946400"/>
    <b v="0"/>
    <b v="0"/>
    <s v="theater/plays"/>
    <x v="3"/>
    <s v="plays"/>
    <n v="502.88"/>
    <n v="63.857142857142854"/>
    <x v="496"/>
    <d v="2018-01-26T06:00:00"/>
    <x v="9"/>
  </r>
  <r>
    <n v="533"/>
    <s v="Holt, Bernard and Johnson"/>
    <s v="Multi-lateral didactic encoding"/>
    <n v="115600"/>
    <n v="184086"/>
    <x v="1"/>
    <n v="2218"/>
    <s v="GB"/>
    <x v="4"/>
    <n v="1374642000"/>
    <n v="1377752400"/>
    <b v="0"/>
    <b v="0"/>
    <s v="music/indie rock"/>
    <x v="1"/>
    <s v="indie rock"/>
    <n v="159.24"/>
    <n v="82.996393146979258"/>
    <x v="497"/>
    <d v="2013-08-29T05:00:00"/>
    <x v="2"/>
  </r>
  <r>
    <n v="534"/>
    <s v="Clark, Mccormick and Mendoza"/>
    <s v="Self-enabling didactic orchestration"/>
    <n v="89100"/>
    <n v="13385"/>
    <x v="0"/>
    <n v="243"/>
    <s v="US"/>
    <x v="1"/>
    <n v="1534482000"/>
    <n v="1534568400"/>
    <b v="0"/>
    <b v="1"/>
    <s v="film &amp; video/drama"/>
    <x v="4"/>
    <s v="drama"/>
    <n v="15.02"/>
    <n v="55.08230452674897"/>
    <x v="498"/>
    <d v="2018-08-18T05:00:00"/>
    <x v="9"/>
  </r>
  <r>
    <n v="535"/>
    <s v="Garrison LLC"/>
    <s v="Profit-focused 24/7 data-warehouse"/>
    <n v="2600"/>
    <n v="12533"/>
    <x v="1"/>
    <n v="202"/>
    <s v="IT"/>
    <x v="6"/>
    <n v="1528434000"/>
    <n v="1528606800"/>
    <b v="0"/>
    <b v="1"/>
    <s v="theater/plays"/>
    <x v="3"/>
    <s v="plays"/>
    <n v="482.04"/>
    <n v="62.044554455445542"/>
    <x v="499"/>
    <d v="2018-06-10T05:00:00"/>
    <x v="9"/>
  </r>
  <r>
    <n v="536"/>
    <s v="Shannon-Olson"/>
    <s v="Enhanced methodical middleware"/>
    <n v="9800"/>
    <n v="14697"/>
    <x v="1"/>
    <n v="140"/>
    <s v="IT"/>
    <x v="6"/>
    <n v="1282626000"/>
    <n v="1284872400"/>
    <b v="0"/>
    <b v="0"/>
    <s v="publishing/fiction"/>
    <x v="5"/>
    <s v="fiction"/>
    <n v="149.97"/>
    <n v="104.97857142857143"/>
    <x v="500"/>
    <d v="2010-09-19T05:00:00"/>
    <x v="6"/>
  </r>
  <r>
    <n v="537"/>
    <s v="Murillo-Mcfarland"/>
    <s v="Synchronized client-driven projection"/>
    <n v="84400"/>
    <n v="98935"/>
    <x v="1"/>
    <n v="1052"/>
    <s v="DK"/>
    <x v="3"/>
    <n v="1535605200"/>
    <n v="1537592400"/>
    <b v="1"/>
    <b v="1"/>
    <s v="film &amp; video/documentary"/>
    <x v="4"/>
    <s v="documentary"/>
    <n v="117.22"/>
    <n v="94.044676806083643"/>
    <x v="501"/>
    <d v="2018-09-22T05:00:00"/>
    <x v="9"/>
  </r>
  <r>
    <n v="538"/>
    <s v="Young, Gilbert and Escobar"/>
    <s v="Networked didactic time-frame"/>
    <n v="151300"/>
    <n v="57034"/>
    <x v="0"/>
    <n v="1296"/>
    <s v="US"/>
    <x v="1"/>
    <n v="1379826000"/>
    <n v="1381208400"/>
    <b v="0"/>
    <b v="0"/>
    <s v="games/mobile games"/>
    <x v="6"/>
    <s v="mobile games"/>
    <n v="37.700000000000003"/>
    <n v="44.007716049382715"/>
    <x v="502"/>
    <d v="2013-10-08T05:00:00"/>
    <x v="2"/>
  </r>
  <r>
    <n v="539"/>
    <s v="Thomas, Welch and Santana"/>
    <s v="Assimilated exuding toolset"/>
    <n v="9800"/>
    <n v="7120"/>
    <x v="0"/>
    <n v="77"/>
    <s v="US"/>
    <x v="1"/>
    <n v="1561957200"/>
    <n v="1562475600"/>
    <b v="0"/>
    <b v="1"/>
    <s v="food/food trucks"/>
    <x v="0"/>
    <s v="food trucks"/>
    <n v="72.650000000000006"/>
    <n v="92.467532467532465"/>
    <x v="503"/>
    <d v="2019-07-07T05:00:00"/>
    <x v="3"/>
  </r>
  <r>
    <n v="540"/>
    <s v="Brown-Pena"/>
    <s v="Front-line client-server secured line"/>
    <n v="5300"/>
    <n v="14097"/>
    <x v="1"/>
    <n v="247"/>
    <s v="US"/>
    <x v="1"/>
    <n v="1525496400"/>
    <n v="1527397200"/>
    <b v="0"/>
    <b v="0"/>
    <s v="photography/photography books"/>
    <x v="7"/>
    <s v="photography books"/>
    <n v="265.98"/>
    <n v="57.072874493927124"/>
    <x v="504"/>
    <d v="2018-05-27T05:00:00"/>
    <x v="9"/>
  </r>
  <r>
    <n v="541"/>
    <s v="Holder, Caldwell and Vance"/>
    <s v="Polarized systemic Internet solution"/>
    <n v="178000"/>
    <n v="43086"/>
    <x v="0"/>
    <n v="395"/>
    <s v="IT"/>
    <x v="6"/>
    <n v="1433912400"/>
    <n v="1436158800"/>
    <b v="0"/>
    <b v="0"/>
    <s v="games/mobile games"/>
    <x v="6"/>
    <s v="mobile games"/>
    <n v="24.21"/>
    <n v="109.07848101265823"/>
    <x v="505"/>
    <d v="2015-07-06T05:00:00"/>
    <x v="0"/>
  </r>
  <r>
    <n v="542"/>
    <s v="Harrison-Bridges"/>
    <s v="Profit-focused exuding moderator"/>
    <n v="77000"/>
    <n v="1930"/>
    <x v="0"/>
    <n v="49"/>
    <s v="GB"/>
    <x v="4"/>
    <n v="1453442400"/>
    <n v="1456034400"/>
    <b v="0"/>
    <b v="0"/>
    <s v="music/indie rock"/>
    <x v="1"/>
    <s v="indie rock"/>
    <n v="2.5099999999999998"/>
    <n v="39.387755102040813"/>
    <x v="506"/>
    <d v="2016-02-21T06:00:00"/>
    <x v="7"/>
  </r>
  <r>
    <n v="543"/>
    <s v="Johnson, Murphy and Peterson"/>
    <s v="Cross-group high-level moderator"/>
    <n v="84900"/>
    <n v="13864"/>
    <x v="0"/>
    <n v="180"/>
    <s v="US"/>
    <x v="1"/>
    <n v="1378875600"/>
    <n v="1380171600"/>
    <b v="0"/>
    <b v="0"/>
    <s v="games/video games"/>
    <x v="6"/>
    <s v="video games"/>
    <n v="16.329999999999998"/>
    <n v="77.022222222222226"/>
    <x v="507"/>
    <d v="2013-09-26T05:00:00"/>
    <x v="2"/>
  </r>
  <r>
    <n v="544"/>
    <s v="Taylor Inc"/>
    <s v="Public-key 3rdgeneration system engine"/>
    <n v="2800"/>
    <n v="7742"/>
    <x v="1"/>
    <n v="84"/>
    <s v="US"/>
    <x v="1"/>
    <n v="1452232800"/>
    <n v="1453356000"/>
    <b v="0"/>
    <b v="0"/>
    <s v="music/rock"/>
    <x v="1"/>
    <s v="rock"/>
    <n v="276.5"/>
    <n v="92.166666666666671"/>
    <x v="508"/>
    <d v="2016-01-21T06:00:00"/>
    <x v="7"/>
  </r>
  <r>
    <n v="545"/>
    <s v="Deleon and Sons"/>
    <s v="Organized value-added access"/>
    <n v="184800"/>
    <n v="164109"/>
    <x v="0"/>
    <n v="2690"/>
    <s v="US"/>
    <x v="1"/>
    <n v="1577253600"/>
    <n v="1578981600"/>
    <b v="0"/>
    <b v="0"/>
    <s v="theater/plays"/>
    <x v="3"/>
    <s v="plays"/>
    <n v="88.8"/>
    <n v="61.007063197026021"/>
    <x v="509"/>
    <d v="2020-01-14T06:00:00"/>
    <x v="3"/>
  </r>
  <r>
    <n v="546"/>
    <s v="Benjamin, Paul and Ferguson"/>
    <s v="Cloned global Graphical User Interface"/>
    <n v="4200"/>
    <n v="6870"/>
    <x v="1"/>
    <n v="88"/>
    <s v="US"/>
    <x v="1"/>
    <n v="1537160400"/>
    <n v="1537419600"/>
    <b v="0"/>
    <b v="1"/>
    <s v="theater/plays"/>
    <x v="3"/>
    <s v="plays"/>
    <n v="163.57"/>
    <n v="78.068181818181813"/>
    <x v="510"/>
    <d v="2018-09-20T05:00:00"/>
    <x v="9"/>
  </r>
  <r>
    <n v="547"/>
    <s v="Hardin-Dixon"/>
    <s v="Focused solution-oriented matrix"/>
    <n v="1300"/>
    <n v="12597"/>
    <x v="1"/>
    <n v="156"/>
    <s v="US"/>
    <x v="1"/>
    <n v="1422165600"/>
    <n v="1423202400"/>
    <b v="0"/>
    <b v="0"/>
    <s v="film &amp; video/drama"/>
    <x v="4"/>
    <s v="drama"/>
    <n v="969"/>
    <n v="80.75"/>
    <x v="511"/>
    <d v="2015-02-06T06:00:00"/>
    <x v="0"/>
  </r>
  <r>
    <n v="548"/>
    <s v="York-Pitts"/>
    <s v="Monitored discrete toolset"/>
    <n v="66100"/>
    <n v="179074"/>
    <x v="1"/>
    <n v="2985"/>
    <s v="US"/>
    <x v="1"/>
    <n v="1459486800"/>
    <n v="1460610000"/>
    <b v="0"/>
    <b v="0"/>
    <s v="theater/plays"/>
    <x v="3"/>
    <s v="plays"/>
    <n v="270.91000000000003"/>
    <n v="59.991289782244557"/>
    <x v="512"/>
    <d v="2016-04-14T05:00:00"/>
    <x v="7"/>
  </r>
  <r>
    <n v="549"/>
    <s v="Jarvis and Sons"/>
    <s v="Business-focused intermediate system engine"/>
    <n v="29500"/>
    <n v="83843"/>
    <x v="1"/>
    <n v="762"/>
    <s v="US"/>
    <x v="1"/>
    <n v="1369717200"/>
    <n v="1370494800"/>
    <b v="0"/>
    <b v="0"/>
    <s v="technology/wearables"/>
    <x v="2"/>
    <s v="wearables"/>
    <n v="284.20999999999998"/>
    <n v="110.03018372703411"/>
    <x v="513"/>
    <d v="2013-06-06T05:00:00"/>
    <x v="2"/>
  </r>
  <r>
    <n v="550"/>
    <s v="Morrison-Henderson"/>
    <s v="De-engineered disintermediate encoding"/>
    <n v="100"/>
    <n v="4"/>
    <x v="3"/>
    <n v="1"/>
    <s v="CH"/>
    <x v="5"/>
    <n v="1330495200"/>
    <n v="1332306000"/>
    <b v="0"/>
    <b v="0"/>
    <s v="music/indie rock"/>
    <x v="1"/>
    <s v="indie rock"/>
    <n v="4"/>
    <n v="4"/>
    <x v="514"/>
    <d v="2012-03-21T05:00:00"/>
    <x v="4"/>
  </r>
  <r>
    <n v="551"/>
    <s v="Martin-James"/>
    <s v="Streamlined upward-trending analyzer"/>
    <n v="180100"/>
    <n v="105598"/>
    <x v="0"/>
    <n v="2779"/>
    <s v="AU"/>
    <x v="2"/>
    <n v="1419055200"/>
    <n v="1422511200"/>
    <b v="0"/>
    <b v="1"/>
    <s v="technology/web"/>
    <x v="2"/>
    <s v="web"/>
    <n v="58.63"/>
    <n v="37.99856063332134"/>
    <x v="515"/>
    <d v="2015-01-29T06:00:00"/>
    <x v="1"/>
  </r>
  <r>
    <n v="552"/>
    <s v="Mercer, Solomon and Singleton"/>
    <s v="Distributed human-resource policy"/>
    <n v="9000"/>
    <n v="8866"/>
    <x v="0"/>
    <n v="92"/>
    <s v="US"/>
    <x v="1"/>
    <n v="1480140000"/>
    <n v="1480312800"/>
    <b v="0"/>
    <b v="0"/>
    <s v="theater/plays"/>
    <x v="3"/>
    <s v="plays"/>
    <n v="98.51"/>
    <n v="96.369565217391298"/>
    <x v="516"/>
    <d v="2016-11-28T06:00:00"/>
    <x v="7"/>
  </r>
  <r>
    <n v="553"/>
    <s v="Dougherty, Austin and Mills"/>
    <s v="De-engineered 5thgeneration contingency"/>
    <n v="170600"/>
    <n v="75022"/>
    <x v="0"/>
    <n v="1028"/>
    <s v="US"/>
    <x v="1"/>
    <n v="1293948000"/>
    <n v="1294034400"/>
    <b v="0"/>
    <b v="0"/>
    <s v="music/rock"/>
    <x v="1"/>
    <s v="rock"/>
    <n v="43.98"/>
    <n v="72.978599221789878"/>
    <x v="517"/>
    <d v="2011-01-03T06:00:00"/>
    <x v="8"/>
  </r>
  <r>
    <n v="554"/>
    <s v="Ritter PLC"/>
    <s v="Multi-channeled upward-trending application"/>
    <n v="9500"/>
    <n v="14408"/>
    <x v="1"/>
    <n v="554"/>
    <s v="CA"/>
    <x v="0"/>
    <n v="1482127200"/>
    <n v="1482645600"/>
    <b v="0"/>
    <b v="0"/>
    <s v="music/indie rock"/>
    <x v="1"/>
    <s v="indie rock"/>
    <n v="151.66"/>
    <n v="26.007220216606498"/>
    <x v="518"/>
    <d v="2016-12-25T06:00:00"/>
    <x v="7"/>
  </r>
  <r>
    <n v="555"/>
    <s v="Anderson Group"/>
    <s v="Organic maximized database"/>
    <n v="6300"/>
    <n v="14089"/>
    <x v="1"/>
    <n v="135"/>
    <s v="DK"/>
    <x v="3"/>
    <n v="1396414800"/>
    <n v="1399093200"/>
    <b v="0"/>
    <b v="0"/>
    <s v="music/rock"/>
    <x v="1"/>
    <s v="rock"/>
    <n v="223.63"/>
    <n v="104.36296296296297"/>
    <x v="519"/>
    <d v="2014-05-03T05:00:00"/>
    <x v="1"/>
  </r>
  <r>
    <n v="556"/>
    <s v="Smith and Sons"/>
    <s v="Grass-roots 24/7 attitude"/>
    <n v="5200"/>
    <n v="12467"/>
    <x v="1"/>
    <n v="122"/>
    <s v="US"/>
    <x v="1"/>
    <n v="1315285200"/>
    <n v="1315890000"/>
    <b v="0"/>
    <b v="1"/>
    <s v="publishing/translations"/>
    <x v="5"/>
    <s v="translations"/>
    <n v="239.75"/>
    <n v="102.18852459016394"/>
    <x v="520"/>
    <d v="2011-09-13T05:00:00"/>
    <x v="8"/>
  </r>
  <r>
    <n v="557"/>
    <s v="Lam-Hamilton"/>
    <s v="Team-oriented global strategy"/>
    <n v="6000"/>
    <n v="11960"/>
    <x v="1"/>
    <n v="221"/>
    <s v="US"/>
    <x v="1"/>
    <n v="1443762000"/>
    <n v="1444021200"/>
    <b v="0"/>
    <b v="1"/>
    <s v="film &amp; video/science fiction"/>
    <x v="4"/>
    <s v="science fiction"/>
    <n v="199.33"/>
    <n v="54.117647058823529"/>
    <x v="521"/>
    <d v="2015-10-05T05:00:00"/>
    <x v="0"/>
  </r>
  <r>
    <n v="558"/>
    <s v="Ho Ltd"/>
    <s v="Enhanced client-driven capacity"/>
    <n v="5800"/>
    <n v="7966"/>
    <x v="1"/>
    <n v="126"/>
    <s v="US"/>
    <x v="1"/>
    <n v="1456293600"/>
    <n v="1460005200"/>
    <b v="0"/>
    <b v="0"/>
    <s v="theater/plays"/>
    <x v="3"/>
    <s v="plays"/>
    <n v="137.34"/>
    <n v="63.222222222222221"/>
    <x v="522"/>
    <d v="2016-04-07T05:00:00"/>
    <x v="7"/>
  </r>
  <r>
    <n v="559"/>
    <s v="Brown, Estrada and Jensen"/>
    <s v="Exclusive systematic productivity"/>
    <n v="105300"/>
    <n v="106321"/>
    <x v="1"/>
    <n v="1022"/>
    <s v="US"/>
    <x v="1"/>
    <n v="1470114000"/>
    <n v="1470718800"/>
    <b v="0"/>
    <b v="0"/>
    <s v="theater/plays"/>
    <x v="3"/>
    <s v="plays"/>
    <n v="100.97"/>
    <n v="104.03228962818004"/>
    <x v="523"/>
    <d v="2016-08-09T05:00:00"/>
    <x v="7"/>
  </r>
  <r>
    <n v="560"/>
    <s v="Hunt LLC"/>
    <s v="Re-engineered radical policy"/>
    <n v="20000"/>
    <n v="158832"/>
    <x v="1"/>
    <n v="3177"/>
    <s v="US"/>
    <x v="1"/>
    <n v="1321596000"/>
    <n v="1325052000"/>
    <b v="0"/>
    <b v="0"/>
    <s v="film &amp; video/animation"/>
    <x v="4"/>
    <s v="animation"/>
    <n v="794.16"/>
    <n v="49.994334277620396"/>
    <x v="524"/>
    <d v="2011-12-28T06:00:00"/>
    <x v="8"/>
  </r>
  <r>
    <n v="561"/>
    <s v="Fowler-Smith"/>
    <s v="Down-sized logistical adapter"/>
    <n v="3000"/>
    <n v="11091"/>
    <x v="1"/>
    <n v="198"/>
    <s v="CH"/>
    <x v="5"/>
    <n v="1318827600"/>
    <n v="1319000400"/>
    <b v="0"/>
    <b v="0"/>
    <s v="theater/plays"/>
    <x v="3"/>
    <s v="plays"/>
    <n v="369.7"/>
    <n v="56.015151515151516"/>
    <x v="525"/>
    <d v="2011-10-19T05:00:00"/>
    <x v="8"/>
  </r>
  <r>
    <n v="562"/>
    <s v="Blair Inc"/>
    <s v="Configurable bandwidth-monitored throughput"/>
    <n v="9900"/>
    <n v="1269"/>
    <x v="0"/>
    <n v="26"/>
    <s v="CH"/>
    <x v="5"/>
    <n v="1552366800"/>
    <n v="1552539600"/>
    <b v="0"/>
    <b v="0"/>
    <s v="music/rock"/>
    <x v="1"/>
    <s v="rock"/>
    <n v="12.82"/>
    <n v="48.807692307692307"/>
    <x v="188"/>
    <d v="2019-03-14T05:00:00"/>
    <x v="3"/>
  </r>
  <r>
    <n v="563"/>
    <s v="Kelley, Stanton and Sanchez"/>
    <s v="Optional tangible pricing structure"/>
    <n v="3700"/>
    <n v="5107"/>
    <x v="1"/>
    <n v="85"/>
    <s v="AU"/>
    <x v="2"/>
    <n v="1542088800"/>
    <n v="1543816800"/>
    <b v="0"/>
    <b v="0"/>
    <s v="film &amp; video/documentary"/>
    <x v="4"/>
    <s v="documentary"/>
    <n v="138.03"/>
    <n v="60.082352941176474"/>
    <x v="526"/>
    <d v="2018-12-03T06:00:00"/>
    <x v="9"/>
  </r>
  <r>
    <n v="564"/>
    <s v="Hernandez-Macdonald"/>
    <s v="Organic high-level implementation"/>
    <n v="168700"/>
    <n v="141393"/>
    <x v="0"/>
    <n v="1790"/>
    <s v="US"/>
    <x v="1"/>
    <n v="1426395600"/>
    <n v="1427086800"/>
    <b v="0"/>
    <b v="0"/>
    <s v="theater/plays"/>
    <x v="3"/>
    <s v="plays"/>
    <n v="83.81"/>
    <n v="78.990502793296088"/>
    <x v="527"/>
    <d v="2015-03-23T05:00:00"/>
    <x v="0"/>
  </r>
  <r>
    <n v="565"/>
    <s v="Joseph LLC"/>
    <s v="Decentralized logistical collaboration"/>
    <n v="94900"/>
    <n v="194166"/>
    <x v="1"/>
    <n v="3596"/>
    <s v="US"/>
    <x v="1"/>
    <n v="1321336800"/>
    <n v="1323064800"/>
    <b v="0"/>
    <b v="0"/>
    <s v="theater/plays"/>
    <x v="3"/>
    <s v="plays"/>
    <n v="204.6"/>
    <n v="53.99499443826474"/>
    <x v="528"/>
    <d v="2011-12-05T06:00:00"/>
    <x v="8"/>
  </r>
  <r>
    <n v="566"/>
    <s v="Webb-Smith"/>
    <s v="Advanced content-based installation"/>
    <n v="9300"/>
    <n v="4124"/>
    <x v="0"/>
    <n v="37"/>
    <s v="US"/>
    <x v="1"/>
    <n v="1456293600"/>
    <n v="1458277200"/>
    <b v="0"/>
    <b v="1"/>
    <s v="music/electric music"/>
    <x v="1"/>
    <s v="electric music"/>
    <n v="44.34"/>
    <n v="111.45945945945945"/>
    <x v="522"/>
    <d v="2016-03-18T05:00:00"/>
    <x v="7"/>
  </r>
  <r>
    <n v="567"/>
    <s v="Johns PLC"/>
    <s v="Distributed high-level open architecture"/>
    <n v="6800"/>
    <n v="14865"/>
    <x v="1"/>
    <n v="244"/>
    <s v="US"/>
    <x v="1"/>
    <n v="1404968400"/>
    <n v="1405141200"/>
    <b v="0"/>
    <b v="0"/>
    <s v="music/rock"/>
    <x v="1"/>
    <s v="rock"/>
    <n v="218.6"/>
    <n v="60.922131147540981"/>
    <x v="529"/>
    <d v="2014-07-12T05:00:00"/>
    <x v="1"/>
  </r>
  <r>
    <n v="568"/>
    <s v="Hardin-Foley"/>
    <s v="Synergized zero tolerance help-desk"/>
    <n v="72400"/>
    <n v="134688"/>
    <x v="1"/>
    <n v="5180"/>
    <s v="US"/>
    <x v="1"/>
    <n v="1279170000"/>
    <n v="1283058000"/>
    <b v="0"/>
    <b v="0"/>
    <s v="theater/plays"/>
    <x v="3"/>
    <s v="plays"/>
    <n v="186.03"/>
    <n v="26.0015444015444"/>
    <x v="530"/>
    <d v="2010-08-29T05:00:00"/>
    <x v="6"/>
  </r>
  <r>
    <n v="569"/>
    <s v="Fischer, Fowler and Arnold"/>
    <s v="Extended multi-tasking definition"/>
    <n v="20100"/>
    <n v="47705"/>
    <x v="1"/>
    <n v="589"/>
    <s v="IT"/>
    <x v="6"/>
    <n v="1294725600"/>
    <n v="1295762400"/>
    <b v="0"/>
    <b v="0"/>
    <s v="film &amp; video/animation"/>
    <x v="4"/>
    <s v="animation"/>
    <n v="237.34"/>
    <n v="80.993208828522924"/>
    <x v="531"/>
    <d v="2011-01-23T06:00:00"/>
    <x v="8"/>
  </r>
  <r>
    <n v="570"/>
    <s v="Martinez-Juarez"/>
    <s v="Realigned uniform knowledge user"/>
    <n v="31200"/>
    <n v="95364"/>
    <x v="1"/>
    <n v="2725"/>
    <s v="US"/>
    <x v="1"/>
    <n v="1419055200"/>
    <n v="1419573600"/>
    <b v="0"/>
    <b v="1"/>
    <s v="music/rock"/>
    <x v="1"/>
    <s v="rock"/>
    <n v="305.64999999999998"/>
    <n v="34.995963302752294"/>
    <x v="515"/>
    <d v="2014-12-26T06:00:00"/>
    <x v="1"/>
  </r>
  <r>
    <n v="571"/>
    <s v="Wilson and Sons"/>
    <s v="Monitored grid-enabled model"/>
    <n v="3500"/>
    <n v="3295"/>
    <x v="0"/>
    <n v="35"/>
    <s v="IT"/>
    <x v="6"/>
    <n v="1434690000"/>
    <n v="1438750800"/>
    <b v="0"/>
    <b v="0"/>
    <s v="film &amp; video/shorts"/>
    <x v="4"/>
    <s v="shorts"/>
    <n v="94.14"/>
    <n v="94.142857142857139"/>
    <x v="532"/>
    <d v="2015-08-05T05:00:00"/>
    <x v="0"/>
  </r>
  <r>
    <n v="572"/>
    <s v="Clements Group"/>
    <s v="Assimilated actuating policy"/>
    <n v="9000"/>
    <n v="4896"/>
    <x v="3"/>
    <n v="94"/>
    <s v="US"/>
    <x v="1"/>
    <n v="1443416400"/>
    <n v="1444798800"/>
    <b v="0"/>
    <b v="1"/>
    <s v="music/rock"/>
    <x v="1"/>
    <s v="rock"/>
    <n v="54.4"/>
    <n v="52.085106382978722"/>
    <x v="533"/>
    <d v="2015-10-14T05:00:00"/>
    <x v="0"/>
  </r>
  <r>
    <n v="573"/>
    <s v="Valenzuela-Cook"/>
    <s v="Total incremental productivity"/>
    <n v="6700"/>
    <n v="7496"/>
    <x v="1"/>
    <n v="300"/>
    <s v="US"/>
    <x v="1"/>
    <n v="1399006800"/>
    <n v="1399179600"/>
    <b v="0"/>
    <b v="0"/>
    <s v="journalism/audio"/>
    <x v="8"/>
    <s v="audio"/>
    <n v="111.88"/>
    <n v="24.986666666666668"/>
    <x v="409"/>
    <d v="2014-05-04T05:00:00"/>
    <x v="1"/>
  </r>
  <r>
    <n v="574"/>
    <s v="Parker, Haley and Foster"/>
    <s v="Adaptive local task-force"/>
    <n v="2700"/>
    <n v="9967"/>
    <x v="1"/>
    <n v="144"/>
    <s v="US"/>
    <x v="1"/>
    <n v="1575698400"/>
    <n v="1576562400"/>
    <b v="0"/>
    <b v="1"/>
    <s v="food/food trucks"/>
    <x v="0"/>
    <s v="food trucks"/>
    <n v="369.15"/>
    <n v="69.215277777777771"/>
    <x v="534"/>
    <d v="2019-12-17T06:00:00"/>
    <x v="3"/>
  </r>
  <r>
    <n v="575"/>
    <s v="Fuentes LLC"/>
    <s v="Universal zero-defect concept"/>
    <n v="83300"/>
    <n v="52421"/>
    <x v="0"/>
    <n v="558"/>
    <s v="US"/>
    <x v="1"/>
    <n v="1400562000"/>
    <n v="1400821200"/>
    <b v="0"/>
    <b v="1"/>
    <s v="theater/plays"/>
    <x v="3"/>
    <s v="plays"/>
    <n v="62.93"/>
    <n v="93.944444444444443"/>
    <x v="53"/>
    <d v="2014-05-23T05:00:00"/>
    <x v="1"/>
  </r>
  <r>
    <n v="576"/>
    <s v="Moran and Sons"/>
    <s v="Object-based bottom-line superstructure"/>
    <n v="9700"/>
    <n v="6298"/>
    <x v="0"/>
    <n v="64"/>
    <s v="US"/>
    <x v="1"/>
    <n v="1509512400"/>
    <n v="1510984800"/>
    <b v="0"/>
    <b v="0"/>
    <s v="theater/plays"/>
    <x v="3"/>
    <s v="plays"/>
    <n v="64.930000000000007"/>
    <n v="98.40625"/>
    <x v="535"/>
    <d v="2017-11-18T06:00:00"/>
    <x v="5"/>
  </r>
  <r>
    <n v="577"/>
    <s v="Stevens Inc"/>
    <s v="Adaptive 24hour projection"/>
    <n v="8200"/>
    <n v="1546"/>
    <x v="3"/>
    <n v="37"/>
    <s v="US"/>
    <x v="1"/>
    <n v="1299823200"/>
    <n v="1302066000"/>
    <b v="0"/>
    <b v="0"/>
    <s v="music/jazz"/>
    <x v="1"/>
    <s v="jazz"/>
    <n v="18.850000000000001"/>
    <n v="41.783783783783782"/>
    <x v="536"/>
    <d v="2011-04-06T05:00:00"/>
    <x v="8"/>
  </r>
  <r>
    <n v="578"/>
    <s v="Martinez-Johnson"/>
    <s v="Sharable radical toolset"/>
    <n v="96500"/>
    <n v="16168"/>
    <x v="0"/>
    <n v="245"/>
    <s v="US"/>
    <x v="1"/>
    <n v="1322719200"/>
    <n v="1322978400"/>
    <b v="0"/>
    <b v="0"/>
    <s v="film &amp; video/science fiction"/>
    <x v="4"/>
    <s v="science fiction"/>
    <n v="16.75"/>
    <n v="65.991836734693877"/>
    <x v="537"/>
    <d v="2011-12-04T06:00:00"/>
    <x v="8"/>
  </r>
  <r>
    <n v="579"/>
    <s v="Franklin Inc"/>
    <s v="Focused multimedia knowledgebase"/>
    <n v="6200"/>
    <n v="6269"/>
    <x v="1"/>
    <n v="87"/>
    <s v="US"/>
    <x v="1"/>
    <n v="1312693200"/>
    <n v="1313730000"/>
    <b v="0"/>
    <b v="0"/>
    <s v="music/jazz"/>
    <x v="1"/>
    <s v="jazz"/>
    <n v="101.11"/>
    <n v="72.05747126436782"/>
    <x v="538"/>
    <d v="2011-08-19T05:00:00"/>
    <x v="8"/>
  </r>
  <r>
    <n v="580"/>
    <s v="Perez PLC"/>
    <s v="Seamless 6thgeneration extranet"/>
    <n v="43800"/>
    <n v="149578"/>
    <x v="1"/>
    <n v="3116"/>
    <s v="US"/>
    <x v="1"/>
    <n v="1393394400"/>
    <n v="1394085600"/>
    <b v="0"/>
    <b v="0"/>
    <s v="theater/plays"/>
    <x v="3"/>
    <s v="plays"/>
    <n v="341.5"/>
    <n v="48.003209242618745"/>
    <x v="539"/>
    <d v="2014-03-06T06:00:00"/>
    <x v="1"/>
  </r>
  <r>
    <n v="581"/>
    <s v="Sanchez, Cross and Savage"/>
    <s v="Sharable mobile knowledgebase"/>
    <n v="6000"/>
    <n v="3841"/>
    <x v="0"/>
    <n v="71"/>
    <s v="US"/>
    <x v="1"/>
    <n v="1304053200"/>
    <n v="1305349200"/>
    <b v="0"/>
    <b v="0"/>
    <s v="technology/web"/>
    <x v="2"/>
    <s v="web"/>
    <n v="64.02"/>
    <n v="54.098591549295776"/>
    <x v="540"/>
    <d v="2011-05-14T05:00:00"/>
    <x v="8"/>
  </r>
  <r>
    <n v="582"/>
    <s v="Pineda Ltd"/>
    <s v="Cross-group global system engine"/>
    <n v="8700"/>
    <n v="4531"/>
    <x v="0"/>
    <n v="42"/>
    <s v="US"/>
    <x v="1"/>
    <n v="1433912400"/>
    <n v="1434344400"/>
    <b v="0"/>
    <b v="1"/>
    <s v="games/video games"/>
    <x v="6"/>
    <s v="video games"/>
    <n v="52.08"/>
    <n v="107.88095238095238"/>
    <x v="505"/>
    <d v="2015-06-15T05:00:00"/>
    <x v="0"/>
  </r>
  <r>
    <n v="583"/>
    <s v="Powell and Sons"/>
    <s v="Centralized clear-thinking conglomeration"/>
    <n v="18900"/>
    <n v="60934"/>
    <x v="1"/>
    <n v="909"/>
    <s v="US"/>
    <x v="1"/>
    <n v="1329717600"/>
    <n v="1331186400"/>
    <b v="0"/>
    <b v="0"/>
    <s v="film &amp; video/documentary"/>
    <x v="4"/>
    <s v="documentary"/>
    <n v="322.39999999999998"/>
    <n v="67.034103410341032"/>
    <x v="541"/>
    <d v="2012-03-08T06:00:00"/>
    <x v="4"/>
  </r>
  <r>
    <n v="584"/>
    <s v="Nunez-Richards"/>
    <s v="De-engineered cohesive system engine"/>
    <n v="86400"/>
    <n v="103255"/>
    <x v="1"/>
    <n v="1613"/>
    <s v="US"/>
    <x v="1"/>
    <n v="1335330000"/>
    <n v="1336539600"/>
    <b v="0"/>
    <b v="0"/>
    <s v="technology/web"/>
    <x v="2"/>
    <s v="web"/>
    <n v="119.51"/>
    <n v="64.01425914445133"/>
    <x v="542"/>
    <d v="2012-05-09T05:00:00"/>
    <x v="4"/>
  </r>
  <r>
    <n v="585"/>
    <s v="Pugh LLC"/>
    <s v="Reactive analyzing function"/>
    <n v="8900"/>
    <n v="13065"/>
    <x v="1"/>
    <n v="136"/>
    <s v="US"/>
    <x v="1"/>
    <n v="1268888400"/>
    <n v="1269752400"/>
    <b v="0"/>
    <b v="0"/>
    <s v="publishing/translations"/>
    <x v="5"/>
    <s v="translations"/>
    <n v="146.80000000000001"/>
    <n v="96.066176470588232"/>
    <x v="543"/>
    <d v="2010-03-28T05:00:00"/>
    <x v="6"/>
  </r>
  <r>
    <n v="586"/>
    <s v="Rowe-Wong"/>
    <s v="Robust hybrid budgetary management"/>
    <n v="700"/>
    <n v="6654"/>
    <x v="1"/>
    <n v="130"/>
    <s v="US"/>
    <x v="1"/>
    <n v="1289973600"/>
    <n v="1291615200"/>
    <b v="0"/>
    <b v="0"/>
    <s v="music/rock"/>
    <x v="1"/>
    <s v="rock"/>
    <n v="950.57"/>
    <n v="51.184615384615384"/>
    <x v="544"/>
    <d v="2010-12-06T06:00:00"/>
    <x v="6"/>
  </r>
  <r>
    <n v="587"/>
    <s v="Williams-Santos"/>
    <s v="Open-source analyzing monitoring"/>
    <n v="9400"/>
    <n v="6852"/>
    <x v="0"/>
    <n v="156"/>
    <s v="CA"/>
    <x v="0"/>
    <n v="1547877600"/>
    <n v="1552366800"/>
    <b v="0"/>
    <b v="1"/>
    <s v="food/food trucks"/>
    <x v="0"/>
    <s v="food trucks"/>
    <n v="72.89"/>
    <n v="43.92307692307692"/>
    <x v="35"/>
    <d v="2019-03-12T05:00:00"/>
    <x v="3"/>
  </r>
  <r>
    <n v="588"/>
    <s v="Weber Inc"/>
    <s v="Up-sized discrete firmware"/>
    <n v="157600"/>
    <n v="124517"/>
    <x v="0"/>
    <n v="1368"/>
    <s v="GB"/>
    <x v="4"/>
    <n v="1269493200"/>
    <n v="1272171600"/>
    <b v="0"/>
    <b v="0"/>
    <s v="theater/plays"/>
    <x v="3"/>
    <s v="plays"/>
    <n v="79.010000000000005"/>
    <n v="91.021198830409361"/>
    <x v="152"/>
    <d v="2010-04-25T05:00:00"/>
    <x v="6"/>
  </r>
  <r>
    <n v="589"/>
    <s v="Avery, Brown and Parker"/>
    <s v="Exclusive intangible extranet"/>
    <n v="7900"/>
    <n v="5113"/>
    <x v="0"/>
    <n v="102"/>
    <s v="US"/>
    <x v="1"/>
    <n v="1436072400"/>
    <n v="1436677200"/>
    <b v="0"/>
    <b v="0"/>
    <s v="film &amp; video/documentary"/>
    <x v="4"/>
    <s v="documentary"/>
    <n v="64.72"/>
    <n v="50.127450980392155"/>
    <x v="545"/>
    <d v="2015-07-12T05:00:00"/>
    <x v="0"/>
  </r>
  <r>
    <n v="590"/>
    <s v="Cox Group"/>
    <s v="Synergized analyzing process improvement"/>
    <n v="7100"/>
    <n v="5824"/>
    <x v="0"/>
    <n v="86"/>
    <s v="AU"/>
    <x v="2"/>
    <n v="1419141600"/>
    <n v="1420092000"/>
    <b v="0"/>
    <b v="0"/>
    <s v="publishing/radio &amp; podcasts"/>
    <x v="5"/>
    <s v="radio &amp; podcasts"/>
    <n v="82.03"/>
    <n v="67.720930232558146"/>
    <x v="546"/>
    <d v="2015-01-01T06:00:00"/>
    <x v="1"/>
  </r>
  <r>
    <n v="591"/>
    <s v="Jensen LLC"/>
    <s v="Realigned dedicated system engine"/>
    <n v="600"/>
    <n v="6226"/>
    <x v="1"/>
    <n v="102"/>
    <s v="US"/>
    <x v="1"/>
    <n v="1279083600"/>
    <n v="1279947600"/>
    <b v="0"/>
    <b v="0"/>
    <s v="games/video games"/>
    <x v="6"/>
    <s v="video games"/>
    <n v="1037.67"/>
    <n v="61.03921568627451"/>
    <x v="547"/>
    <d v="2010-07-24T05:00:00"/>
    <x v="6"/>
  </r>
  <r>
    <n v="592"/>
    <s v="Brown Inc"/>
    <s v="Object-based bandwidth-monitored concept"/>
    <n v="156800"/>
    <n v="20243"/>
    <x v="0"/>
    <n v="253"/>
    <s v="US"/>
    <x v="1"/>
    <n v="1401426000"/>
    <n v="1402203600"/>
    <b v="0"/>
    <b v="0"/>
    <s v="theater/plays"/>
    <x v="3"/>
    <s v="plays"/>
    <n v="12.91"/>
    <n v="80.011857707509876"/>
    <x v="548"/>
    <d v="2014-06-08T05:00:00"/>
    <x v="1"/>
  </r>
  <r>
    <n v="593"/>
    <s v="Hale-Hayes"/>
    <s v="Ameliorated client-driven open system"/>
    <n v="121600"/>
    <n v="188288"/>
    <x v="1"/>
    <n v="4006"/>
    <s v="US"/>
    <x v="1"/>
    <n v="1395810000"/>
    <n v="1396933200"/>
    <b v="0"/>
    <b v="0"/>
    <s v="film &amp; video/animation"/>
    <x v="4"/>
    <s v="animation"/>
    <n v="154.84"/>
    <n v="47.001497753369947"/>
    <x v="549"/>
    <d v="2014-04-08T05:00:00"/>
    <x v="1"/>
  </r>
  <r>
    <n v="594"/>
    <s v="Mcbride PLC"/>
    <s v="Upgradable leadingedge Local Area Network"/>
    <n v="157300"/>
    <n v="11167"/>
    <x v="0"/>
    <n v="157"/>
    <s v="US"/>
    <x v="1"/>
    <n v="1467003600"/>
    <n v="1467262800"/>
    <b v="0"/>
    <b v="1"/>
    <s v="theater/plays"/>
    <x v="3"/>
    <s v="plays"/>
    <n v="7.1"/>
    <n v="71.127388535031841"/>
    <x v="550"/>
    <d v="2016-06-30T05:00:00"/>
    <x v="7"/>
  </r>
  <r>
    <n v="595"/>
    <s v="Harris-Jennings"/>
    <s v="Customizable intermediate data-warehouse"/>
    <n v="70300"/>
    <n v="146595"/>
    <x v="1"/>
    <n v="1629"/>
    <s v="US"/>
    <x v="1"/>
    <n v="1268715600"/>
    <n v="1270530000"/>
    <b v="0"/>
    <b v="1"/>
    <s v="theater/plays"/>
    <x v="3"/>
    <s v="plays"/>
    <n v="208.53"/>
    <n v="89.99079189686924"/>
    <x v="551"/>
    <d v="2010-04-06T05:00:00"/>
    <x v="6"/>
  </r>
  <r>
    <n v="596"/>
    <s v="Becker-Scott"/>
    <s v="Managed optimizing archive"/>
    <n v="7900"/>
    <n v="7875"/>
    <x v="0"/>
    <n v="183"/>
    <s v="US"/>
    <x v="1"/>
    <n v="1457157600"/>
    <n v="1457762400"/>
    <b v="0"/>
    <b v="1"/>
    <s v="film &amp; video/drama"/>
    <x v="4"/>
    <s v="drama"/>
    <n v="99.68"/>
    <n v="43.032786885245905"/>
    <x v="552"/>
    <d v="2016-03-12T06:00:00"/>
    <x v="7"/>
  </r>
  <r>
    <n v="597"/>
    <s v="Todd, Freeman and Henry"/>
    <s v="Diverse systematic projection"/>
    <n v="73800"/>
    <n v="148779"/>
    <x v="1"/>
    <n v="2188"/>
    <s v="US"/>
    <x v="1"/>
    <n v="1573970400"/>
    <n v="1575525600"/>
    <b v="0"/>
    <b v="0"/>
    <s v="theater/plays"/>
    <x v="3"/>
    <s v="plays"/>
    <n v="201.6"/>
    <n v="67.997714808043881"/>
    <x v="462"/>
    <d v="2019-12-05T06:00:00"/>
    <x v="3"/>
  </r>
  <r>
    <n v="598"/>
    <s v="Martinez, Garza and Young"/>
    <s v="Up-sized web-enabled info-mediaries"/>
    <n v="108500"/>
    <n v="175868"/>
    <x v="1"/>
    <n v="2409"/>
    <s v="IT"/>
    <x v="6"/>
    <n v="1276578000"/>
    <n v="1279083600"/>
    <b v="0"/>
    <b v="0"/>
    <s v="music/rock"/>
    <x v="1"/>
    <s v="rock"/>
    <n v="162.09"/>
    <n v="73.004566210045667"/>
    <x v="553"/>
    <d v="2010-07-14T05:00:00"/>
    <x v="6"/>
  </r>
  <r>
    <n v="599"/>
    <s v="Smith-Ramos"/>
    <s v="Persevering optimizing Graphical User Interface"/>
    <n v="140300"/>
    <n v="5112"/>
    <x v="0"/>
    <n v="82"/>
    <s v="DK"/>
    <x v="3"/>
    <n v="1423720800"/>
    <n v="1424412000"/>
    <b v="0"/>
    <b v="0"/>
    <s v="film &amp; video/documentary"/>
    <x v="4"/>
    <s v="documentary"/>
    <n v="3.64"/>
    <n v="62.341463414634148"/>
    <x v="554"/>
    <d v="2015-02-20T06:00:00"/>
    <x v="0"/>
  </r>
  <r>
    <n v="600"/>
    <s v="Brown-George"/>
    <s v="Cross-platform tertiary array"/>
    <n v="100"/>
    <n v="5"/>
    <x v="0"/>
    <n v="1"/>
    <s v="GB"/>
    <x v="4"/>
    <n v="1375160400"/>
    <n v="1376197200"/>
    <b v="0"/>
    <b v="0"/>
    <s v="food/food trucks"/>
    <x v="0"/>
    <s v="food trucks"/>
    <n v="5"/>
    <n v="5"/>
    <x v="555"/>
    <d v="2013-08-11T05:00:00"/>
    <x v="2"/>
  </r>
  <r>
    <n v="601"/>
    <s v="Waters and Sons"/>
    <s v="Inverse neutral structure"/>
    <n v="6300"/>
    <n v="13018"/>
    <x v="1"/>
    <n v="194"/>
    <s v="US"/>
    <x v="1"/>
    <n v="1401426000"/>
    <n v="1402894800"/>
    <b v="1"/>
    <b v="0"/>
    <s v="technology/wearables"/>
    <x v="2"/>
    <s v="wearables"/>
    <n v="206.63"/>
    <n v="67.103092783505161"/>
    <x v="548"/>
    <d v="2014-06-16T05:00:00"/>
    <x v="1"/>
  </r>
  <r>
    <n v="602"/>
    <s v="Brown Ltd"/>
    <s v="Quality-focused system-worthy support"/>
    <n v="71100"/>
    <n v="91176"/>
    <x v="1"/>
    <n v="1140"/>
    <s v="US"/>
    <x v="1"/>
    <n v="1433480400"/>
    <n v="1434430800"/>
    <b v="0"/>
    <b v="0"/>
    <s v="theater/plays"/>
    <x v="3"/>
    <s v="plays"/>
    <n v="128.24"/>
    <n v="79.978947368421046"/>
    <x v="62"/>
    <d v="2015-06-16T05:00:00"/>
    <x v="0"/>
  </r>
  <r>
    <n v="603"/>
    <s v="Christian, Yates and Greer"/>
    <s v="Vision-oriented 5thgeneration array"/>
    <n v="5300"/>
    <n v="6342"/>
    <x v="1"/>
    <n v="102"/>
    <s v="US"/>
    <x v="1"/>
    <n v="1555563600"/>
    <n v="1557896400"/>
    <b v="0"/>
    <b v="0"/>
    <s v="theater/plays"/>
    <x v="3"/>
    <s v="plays"/>
    <n v="119.66"/>
    <n v="62.176470588235297"/>
    <x v="556"/>
    <d v="2019-05-15T05:00:00"/>
    <x v="3"/>
  </r>
  <r>
    <n v="604"/>
    <s v="Cole, Hernandez and Rodriguez"/>
    <s v="Cross-platform logistical circuit"/>
    <n v="88700"/>
    <n v="151438"/>
    <x v="1"/>
    <n v="2857"/>
    <s v="US"/>
    <x v="1"/>
    <n v="1295676000"/>
    <n v="1297490400"/>
    <b v="0"/>
    <b v="0"/>
    <s v="theater/plays"/>
    <x v="3"/>
    <s v="plays"/>
    <n v="170.73"/>
    <n v="53.005950297514879"/>
    <x v="557"/>
    <d v="2011-02-12T06:00:00"/>
    <x v="8"/>
  </r>
  <r>
    <n v="605"/>
    <s v="Ortiz, Valenzuela and Collins"/>
    <s v="Profound solution-oriented matrix"/>
    <n v="3300"/>
    <n v="6178"/>
    <x v="1"/>
    <n v="107"/>
    <s v="US"/>
    <x v="1"/>
    <n v="1443848400"/>
    <n v="1447394400"/>
    <b v="0"/>
    <b v="0"/>
    <s v="publishing/nonfiction"/>
    <x v="5"/>
    <s v="nonfiction"/>
    <n v="187.21"/>
    <n v="57.738317757009348"/>
    <x v="27"/>
    <d v="2015-11-13T06:00:00"/>
    <x v="0"/>
  </r>
  <r>
    <n v="606"/>
    <s v="Valencia PLC"/>
    <s v="Extended asynchronous initiative"/>
    <n v="3400"/>
    <n v="6405"/>
    <x v="1"/>
    <n v="160"/>
    <s v="GB"/>
    <x v="4"/>
    <n v="1457330400"/>
    <n v="1458277200"/>
    <b v="0"/>
    <b v="0"/>
    <s v="music/rock"/>
    <x v="1"/>
    <s v="rock"/>
    <n v="188.38"/>
    <n v="40.03125"/>
    <x v="558"/>
    <d v="2016-03-18T05:00:00"/>
    <x v="7"/>
  </r>
  <r>
    <n v="607"/>
    <s v="Gordon, Mendez and Johnson"/>
    <s v="Fundamental needs-based frame"/>
    <n v="137600"/>
    <n v="180667"/>
    <x v="1"/>
    <n v="2230"/>
    <s v="US"/>
    <x v="1"/>
    <n v="1395550800"/>
    <n v="1395723600"/>
    <b v="0"/>
    <b v="0"/>
    <s v="food/food trucks"/>
    <x v="0"/>
    <s v="food trucks"/>
    <n v="131.30000000000001"/>
    <n v="81.016591928251117"/>
    <x v="559"/>
    <d v="2014-03-25T05:00:00"/>
    <x v="1"/>
  </r>
  <r>
    <n v="608"/>
    <s v="Johnson Group"/>
    <s v="Compatible full-range leverage"/>
    <n v="3900"/>
    <n v="11075"/>
    <x v="1"/>
    <n v="316"/>
    <s v="US"/>
    <x v="1"/>
    <n v="1551852000"/>
    <n v="1552197600"/>
    <b v="0"/>
    <b v="1"/>
    <s v="music/jazz"/>
    <x v="1"/>
    <s v="jazz"/>
    <n v="283.97000000000003"/>
    <n v="35.047468354430379"/>
    <x v="426"/>
    <d v="2019-03-10T06:00:00"/>
    <x v="3"/>
  </r>
  <r>
    <n v="609"/>
    <s v="Rose-Fuller"/>
    <s v="Upgradable holistic system engine"/>
    <n v="10000"/>
    <n v="12042"/>
    <x v="1"/>
    <n v="117"/>
    <s v="US"/>
    <x v="1"/>
    <n v="1547618400"/>
    <n v="1549087200"/>
    <b v="0"/>
    <b v="0"/>
    <s v="film &amp; video/science fiction"/>
    <x v="4"/>
    <s v="science fiction"/>
    <n v="120.42"/>
    <n v="102.92307692307692"/>
    <x v="560"/>
    <d v="2019-02-02T06:00:00"/>
    <x v="3"/>
  </r>
  <r>
    <n v="610"/>
    <s v="Hughes, Mendez and Patterson"/>
    <s v="Stand-alone multi-state data-warehouse"/>
    <n v="42800"/>
    <n v="179356"/>
    <x v="1"/>
    <n v="6406"/>
    <s v="US"/>
    <x v="1"/>
    <n v="1355637600"/>
    <n v="1356847200"/>
    <b v="0"/>
    <b v="0"/>
    <s v="theater/plays"/>
    <x v="3"/>
    <s v="plays"/>
    <n v="419.06"/>
    <n v="27.998126756166094"/>
    <x v="561"/>
    <d v="2012-12-30T06:00:00"/>
    <x v="4"/>
  </r>
  <r>
    <n v="611"/>
    <s v="Brady, Cortez and Rodriguez"/>
    <s v="Multi-lateral maximized core"/>
    <n v="8200"/>
    <n v="1136"/>
    <x v="3"/>
    <n v="15"/>
    <s v="US"/>
    <x v="1"/>
    <n v="1374728400"/>
    <n v="1375765200"/>
    <b v="0"/>
    <b v="0"/>
    <s v="theater/plays"/>
    <x v="3"/>
    <s v="plays"/>
    <n v="13.85"/>
    <n v="75.733333333333334"/>
    <x v="562"/>
    <d v="2013-08-06T05:00:00"/>
    <x v="2"/>
  </r>
  <r>
    <n v="612"/>
    <s v="Wang, Nguyen and Horton"/>
    <s v="Innovative holistic hub"/>
    <n v="6200"/>
    <n v="8645"/>
    <x v="1"/>
    <n v="192"/>
    <s v="US"/>
    <x v="1"/>
    <n v="1287810000"/>
    <n v="1289800800"/>
    <b v="0"/>
    <b v="0"/>
    <s v="music/electric music"/>
    <x v="1"/>
    <s v="electric music"/>
    <n v="139.44"/>
    <n v="45.026041666666664"/>
    <x v="563"/>
    <d v="2010-11-15T06:00:00"/>
    <x v="6"/>
  </r>
  <r>
    <n v="613"/>
    <s v="Santos, Williams and Brown"/>
    <s v="Reverse-engineered 24/7 methodology"/>
    <n v="1100"/>
    <n v="1914"/>
    <x v="1"/>
    <n v="26"/>
    <s v="CA"/>
    <x v="0"/>
    <n v="1503723600"/>
    <n v="1504501200"/>
    <b v="0"/>
    <b v="0"/>
    <s v="theater/plays"/>
    <x v="3"/>
    <s v="plays"/>
    <n v="174"/>
    <n v="73.615384615384613"/>
    <x v="564"/>
    <d v="2017-09-04T05:00:00"/>
    <x v="5"/>
  </r>
  <r>
    <n v="614"/>
    <s v="Barnett and Sons"/>
    <s v="Business-focused dynamic info-mediaries"/>
    <n v="26500"/>
    <n v="41205"/>
    <x v="1"/>
    <n v="723"/>
    <s v="US"/>
    <x v="1"/>
    <n v="1484114400"/>
    <n v="1485669600"/>
    <b v="0"/>
    <b v="0"/>
    <s v="theater/plays"/>
    <x v="3"/>
    <s v="plays"/>
    <n v="155.49"/>
    <n v="56.991701244813278"/>
    <x v="565"/>
    <d v="2017-01-29T06:00:00"/>
    <x v="5"/>
  </r>
  <r>
    <n v="615"/>
    <s v="Petersen-Rodriguez"/>
    <s v="Digitized clear-thinking installation"/>
    <n v="8500"/>
    <n v="14488"/>
    <x v="1"/>
    <n v="170"/>
    <s v="IT"/>
    <x v="6"/>
    <n v="1461906000"/>
    <n v="1462770000"/>
    <b v="0"/>
    <b v="0"/>
    <s v="theater/plays"/>
    <x v="3"/>
    <s v="plays"/>
    <n v="170.45"/>
    <n v="85.223529411764702"/>
    <x v="566"/>
    <d v="2016-05-09T05:00:00"/>
    <x v="7"/>
  </r>
  <r>
    <n v="616"/>
    <s v="Burnett-Mora"/>
    <s v="Quality-focused 24/7 superstructure"/>
    <n v="6400"/>
    <n v="12129"/>
    <x v="1"/>
    <n v="238"/>
    <s v="GB"/>
    <x v="4"/>
    <n v="1379653200"/>
    <n v="1379739600"/>
    <b v="0"/>
    <b v="1"/>
    <s v="music/indie rock"/>
    <x v="1"/>
    <s v="indie rock"/>
    <n v="189.52"/>
    <n v="50.962184873949582"/>
    <x v="567"/>
    <d v="2013-09-21T05:00:00"/>
    <x v="2"/>
  </r>
  <r>
    <n v="617"/>
    <s v="King LLC"/>
    <s v="Multi-channeled local intranet"/>
    <n v="1400"/>
    <n v="3496"/>
    <x v="1"/>
    <n v="55"/>
    <s v="US"/>
    <x v="1"/>
    <n v="1401858000"/>
    <n v="1402722000"/>
    <b v="0"/>
    <b v="0"/>
    <s v="theater/plays"/>
    <x v="3"/>
    <s v="plays"/>
    <n v="249.71"/>
    <n v="63.563636363636363"/>
    <x v="568"/>
    <d v="2014-06-14T05:00:00"/>
    <x v="1"/>
  </r>
  <r>
    <n v="618"/>
    <s v="Miller Ltd"/>
    <s v="Open-architected mobile emulation"/>
    <n v="198600"/>
    <n v="97037"/>
    <x v="0"/>
    <n v="1198"/>
    <s v="US"/>
    <x v="1"/>
    <n v="1367470800"/>
    <n v="1369285200"/>
    <b v="0"/>
    <b v="0"/>
    <s v="publishing/nonfiction"/>
    <x v="5"/>
    <s v="nonfiction"/>
    <n v="48.86"/>
    <n v="80.999165275459092"/>
    <x v="569"/>
    <d v="2013-05-23T05:00:00"/>
    <x v="2"/>
  </r>
  <r>
    <n v="619"/>
    <s v="Case LLC"/>
    <s v="Ameliorated foreground methodology"/>
    <n v="195900"/>
    <n v="55757"/>
    <x v="0"/>
    <n v="648"/>
    <s v="US"/>
    <x v="1"/>
    <n v="1304658000"/>
    <n v="1304744400"/>
    <b v="1"/>
    <b v="1"/>
    <s v="theater/plays"/>
    <x v="3"/>
    <s v="plays"/>
    <n v="28.46"/>
    <n v="86.044753086419746"/>
    <x v="570"/>
    <d v="2011-05-07T05:00:00"/>
    <x v="8"/>
  </r>
  <r>
    <n v="620"/>
    <s v="Swanson, Wilson and Baker"/>
    <s v="Synergized well-modulated project"/>
    <n v="4300"/>
    <n v="11525"/>
    <x v="1"/>
    <n v="128"/>
    <s v="AU"/>
    <x v="2"/>
    <n v="1467954000"/>
    <n v="1468299600"/>
    <b v="0"/>
    <b v="0"/>
    <s v="photography/photography books"/>
    <x v="7"/>
    <s v="photography books"/>
    <n v="268.02"/>
    <n v="90.0390625"/>
    <x v="571"/>
    <d v="2016-07-12T05:00:00"/>
    <x v="7"/>
  </r>
  <r>
    <n v="621"/>
    <s v="Dean, Fox and Phillips"/>
    <s v="Extended context-sensitive forecast"/>
    <n v="25600"/>
    <n v="158669"/>
    <x v="1"/>
    <n v="2144"/>
    <s v="US"/>
    <x v="1"/>
    <n v="1473742800"/>
    <n v="1474174800"/>
    <b v="0"/>
    <b v="0"/>
    <s v="theater/plays"/>
    <x v="3"/>
    <s v="plays"/>
    <n v="619.79999999999995"/>
    <n v="74.006063432835816"/>
    <x v="572"/>
    <d v="2016-09-18T05:00:00"/>
    <x v="7"/>
  </r>
  <r>
    <n v="622"/>
    <s v="Smith-Smith"/>
    <s v="Total leadingedge neural-net"/>
    <n v="189000"/>
    <n v="5916"/>
    <x v="0"/>
    <n v="64"/>
    <s v="US"/>
    <x v="1"/>
    <n v="1523768400"/>
    <n v="1526014800"/>
    <b v="0"/>
    <b v="0"/>
    <s v="music/indie rock"/>
    <x v="1"/>
    <s v="indie rock"/>
    <n v="3.13"/>
    <n v="92.4375"/>
    <x v="573"/>
    <d v="2018-05-11T05:00:00"/>
    <x v="9"/>
  </r>
  <r>
    <n v="623"/>
    <s v="Smith, Scott and Rodriguez"/>
    <s v="Organic actuating protocol"/>
    <n v="94300"/>
    <n v="150806"/>
    <x v="1"/>
    <n v="2693"/>
    <s v="GB"/>
    <x v="4"/>
    <n v="1437022800"/>
    <n v="1437454800"/>
    <b v="0"/>
    <b v="0"/>
    <s v="theater/plays"/>
    <x v="3"/>
    <s v="plays"/>
    <n v="159.91999999999999"/>
    <n v="55.999257333828446"/>
    <x v="574"/>
    <d v="2015-07-21T05:00:00"/>
    <x v="0"/>
  </r>
  <r>
    <n v="624"/>
    <s v="White, Robertson and Roberts"/>
    <s v="Down-sized national software"/>
    <n v="5100"/>
    <n v="14249"/>
    <x v="1"/>
    <n v="432"/>
    <s v="US"/>
    <x v="1"/>
    <n v="1422165600"/>
    <n v="1422684000"/>
    <b v="0"/>
    <b v="0"/>
    <s v="photography/photography books"/>
    <x v="7"/>
    <s v="photography books"/>
    <n v="279.39"/>
    <n v="32.983796296296298"/>
    <x v="511"/>
    <d v="2015-01-31T06:00:00"/>
    <x v="0"/>
  </r>
  <r>
    <n v="625"/>
    <s v="Martinez Inc"/>
    <s v="Organic upward-trending Graphical User Interface"/>
    <n v="7500"/>
    <n v="5803"/>
    <x v="0"/>
    <n v="62"/>
    <s v="US"/>
    <x v="1"/>
    <n v="1580104800"/>
    <n v="1581314400"/>
    <b v="0"/>
    <b v="0"/>
    <s v="theater/plays"/>
    <x v="3"/>
    <s v="plays"/>
    <n v="77.37"/>
    <n v="93.596774193548384"/>
    <x v="575"/>
    <d v="2020-02-10T06:00:00"/>
    <x v="10"/>
  </r>
  <r>
    <n v="626"/>
    <s v="Tucker, Mccoy and Marquez"/>
    <s v="Synergistic tertiary budgetary management"/>
    <n v="6400"/>
    <n v="13205"/>
    <x v="1"/>
    <n v="189"/>
    <s v="US"/>
    <x v="1"/>
    <n v="1285650000"/>
    <n v="1286427600"/>
    <b v="0"/>
    <b v="1"/>
    <s v="theater/plays"/>
    <x v="3"/>
    <s v="plays"/>
    <n v="206.33"/>
    <n v="69.867724867724874"/>
    <x v="576"/>
    <d v="2010-10-07T05:00:00"/>
    <x v="6"/>
  </r>
  <r>
    <n v="627"/>
    <s v="Martin, Lee and Armstrong"/>
    <s v="Open-architected incremental ability"/>
    <n v="1600"/>
    <n v="11108"/>
    <x v="1"/>
    <n v="154"/>
    <s v="GB"/>
    <x v="4"/>
    <n v="1276664400"/>
    <n v="1278738000"/>
    <b v="1"/>
    <b v="0"/>
    <s v="food/food trucks"/>
    <x v="0"/>
    <s v="food trucks"/>
    <n v="694.25"/>
    <n v="72.129870129870127"/>
    <x v="577"/>
    <d v="2010-07-10T05:00:00"/>
    <x v="6"/>
  </r>
  <r>
    <n v="628"/>
    <s v="Dunn, Moreno and Green"/>
    <s v="Intuitive object-oriented task-force"/>
    <n v="1900"/>
    <n v="2884"/>
    <x v="1"/>
    <n v="96"/>
    <s v="US"/>
    <x v="1"/>
    <n v="1286168400"/>
    <n v="1286427600"/>
    <b v="0"/>
    <b v="0"/>
    <s v="music/indie rock"/>
    <x v="1"/>
    <s v="indie rock"/>
    <n v="151.79"/>
    <n v="30.041666666666668"/>
    <x v="578"/>
    <d v="2010-10-07T05:00:00"/>
    <x v="6"/>
  </r>
  <r>
    <n v="629"/>
    <s v="Jackson, Martinez and Ray"/>
    <s v="Multi-tiered executive toolset"/>
    <n v="85900"/>
    <n v="55476"/>
    <x v="0"/>
    <n v="750"/>
    <s v="US"/>
    <x v="1"/>
    <n v="1467781200"/>
    <n v="1467954000"/>
    <b v="0"/>
    <b v="1"/>
    <s v="theater/plays"/>
    <x v="3"/>
    <s v="plays"/>
    <n v="64.58"/>
    <n v="73.968000000000004"/>
    <x v="579"/>
    <d v="2016-07-08T05:00:00"/>
    <x v="7"/>
  </r>
  <r>
    <n v="630"/>
    <s v="Patterson-Johnson"/>
    <s v="Grass-roots directional workforce"/>
    <n v="9500"/>
    <n v="5973"/>
    <x v="3"/>
    <n v="87"/>
    <s v="US"/>
    <x v="1"/>
    <n v="1556686800"/>
    <n v="1557637200"/>
    <b v="0"/>
    <b v="1"/>
    <s v="theater/plays"/>
    <x v="3"/>
    <s v="plays"/>
    <n v="62.87"/>
    <n v="68.65517241379311"/>
    <x v="580"/>
    <d v="2019-05-12T05:00:00"/>
    <x v="3"/>
  </r>
  <r>
    <n v="631"/>
    <s v="Carlson-Hernandez"/>
    <s v="Quality-focused real-time solution"/>
    <n v="59200"/>
    <n v="183756"/>
    <x v="1"/>
    <n v="3063"/>
    <s v="US"/>
    <x v="1"/>
    <n v="1553576400"/>
    <n v="1553922000"/>
    <b v="0"/>
    <b v="0"/>
    <s v="theater/plays"/>
    <x v="3"/>
    <s v="plays"/>
    <n v="310.39999999999998"/>
    <n v="59.992164544564154"/>
    <x v="581"/>
    <d v="2019-03-30T05:00:00"/>
    <x v="3"/>
  </r>
  <r>
    <n v="632"/>
    <s v="Parker PLC"/>
    <s v="Reduced interactive matrix"/>
    <n v="72100"/>
    <n v="30902"/>
    <x v="2"/>
    <n v="278"/>
    <s v="US"/>
    <x v="1"/>
    <n v="1414904400"/>
    <n v="1416463200"/>
    <b v="0"/>
    <b v="0"/>
    <s v="theater/plays"/>
    <x v="3"/>
    <s v="plays"/>
    <n v="42.86"/>
    <n v="111.15827338129496"/>
    <x v="582"/>
    <d v="2014-11-20T06:00:00"/>
    <x v="1"/>
  </r>
  <r>
    <n v="633"/>
    <s v="Yu and Sons"/>
    <s v="Adaptive context-sensitive architecture"/>
    <n v="6700"/>
    <n v="5569"/>
    <x v="0"/>
    <n v="105"/>
    <s v="US"/>
    <x v="1"/>
    <n v="1446876000"/>
    <n v="1447221600"/>
    <b v="0"/>
    <b v="0"/>
    <s v="film &amp; video/animation"/>
    <x v="4"/>
    <s v="animation"/>
    <n v="83.12"/>
    <n v="53.038095238095238"/>
    <x v="336"/>
    <d v="2015-11-11T06:00:00"/>
    <x v="0"/>
  </r>
  <r>
    <n v="634"/>
    <s v="Taylor, Johnson and Hernandez"/>
    <s v="Polarized incremental portal"/>
    <n v="118200"/>
    <n v="92824"/>
    <x v="3"/>
    <n v="1658"/>
    <s v="US"/>
    <x v="1"/>
    <n v="1490418000"/>
    <n v="1491627600"/>
    <b v="0"/>
    <b v="0"/>
    <s v="film &amp; video/television"/>
    <x v="4"/>
    <s v="television"/>
    <n v="78.53"/>
    <n v="55.985524728588658"/>
    <x v="583"/>
    <d v="2017-04-08T05:00:00"/>
    <x v="5"/>
  </r>
  <r>
    <n v="635"/>
    <s v="Mack Ltd"/>
    <s v="Reactive regional access"/>
    <n v="139000"/>
    <n v="158590"/>
    <x v="1"/>
    <n v="2266"/>
    <s v="US"/>
    <x v="1"/>
    <n v="1360389600"/>
    <n v="1363150800"/>
    <b v="0"/>
    <b v="0"/>
    <s v="film &amp; video/television"/>
    <x v="4"/>
    <s v="television"/>
    <n v="114.09"/>
    <n v="69.986760812003524"/>
    <x v="584"/>
    <d v="2013-03-13T05:00:00"/>
    <x v="2"/>
  </r>
  <r>
    <n v="636"/>
    <s v="Lamb-Sanders"/>
    <s v="Stand-alone reciprocal frame"/>
    <n v="197700"/>
    <n v="127591"/>
    <x v="0"/>
    <n v="2604"/>
    <s v="DK"/>
    <x v="3"/>
    <n v="1326866400"/>
    <n v="1330754400"/>
    <b v="0"/>
    <b v="1"/>
    <s v="film &amp; video/animation"/>
    <x v="4"/>
    <s v="animation"/>
    <n v="64.540000000000006"/>
    <n v="48.998079877112133"/>
    <x v="585"/>
    <d v="2012-03-03T06:00:00"/>
    <x v="4"/>
  </r>
  <r>
    <n v="637"/>
    <s v="Williams-Ramirez"/>
    <s v="Open-architected 24/7 throughput"/>
    <n v="8500"/>
    <n v="6750"/>
    <x v="0"/>
    <n v="65"/>
    <s v="US"/>
    <x v="1"/>
    <n v="1479103200"/>
    <n v="1479794400"/>
    <b v="0"/>
    <b v="0"/>
    <s v="theater/plays"/>
    <x v="3"/>
    <s v="plays"/>
    <n v="79.41"/>
    <n v="103.84615384615384"/>
    <x v="586"/>
    <d v="2016-11-22T06:00:00"/>
    <x v="7"/>
  </r>
  <r>
    <n v="638"/>
    <s v="Weaver Ltd"/>
    <s v="Monitored 24/7 approach"/>
    <n v="81600"/>
    <n v="9318"/>
    <x v="0"/>
    <n v="94"/>
    <s v="US"/>
    <x v="1"/>
    <n v="1280206800"/>
    <n v="1281243600"/>
    <b v="0"/>
    <b v="1"/>
    <s v="theater/plays"/>
    <x v="3"/>
    <s v="plays"/>
    <n v="11.42"/>
    <n v="99.127659574468083"/>
    <x v="587"/>
    <d v="2010-08-08T05:00:00"/>
    <x v="6"/>
  </r>
  <r>
    <n v="639"/>
    <s v="Barnes-Williams"/>
    <s v="Upgradable explicit forecast"/>
    <n v="8600"/>
    <n v="4832"/>
    <x v="2"/>
    <n v="45"/>
    <s v="US"/>
    <x v="1"/>
    <n v="1532754000"/>
    <n v="1532754000"/>
    <b v="0"/>
    <b v="1"/>
    <s v="film &amp; video/drama"/>
    <x v="4"/>
    <s v="drama"/>
    <n v="56.19"/>
    <n v="107.37777777777778"/>
    <x v="588"/>
    <d v="2018-07-28T05:00:00"/>
    <x v="9"/>
  </r>
  <r>
    <n v="640"/>
    <s v="Richardson, Woodward and Hansen"/>
    <s v="Pre-emptive context-sensitive support"/>
    <n v="119800"/>
    <n v="19769"/>
    <x v="0"/>
    <n v="257"/>
    <s v="US"/>
    <x v="1"/>
    <n v="1453096800"/>
    <n v="1453356000"/>
    <b v="0"/>
    <b v="0"/>
    <s v="theater/plays"/>
    <x v="3"/>
    <s v="plays"/>
    <n v="16.5"/>
    <n v="76.922178988326849"/>
    <x v="589"/>
    <d v="2016-01-21T06:00:00"/>
    <x v="7"/>
  </r>
  <r>
    <n v="641"/>
    <s v="Hunt, Barker and Baker"/>
    <s v="Business-focused leadingedge instruction set"/>
    <n v="9400"/>
    <n v="11277"/>
    <x v="1"/>
    <n v="194"/>
    <s v="CH"/>
    <x v="5"/>
    <n v="1487570400"/>
    <n v="1489986000"/>
    <b v="0"/>
    <b v="0"/>
    <s v="theater/plays"/>
    <x v="3"/>
    <s v="plays"/>
    <n v="119.97"/>
    <n v="58.128865979381445"/>
    <x v="590"/>
    <d v="2017-03-20T05:00:00"/>
    <x v="5"/>
  </r>
  <r>
    <n v="642"/>
    <s v="Ramos, Moreno and Lewis"/>
    <s v="Extended multi-state knowledge user"/>
    <n v="9200"/>
    <n v="13382"/>
    <x v="1"/>
    <n v="129"/>
    <s v="CA"/>
    <x v="0"/>
    <n v="1545026400"/>
    <n v="1545804000"/>
    <b v="0"/>
    <b v="0"/>
    <s v="technology/wearables"/>
    <x v="2"/>
    <s v="wearables"/>
    <n v="145.46"/>
    <n v="103.73643410852713"/>
    <x v="591"/>
    <d v="2018-12-26T06:00:00"/>
    <x v="9"/>
  </r>
  <r>
    <n v="643"/>
    <s v="Harris Inc"/>
    <s v="Future-proofed modular groupware"/>
    <n v="14900"/>
    <n v="32986"/>
    <x v="1"/>
    <n v="375"/>
    <s v="US"/>
    <x v="1"/>
    <n v="1488348000"/>
    <n v="1489899600"/>
    <b v="0"/>
    <b v="0"/>
    <s v="theater/plays"/>
    <x v="3"/>
    <s v="plays"/>
    <n v="221.38"/>
    <n v="87.962666666666664"/>
    <x v="592"/>
    <d v="2017-03-19T05:00:00"/>
    <x v="5"/>
  </r>
  <r>
    <n v="644"/>
    <s v="Peters-Nelson"/>
    <s v="Distributed real-time algorithm"/>
    <n v="169400"/>
    <n v="81984"/>
    <x v="0"/>
    <n v="2928"/>
    <s v="CA"/>
    <x v="0"/>
    <n v="1545112800"/>
    <n v="1546495200"/>
    <b v="0"/>
    <b v="0"/>
    <s v="theater/plays"/>
    <x v="3"/>
    <s v="plays"/>
    <n v="48.4"/>
    <n v="28"/>
    <x v="593"/>
    <d v="2019-01-03T06:00:00"/>
    <x v="9"/>
  </r>
  <r>
    <n v="645"/>
    <s v="Ferguson, Murphy and Bright"/>
    <s v="Multi-lateral heuristic throughput"/>
    <n v="192100"/>
    <n v="178483"/>
    <x v="0"/>
    <n v="4697"/>
    <s v="US"/>
    <x v="1"/>
    <n v="1537938000"/>
    <n v="1539752400"/>
    <b v="0"/>
    <b v="1"/>
    <s v="music/rock"/>
    <x v="1"/>
    <s v="rock"/>
    <n v="92.91"/>
    <n v="37.999361294443261"/>
    <x v="594"/>
    <d v="2018-10-17T05:00:00"/>
    <x v="9"/>
  </r>
  <r>
    <n v="646"/>
    <s v="Robinson Group"/>
    <s v="Switchable reciprocal middleware"/>
    <n v="98700"/>
    <n v="87448"/>
    <x v="0"/>
    <n v="2915"/>
    <s v="US"/>
    <x v="1"/>
    <n v="1363150800"/>
    <n v="1364101200"/>
    <b v="0"/>
    <b v="0"/>
    <s v="games/video games"/>
    <x v="6"/>
    <s v="video games"/>
    <n v="88.6"/>
    <n v="29.999313893653515"/>
    <x v="595"/>
    <d v="2013-03-24T05:00:00"/>
    <x v="2"/>
  </r>
  <r>
    <n v="647"/>
    <s v="Jordan-Wolfe"/>
    <s v="Inverse multimedia Graphic Interface"/>
    <n v="4500"/>
    <n v="1863"/>
    <x v="0"/>
    <n v="18"/>
    <s v="US"/>
    <x v="1"/>
    <n v="1523250000"/>
    <n v="1525323600"/>
    <b v="0"/>
    <b v="0"/>
    <s v="publishing/translations"/>
    <x v="5"/>
    <s v="translations"/>
    <n v="41.4"/>
    <n v="103.5"/>
    <x v="596"/>
    <d v="2018-05-03T05:00:00"/>
    <x v="9"/>
  </r>
  <r>
    <n v="648"/>
    <s v="Vargas-Cox"/>
    <s v="Vision-oriented local contingency"/>
    <n v="98600"/>
    <n v="62174"/>
    <x v="3"/>
    <n v="723"/>
    <s v="US"/>
    <x v="1"/>
    <n v="1499317200"/>
    <n v="1500872400"/>
    <b v="1"/>
    <b v="0"/>
    <s v="food/food trucks"/>
    <x v="0"/>
    <s v="food trucks"/>
    <n v="63.06"/>
    <n v="85.994467496542185"/>
    <x v="597"/>
    <d v="2017-07-24T05:00:00"/>
    <x v="5"/>
  </r>
  <r>
    <n v="649"/>
    <s v="Yang and Sons"/>
    <s v="Reactive 6thgeneration hub"/>
    <n v="121700"/>
    <n v="59003"/>
    <x v="0"/>
    <n v="602"/>
    <s v="CH"/>
    <x v="5"/>
    <n v="1287550800"/>
    <n v="1288501200"/>
    <b v="1"/>
    <b v="1"/>
    <s v="theater/plays"/>
    <x v="3"/>
    <s v="plays"/>
    <n v="48.48"/>
    <n v="98.011627906976742"/>
    <x v="598"/>
    <d v="2010-10-31T05:00:00"/>
    <x v="6"/>
  </r>
  <r>
    <n v="650"/>
    <s v="Wilson, Wilson and Mathis"/>
    <s v="Optional asymmetric success"/>
    <n v="100"/>
    <n v="2"/>
    <x v="0"/>
    <n v="1"/>
    <s v="US"/>
    <x v="1"/>
    <n v="1404795600"/>
    <n v="1407128400"/>
    <b v="0"/>
    <b v="0"/>
    <s v="music/jazz"/>
    <x v="1"/>
    <s v="jazz"/>
    <n v="2"/>
    <n v="2"/>
    <x v="599"/>
    <d v="2014-08-04T05:00:00"/>
    <x v="1"/>
  </r>
  <r>
    <n v="651"/>
    <s v="Wang, Koch and Weaver"/>
    <s v="Digitized analyzing capacity"/>
    <n v="196700"/>
    <n v="174039"/>
    <x v="0"/>
    <n v="3868"/>
    <s v="IT"/>
    <x v="6"/>
    <n v="1393048800"/>
    <n v="1394344800"/>
    <b v="0"/>
    <b v="0"/>
    <s v="film &amp; video/shorts"/>
    <x v="4"/>
    <s v="shorts"/>
    <n v="88.48"/>
    <n v="44.994570837642193"/>
    <x v="600"/>
    <d v="2014-03-09T06:00:00"/>
    <x v="1"/>
  </r>
  <r>
    <n v="652"/>
    <s v="Cisneros Ltd"/>
    <s v="Vision-oriented regional hub"/>
    <n v="10000"/>
    <n v="12684"/>
    <x v="1"/>
    <n v="409"/>
    <s v="US"/>
    <x v="1"/>
    <n v="1470373200"/>
    <n v="1474088400"/>
    <b v="0"/>
    <b v="0"/>
    <s v="technology/web"/>
    <x v="2"/>
    <s v="web"/>
    <n v="126.84"/>
    <n v="31.012224938875306"/>
    <x v="601"/>
    <d v="2016-09-17T05:00:00"/>
    <x v="7"/>
  </r>
  <r>
    <n v="653"/>
    <s v="Williams-Jones"/>
    <s v="Monitored incremental info-mediaries"/>
    <n v="600"/>
    <n v="14033"/>
    <x v="1"/>
    <n v="234"/>
    <s v="US"/>
    <x v="1"/>
    <n v="1460091600"/>
    <n v="1460264400"/>
    <b v="0"/>
    <b v="0"/>
    <s v="technology/web"/>
    <x v="2"/>
    <s v="web"/>
    <n v="2338.83"/>
    <n v="59.970085470085472"/>
    <x v="602"/>
    <d v="2016-04-10T05:00:00"/>
    <x v="7"/>
  </r>
  <r>
    <n v="654"/>
    <s v="Roberts, Hinton and Williams"/>
    <s v="Programmable static middleware"/>
    <n v="35000"/>
    <n v="177936"/>
    <x v="1"/>
    <n v="3016"/>
    <s v="US"/>
    <x v="1"/>
    <n v="1440392400"/>
    <n v="1440824400"/>
    <b v="0"/>
    <b v="0"/>
    <s v="music/metal"/>
    <x v="1"/>
    <s v="metal"/>
    <n v="508.39"/>
    <n v="58.9973474801061"/>
    <x v="335"/>
    <d v="2015-08-29T05:00:00"/>
    <x v="0"/>
  </r>
  <r>
    <n v="655"/>
    <s v="Gonzalez, Williams and Benson"/>
    <s v="Multi-layered bottom-line encryption"/>
    <n v="6900"/>
    <n v="13212"/>
    <x v="1"/>
    <n v="264"/>
    <s v="US"/>
    <x v="1"/>
    <n v="1488434400"/>
    <n v="1489554000"/>
    <b v="1"/>
    <b v="0"/>
    <s v="photography/photography books"/>
    <x v="7"/>
    <s v="photography books"/>
    <n v="191.48"/>
    <n v="50.045454545454547"/>
    <x v="603"/>
    <d v="2017-03-15T05:00:00"/>
    <x v="5"/>
  </r>
  <r>
    <n v="656"/>
    <s v="Hobbs, Brown and Lee"/>
    <s v="Vision-oriented systematic Graphical User Interface"/>
    <n v="118400"/>
    <n v="49879"/>
    <x v="0"/>
    <n v="504"/>
    <s v="AU"/>
    <x v="2"/>
    <n v="1514440800"/>
    <n v="1514872800"/>
    <b v="0"/>
    <b v="0"/>
    <s v="food/food trucks"/>
    <x v="0"/>
    <s v="food trucks"/>
    <n v="42.13"/>
    <n v="98.966269841269835"/>
    <x v="604"/>
    <d v="2018-01-02T06:00:00"/>
    <x v="5"/>
  </r>
  <r>
    <n v="657"/>
    <s v="Russo, Kim and Mccoy"/>
    <s v="Balanced optimal hardware"/>
    <n v="10000"/>
    <n v="824"/>
    <x v="0"/>
    <n v="14"/>
    <s v="US"/>
    <x v="1"/>
    <n v="1514354400"/>
    <n v="1515736800"/>
    <b v="0"/>
    <b v="0"/>
    <s v="film &amp; video/science fiction"/>
    <x v="4"/>
    <s v="science fiction"/>
    <n v="8.24"/>
    <n v="58.857142857142854"/>
    <x v="605"/>
    <d v="2018-01-12T06:00:00"/>
    <x v="5"/>
  </r>
  <r>
    <n v="658"/>
    <s v="Howell, Myers and Olson"/>
    <s v="Self-enabling mission-critical success"/>
    <n v="52600"/>
    <n v="31594"/>
    <x v="3"/>
    <n v="390"/>
    <s v="US"/>
    <x v="1"/>
    <n v="1440910800"/>
    <n v="1442898000"/>
    <b v="0"/>
    <b v="0"/>
    <s v="music/rock"/>
    <x v="1"/>
    <s v="rock"/>
    <n v="60.06"/>
    <n v="81.010256410256417"/>
    <x v="606"/>
    <d v="2015-09-22T05:00:00"/>
    <x v="0"/>
  </r>
  <r>
    <n v="659"/>
    <s v="Bailey and Sons"/>
    <s v="Grass-roots dynamic emulation"/>
    <n v="120700"/>
    <n v="57010"/>
    <x v="0"/>
    <n v="750"/>
    <s v="GB"/>
    <x v="4"/>
    <n v="1296108000"/>
    <n v="1296194400"/>
    <b v="0"/>
    <b v="0"/>
    <s v="film &amp; video/documentary"/>
    <x v="4"/>
    <s v="documentary"/>
    <n v="47.23"/>
    <n v="76.013333333333335"/>
    <x v="65"/>
    <d v="2011-01-28T06:00:00"/>
    <x v="8"/>
  </r>
  <r>
    <n v="660"/>
    <s v="Jensen-Brown"/>
    <s v="Fundamental disintermediate matrix"/>
    <n v="9100"/>
    <n v="7438"/>
    <x v="0"/>
    <n v="77"/>
    <s v="US"/>
    <x v="1"/>
    <n v="1440133200"/>
    <n v="1440910800"/>
    <b v="1"/>
    <b v="0"/>
    <s v="theater/plays"/>
    <x v="3"/>
    <s v="plays"/>
    <n v="81.739999999999995"/>
    <n v="96.597402597402592"/>
    <x v="607"/>
    <d v="2015-08-30T05:00:00"/>
    <x v="0"/>
  </r>
  <r>
    <n v="661"/>
    <s v="Smith Group"/>
    <s v="Right-sized secondary challenge"/>
    <n v="106800"/>
    <n v="57872"/>
    <x v="0"/>
    <n v="752"/>
    <s v="DK"/>
    <x v="3"/>
    <n v="1332910800"/>
    <n v="1335502800"/>
    <b v="0"/>
    <b v="0"/>
    <s v="music/jazz"/>
    <x v="1"/>
    <s v="jazz"/>
    <n v="54.19"/>
    <n v="76.957446808510639"/>
    <x v="608"/>
    <d v="2012-04-27T05:00:00"/>
    <x v="4"/>
  </r>
  <r>
    <n v="662"/>
    <s v="Murphy-Farrell"/>
    <s v="Implemented exuding software"/>
    <n v="9100"/>
    <n v="8906"/>
    <x v="0"/>
    <n v="131"/>
    <s v="US"/>
    <x v="1"/>
    <n v="1544335200"/>
    <n v="1544680800"/>
    <b v="0"/>
    <b v="0"/>
    <s v="theater/plays"/>
    <x v="3"/>
    <s v="plays"/>
    <n v="97.87"/>
    <n v="67.984732824427482"/>
    <x v="609"/>
    <d v="2018-12-13T06:00:00"/>
    <x v="9"/>
  </r>
  <r>
    <n v="663"/>
    <s v="Everett-Wolfe"/>
    <s v="Total optimizing software"/>
    <n v="10000"/>
    <n v="7724"/>
    <x v="0"/>
    <n v="87"/>
    <s v="US"/>
    <x v="1"/>
    <n v="1286427600"/>
    <n v="1288414800"/>
    <b v="0"/>
    <b v="0"/>
    <s v="theater/plays"/>
    <x v="3"/>
    <s v="plays"/>
    <n v="77.239999999999995"/>
    <n v="88.781609195402297"/>
    <x v="610"/>
    <d v="2010-10-30T05:00:00"/>
    <x v="6"/>
  </r>
  <r>
    <n v="664"/>
    <s v="Young PLC"/>
    <s v="Optional maximized attitude"/>
    <n v="79400"/>
    <n v="26571"/>
    <x v="0"/>
    <n v="1063"/>
    <s v="US"/>
    <x v="1"/>
    <n v="1329717600"/>
    <n v="1330581600"/>
    <b v="0"/>
    <b v="0"/>
    <s v="music/jazz"/>
    <x v="1"/>
    <s v="jazz"/>
    <n v="33.46"/>
    <n v="24.99623706491063"/>
    <x v="541"/>
    <d v="2012-03-01T06:00:00"/>
    <x v="4"/>
  </r>
  <r>
    <n v="665"/>
    <s v="Park-Goodman"/>
    <s v="Customer-focused impactful extranet"/>
    <n v="5100"/>
    <n v="12219"/>
    <x v="1"/>
    <n v="272"/>
    <s v="US"/>
    <x v="1"/>
    <n v="1310187600"/>
    <n v="1311397200"/>
    <b v="0"/>
    <b v="1"/>
    <s v="film &amp; video/documentary"/>
    <x v="4"/>
    <s v="documentary"/>
    <n v="239.59"/>
    <n v="44.922794117647058"/>
    <x v="611"/>
    <d v="2011-07-23T05:00:00"/>
    <x v="8"/>
  </r>
  <r>
    <n v="666"/>
    <s v="York, Barr and Grant"/>
    <s v="Cloned bottom-line success"/>
    <n v="3100"/>
    <n v="1985"/>
    <x v="3"/>
    <n v="25"/>
    <s v="US"/>
    <x v="1"/>
    <n v="1377838800"/>
    <n v="1378357200"/>
    <b v="0"/>
    <b v="1"/>
    <s v="theater/plays"/>
    <x v="3"/>
    <s v="plays"/>
    <n v="64.03"/>
    <n v="79.400000000000006"/>
    <x v="612"/>
    <d v="2013-09-05T05:00:00"/>
    <x v="2"/>
  </r>
  <r>
    <n v="667"/>
    <s v="Little Ltd"/>
    <s v="Decentralized bandwidth-monitored ability"/>
    <n v="6900"/>
    <n v="12155"/>
    <x v="1"/>
    <n v="419"/>
    <s v="US"/>
    <x v="1"/>
    <n v="1410325200"/>
    <n v="1411102800"/>
    <b v="0"/>
    <b v="0"/>
    <s v="journalism/audio"/>
    <x v="8"/>
    <s v="audio"/>
    <n v="176.16"/>
    <n v="29.009546539379475"/>
    <x v="613"/>
    <d v="2014-09-19T05:00:00"/>
    <x v="1"/>
  </r>
  <r>
    <n v="668"/>
    <s v="Brown and Sons"/>
    <s v="Programmable leadingedge budgetary management"/>
    <n v="27500"/>
    <n v="5593"/>
    <x v="0"/>
    <n v="76"/>
    <s v="US"/>
    <x v="1"/>
    <n v="1343797200"/>
    <n v="1344834000"/>
    <b v="0"/>
    <b v="0"/>
    <s v="theater/plays"/>
    <x v="3"/>
    <s v="plays"/>
    <n v="20.34"/>
    <n v="73.59210526315789"/>
    <x v="614"/>
    <d v="2012-08-13T05:00:00"/>
    <x v="4"/>
  </r>
  <r>
    <n v="669"/>
    <s v="Payne, Garrett and Thomas"/>
    <s v="Upgradable bi-directional concept"/>
    <n v="48800"/>
    <n v="175020"/>
    <x v="1"/>
    <n v="1621"/>
    <s v="IT"/>
    <x v="6"/>
    <n v="1498453200"/>
    <n v="1499230800"/>
    <b v="0"/>
    <b v="0"/>
    <s v="theater/plays"/>
    <x v="3"/>
    <s v="plays"/>
    <n v="358.65"/>
    <n v="107.97038864898211"/>
    <x v="615"/>
    <d v="2017-07-05T05:00:00"/>
    <x v="5"/>
  </r>
  <r>
    <n v="670"/>
    <s v="Robinson Group"/>
    <s v="Re-contextualized homogeneous flexibility"/>
    <n v="16200"/>
    <n v="75955"/>
    <x v="1"/>
    <n v="1101"/>
    <s v="US"/>
    <x v="1"/>
    <n v="1456380000"/>
    <n v="1457416800"/>
    <b v="0"/>
    <b v="0"/>
    <s v="music/indie rock"/>
    <x v="1"/>
    <s v="indie rock"/>
    <n v="468.86"/>
    <n v="68.987284287011803"/>
    <x v="90"/>
    <d v="2016-03-08T06:00:00"/>
    <x v="7"/>
  </r>
  <r>
    <n v="671"/>
    <s v="Robinson-Kelly"/>
    <s v="Monitored bi-directional standardization"/>
    <n v="97600"/>
    <n v="119127"/>
    <x v="1"/>
    <n v="1073"/>
    <s v="US"/>
    <x v="1"/>
    <n v="1280552400"/>
    <n v="1280898000"/>
    <b v="0"/>
    <b v="1"/>
    <s v="theater/plays"/>
    <x v="3"/>
    <s v="plays"/>
    <n v="122.06"/>
    <n v="111.02236719478098"/>
    <x v="616"/>
    <d v="2010-08-04T05:00:00"/>
    <x v="6"/>
  </r>
  <r>
    <n v="672"/>
    <s v="Kelly-Colon"/>
    <s v="Stand-alone grid-enabled leverage"/>
    <n v="197900"/>
    <n v="110689"/>
    <x v="0"/>
    <n v="4428"/>
    <s v="AU"/>
    <x v="2"/>
    <n v="1521608400"/>
    <n v="1522472400"/>
    <b v="0"/>
    <b v="0"/>
    <s v="theater/plays"/>
    <x v="3"/>
    <s v="plays"/>
    <n v="55.93"/>
    <n v="24.997515808491418"/>
    <x v="617"/>
    <d v="2018-03-31T05:00:00"/>
    <x v="9"/>
  </r>
  <r>
    <n v="673"/>
    <s v="Turner, Scott and Gentry"/>
    <s v="Assimilated regional groupware"/>
    <n v="5600"/>
    <n v="2445"/>
    <x v="0"/>
    <n v="58"/>
    <s v="IT"/>
    <x v="6"/>
    <n v="1460696400"/>
    <n v="1462510800"/>
    <b v="0"/>
    <b v="0"/>
    <s v="music/indie rock"/>
    <x v="1"/>
    <s v="indie rock"/>
    <n v="43.66"/>
    <n v="42.155172413793103"/>
    <x v="618"/>
    <d v="2016-05-06T05:00:00"/>
    <x v="7"/>
  </r>
  <r>
    <n v="674"/>
    <s v="Sanchez Ltd"/>
    <s v="Up-sized 24hour instruction set"/>
    <n v="170700"/>
    <n v="57250"/>
    <x v="3"/>
    <n v="1218"/>
    <s v="US"/>
    <x v="1"/>
    <n v="1313730000"/>
    <n v="1317790800"/>
    <b v="0"/>
    <b v="0"/>
    <s v="photography/photography books"/>
    <x v="7"/>
    <s v="photography books"/>
    <n v="33.54"/>
    <n v="47.003284072249592"/>
    <x v="619"/>
    <d v="2011-10-05T05:00:00"/>
    <x v="8"/>
  </r>
  <r>
    <n v="675"/>
    <s v="Giles-Smith"/>
    <s v="Right-sized web-enabled intranet"/>
    <n v="9700"/>
    <n v="11929"/>
    <x v="1"/>
    <n v="331"/>
    <s v="US"/>
    <x v="1"/>
    <n v="1568178000"/>
    <n v="1568782800"/>
    <b v="0"/>
    <b v="0"/>
    <s v="journalism/audio"/>
    <x v="8"/>
    <s v="audio"/>
    <n v="122.98"/>
    <n v="36.0392749244713"/>
    <x v="620"/>
    <d v="2019-09-18T05:00:00"/>
    <x v="3"/>
  </r>
  <r>
    <n v="676"/>
    <s v="Thompson-Moreno"/>
    <s v="Expanded needs-based orchestration"/>
    <n v="62300"/>
    <n v="118214"/>
    <x v="1"/>
    <n v="1170"/>
    <s v="US"/>
    <x v="1"/>
    <n v="1348635600"/>
    <n v="1349413200"/>
    <b v="0"/>
    <b v="0"/>
    <s v="photography/photography books"/>
    <x v="7"/>
    <s v="photography books"/>
    <n v="189.75"/>
    <n v="101.03760683760684"/>
    <x v="621"/>
    <d v="2012-10-05T05:00:00"/>
    <x v="4"/>
  </r>
  <r>
    <n v="677"/>
    <s v="Murphy-Fox"/>
    <s v="Organic system-worthy orchestration"/>
    <n v="5300"/>
    <n v="4432"/>
    <x v="0"/>
    <n v="111"/>
    <s v="US"/>
    <x v="1"/>
    <n v="1468126800"/>
    <n v="1472446800"/>
    <b v="0"/>
    <b v="0"/>
    <s v="publishing/fiction"/>
    <x v="5"/>
    <s v="fiction"/>
    <n v="83.62"/>
    <n v="39.927927927927925"/>
    <x v="622"/>
    <d v="2016-08-29T05:00:00"/>
    <x v="7"/>
  </r>
  <r>
    <n v="678"/>
    <s v="Rodriguez-Patterson"/>
    <s v="Inverse static standardization"/>
    <n v="99500"/>
    <n v="17879"/>
    <x v="3"/>
    <n v="215"/>
    <s v="US"/>
    <x v="1"/>
    <n v="1547877600"/>
    <n v="1548050400"/>
    <b v="0"/>
    <b v="0"/>
    <s v="film &amp; video/drama"/>
    <x v="4"/>
    <s v="drama"/>
    <n v="17.97"/>
    <n v="83.158139534883716"/>
    <x v="35"/>
    <d v="2019-01-21T06:00:00"/>
    <x v="3"/>
  </r>
  <r>
    <n v="679"/>
    <s v="Davis Ltd"/>
    <s v="Synchronized motivating solution"/>
    <n v="1400"/>
    <n v="14511"/>
    <x v="1"/>
    <n v="363"/>
    <s v="US"/>
    <x v="1"/>
    <n v="1571374800"/>
    <n v="1571806800"/>
    <b v="0"/>
    <b v="1"/>
    <s v="food/food trucks"/>
    <x v="0"/>
    <s v="food trucks"/>
    <n v="1036.5"/>
    <n v="39.97520661157025"/>
    <x v="623"/>
    <d v="2019-10-23T05:00:00"/>
    <x v="3"/>
  </r>
  <r>
    <n v="680"/>
    <s v="Nelson-Valdez"/>
    <s v="Open-source 4thgeneration open system"/>
    <n v="145600"/>
    <n v="141822"/>
    <x v="0"/>
    <n v="2955"/>
    <s v="US"/>
    <x v="1"/>
    <n v="1576303200"/>
    <n v="1576476000"/>
    <b v="0"/>
    <b v="1"/>
    <s v="games/mobile games"/>
    <x v="6"/>
    <s v="mobile games"/>
    <n v="97.41"/>
    <n v="47.993908629441627"/>
    <x v="624"/>
    <d v="2019-12-16T06:00:00"/>
    <x v="3"/>
  </r>
  <r>
    <n v="681"/>
    <s v="Kelly PLC"/>
    <s v="Decentralized context-sensitive superstructure"/>
    <n v="184100"/>
    <n v="159037"/>
    <x v="0"/>
    <n v="1657"/>
    <s v="US"/>
    <x v="1"/>
    <n v="1324447200"/>
    <n v="1324965600"/>
    <b v="0"/>
    <b v="0"/>
    <s v="theater/plays"/>
    <x v="3"/>
    <s v="plays"/>
    <n v="86.39"/>
    <n v="95.978877489438744"/>
    <x v="625"/>
    <d v="2011-12-27T06:00:00"/>
    <x v="8"/>
  </r>
  <r>
    <n v="682"/>
    <s v="Nguyen and Sons"/>
    <s v="Compatible 5thgeneration concept"/>
    <n v="5400"/>
    <n v="8109"/>
    <x v="1"/>
    <n v="103"/>
    <s v="US"/>
    <x v="1"/>
    <n v="1386741600"/>
    <n v="1387519200"/>
    <b v="0"/>
    <b v="0"/>
    <s v="theater/plays"/>
    <x v="3"/>
    <s v="plays"/>
    <n v="150.16999999999999"/>
    <n v="78.728155339805824"/>
    <x v="626"/>
    <d v="2013-12-20T06:00:00"/>
    <x v="2"/>
  </r>
  <r>
    <n v="683"/>
    <s v="Jones PLC"/>
    <s v="Virtual systemic intranet"/>
    <n v="2300"/>
    <n v="8244"/>
    <x v="1"/>
    <n v="147"/>
    <s v="US"/>
    <x v="1"/>
    <n v="1537074000"/>
    <n v="1537246800"/>
    <b v="0"/>
    <b v="0"/>
    <s v="theater/plays"/>
    <x v="3"/>
    <s v="plays"/>
    <n v="358.43"/>
    <n v="56.081632653061227"/>
    <x v="627"/>
    <d v="2018-09-18T05:00:00"/>
    <x v="9"/>
  </r>
  <r>
    <n v="684"/>
    <s v="Gilmore LLC"/>
    <s v="Optimized systemic algorithm"/>
    <n v="1400"/>
    <n v="7600"/>
    <x v="1"/>
    <n v="110"/>
    <s v="CA"/>
    <x v="0"/>
    <n v="1277787600"/>
    <n v="1279515600"/>
    <b v="0"/>
    <b v="0"/>
    <s v="publishing/nonfiction"/>
    <x v="5"/>
    <s v="nonfiction"/>
    <n v="542.86"/>
    <n v="69.090909090909093"/>
    <x v="628"/>
    <d v="2010-07-19T05:00:00"/>
    <x v="6"/>
  </r>
  <r>
    <n v="685"/>
    <s v="Lee-Cobb"/>
    <s v="Customizable homogeneous firmware"/>
    <n v="140000"/>
    <n v="94501"/>
    <x v="0"/>
    <n v="926"/>
    <s v="CA"/>
    <x v="0"/>
    <n v="1440306000"/>
    <n v="1442379600"/>
    <b v="0"/>
    <b v="0"/>
    <s v="theater/plays"/>
    <x v="3"/>
    <s v="plays"/>
    <n v="67.5"/>
    <n v="102.05291576673866"/>
    <x v="629"/>
    <d v="2015-09-16T05:00:00"/>
    <x v="0"/>
  </r>
  <r>
    <n v="686"/>
    <s v="Jones, Wiley and Robbins"/>
    <s v="Front-line cohesive extranet"/>
    <n v="7500"/>
    <n v="14381"/>
    <x v="1"/>
    <n v="134"/>
    <s v="US"/>
    <x v="1"/>
    <n v="1522126800"/>
    <n v="1523077200"/>
    <b v="0"/>
    <b v="0"/>
    <s v="technology/wearables"/>
    <x v="2"/>
    <s v="wearables"/>
    <n v="191.75"/>
    <n v="107.32089552238806"/>
    <x v="630"/>
    <d v="2018-04-07T05:00:00"/>
    <x v="9"/>
  </r>
  <r>
    <n v="687"/>
    <s v="Martin, Gates and Holt"/>
    <s v="Distributed holistic neural-net"/>
    <n v="1500"/>
    <n v="13980"/>
    <x v="1"/>
    <n v="269"/>
    <s v="US"/>
    <x v="1"/>
    <n v="1489298400"/>
    <n v="1489554000"/>
    <b v="0"/>
    <b v="0"/>
    <s v="theater/plays"/>
    <x v="3"/>
    <s v="plays"/>
    <n v="932"/>
    <n v="51.970260223048328"/>
    <x v="631"/>
    <d v="2017-03-15T05:00:00"/>
    <x v="5"/>
  </r>
  <r>
    <n v="688"/>
    <s v="Bowen, Davies and Burns"/>
    <s v="Devolved client-server monitoring"/>
    <n v="2900"/>
    <n v="12449"/>
    <x v="1"/>
    <n v="175"/>
    <s v="US"/>
    <x v="1"/>
    <n v="1547100000"/>
    <n v="1548482400"/>
    <b v="0"/>
    <b v="1"/>
    <s v="film &amp; video/television"/>
    <x v="4"/>
    <s v="television"/>
    <n v="429.28"/>
    <n v="71.137142857142862"/>
    <x v="632"/>
    <d v="2019-01-26T06:00:00"/>
    <x v="3"/>
  </r>
  <r>
    <n v="689"/>
    <s v="Nguyen Inc"/>
    <s v="Seamless directional capacity"/>
    <n v="7300"/>
    <n v="7348"/>
    <x v="1"/>
    <n v="69"/>
    <s v="US"/>
    <x v="1"/>
    <n v="1383022800"/>
    <n v="1384063200"/>
    <b v="0"/>
    <b v="0"/>
    <s v="technology/web"/>
    <x v="2"/>
    <s v="web"/>
    <n v="100.66"/>
    <n v="106.49275362318841"/>
    <x v="633"/>
    <d v="2013-11-10T06:00:00"/>
    <x v="2"/>
  </r>
  <r>
    <n v="690"/>
    <s v="Walsh-Watts"/>
    <s v="Polarized actuating implementation"/>
    <n v="3600"/>
    <n v="8158"/>
    <x v="1"/>
    <n v="190"/>
    <s v="US"/>
    <x v="1"/>
    <n v="1322373600"/>
    <n v="1322892000"/>
    <b v="0"/>
    <b v="1"/>
    <s v="film &amp; video/documentary"/>
    <x v="4"/>
    <s v="documentary"/>
    <n v="226.61"/>
    <n v="42.93684210526316"/>
    <x v="634"/>
    <d v="2011-12-03T06:00:00"/>
    <x v="8"/>
  </r>
  <r>
    <n v="691"/>
    <s v="Ray, Li and Li"/>
    <s v="Front-line disintermediate hub"/>
    <n v="5000"/>
    <n v="7119"/>
    <x v="1"/>
    <n v="237"/>
    <s v="US"/>
    <x v="1"/>
    <n v="1349240400"/>
    <n v="1350709200"/>
    <b v="1"/>
    <b v="1"/>
    <s v="film &amp; video/documentary"/>
    <x v="4"/>
    <s v="documentary"/>
    <n v="142.38"/>
    <n v="30.037974683544302"/>
    <x v="635"/>
    <d v="2012-10-20T05:00:00"/>
    <x v="4"/>
  </r>
  <r>
    <n v="692"/>
    <s v="Murray Ltd"/>
    <s v="Decentralized 4thgeneration challenge"/>
    <n v="6000"/>
    <n v="5438"/>
    <x v="0"/>
    <n v="77"/>
    <s v="GB"/>
    <x v="4"/>
    <n v="1562648400"/>
    <n v="1564203600"/>
    <b v="0"/>
    <b v="0"/>
    <s v="music/rock"/>
    <x v="1"/>
    <s v="rock"/>
    <n v="90.63"/>
    <n v="70.623376623376629"/>
    <x v="636"/>
    <d v="2019-07-27T05:00:00"/>
    <x v="3"/>
  </r>
  <r>
    <n v="693"/>
    <s v="Bradford-Silva"/>
    <s v="Reverse-engineered composite hierarchy"/>
    <n v="180400"/>
    <n v="115396"/>
    <x v="0"/>
    <n v="1748"/>
    <s v="US"/>
    <x v="1"/>
    <n v="1508216400"/>
    <n v="1509685200"/>
    <b v="0"/>
    <b v="0"/>
    <s v="theater/plays"/>
    <x v="3"/>
    <s v="plays"/>
    <n v="63.97"/>
    <n v="66.016018306636155"/>
    <x v="637"/>
    <d v="2017-11-03T05:00:00"/>
    <x v="5"/>
  </r>
  <r>
    <n v="694"/>
    <s v="Mora-Bradley"/>
    <s v="Programmable tangible ability"/>
    <n v="9100"/>
    <n v="7656"/>
    <x v="0"/>
    <n v="79"/>
    <s v="US"/>
    <x v="1"/>
    <n v="1511762400"/>
    <n v="1514959200"/>
    <b v="0"/>
    <b v="0"/>
    <s v="theater/plays"/>
    <x v="3"/>
    <s v="plays"/>
    <n v="84.13"/>
    <n v="96.911392405063296"/>
    <x v="638"/>
    <d v="2018-01-03T06:00:00"/>
    <x v="5"/>
  </r>
  <r>
    <n v="695"/>
    <s v="Cardenas, Thompson and Carey"/>
    <s v="Configurable full-range emulation"/>
    <n v="9200"/>
    <n v="12322"/>
    <x v="1"/>
    <n v="196"/>
    <s v="IT"/>
    <x v="6"/>
    <n v="1447480800"/>
    <n v="1448863200"/>
    <b v="1"/>
    <b v="0"/>
    <s v="music/rock"/>
    <x v="1"/>
    <s v="rock"/>
    <n v="133.93"/>
    <n v="62.867346938775512"/>
    <x v="639"/>
    <d v="2015-11-30T06:00:00"/>
    <x v="0"/>
  </r>
  <r>
    <n v="696"/>
    <s v="Lopez, Reid and Johnson"/>
    <s v="Total real-time hardware"/>
    <n v="164100"/>
    <n v="96888"/>
    <x v="0"/>
    <n v="889"/>
    <s v="US"/>
    <x v="1"/>
    <n v="1429506000"/>
    <n v="1429592400"/>
    <b v="0"/>
    <b v="1"/>
    <s v="theater/plays"/>
    <x v="3"/>
    <s v="plays"/>
    <n v="59.04"/>
    <n v="108.98537682789652"/>
    <x v="640"/>
    <d v="2015-04-21T05:00:00"/>
    <x v="0"/>
  </r>
  <r>
    <n v="697"/>
    <s v="Fox-Williams"/>
    <s v="Profound system-worthy functionalities"/>
    <n v="128900"/>
    <n v="196960"/>
    <x v="1"/>
    <n v="7295"/>
    <s v="US"/>
    <x v="1"/>
    <n v="1522472400"/>
    <n v="1522645200"/>
    <b v="0"/>
    <b v="0"/>
    <s v="music/electric music"/>
    <x v="1"/>
    <s v="electric music"/>
    <n v="152.80000000000001"/>
    <n v="26.999314599040439"/>
    <x v="641"/>
    <d v="2018-04-02T05:00:00"/>
    <x v="9"/>
  </r>
  <r>
    <n v="698"/>
    <s v="Taylor, Wood and Taylor"/>
    <s v="Cloned hybrid focus group"/>
    <n v="42100"/>
    <n v="188057"/>
    <x v="1"/>
    <n v="2893"/>
    <s v="CA"/>
    <x v="0"/>
    <n v="1322114400"/>
    <n v="1323324000"/>
    <b v="0"/>
    <b v="0"/>
    <s v="technology/wearables"/>
    <x v="2"/>
    <s v="wearables"/>
    <n v="446.69"/>
    <n v="65.004147943311438"/>
    <x v="642"/>
    <d v="2011-12-08T06:00:00"/>
    <x v="8"/>
  </r>
  <r>
    <n v="699"/>
    <s v="King Inc"/>
    <s v="Ergonomic dedicated focus group"/>
    <n v="7400"/>
    <n v="6245"/>
    <x v="0"/>
    <n v="56"/>
    <s v="US"/>
    <x v="1"/>
    <n v="1561438800"/>
    <n v="1561525200"/>
    <b v="0"/>
    <b v="0"/>
    <s v="film &amp; video/drama"/>
    <x v="4"/>
    <s v="drama"/>
    <n v="84.39"/>
    <n v="111.51785714285714"/>
    <x v="230"/>
    <d v="2019-06-26T05:00:00"/>
    <x v="3"/>
  </r>
  <r>
    <n v="700"/>
    <s v="Cole, Petty and Cameron"/>
    <s v="Realigned zero administration paradigm"/>
    <n v="100"/>
    <n v="3"/>
    <x v="0"/>
    <n v="1"/>
    <s v="US"/>
    <x v="1"/>
    <n v="1264399200"/>
    <n v="1265695200"/>
    <b v="0"/>
    <b v="0"/>
    <s v="technology/wearables"/>
    <x v="2"/>
    <s v="wearables"/>
    <n v="3"/>
    <n v="3"/>
    <x v="67"/>
    <d v="2010-02-09T06:00:00"/>
    <x v="6"/>
  </r>
  <r>
    <n v="701"/>
    <s v="Mcclain LLC"/>
    <s v="Open-source multi-tasking methodology"/>
    <n v="52000"/>
    <n v="91014"/>
    <x v="1"/>
    <n v="820"/>
    <s v="US"/>
    <x v="1"/>
    <n v="1301202000"/>
    <n v="1301806800"/>
    <b v="1"/>
    <b v="0"/>
    <s v="theater/plays"/>
    <x v="3"/>
    <s v="plays"/>
    <n v="175.03"/>
    <n v="110.99268292682927"/>
    <x v="643"/>
    <d v="2011-04-03T05:00:00"/>
    <x v="8"/>
  </r>
  <r>
    <n v="702"/>
    <s v="Sims-Gross"/>
    <s v="Object-based attitude-oriented analyzer"/>
    <n v="8700"/>
    <n v="4710"/>
    <x v="0"/>
    <n v="83"/>
    <s v="US"/>
    <x v="1"/>
    <n v="1374469200"/>
    <n v="1374901200"/>
    <b v="0"/>
    <b v="0"/>
    <s v="technology/wearables"/>
    <x v="2"/>
    <s v="wearables"/>
    <n v="54.14"/>
    <n v="56.746987951807228"/>
    <x v="644"/>
    <d v="2013-07-27T05:00:00"/>
    <x v="2"/>
  </r>
  <r>
    <n v="703"/>
    <s v="Perez Group"/>
    <s v="Cross-platform tertiary hub"/>
    <n v="63400"/>
    <n v="197728"/>
    <x v="1"/>
    <n v="2038"/>
    <s v="US"/>
    <x v="1"/>
    <n v="1334984400"/>
    <n v="1336453200"/>
    <b v="1"/>
    <b v="1"/>
    <s v="publishing/translations"/>
    <x v="5"/>
    <s v="translations"/>
    <n v="311.87"/>
    <n v="97.020608439646708"/>
    <x v="645"/>
    <d v="2012-05-08T05:00:00"/>
    <x v="4"/>
  </r>
  <r>
    <n v="704"/>
    <s v="Haynes-Williams"/>
    <s v="Seamless clear-thinking artificial intelligence"/>
    <n v="8700"/>
    <n v="10682"/>
    <x v="1"/>
    <n v="116"/>
    <s v="US"/>
    <x v="1"/>
    <n v="1467608400"/>
    <n v="1468904400"/>
    <b v="0"/>
    <b v="0"/>
    <s v="film &amp; video/animation"/>
    <x v="4"/>
    <s v="animation"/>
    <n v="122.78"/>
    <n v="92.08620689655173"/>
    <x v="646"/>
    <d v="2016-07-19T05:00:00"/>
    <x v="7"/>
  </r>
  <r>
    <n v="705"/>
    <s v="Ford LLC"/>
    <s v="Centralized tangible success"/>
    <n v="169700"/>
    <n v="168048"/>
    <x v="0"/>
    <n v="2025"/>
    <s v="GB"/>
    <x v="4"/>
    <n v="1386741600"/>
    <n v="1387087200"/>
    <b v="0"/>
    <b v="0"/>
    <s v="publishing/nonfiction"/>
    <x v="5"/>
    <s v="nonfiction"/>
    <n v="99.03"/>
    <n v="82.986666666666665"/>
    <x v="626"/>
    <d v="2013-12-15T06:00:00"/>
    <x v="2"/>
  </r>
  <r>
    <n v="706"/>
    <s v="Moreno Ltd"/>
    <s v="Customer-focused multimedia methodology"/>
    <n v="108400"/>
    <n v="138586"/>
    <x v="1"/>
    <n v="1345"/>
    <s v="AU"/>
    <x v="2"/>
    <n v="1546754400"/>
    <n v="1547445600"/>
    <b v="0"/>
    <b v="1"/>
    <s v="technology/web"/>
    <x v="2"/>
    <s v="web"/>
    <n v="127.85"/>
    <n v="103.03791821561339"/>
    <x v="647"/>
    <d v="2019-01-14T06:00:00"/>
    <x v="3"/>
  </r>
  <r>
    <n v="707"/>
    <s v="Moore, Cook and Wright"/>
    <s v="Visionary maximized Local Area Network"/>
    <n v="7300"/>
    <n v="11579"/>
    <x v="1"/>
    <n v="168"/>
    <s v="US"/>
    <x v="1"/>
    <n v="1544248800"/>
    <n v="1547359200"/>
    <b v="0"/>
    <b v="0"/>
    <s v="film &amp; video/drama"/>
    <x v="4"/>
    <s v="drama"/>
    <n v="158.62"/>
    <n v="68.922619047619051"/>
    <x v="159"/>
    <d v="2019-01-13T06:00:00"/>
    <x v="9"/>
  </r>
  <r>
    <n v="708"/>
    <s v="Ortega LLC"/>
    <s v="Secured bifurcated intranet"/>
    <n v="1700"/>
    <n v="12020"/>
    <x v="1"/>
    <n v="137"/>
    <s v="CH"/>
    <x v="5"/>
    <n v="1495429200"/>
    <n v="1496293200"/>
    <b v="0"/>
    <b v="0"/>
    <s v="theater/plays"/>
    <x v="3"/>
    <s v="plays"/>
    <n v="707.06"/>
    <n v="87.737226277372258"/>
    <x v="648"/>
    <d v="2017-06-01T05:00:00"/>
    <x v="5"/>
  </r>
  <r>
    <n v="709"/>
    <s v="Silva, Walker and Martin"/>
    <s v="Grass-roots 4thgeneration product"/>
    <n v="9800"/>
    <n v="13954"/>
    <x v="1"/>
    <n v="186"/>
    <s v="IT"/>
    <x v="6"/>
    <n v="1334811600"/>
    <n v="1335416400"/>
    <b v="0"/>
    <b v="0"/>
    <s v="theater/plays"/>
    <x v="3"/>
    <s v="plays"/>
    <n v="142.38999999999999"/>
    <n v="75.021505376344081"/>
    <x v="267"/>
    <d v="2012-04-26T05:00:00"/>
    <x v="4"/>
  </r>
  <r>
    <n v="710"/>
    <s v="Huynh, Gallegos and Mills"/>
    <s v="Reduced next generation info-mediaries"/>
    <n v="4300"/>
    <n v="6358"/>
    <x v="1"/>
    <n v="125"/>
    <s v="US"/>
    <x v="1"/>
    <n v="1531544400"/>
    <n v="1532149200"/>
    <b v="0"/>
    <b v="1"/>
    <s v="theater/plays"/>
    <x v="3"/>
    <s v="plays"/>
    <n v="147.86000000000001"/>
    <n v="50.863999999999997"/>
    <x v="649"/>
    <d v="2018-07-21T05:00:00"/>
    <x v="9"/>
  </r>
  <r>
    <n v="711"/>
    <s v="Anderson LLC"/>
    <s v="Customizable full-range artificial intelligence"/>
    <n v="6200"/>
    <n v="1260"/>
    <x v="0"/>
    <n v="14"/>
    <s v="IT"/>
    <x v="6"/>
    <n v="1453615200"/>
    <n v="1453788000"/>
    <b v="1"/>
    <b v="1"/>
    <s v="theater/plays"/>
    <x v="3"/>
    <s v="plays"/>
    <n v="20.32"/>
    <n v="90"/>
    <x v="248"/>
    <d v="2016-01-26T06:00:00"/>
    <x v="7"/>
  </r>
  <r>
    <n v="712"/>
    <s v="Garza-Bryant"/>
    <s v="Programmable leadingedge contingency"/>
    <n v="800"/>
    <n v="14725"/>
    <x v="1"/>
    <n v="202"/>
    <s v="US"/>
    <x v="1"/>
    <n v="1467954000"/>
    <n v="1471496400"/>
    <b v="0"/>
    <b v="0"/>
    <s v="theater/plays"/>
    <x v="3"/>
    <s v="plays"/>
    <n v="1840.63"/>
    <n v="72.896039603960389"/>
    <x v="571"/>
    <d v="2016-08-18T05:00:00"/>
    <x v="7"/>
  </r>
  <r>
    <n v="713"/>
    <s v="Mays LLC"/>
    <s v="Multi-layered global groupware"/>
    <n v="6900"/>
    <n v="11174"/>
    <x v="1"/>
    <n v="103"/>
    <s v="US"/>
    <x v="1"/>
    <n v="1471842000"/>
    <n v="1472878800"/>
    <b v="0"/>
    <b v="0"/>
    <s v="publishing/radio &amp; podcasts"/>
    <x v="5"/>
    <s v="radio &amp; podcasts"/>
    <n v="161.94"/>
    <n v="108.48543689320388"/>
    <x v="650"/>
    <d v="2016-09-03T05:00:00"/>
    <x v="7"/>
  </r>
  <r>
    <n v="714"/>
    <s v="Evans-Jones"/>
    <s v="Switchable methodical superstructure"/>
    <n v="38500"/>
    <n v="182036"/>
    <x v="1"/>
    <n v="1785"/>
    <s v="US"/>
    <x v="1"/>
    <n v="1408424400"/>
    <n v="1408510800"/>
    <b v="0"/>
    <b v="0"/>
    <s v="music/rock"/>
    <x v="1"/>
    <s v="rock"/>
    <n v="472.82"/>
    <n v="101.98095238095237"/>
    <x v="1"/>
    <d v="2014-08-20T05:00:00"/>
    <x v="1"/>
  </r>
  <r>
    <n v="715"/>
    <s v="Fischer, Torres and Walker"/>
    <s v="Expanded even-keeled portal"/>
    <n v="118000"/>
    <n v="28870"/>
    <x v="0"/>
    <n v="656"/>
    <s v="US"/>
    <x v="1"/>
    <n v="1281157200"/>
    <n v="1281589200"/>
    <b v="0"/>
    <b v="0"/>
    <s v="games/mobile games"/>
    <x v="6"/>
    <s v="mobile games"/>
    <n v="24.47"/>
    <n v="44.009146341463413"/>
    <x v="651"/>
    <d v="2010-08-12T05:00:00"/>
    <x v="6"/>
  </r>
  <r>
    <n v="716"/>
    <s v="Tapia, Kramer and Hicks"/>
    <s v="Advanced modular moderator"/>
    <n v="2000"/>
    <n v="10353"/>
    <x v="1"/>
    <n v="157"/>
    <s v="US"/>
    <x v="1"/>
    <n v="1373432400"/>
    <n v="1375851600"/>
    <b v="0"/>
    <b v="1"/>
    <s v="theater/plays"/>
    <x v="3"/>
    <s v="plays"/>
    <n v="517.65"/>
    <n v="65.942675159235662"/>
    <x v="652"/>
    <d v="2013-08-07T05:00:00"/>
    <x v="2"/>
  </r>
  <r>
    <n v="717"/>
    <s v="Barnes, Wilcox and Riley"/>
    <s v="Reverse-engineered well-modulated ability"/>
    <n v="5600"/>
    <n v="13868"/>
    <x v="1"/>
    <n v="555"/>
    <s v="US"/>
    <x v="1"/>
    <n v="1313989200"/>
    <n v="1315803600"/>
    <b v="0"/>
    <b v="0"/>
    <s v="film &amp; video/documentary"/>
    <x v="4"/>
    <s v="documentary"/>
    <n v="247.64"/>
    <n v="24.987387387387386"/>
    <x v="653"/>
    <d v="2011-09-12T05:00:00"/>
    <x v="8"/>
  </r>
  <r>
    <n v="718"/>
    <s v="Reyes PLC"/>
    <s v="Expanded optimal pricing structure"/>
    <n v="8300"/>
    <n v="8317"/>
    <x v="1"/>
    <n v="297"/>
    <s v="US"/>
    <x v="1"/>
    <n v="1371445200"/>
    <n v="1373691600"/>
    <b v="0"/>
    <b v="0"/>
    <s v="technology/wearables"/>
    <x v="2"/>
    <s v="wearables"/>
    <n v="100.2"/>
    <n v="28.003367003367003"/>
    <x v="654"/>
    <d v="2013-07-13T05:00:00"/>
    <x v="2"/>
  </r>
  <r>
    <n v="719"/>
    <s v="Pace, Simpson and Watkins"/>
    <s v="Down-sized uniform ability"/>
    <n v="6900"/>
    <n v="10557"/>
    <x v="1"/>
    <n v="123"/>
    <s v="US"/>
    <x v="1"/>
    <n v="1338267600"/>
    <n v="1339218000"/>
    <b v="0"/>
    <b v="0"/>
    <s v="publishing/fiction"/>
    <x v="5"/>
    <s v="fiction"/>
    <n v="153"/>
    <n v="85.829268292682926"/>
    <x v="655"/>
    <d v="2012-06-09T05:00:00"/>
    <x v="4"/>
  </r>
  <r>
    <n v="720"/>
    <s v="Valenzuela, Davidson and Castro"/>
    <s v="Multi-layered upward-trending conglomeration"/>
    <n v="8700"/>
    <n v="3227"/>
    <x v="3"/>
    <n v="38"/>
    <s v="DK"/>
    <x v="3"/>
    <n v="1519192800"/>
    <n v="1520402400"/>
    <b v="0"/>
    <b v="1"/>
    <s v="theater/plays"/>
    <x v="3"/>
    <s v="plays"/>
    <n v="37.090000000000003"/>
    <n v="84.921052631578945"/>
    <x v="656"/>
    <d v="2018-03-07T06:00:00"/>
    <x v="9"/>
  </r>
  <r>
    <n v="721"/>
    <s v="Dominguez-Owens"/>
    <s v="Open-architected systematic intranet"/>
    <n v="123600"/>
    <n v="5429"/>
    <x v="3"/>
    <n v="60"/>
    <s v="US"/>
    <x v="1"/>
    <n v="1522818000"/>
    <n v="1523336400"/>
    <b v="0"/>
    <b v="0"/>
    <s v="music/rock"/>
    <x v="1"/>
    <s v="rock"/>
    <n v="4.3899999999999997"/>
    <n v="90.483333333333334"/>
    <x v="657"/>
    <d v="2018-04-10T05:00:00"/>
    <x v="9"/>
  </r>
  <r>
    <n v="722"/>
    <s v="Thomas-Simmons"/>
    <s v="Proactive 24hour frame"/>
    <n v="48500"/>
    <n v="75906"/>
    <x v="1"/>
    <n v="3036"/>
    <s v="US"/>
    <x v="1"/>
    <n v="1509948000"/>
    <n v="1512280800"/>
    <b v="0"/>
    <b v="0"/>
    <s v="film &amp; video/documentary"/>
    <x v="4"/>
    <s v="documentary"/>
    <n v="156.51"/>
    <n v="25.00197628458498"/>
    <x v="265"/>
    <d v="2017-12-03T06:00:00"/>
    <x v="5"/>
  </r>
  <r>
    <n v="723"/>
    <s v="Beck-Knight"/>
    <s v="Exclusive fresh-thinking model"/>
    <n v="4900"/>
    <n v="13250"/>
    <x v="1"/>
    <n v="144"/>
    <s v="AU"/>
    <x v="2"/>
    <n v="1456898400"/>
    <n v="1458709200"/>
    <b v="0"/>
    <b v="0"/>
    <s v="theater/plays"/>
    <x v="3"/>
    <s v="plays"/>
    <n v="270.41000000000003"/>
    <n v="92.013888888888886"/>
    <x v="658"/>
    <d v="2016-03-23T05:00:00"/>
    <x v="7"/>
  </r>
  <r>
    <n v="724"/>
    <s v="Mccoy Ltd"/>
    <s v="Business-focused encompassing intranet"/>
    <n v="8400"/>
    <n v="11261"/>
    <x v="1"/>
    <n v="121"/>
    <s v="GB"/>
    <x v="4"/>
    <n v="1413954000"/>
    <n v="1414126800"/>
    <b v="0"/>
    <b v="1"/>
    <s v="theater/plays"/>
    <x v="3"/>
    <s v="plays"/>
    <n v="134.06"/>
    <n v="93.066115702479337"/>
    <x v="659"/>
    <d v="2014-10-24T05:00:00"/>
    <x v="1"/>
  </r>
  <r>
    <n v="725"/>
    <s v="Dawson-Tyler"/>
    <s v="Optional 6thgeneration access"/>
    <n v="193200"/>
    <n v="97369"/>
    <x v="0"/>
    <n v="1596"/>
    <s v="US"/>
    <x v="1"/>
    <n v="1416031200"/>
    <n v="1416204000"/>
    <b v="0"/>
    <b v="0"/>
    <s v="games/mobile games"/>
    <x v="6"/>
    <s v="mobile games"/>
    <n v="50.4"/>
    <n v="61.008145363408524"/>
    <x v="660"/>
    <d v="2014-11-17T06:00:00"/>
    <x v="1"/>
  </r>
  <r>
    <n v="726"/>
    <s v="Johns-Thomas"/>
    <s v="Realigned web-enabled functionalities"/>
    <n v="54300"/>
    <n v="48227"/>
    <x v="3"/>
    <n v="524"/>
    <s v="US"/>
    <x v="1"/>
    <n v="1287982800"/>
    <n v="1288501200"/>
    <b v="0"/>
    <b v="1"/>
    <s v="theater/plays"/>
    <x v="3"/>
    <s v="plays"/>
    <n v="88.82"/>
    <n v="92.036259541984734"/>
    <x v="661"/>
    <d v="2010-10-31T05:00:00"/>
    <x v="6"/>
  </r>
  <r>
    <n v="727"/>
    <s v="Quinn, Cruz and Schmidt"/>
    <s v="Enterprise-wide multimedia software"/>
    <n v="8900"/>
    <n v="14685"/>
    <x v="1"/>
    <n v="181"/>
    <s v="US"/>
    <x v="1"/>
    <n v="1547964000"/>
    <n v="1552971600"/>
    <b v="0"/>
    <b v="0"/>
    <s v="technology/web"/>
    <x v="2"/>
    <s v="web"/>
    <n v="165"/>
    <n v="81.132596685082873"/>
    <x v="4"/>
    <d v="2019-03-19T05:00:00"/>
    <x v="3"/>
  </r>
  <r>
    <n v="728"/>
    <s v="Stewart Inc"/>
    <s v="Versatile mission-critical knowledgebase"/>
    <n v="4200"/>
    <n v="735"/>
    <x v="0"/>
    <n v="10"/>
    <s v="US"/>
    <x v="1"/>
    <n v="1464152400"/>
    <n v="1465102800"/>
    <b v="0"/>
    <b v="0"/>
    <s v="theater/plays"/>
    <x v="3"/>
    <s v="plays"/>
    <n v="17.5"/>
    <n v="73.5"/>
    <x v="662"/>
    <d v="2016-06-05T05:00:00"/>
    <x v="7"/>
  </r>
  <r>
    <n v="729"/>
    <s v="Moore Group"/>
    <s v="Multi-lateral object-oriented open system"/>
    <n v="5600"/>
    <n v="10397"/>
    <x v="1"/>
    <n v="122"/>
    <s v="US"/>
    <x v="1"/>
    <n v="1359957600"/>
    <n v="1360130400"/>
    <b v="0"/>
    <b v="0"/>
    <s v="film &amp; video/drama"/>
    <x v="4"/>
    <s v="drama"/>
    <n v="185.66"/>
    <n v="85.221311475409834"/>
    <x v="663"/>
    <d v="2013-02-06T06:00:00"/>
    <x v="2"/>
  </r>
  <r>
    <n v="730"/>
    <s v="Carson PLC"/>
    <s v="Visionary system-worthy attitude"/>
    <n v="28800"/>
    <n v="118847"/>
    <x v="1"/>
    <n v="1071"/>
    <s v="CA"/>
    <x v="0"/>
    <n v="1432357200"/>
    <n v="1432875600"/>
    <b v="0"/>
    <b v="0"/>
    <s v="technology/wearables"/>
    <x v="2"/>
    <s v="wearables"/>
    <n v="412.66"/>
    <n v="110.96825396825396"/>
    <x v="664"/>
    <d v="2015-05-29T05:00:00"/>
    <x v="0"/>
  </r>
  <r>
    <n v="731"/>
    <s v="Cruz, Hall and Mason"/>
    <s v="Synergized content-based hierarchy"/>
    <n v="8000"/>
    <n v="7220"/>
    <x v="3"/>
    <n v="219"/>
    <s v="US"/>
    <x v="1"/>
    <n v="1500786000"/>
    <n v="1500872400"/>
    <b v="0"/>
    <b v="0"/>
    <s v="technology/web"/>
    <x v="2"/>
    <s v="web"/>
    <n v="90.25"/>
    <n v="32.968036529680369"/>
    <x v="665"/>
    <d v="2017-07-24T05:00:00"/>
    <x v="5"/>
  </r>
  <r>
    <n v="732"/>
    <s v="Glass, Baker and Jones"/>
    <s v="Business-focused 24hour access"/>
    <n v="117000"/>
    <n v="107622"/>
    <x v="0"/>
    <n v="1121"/>
    <s v="US"/>
    <x v="1"/>
    <n v="1490158800"/>
    <n v="1492146000"/>
    <b v="0"/>
    <b v="1"/>
    <s v="music/rock"/>
    <x v="1"/>
    <s v="rock"/>
    <n v="91.98"/>
    <n v="96.005352363960753"/>
    <x v="666"/>
    <d v="2017-04-14T05:00:00"/>
    <x v="5"/>
  </r>
  <r>
    <n v="733"/>
    <s v="Marquez-Kerr"/>
    <s v="Automated hybrid orchestration"/>
    <n v="15800"/>
    <n v="83267"/>
    <x v="1"/>
    <n v="980"/>
    <s v="US"/>
    <x v="1"/>
    <n v="1406178000"/>
    <n v="1407301200"/>
    <b v="0"/>
    <b v="0"/>
    <s v="music/metal"/>
    <x v="1"/>
    <s v="metal"/>
    <n v="527.01"/>
    <n v="84.96632653061225"/>
    <x v="43"/>
    <d v="2014-08-06T05:00:00"/>
    <x v="1"/>
  </r>
  <r>
    <n v="734"/>
    <s v="Stone PLC"/>
    <s v="Exclusive 5thgeneration leverage"/>
    <n v="4200"/>
    <n v="13404"/>
    <x v="1"/>
    <n v="536"/>
    <s v="US"/>
    <x v="1"/>
    <n v="1485583200"/>
    <n v="1486620000"/>
    <b v="0"/>
    <b v="1"/>
    <s v="theater/plays"/>
    <x v="3"/>
    <s v="plays"/>
    <n v="319.14"/>
    <n v="25.007462686567163"/>
    <x v="667"/>
    <d v="2017-02-09T06:00:00"/>
    <x v="5"/>
  </r>
  <r>
    <n v="735"/>
    <s v="Caldwell PLC"/>
    <s v="Grass-roots zero administration alliance"/>
    <n v="37100"/>
    <n v="131404"/>
    <x v="1"/>
    <n v="1991"/>
    <s v="US"/>
    <x v="1"/>
    <n v="1459314000"/>
    <n v="1459918800"/>
    <b v="0"/>
    <b v="0"/>
    <s v="photography/photography books"/>
    <x v="7"/>
    <s v="photography books"/>
    <n v="354.19"/>
    <n v="65.998995479658461"/>
    <x v="668"/>
    <d v="2016-04-06T05:00:00"/>
    <x v="7"/>
  </r>
  <r>
    <n v="736"/>
    <s v="Silva-Hawkins"/>
    <s v="Proactive heuristic orchestration"/>
    <n v="7700"/>
    <n v="2533"/>
    <x v="3"/>
    <n v="29"/>
    <s v="US"/>
    <x v="1"/>
    <n v="1424412000"/>
    <n v="1424757600"/>
    <b v="0"/>
    <b v="0"/>
    <s v="publishing/nonfiction"/>
    <x v="5"/>
    <s v="nonfiction"/>
    <n v="32.9"/>
    <n v="87.34482758620689"/>
    <x v="669"/>
    <d v="2015-02-24T06:00:00"/>
    <x v="0"/>
  </r>
  <r>
    <n v="737"/>
    <s v="Gardner Inc"/>
    <s v="Function-based systematic Graphical User Interface"/>
    <n v="3700"/>
    <n v="5028"/>
    <x v="1"/>
    <n v="180"/>
    <s v="US"/>
    <x v="1"/>
    <n v="1478844000"/>
    <n v="1479880800"/>
    <b v="0"/>
    <b v="0"/>
    <s v="music/indie rock"/>
    <x v="1"/>
    <s v="indie rock"/>
    <n v="135.88999999999999"/>
    <n v="27.933333333333334"/>
    <x v="670"/>
    <d v="2016-11-23T06:00:00"/>
    <x v="7"/>
  </r>
  <r>
    <n v="738"/>
    <s v="Garcia Group"/>
    <s v="Extended zero administration software"/>
    <n v="74700"/>
    <n v="1557"/>
    <x v="0"/>
    <n v="15"/>
    <s v="US"/>
    <x v="1"/>
    <n v="1416117600"/>
    <n v="1418018400"/>
    <b v="0"/>
    <b v="1"/>
    <s v="theater/plays"/>
    <x v="3"/>
    <s v="plays"/>
    <n v="2.08"/>
    <n v="103.8"/>
    <x v="671"/>
    <d v="2014-12-08T06:00:00"/>
    <x v="1"/>
  </r>
  <r>
    <n v="739"/>
    <s v="Meyer-Avila"/>
    <s v="Multi-tiered discrete support"/>
    <n v="10000"/>
    <n v="6100"/>
    <x v="0"/>
    <n v="191"/>
    <s v="US"/>
    <x v="1"/>
    <n v="1340946000"/>
    <n v="1341032400"/>
    <b v="0"/>
    <b v="0"/>
    <s v="music/indie rock"/>
    <x v="1"/>
    <s v="indie rock"/>
    <n v="61"/>
    <n v="31.937172774869111"/>
    <x v="672"/>
    <d v="2012-06-30T05:00:00"/>
    <x v="4"/>
  </r>
  <r>
    <n v="740"/>
    <s v="Nelson, Smith and Graham"/>
    <s v="Phased system-worthy conglomeration"/>
    <n v="5300"/>
    <n v="1592"/>
    <x v="0"/>
    <n v="16"/>
    <s v="US"/>
    <x v="1"/>
    <n v="1486101600"/>
    <n v="1486360800"/>
    <b v="0"/>
    <b v="0"/>
    <s v="theater/plays"/>
    <x v="3"/>
    <s v="plays"/>
    <n v="30.04"/>
    <n v="99.5"/>
    <x v="673"/>
    <d v="2017-02-06T06:00:00"/>
    <x v="5"/>
  </r>
  <r>
    <n v="741"/>
    <s v="Garcia Ltd"/>
    <s v="Balanced mobile alliance"/>
    <n v="1200"/>
    <n v="14150"/>
    <x v="1"/>
    <n v="130"/>
    <s v="US"/>
    <x v="1"/>
    <n v="1274590800"/>
    <n v="1274677200"/>
    <b v="0"/>
    <b v="0"/>
    <s v="theater/plays"/>
    <x v="3"/>
    <s v="plays"/>
    <n v="1179.17"/>
    <n v="108.84615384615384"/>
    <x v="674"/>
    <d v="2010-05-24T05:00:00"/>
    <x v="6"/>
  </r>
  <r>
    <n v="742"/>
    <s v="West-Stevens"/>
    <s v="Reactive solution-oriented groupware"/>
    <n v="1200"/>
    <n v="13513"/>
    <x v="1"/>
    <n v="122"/>
    <s v="US"/>
    <x v="1"/>
    <n v="1263880800"/>
    <n v="1267509600"/>
    <b v="0"/>
    <b v="0"/>
    <s v="music/electric music"/>
    <x v="1"/>
    <s v="electric music"/>
    <n v="1126.08"/>
    <n v="110.76229508196721"/>
    <x v="675"/>
    <d v="2010-03-02T06:00:00"/>
    <x v="6"/>
  </r>
  <r>
    <n v="743"/>
    <s v="Clark-Conrad"/>
    <s v="Exclusive bandwidth-monitored orchestration"/>
    <n v="3900"/>
    <n v="504"/>
    <x v="0"/>
    <n v="17"/>
    <s v="US"/>
    <x v="1"/>
    <n v="1445403600"/>
    <n v="1445922000"/>
    <b v="0"/>
    <b v="1"/>
    <s v="theater/plays"/>
    <x v="3"/>
    <s v="plays"/>
    <n v="12.92"/>
    <n v="29.647058823529413"/>
    <x v="676"/>
    <d v="2015-10-27T05:00:00"/>
    <x v="0"/>
  </r>
  <r>
    <n v="744"/>
    <s v="Fitzgerald Group"/>
    <s v="Intuitive exuding initiative"/>
    <n v="2000"/>
    <n v="14240"/>
    <x v="1"/>
    <n v="140"/>
    <s v="US"/>
    <x v="1"/>
    <n v="1533877200"/>
    <n v="1534050000"/>
    <b v="0"/>
    <b v="1"/>
    <s v="theater/plays"/>
    <x v="3"/>
    <s v="plays"/>
    <n v="712"/>
    <n v="101.71428571428571"/>
    <x v="342"/>
    <d v="2018-08-12T05:00:00"/>
    <x v="9"/>
  </r>
  <r>
    <n v="745"/>
    <s v="Hill, Mccann and Moore"/>
    <s v="Streamlined needs-based knowledge user"/>
    <n v="6900"/>
    <n v="2091"/>
    <x v="0"/>
    <n v="34"/>
    <s v="US"/>
    <x v="1"/>
    <n v="1275195600"/>
    <n v="1277528400"/>
    <b v="0"/>
    <b v="0"/>
    <s v="technology/wearables"/>
    <x v="2"/>
    <s v="wearables"/>
    <n v="30.3"/>
    <n v="61.5"/>
    <x v="677"/>
    <d v="2010-06-26T05:00:00"/>
    <x v="6"/>
  </r>
  <r>
    <n v="746"/>
    <s v="Edwards LLC"/>
    <s v="Automated system-worthy structure"/>
    <n v="55800"/>
    <n v="118580"/>
    <x v="1"/>
    <n v="3388"/>
    <s v="US"/>
    <x v="1"/>
    <n v="1318136400"/>
    <n v="1318568400"/>
    <b v="0"/>
    <b v="0"/>
    <s v="technology/web"/>
    <x v="2"/>
    <s v="web"/>
    <n v="212.51"/>
    <n v="35"/>
    <x v="678"/>
    <d v="2011-10-14T05:00:00"/>
    <x v="8"/>
  </r>
  <r>
    <n v="747"/>
    <s v="Greer and Sons"/>
    <s v="Secured clear-thinking intranet"/>
    <n v="4900"/>
    <n v="11214"/>
    <x v="1"/>
    <n v="280"/>
    <s v="US"/>
    <x v="1"/>
    <n v="1283403600"/>
    <n v="1284354000"/>
    <b v="0"/>
    <b v="0"/>
    <s v="theater/plays"/>
    <x v="3"/>
    <s v="plays"/>
    <n v="228.86"/>
    <n v="40.049999999999997"/>
    <x v="679"/>
    <d v="2010-09-13T05:00:00"/>
    <x v="6"/>
  </r>
  <r>
    <n v="748"/>
    <s v="Martinez PLC"/>
    <s v="Cloned actuating architecture"/>
    <n v="194900"/>
    <n v="68137"/>
    <x v="3"/>
    <n v="614"/>
    <s v="US"/>
    <x v="1"/>
    <n v="1267423200"/>
    <n v="1269579600"/>
    <b v="0"/>
    <b v="1"/>
    <s v="film &amp; video/animation"/>
    <x v="4"/>
    <s v="animation"/>
    <n v="34.96"/>
    <n v="110.97231270358306"/>
    <x v="680"/>
    <d v="2010-03-26T05:00:00"/>
    <x v="6"/>
  </r>
  <r>
    <n v="749"/>
    <s v="Hunter-Logan"/>
    <s v="Down-sized needs-based task-force"/>
    <n v="8600"/>
    <n v="13527"/>
    <x v="1"/>
    <n v="366"/>
    <s v="IT"/>
    <x v="6"/>
    <n v="1412744400"/>
    <n v="1413781200"/>
    <b v="0"/>
    <b v="1"/>
    <s v="technology/wearables"/>
    <x v="2"/>
    <s v="wearables"/>
    <n v="157.29"/>
    <n v="36.959016393442624"/>
    <x v="681"/>
    <d v="2014-10-20T05:00:00"/>
    <x v="1"/>
  </r>
  <r>
    <n v="750"/>
    <s v="Ramos and Sons"/>
    <s v="Extended responsive Internet solution"/>
    <n v="100"/>
    <n v="1"/>
    <x v="0"/>
    <n v="1"/>
    <s v="GB"/>
    <x v="4"/>
    <n v="1277960400"/>
    <n v="1280120400"/>
    <b v="0"/>
    <b v="0"/>
    <s v="music/electric music"/>
    <x v="1"/>
    <s v="electric music"/>
    <n v="1"/>
    <n v="1"/>
    <x v="682"/>
    <d v="2010-07-26T05:00:00"/>
    <x v="6"/>
  </r>
  <r>
    <n v="751"/>
    <s v="Lane-Barber"/>
    <s v="Universal value-added moderator"/>
    <n v="3600"/>
    <n v="8363"/>
    <x v="1"/>
    <n v="270"/>
    <s v="US"/>
    <x v="1"/>
    <n v="1458190800"/>
    <n v="1459486800"/>
    <b v="1"/>
    <b v="1"/>
    <s v="publishing/nonfiction"/>
    <x v="5"/>
    <s v="nonfiction"/>
    <n v="232.31"/>
    <n v="30.974074074074075"/>
    <x v="683"/>
    <d v="2016-04-01T05:00:00"/>
    <x v="7"/>
  </r>
  <r>
    <n v="752"/>
    <s v="Lowery Group"/>
    <s v="Sharable motivating emulation"/>
    <n v="5800"/>
    <n v="5362"/>
    <x v="3"/>
    <n v="114"/>
    <s v="US"/>
    <x v="1"/>
    <n v="1280984400"/>
    <n v="1282539600"/>
    <b v="0"/>
    <b v="1"/>
    <s v="theater/plays"/>
    <x v="3"/>
    <s v="plays"/>
    <n v="92.45"/>
    <n v="47.035087719298247"/>
    <x v="684"/>
    <d v="2010-08-23T05:00:00"/>
    <x v="6"/>
  </r>
  <r>
    <n v="753"/>
    <s v="Guerrero-Griffin"/>
    <s v="Networked web-enabled product"/>
    <n v="4700"/>
    <n v="12065"/>
    <x v="1"/>
    <n v="137"/>
    <s v="US"/>
    <x v="1"/>
    <n v="1274590800"/>
    <n v="1275886800"/>
    <b v="0"/>
    <b v="0"/>
    <s v="photography/photography books"/>
    <x v="7"/>
    <s v="photography books"/>
    <n v="256.7"/>
    <n v="88.065693430656935"/>
    <x v="674"/>
    <d v="2010-06-07T05:00:00"/>
    <x v="6"/>
  </r>
  <r>
    <n v="754"/>
    <s v="Perez, Reed and Lee"/>
    <s v="Advanced dedicated encoding"/>
    <n v="70400"/>
    <n v="118603"/>
    <x v="1"/>
    <n v="3205"/>
    <s v="US"/>
    <x v="1"/>
    <n v="1351400400"/>
    <n v="1355983200"/>
    <b v="0"/>
    <b v="0"/>
    <s v="theater/plays"/>
    <x v="3"/>
    <s v="plays"/>
    <n v="168.47"/>
    <n v="37.005616224648989"/>
    <x v="685"/>
    <d v="2012-12-20T06:00:00"/>
    <x v="4"/>
  </r>
  <r>
    <n v="755"/>
    <s v="Chen, Pollard and Clarke"/>
    <s v="Stand-alone multi-state project"/>
    <n v="4500"/>
    <n v="7496"/>
    <x v="1"/>
    <n v="288"/>
    <s v="DK"/>
    <x v="3"/>
    <n v="1514354400"/>
    <n v="1515391200"/>
    <b v="0"/>
    <b v="1"/>
    <s v="theater/plays"/>
    <x v="3"/>
    <s v="plays"/>
    <n v="166.58"/>
    <n v="26.027777777777779"/>
    <x v="605"/>
    <d v="2018-01-08T06:00:00"/>
    <x v="5"/>
  </r>
  <r>
    <n v="756"/>
    <s v="Serrano, Gallagher and Griffith"/>
    <s v="Customizable bi-directional monitoring"/>
    <n v="1300"/>
    <n v="10037"/>
    <x v="1"/>
    <n v="148"/>
    <s v="US"/>
    <x v="1"/>
    <n v="1421733600"/>
    <n v="1422252000"/>
    <b v="0"/>
    <b v="0"/>
    <s v="theater/plays"/>
    <x v="3"/>
    <s v="plays"/>
    <n v="772.08"/>
    <n v="67.817567567567565"/>
    <x v="686"/>
    <d v="2015-01-26T06:00:00"/>
    <x v="0"/>
  </r>
  <r>
    <n v="757"/>
    <s v="Callahan-Gilbert"/>
    <s v="Profit-focused motivating function"/>
    <n v="1400"/>
    <n v="5696"/>
    <x v="1"/>
    <n v="114"/>
    <s v="US"/>
    <x v="1"/>
    <n v="1305176400"/>
    <n v="1305522000"/>
    <b v="0"/>
    <b v="0"/>
    <s v="film &amp; video/drama"/>
    <x v="4"/>
    <s v="drama"/>
    <n v="406.86"/>
    <n v="49.964912280701753"/>
    <x v="687"/>
    <d v="2011-05-16T05:00:00"/>
    <x v="8"/>
  </r>
  <r>
    <n v="758"/>
    <s v="Logan-Miranda"/>
    <s v="Proactive systemic firmware"/>
    <n v="29600"/>
    <n v="167005"/>
    <x v="1"/>
    <n v="1518"/>
    <s v="CA"/>
    <x v="0"/>
    <n v="1414126800"/>
    <n v="1414904400"/>
    <b v="0"/>
    <b v="0"/>
    <s v="music/rock"/>
    <x v="1"/>
    <s v="rock"/>
    <n v="564.21"/>
    <n v="110.01646903820817"/>
    <x v="688"/>
    <d v="2014-11-02T05:00:00"/>
    <x v="1"/>
  </r>
  <r>
    <n v="759"/>
    <s v="Rodriguez PLC"/>
    <s v="Grass-roots upward-trending installation"/>
    <n v="167500"/>
    <n v="114615"/>
    <x v="0"/>
    <n v="1274"/>
    <s v="US"/>
    <x v="1"/>
    <n v="1517810400"/>
    <n v="1520402400"/>
    <b v="0"/>
    <b v="0"/>
    <s v="music/electric music"/>
    <x v="1"/>
    <s v="electric music"/>
    <n v="68.430000000000007"/>
    <n v="89.964678178963894"/>
    <x v="689"/>
    <d v="2018-03-07T06:00:00"/>
    <x v="9"/>
  </r>
  <r>
    <n v="760"/>
    <s v="Smith-Kennedy"/>
    <s v="Virtual heuristic hub"/>
    <n v="48300"/>
    <n v="16592"/>
    <x v="0"/>
    <n v="210"/>
    <s v="IT"/>
    <x v="6"/>
    <n v="1564635600"/>
    <n v="1567141200"/>
    <b v="0"/>
    <b v="1"/>
    <s v="games/video games"/>
    <x v="6"/>
    <s v="video games"/>
    <n v="34.35"/>
    <n v="79.009523809523813"/>
    <x v="690"/>
    <d v="2019-08-30T05:00:00"/>
    <x v="3"/>
  </r>
  <r>
    <n v="761"/>
    <s v="Mitchell-Lee"/>
    <s v="Customizable leadingedge model"/>
    <n v="2200"/>
    <n v="14420"/>
    <x v="1"/>
    <n v="166"/>
    <s v="US"/>
    <x v="1"/>
    <n v="1500699600"/>
    <n v="1501131600"/>
    <b v="0"/>
    <b v="0"/>
    <s v="music/rock"/>
    <x v="1"/>
    <s v="rock"/>
    <n v="655.45"/>
    <n v="86.867469879518069"/>
    <x v="691"/>
    <d v="2017-07-27T05:00:00"/>
    <x v="5"/>
  </r>
  <r>
    <n v="762"/>
    <s v="Davis Ltd"/>
    <s v="Upgradable uniform service-desk"/>
    <n v="3500"/>
    <n v="6204"/>
    <x v="1"/>
    <n v="100"/>
    <s v="AU"/>
    <x v="2"/>
    <n v="1354082400"/>
    <n v="1355032800"/>
    <b v="0"/>
    <b v="0"/>
    <s v="music/jazz"/>
    <x v="1"/>
    <s v="jazz"/>
    <n v="177.26"/>
    <n v="62.04"/>
    <x v="692"/>
    <d v="2012-12-09T06:00:00"/>
    <x v="4"/>
  </r>
  <r>
    <n v="763"/>
    <s v="Rowland PLC"/>
    <s v="Inverse client-driven product"/>
    <n v="5600"/>
    <n v="6338"/>
    <x v="1"/>
    <n v="235"/>
    <s v="US"/>
    <x v="1"/>
    <n v="1336453200"/>
    <n v="1339477200"/>
    <b v="0"/>
    <b v="1"/>
    <s v="theater/plays"/>
    <x v="3"/>
    <s v="plays"/>
    <n v="113.18"/>
    <n v="26.970212765957445"/>
    <x v="693"/>
    <d v="2012-06-12T05:00:00"/>
    <x v="4"/>
  </r>
  <r>
    <n v="764"/>
    <s v="Shaffer-Mason"/>
    <s v="Managed bandwidth-monitored system engine"/>
    <n v="1100"/>
    <n v="8010"/>
    <x v="1"/>
    <n v="148"/>
    <s v="US"/>
    <x v="1"/>
    <n v="1305262800"/>
    <n v="1305954000"/>
    <b v="0"/>
    <b v="0"/>
    <s v="music/rock"/>
    <x v="1"/>
    <s v="rock"/>
    <n v="728.18"/>
    <n v="54.121621621621621"/>
    <x v="694"/>
    <d v="2011-05-21T05:00:00"/>
    <x v="8"/>
  </r>
  <r>
    <n v="765"/>
    <s v="Matthews LLC"/>
    <s v="Advanced transitional help-desk"/>
    <n v="3900"/>
    <n v="8125"/>
    <x v="1"/>
    <n v="198"/>
    <s v="US"/>
    <x v="1"/>
    <n v="1492232400"/>
    <n v="1494392400"/>
    <b v="1"/>
    <b v="1"/>
    <s v="music/indie rock"/>
    <x v="1"/>
    <s v="indie rock"/>
    <n v="208.33"/>
    <n v="41.035353535353536"/>
    <x v="695"/>
    <d v="2017-05-10T05:00:00"/>
    <x v="5"/>
  </r>
  <r>
    <n v="766"/>
    <s v="Montgomery-Castro"/>
    <s v="De-engineered disintermediate encryption"/>
    <n v="43800"/>
    <n v="13653"/>
    <x v="0"/>
    <n v="248"/>
    <s v="AU"/>
    <x v="2"/>
    <n v="1537333200"/>
    <n v="1537419600"/>
    <b v="0"/>
    <b v="0"/>
    <s v="film &amp; video/science fiction"/>
    <x v="4"/>
    <s v="science fiction"/>
    <n v="31.17"/>
    <n v="55.052419354838712"/>
    <x v="123"/>
    <d v="2018-09-20T05:00:00"/>
    <x v="9"/>
  </r>
  <r>
    <n v="767"/>
    <s v="Hale, Pearson and Jenkins"/>
    <s v="Upgradable attitude-oriented project"/>
    <n v="97200"/>
    <n v="55372"/>
    <x v="0"/>
    <n v="513"/>
    <s v="US"/>
    <x v="1"/>
    <n v="1444107600"/>
    <n v="1447999200"/>
    <b v="0"/>
    <b v="0"/>
    <s v="publishing/translations"/>
    <x v="5"/>
    <s v="translations"/>
    <n v="56.97"/>
    <n v="107.93762183235867"/>
    <x v="696"/>
    <d v="2015-11-20T06:00:00"/>
    <x v="0"/>
  </r>
  <r>
    <n v="768"/>
    <s v="Ramirez-Calderon"/>
    <s v="Fundamental zero tolerance alliance"/>
    <n v="4800"/>
    <n v="11088"/>
    <x v="1"/>
    <n v="150"/>
    <s v="US"/>
    <x v="1"/>
    <n v="1386741600"/>
    <n v="1388037600"/>
    <b v="0"/>
    <b v="0"/>
    <s v="theater/plays"/>
    <x v="3"/>
    <s v="plays"/>
    <n v="231"/>
    <n v="73.92"/>
    <x v="626"/>
    <d v="2013-12-26T06:00:00"/>
    <x v="2"/>
  </r>
  <r>
    <n v="769"/>
    <s v="Johnson-Morales"/>
    <s v="Devolved 24hour forecast"/>
    <n v="125600"/>
    <n v="109106"/>
    <x v="0"/>
    <n v="3410"/>
    <s v="US"/>
    <x v="1"/>
    <n v="1376542800"/>
    <n v="1378789200"/>
    <b v="0"/>
    <b v="0"/>
    <s v="games/video games"/>
    <x v="6"/>
    <s v="video games"/>
    <n v="86.87"/>
    <n v="31.995894428152493"/>
    <x v="697"/>
    <d v="2013-09-10T05:00:00"/>
    <x v="2"/>
  </r>
  <r>
    <n v="770"/>
    <s v="Mathis-Rodriguez"/>
    <s v="User-centric attitude-oriented intranet"/>
    <n v="4300"/>
    <n v="11642"/>
    <x v="1"/>
    <n v="216"/>
    <s v="IT"/>
    <x v="6"/>
    <n v="1397451600"/>
    <n v="1398056400"/>
    <b v="0"/>
    <b v="1"/>
    <s v="theater/plays"/>
    <x v="3"/>
    <s v="plays"/>
    <n v="270.74"/>
    <n v="53.898148148148145"/>
    <x v="698"/>
    <d v="2014-04-21T05:00:00"/>
    <x v="1"/>
  </r>
  <r>
    <n v="771"/>
    <s v="Smith, Mack and Williams"/>
    <s v="Self-enabling 5thgeneration paradigm"/>
    <n v="5600"/>
    <n v="2769"/>
    <x v="3"/>
    <n v="26"/>
    <s v="US"/>
    <x v="1"/>
    <n v="1548482400"/>
    <n v="1550815200"/>
    <b v="0"/>
    <b v="0"/>
    <s v="theater/plays"/>
    <x v="3"/>
    <s v="plays"/>
    <n v="49.45"/>
    <n v="106.5"/>
    <x v="699"/>
    <d v="2019-02-22T06:00:00"/>
    <x v="3"/>
  </r>
  <r>
    <n v="772"/>
    <s v="Johnson-Pace"/>
    <s v="Persistent 3rdgeneration moratorium"/>
    <n v="149600"/>
    <n v="169586"/>
    <x v="1"/>
    <n v="5139"/>
    <s v="US"/>
    <x v="1"/>
    <n v="1549692000"/>
    <n v="1550037600"/>
    <b v="0"/>
    <b v="0"/>
    <s v="music/indie rock"/>
    <x v="1"/>
    <s v="indie rock"/>
    <n v="113.36"/>
    <n v="32.999805409612762"/>
    <x v="700"/>
    <d v="2019-02-13T06:00:00"/>
    <x v="3"/>
  </r>
  <r>
    <n v="773"/>
    <s v="Meza, Kirby and Patel"/>
    <s v="Cross-platform empowering project"/>
    <n v="53100"/>
    <n v="101185"/>
    <x v="1"/>
    <n v="2353"/>
    <s v="US"/>
    <x v="1"/>
    <n v="1492059600"/>
    <n v="1492923600"/>
    <b v="0"/>
    <b v="0"/>
    <s v="theater/plays"/>
    <x v="3"/>
    <s v="plays"/>
    <n v="190.56"/>
    <n v="43.00254993625159"/>
    <x v="701"/>
    <d v="2017-04-23T05:00:00"/>
    <x v="5"/>
  </r>
  <r>
    <n v="774"/>
    <s v="Gonzalez-Snow"/>
    <s v="Polarized user-facing interface"/>
    <n v="5000"/>
    <n v="6775"/>
    <x v="1"/>
    <n v="78"/>
    <s v="IT"/>
    <x v="6"/>
    <n v="1463979600"/>
    <n v="1467522000"/>
    <b v="0"/>
    <b v="0"/>
    <s v="technology/web"/>
    <x v="2"/>
    <s v="web"/>
    <n v="135.5"/>
    <n v="86.858974358974365"/>
    <x v="702"/>
    <d v="2016-07-03T05:00:00"/>
    <x v="7"/>
  </r>
  <r>
    <n v="775"/>
    <s v="Murphy LLC"/>
    <s v="Customer-focused non-volatile framework"/>
    <n v="9400"/>
    <n v="968"/>
    <x v="0"/>
    <n v="10"/>
    <s v="US"/>
    <x v="1"/>
    <n v="1415253600"/>
    <n v="1416117600"/>
    <b v="0"/>
    <b v="0"/>
    <s v="music/rock"/>
    <x v="1"/>
    <s v="rock"/>
    <n v="10.3"/>
    <n v="96.8"/>
    <x v="703"/>
    <d v="2014-11-16T06:00:00"/>
    <x v="1"/>
  </r>
  <r>
    <n v="776"/>
    <s v="Taylor-Rowe"/>
    <s v="Synchronized multimedia frame"/>
    <n v="110800"/>
    <n v="72623"/>
    <x v="0"/>
    <n v="2201"/>
    <s v="US"/>
    <x v="1"/>
    <n v="1562216400"/>
    <n v="1563771600"/>
    <b v="0"/>
    <b v="0"/>
    <s v="theater/plays"/>
    <x v="3"/>
    <s v="plays"/>
    <n v="65.540000000000006"/>
    <n v="32.995456610631528"/>
    <x v="704"/>
    <d v="2019-07-22T05:00:00"/>
    <x v="3"/>
  </r>
  <r>
    <n v="777"/>
    <s v="Henderson Ltd"/>
    <s v="Open-architected stable algorithm"/>
    <n v="93800"/>
    <n v="45987"/>
    <x v="0"/>
    <n v="676"/>
    <s v="US"/>
    <x v="1"/>
    <n v="1316754000"/>
    <n v="1319259600"/>
    <b v="0"/>
    <b v="0"/>
    <s v="theater/plays"/>
    <x v="3"/>
    <s v="plays"/>
    <n v="49.03"/>
    <n v="68.028106508875737"/>
    <x v="431"/>
    <d v="2011-10-22T05:00:00"/>
    <x v="8"/>
  </r>
  <r>
    <n v="778"/>
    <s v="Moss-Guzman"/>
    <s v="Cross-platform optimizing website"/>
    <n v="1300"/>
    <n v="10243"/>
    <x v="1"/>
    <n v="174"/>
    <s v="CH"/>
    <x v="5"/>
    <n v="1313211600"/>
    <n v="1313643600"/>
    <b v="0"/>
    <b v="0"/>
    <s v="film &amp; video/animation"/>
    <x v="4"/>
    <s v="animation"/>
    <n v="787.92"/>
    <n v="58.867816091954026"/>
    <x v="705"/>
    <d v="2011-08-18T05:00:00"/>
    <x v="8"/>
  </r>
  <r>
    <n v="779"/>
    <s v="Webb Group"/>
    <s v="Public-key actuating projection"/>
    <n v="108700"/>
    <n v="87293"/>
    <x v="0"/>
    <n v="831"/>
    <s v="US"/>
    <x v="1"/>
    <n v="1439528400"/>
    <n v="1440306000"/>
    <b v="0"/>
    <b v="1"/>
    <s v="theater/plays"/>
    <x v="3"/>
    <s v="plays"/>
    <n v="80.31"/>
    <n v="105.04572803850782"/>
    <x v="706"/>
    <d v="2015-08-23T05:00:00"/>
    <x v="0"/>
  </r>
  <r>
    <n v="780"/>
    <s v="Brooks-Rodriguez"/>
    <s v="Implemented intangible instruction set"/>
    <n v="5100"/>
    <n v="5421"/>
    <x v="1"/>
    <n v="164"/>
    <s v="US"/>
    <x v="1"/>
    <n v="1469163600"/>
    <n v="1470805200"/>
    <b v="0"/>
    <b v="1"/>
    <s v="film &amp; video/drama"/>
    <x v="4"/>
    <s v="drama"/>
    <n v="106.29"/>
    <n v="33.054878048780488"/>
    <x v="707"/>
    <d v="2016-08-10T05:00:00"/>
    <x v="7"/>
  </r>
  <r>
    <n v="781"/>
    <s v="Thomas Ltd"/>
    <s v="Cross-group interactive architecture"/>
    <n v="8700"/>
    <n v="4414"/>
    <x v="3"/>
    <n v="56"/>
    <s v="CH"/>
    <x v="5"/>
    <n v="1288501200"/>
    <n v="1292911200"/>
    <b v="0"/>
    <b v="0"/>
    <s v="theater/plays"/>
    <x v="3"/>
    <s v="plays"/>
    <n v="50.74"/>
    <n v="78.821428571428569"/>
    <x v="708"/>
    <d v="2010-12-21T06:00:00"/>
    <x v="6"/>
  </r>
  <r>
    <n v="782"/>
    <s v="Williams and Sons"/>
    <s v="Centralized asymmetric framework"/>
    <n v="5100"/>
    <n v="10981"/>
    <x v="1"/>
    <n v="161"/>
    <s v="US"/>
    <x v="1"/>
    <n v="1298959200"/>
    <n v="1301374800"/>
    <b v="0"/>
    <b v="1"/>
    <s v="film &amp; video/animation"/>
    <x v="4"/>
    <s v="animation"/>
    <n v="215.31"/>
    <n v="68.204968944099377"/>
    <x v="709"/>
    <d v="2011-03-29T05:00:00"/>
    <x v="8"/>
  </r>
  <r>
    <n v="783"/>
    <s v="Vega, Chan and Carney"/>
    <s v="Down-sized systematic utilization"/>
    <n v="7400"/>
    <n v="10451"/>
    <x v="1"/>
    <n v="138"/>
    <s v="US"/>
    <x v="1"/>
    <n v="1387260000"/>
    <n v="1387864800"/>
    <b v="0"/>
    <b v="0"/>
    <s v="music/rock"/>
    <x v="1"/>
    <s v="rock"/>
    <n v="141.22999999999999"/>
    <n v="75.731884057971016"/>
    <x v="710"/>
    <d v="2013-12-24T06:00:00"/>
    <x v="2"/>
  </r>
  <r>
    <n v="784"/>
    <s v="Byrd Group"/>
    <s v="Profound fault-tolerant model"/>
    <n v="88900"/>
    <n v="102535"/>
    <x v="1"/>
    <n v="3308"/>
    <s v="US"/>
    <x v="1"/>
    <n v="1457244000"/>
    <n v="1458190800"/>
    <b v="0"/>
    <b v="0"/>
    <s v="technology/web"/>
    <x v="2"/>
    <s v="web"/>
    <n v="115.34"/>
    <n v="30.996070133010882"/>
    <x v="711"/>
    <d v="2016-03-17T05:00:00"/>
    <x v="7"/>
  </r>
  <r>
    <n v="785"/>
    <s v="Peterson, Fletcher and Sanchez"/>
    <s v="Multi-channeled bi-directional moratorium"/>
    <n v="6700"/>
    <n v="12939"/>
    <x v="1"/>
    <n v="127"/>
    <s v="AU"/>
    <x v="2"/>
    <n v="1556341200"/>
    <n v="1559278800"/>
    <b v="0"/>
    <b v="1"/>
    <s v="film &amp; video/animation"/>
    <x v="4"/>
    <s v="animation"/>
    <n v="193.12"/>
    <n v="101.88188976377953"/>
    <x v="157"/>
    <d v="2019-05-31T05:00:00"/>
    <x v="3"/>
  </r>
  <r>
    <n v="786"/>
    <s v="Smith-Brown"/>
    <s v="Object-based content-based ability"/>
    <n v="1500"/>
    <n v="10946"/>
    <x v="1"/>
    <n v="207"/>
    <s v="IT"/>
    <x v="6"/>
    <n v="1522126800"/>
    <n v="1522731600"/>
    <b v="0"/>
    <b v="1"/>
    <s v="music/jazz"/>
    <x v="1"/>
    <s v="jazz"/>
    <n v="729.73"/>
    <n v="52.879227053140099"/>
    <x v="630"/>
    <d v="2018-04-03T05:00:00"/>
    <x v="9"/>
  </r>
  <r>
    <n v="787"/>
    <s v="Vance-Glover"/>
    <s v="Progressive coherent secured line"/>
    <n v="61200"/>
    <n v="60994"/>
    <x v="0"/>
    <n v="859"/>
    <s v="CA"/>
    <x v="0"/>
    <n v="1305954000"/>
    <n v="1306731600"/>
    <b v="0"/>
    <b v="0"/>
    <s v="music/rock"/>
    <x v="1"/>
    <s v="rock"/>
    <n v="99.66"/>
    <n v="71.005820721769496"/>
    <x v="712"/>
    <d v="2011-05-30T05:00:00"/>
    <x v="8"/>
  </r>
  <r>
    <n v="788"/>
    <s v="Joyce PLC"/>
    <s v="Synchronized directional capability"/>
    <n v="3600"/>
    <n v="3174"/>
    <x v="2"/>
    <n v="31"/>
    <s v="US"/>
    <x v="1"/>
    <n v="1350709200"/>
    <n v="1352527200"/>
    <b v="0"/>
    <b v="0"/>
    <s v="film &amp; video/animation"/>
    <x v="4"/>
    <s v="animation"/>
    <n v="88.17"/>
    <n v="102.38709677419355"/>
    <x v="93"/>
    <d v="2012-11-10T06:00:00"/>
    <x v="4"/>
  </r>
  <r>
    <n v="789"/>
    <s v="Kennedy-Miller"/>
    <s v="Cross-platform composite migration"/>
    <n v="9000"/>
    <n v="3351"/>
    <x v="0"/>
    <n v="45"/>
    <s v="US"/>
    <x v="1"/>
    <n v="1401166800"/>
    <n v="1404363600"/>
    <b v="0"/>
    <b v="0"/>
    <s v="theater/plays"/>
    <x v="3"/>
    <s v="plays"/>
    <n v="37.229999999999997"/>
    <n v="74.466666666666669"/>
    <x v="713"/>
    <d v="2014-07-03T05:00:00"/>
    <x v="1"/>
  </r>
  <r>
    <n v="790"/>
    <s v="White-Obrien"/>
    <s v="Operative local pricing structure"/>
    <n v="185900"/>
    <n v="56774"/>
    <x v="3"/>
    <n v="1113"/>
    <s v="US"/>
    <x v="1"/>
    <n v="1266127200"/>
    <n v="1266645600"/>
    <b v="0"/>
    <b v="0"/>
    <s v="theater/plays"/>
    <x v="3"/>
    <s v="plays"/>
    <n v="30.54"/>
    <n v="51.009883198562441"/>
    <x v="714"/>
    <d v="2010-02-20T06:00:00"/>
    <x v="6"/>
  </r>
  <r>
    <n v="791"/>
    <s v="Stafford, Hess and Raymond"/>
    <s v="Optional web-enabled extranet"/>
    <n v="2100"/>
    <n v="540"/>
    <x v="0"/>
    <n v="6"/>
    <s v="US"/>
    <x v="1"/>
    <n v="1481436000"/>
    <n v="1482818400"/>
    <b v="0"/>
    <b v="0"/>
    <s v="food/food trucks"/>
    <x v="0"/>
    <s v="food trucks"/>
    <n v="25.71"/>
    <n v="90"/>
    <x v="715"/>
    <d v="2016-12-27T06:00:00"/>
    <x v="7"/>
  </r>
  <r>
    <n v="792"/>
    <s v="Jordan, Schneider and Hall"/>
    <s v="Reduced 6thgeneration intranet"/>
    <n v="2000"/>
    <n v="680"/>
    <x v="0"/>
    <n v="7"/>
    <s v="US"/>
    <x v="1"/>
    <n v="1372222800"/>
    <n v="1374642000"/>
    <b v="0"/>
    <b v="1"/>
    <s v="theater/plays"/>
    <x v="3"/>
    <s v="plays"/>
    <n v="34"/>
    <n v="97.142857142857139"/>
    <x v="716"/>
    <d v="2013-07-24T05:00:00"/>
    <x v="2"/>
  </r>
  <r>
    <n v="793"/>
    <s v="Rodriguez, Cox and Rodriguez"/>
    <s v="Networked disintermediate leverage"/>
    <n v="1100"/>
    <n v="13045"/>
    <x v="1"/>
    <n v="181"/>
    <s v="CH"/>
    <x v="5"/>
    <n v="1372136400"/>
    <n v="1372482000"/>
    <b v="0"/>
    <b v="0"/>
    <s v="publishing/nonfiction"/>
    <x v="5"/>
    <s v="nonfiction"/>
    <n v="1185.9100000000001"/>
    <n v="72.071823204419886"/>
    <x v="448"/>
    <d v="2013-06-29T05:00:00"/>
    <x v="2"/>
  </r>
  <r>
    <n v="794"/>
    <s v="Welch Inc"/>
    <s v="Optional optimal website"/>
    <n v="6600"/>
    <n v="8276"/>
    <x v="1"/>
    <n v="110"/>
    <s v="US"/>
    <x v="1"/>
    <n v="1513922400"/>
    <n v="1514959200"/>
    <b v="0"/>
    <b v="0"/>
    <s v="music/rock"/>
    <x v="1"/>
    <s v="rock"/>
    <n v="125.39"/>
    <n v="75.236363636363635"/>
    <x v="717"/>
    <d v="2018-01-03T06:00:00"/>
    <x v="5"/>
  </r>
  <r>
    <n v="795"/>
    <s v="Vasquez Inc"/>
    <s v="Stand-alone asynchronous functionalities"/>
    <n v="7100"/>
    <n v="1022"/>
    <x v="0"/>
    <n v="31"/>
    <s v="US"/>
    <x v="1"/>
    <n v="1477976400"/>
    <n v="1478235600"/>
    <b v="0"/>
    <b v="0"/>
    <s v="film &amp; video/drama"/>
    <x v="4"/>
    <s v="drama"/>
    <n v="14.39"/>
    <n v="32.967741935483872"/>
    <x v="718"/>
    <d v="2016-11-04T05:00:00"/>
    <x v="7"/>
  </r>
  <r>
    <n v="796"/>
    <s v="Freeman-Ferguson"/>
    <s v="Profound full-range open system"/>
    <n v="7800"/>
    <n v="4275"/>
    <x v="0"/>
    <n v="78"/>
    <s v="US"/>
    <x v="1"/>
    <n v="1407474000"/>
    <n v="1408078800"/>
    <b v="0"/>
    <b v="1"/>
    <s v="games/mobile games"/>
    <x v="6"/>
    <s v="mobile games"/>
    <n v="54.81"/>
    <n v="54.807692307692307"/>
    <x v="719"/>
    <d v="2014-08-15T05:00:00"/>
    <x v="1"/>
  </r>
  <r>
    <n v="797"/>
    <s v="Houston, Moore and Rogers"/>
    <s v="Optional tangible utilization"/>
    <n v="7600"/>
    <n v="8332"/>
    <x v="1"/>
    <n v="185"/>
    <s v="US"/>
    <x v="1"/>
    <n v="1546149600"/>
    <n v="1548136800"/>
    <b v="0"/>
    <b v="0"/>
    <s v="technology/web"/>
    <x v="2"/>
    <s v="web"/>
    <n v="109.63"/>
    <n v="45.037837837837834"/>
    <x v="720"/>
    <d v="2019-01-22T06:00:00"/>
    <x v="9"/>
  </r>
  <r>
    <n v="798"/>
    <s v="Small-Fuentes"/>
    <s v="Seamless maximized product"/>
    <n v="3400"/>
    <n v="6408"/>
    <x v="1"/>
    <n v="121"/>
    <s v="US"/>
    <x v="1"/>
    <n v="1338440400"/>
    <n v="1340859600"/>
    <b v="0"/>
    <b v="1"/>
    <s v="theater/plays"/>
    <x v="3"/>
    <s v="plays"/>
    <n v="188.47"/>
    <n v="52.958677685950413"/>
    <x v="721"/>
    <d v="2012-06-28T05:00:00"/>
    <x v="4"/>
  </r>
  <r>
    <n v="799"/>
    <s v="Reid-Day"/>
    <s v="Devolved tertiary time-frame"/>
    <n v="84500"/>
    <n v="73522"/>
    <x v="0"/>
    <n v="1225"/>
    <s v="GB"/>
    <x v="4"/>
    <n v="1454133600"/>
    <n v="1454479200"/>
    <b v="0"/>
    <b v="0"/>
    <s v="theater/plays"/>
    <x v="3"/>
    <s v="plays"/>
    <n v="87.01"/>
    <n v="60.017959183673469"/>
    <x v="722"/>
    <d v="2016-02-03T06:00:00"/>
    <x v="7"/>
  </r>
  <r>
    <n v="800"/>
    <s v="Wallace LLC"/>
    <s v="Centralized regional function"/>
    <n v="100"/>
    <n v="1"/>
    <x v="0"/>
    <n v="1"/>
    <s v="CH"/>
    <x v="5"/>
    <n v="1434085200"/>
    <n v="1434430800"/>
    <b v="0"/>
    <b v="0"/>
    <s v="music/rock"/>
    <x v="1"/>
    <s v="rock"/>
    <n v="1"/>
    <n v="1"/>
    <x v="139"/>
    <d v="2015-06-16T05:00:00"/>
    <x v="0"/>
  </r>
  <r>
    <n v="801"/>
    <s v="Olson-Bishop"/>
    <s v="User-friendly high-level initiative"/>
    <n v="2300"/>
    <n v="4667"/>
    <x v="1"/>
    <n v="106"/>
    <s v="US"/>
    <x v="1"/>
    <n v="1577772000"/>
    <n v="1579672800"/>
    <b v="0"/>
    <b v="1"/>
    <s v="photography/photography books"/>
    <x v="7"/>
    <s v="photography books"/>
    <n v="202.91"/>
    <n v="44.028301886792455"/>
    <x v="723"/>
    <d v="2020-01-22T06:00:00"/>
    <x v="3"/>
  </r>
  <r>
    <n v="802"/>
    <s v="Rodriguez, Anderson and Porter"/>
    <s v="Reverse-engineered zero-defect infrastructure"/>
    <n v="6200"/>
    <n v="12216"/>
    <x v="1"/>
    <n v="142"/>
    <s v="US"/>
    <x v="1"/>
    <n v="1562216400"/>
    <n v="1562389200"/>
    <b v="0"/>
    <b v="0"/>
    <s v="photography/photography books"/>
    <x v="7"/>
    <s v="photography books"/>
    <n v="197.03"/>
    <n v="86.028169014084511"/>
    <x v="704"/>
    <d v="2019-07-06T05:00:00"/>
    <x v="3"/>
  </r>
  <r>
    <n v="803"/>
    <s v="Perez, Brown and Meyers"/>
    <s v="Stand-alone background customer loyalty"/>
    <n v="6100"/>
    <n v="6527"/>
    <x v="1"/>
    <n v="233"/>
    <s v="US"/>
    <x v="1"/>
    <n v="1548568800"/>
    <n v="1551506400"/>
    <b v="0"/>
    <b v="0"/>
    <s v="theater/plays"/>
    <x v="3"/>
    <s v="plays"/>
    <n v="107"/>
    <n v="28.012875536480685"/>
    <x v="724"/>
    <d v="2019-03-02T06:00:00"/>
    <x v="3"/>
  </r>
  <r>
    <n v="804"/>
    <s v="English-Mccullough"/>
    <s v="Business-focused discrete software"/>
    <n v="2600"/>
    <n v="6987"/>
    <x v="1"/>
    <n v="218"/>
    <s v="US"/>
    <x v="1"/>
    <n v="1514872800"/>
    <n v="1516600800"/>
    <b v="0"/>
    <b v="0"/>
    <s v="music/rock"/>
    <x v="1"/>
    <s v="rock"/>
    <n v="268.73"/>
    <n v="32.050458715596328"/>
    <x v="725"/>
    <d v="2018-01-22T06:00:00"/>
    <x v="9"/>
  </r>
  <r>
    <n v="805"/>
    <s v="Smith-Nguyen"/>
    <s v="Advanced intermediate Graphic Interface"/>
    <n v="9700"/>
    <n v="4932"/>
    <x v="0"/>
    <n v="67"/>
    <s v="AU"/>
    <x v="2"/>
    <n v="1416031200"/>
    <n v="1420437600"/>
    <b v="0"/>
    <b v="0"/>
    <s v="film &amp; video/documentary"/>
    <x v="4"/>
    <s v="documentary"/>
    <n v="50.85"/>
    <n v="73.611940298507463"/>
    <x v="660"/>
    <d v="2015-01-05T06:00:00"/>
    <x v="1"/>
  </r>
  <r>
    <n v="806"/>
    <s v="Harmon-Madden"/>
    <s v="Adaptive holistic hub"/>
    <n v="700"/>
    <n v="8262"/>
    <x v="1"/>
    <n v="76"/>
    <s v="US"/>
    <x v="1"/>
    <n v="1330927200"/>
    <n v="1332997200"/>
    <b v="0"/>
    <b v="1"/>
    <s v="film &amp; video/drama"/>
    <x v="4"/>
    <s v="drama"/>
    <n v="1180.29"/>
    <n v="108.71052631578948"/>
    <x v="726"/>
    <d v="2012-03-29T05:00:00"/>
    <x v="4"/>
  </r>
  <r>
    <n v="807"/>
    <s v="Walker-Taylor"/>
    <s v="Automated uniform concept"/>
    <n v="700"/>
    <n v="1848"/>
    <x v="1"/>
    <n v="43"/>
    <s v="US"/>
    <x v="1"/>
    <n v="1571115600"/>
    <n v="1574920800"/>
    <b v="0"/>
    <b v="1"/>
    <s v="theater/plays"/>
    <x v="3"/>
    <s v="plays"/>
    <n v="264"/>
    <n v="42.97674418604651"/>
    <x v="727"/>
    <d v="2019-11-28T06:00:00"/>
    <x v="3"/>
  </r>
  <r>
    <n v="808"/>
    <s v="Harris, Medina and Mitchell"/>
    <s v="Enhanced regional flexibility"/>
    <n v="5200"/>
    <n v="1583"/>
    <x v="0"/>
    <n v="19"/>
    <s v="US"/>
    <x v="1"/>
    <n v="1463461200"/>
    <n v="1464930000"/>
    <b v="0"/>
    <b v="0"/>
    <s v="food/food trucks"/>
    <x v="0"/>
    <s v="food trucks"/>
    <n v="30.44"/>
    <n v="83.315789473684205"/>
    <x v="728"/>
    <d v="2016-06-03T05:00:00"/>
    <x v="7"/>
  </r>
  <r>
    <n v="809"/>
    <s v="Williams and Sons"/>
    <s v="Public-key bottom-line algorithm"/>
    <n v="140800"/>
    <n v="88536"/>
    <x v="0"/>
    <n v="2108"/>
    <s v="CH"/>
    <x v="5"/>
    <n v="1344920400"/>
    <n v="1345006800"/>
    <b v="0"/>
    <b v="0"/>
    <s v="film &amp; video/documentary"/>
    <x v="4"/>
    <s v="documentary"/>
    <n v="62.88"/>
    <n v="42"/>
    <x v="729"/>
    <d v="2012-08-15T05:00:00"/>
    <x v="4"/>
  </r>
  <r>
    <n v="810"/>
    <s v="Ball-Fisher"/>
    <s v="Multi-layered intangible instruction set"/>
    <n v="6400"/>
    <n v="12360"/>
    <x v="1"/>
    <n v="221"/>
    <s v="US"/>
    <x v="1"/>
    <n v="1511848800"/>
    <n v="1512712800"/>
    <b v="0"/>
    <b v="1"/>
    <s v="theater/plays"/>
    <x v="3"/>
    <s v="plays"/>
    <n v="193.13"/>
    <n v="55.927601809954751"/>
    <x v="730"/>
    <d v="2017-12-08T06:00:00"/>
    <x v="5"/>
  </r>
  <r>
    <n v="811"/>
    <s v="Page, Holt and Mack"/>
    <s v="Fundamental methodical emulation"/>
    <n v="92500"/>
    <n v="71320"/>
    <x v="0"/>
    <n v="679"/>
    <s v="US"/>
    <x v="1"/>
    <n v="1452319200"/>
    <n v="1452492000"/>
    <b v="0"/>
    <b v="1"/>
    <s v="games/video games"/>
    <x v="6"/>
    <s v="video games"/>
    <n v="77.099999999999994"/>
    <n v="105.03681885125184"/>
    <x v="731"/>
    <d v="2016-01-11T06:00:00"/>
    <x v="7"/>
  </r>
  <r>
    <n v="812"/>
    <s v="Landry Group"/>
    <s v="Expanded value-added hardware"/>
    <n v="59700"/>
    <n v="134640"/>
    <x v="1"/>
    <n v="2805"/>
    <s v="CA"/>
    <x v="0"/>
    <n v="1523854800"/>
    <n v="1524286800"/>
    <b v="0"/>
    <b v="0"/>
    <s v="publishing/nonfiction"/>
    <x v="5"/>
    <s v="nonfiction"/>
    <n v="225.53"/>
    <n v="48"/>
    <x v="78"/>
    <d v="2018-04-21T05:00:00"/>
    <x v="9"/>
  </r>
  <r>
    <n v="813"/>
    <s v="Buckley Group"/>
    <s v="Diverse high-level attitude"/>
    <n v="3200"/>
    <n v="7661"/>
    <x v="1"/>
    <n v="68"/>
    <s v="US"/>
    <x v="1"/>
    <n v="1346043600"/>
    <n v="1346907600"/>
    <b v="0"/>
    <b v="0"/>
    <s v="games/video games"/>
    <x v="6"/>
    <s v="video games"/>
    <n v="239.41"/>
    <n v="112.66176470588235"/>
    <x v="732"/>
    <d v="2012-09-06T05:00:00"/>
    <x v="4"/>
  </r>
  <r>
    <n v="814"/>
    <s v="Vincent PLC"/>
    <s v="Visionary 24hour analyzer"/>
    <n v="3200"/>
    <n v="2950"/>
    <x v="0"/>
    <n v="36"/>
    <s v="DK"/>
    <x v="3"/>
    <n v="1464325200"/>
    <n v="1464498000"/>
    <b v="0"/>
    <b v="1"/>
    <s v="music/rock"/>
    <x v="1"/>
    <s v="rock"/>
    <n v="92.19"/>
    <n v="81.944444444444443"/>
    <x v="733"/>
    <d v="2016-05-29T05:00:00"/>
    <x v="7"/>
  </r>
  <r>
    <n v="815"/>
    <s v="Watson-Douglas"/>
    <s v="Centralized bandwidth-monitored leverage"/>
    <n v="9000"/>
    <n v="11721"/>
    <x v="1"/>
    <n v="183"/>
    <s v="CA"/>
    <x v="0"/>
    <n v="1511935200"/>
    <n v="1514181600"/>
    <b v="0"/>
    <b v="0"/>
    <s v="music/rock"/>
    <x v="1"/>
    <s v="rock"/>
    <n v="130.22999999999999"/>
    <n v="64.049180327868854"/>
    <x v="734"/>
    <d v="2017-12-25T06:00:00"/>
    <x v="5"/>
  </r>
  <r>
    <n v="816"/>
    <s v="Jones, Casey and Jones"/>
    <s v="Ergonomic mission-critical moratorium"/>
    <n v="2300"/>
    <n v="14150"/>
    <x v="1"/>
    <n v="133"/>
    <s v="US"/>
    <x v="1"/>
    <n v="1392012000"/>
    <n v="1392184800"/>
    <b v="1"/>
    <b v="1"/>
    <s v="theater/plays"/>
    <x v="3"/>
    <s v="plays"/>
    <n v="615.22"/>
    <n v="106.39097744360902"/>
    <x v="406"/>
    <d v="2014-02-12T06:00:00"/>
    <x v="1"/>
  </r>
  <r>
    <n v="817"/>
    <s v="Alvarez-Bauer"/>
    <s v="Front-line intermediate moderator"/>
    <n v="51300"/>
    <n v="189192"/>
    <x v="1"/>
    <n v="2489"/>
    <s v="IT"/>
    <x v="6"/>
    <n v="1556946000"/>
    <n v="1559365200"/>
    <b v="0"/>
    <b v="1"/>
    <s v="publishing/nonfiction"/>
    <x v="5"/>
    <s v="nonfiction"/>
    <n v="368.8"/>
    <n v="76.011249497790274"/>
    <x v="735"/>
    <d v="2019-06-01T05:00:00"/>
    <x v="3"/>
  </r>
  <r>
    <n v="818"/>
    <s v="Martinez LLC"/>
    <s v="Automated local secured line"/>
    <n v="700"/>
    <n v="7664"/>
    <x v="1"/>
    <n v="69"/>
    <s v="US"/>
    <x v="1"/>
    <n v="1548050400"/>
    <n v="1549173600"/>
    <b v="0"/>
    <b v="1"/>
    <s v="theater/plays"/>
    <x v="3"/>
    <s v="plays"/>
    <n v="1094.8599999999999"/>
    <n v="111.07246376811594"/>
    <x v="736"/>
    <d v="2019-02-03T06:00:00"/>
    <x v="3"/>
  </r>
  <r>
    <n v="819"/>
    <s v="Buck-Khan"/>
    <s v="Integrated bandwidth-monitored alliance"/>
    <n v="8900"/>
    <n v="4509"/>
    <x v="0"/>
    <n v="47"/>
    <s v="US"/>
    <x v="1"/>
    <n v="1353736800"/>
    <n v="1355032800"/>
    <b v="1"/>
    <b v="0"/>
    <s v="games/video games"/>
    <x v="6"/>
    <s v="video games"/>
    <n v="50.66"/>
    <n v="95.936170212765958"/>
    <x v="737"/>
    <d v="2012-12-09T06:00:00"/>
    <x v="4"/>
  </r>
  <r>
    <n v="820"/>
    <s v="Valdez, Williams and Meyer"/>
    <s v="Cross-group heuristic forecast"/>
    <n v="1500"/>
    <n v="12009"/>
    <x v="1"/>
    <n v="279"/>
    <s v="GB"/>
    <x v="4"/>
    <n v="1532840400"/>
    <n v="1533963600"/>
    <b v="0"/>
    <b v="1"/>
    <s v="music/rock"/>
    <x v="1"/>
    <s v="rock"/>
    <n v="800.6"/>
    <n v="43.043010752688176"/>
    <x v="192"/>
    <d v="2018-08-11T05:00:00"/>
    <x v="9"/>
  </r>
  <r>
    <n v="821"/>
    <s v="Alvarez-Andrews"/>
    <s v="Extended impactful secured line"/>
    <n v="4900"/>
    <n v="14273"/>
    <x v="1"/>
    <n v="210"/>
    <s v="US"/>
    <x v="1"/>
    <n v="1488261600"/>
    <n v="1489381200"/>
    <b v="0"/>
    <b v="0"/>
    <s v="film &amp; video/documentary"/>
    <x v="4"/>
    <s v="documentary"/>
    <n v="291.29000000000002"/>
    <n v="67.966666666666669"/>
    <x v="738"/>
    <d v="2017-03-13T05:00:00"/>
    <x v="5"/>
  </r>
  <r>
    <n v="822"/>
    <s v="Stewart and Sons"/>
    <s v="Distributed optimizing protocol"/>
    <n v="54000"/>
    <n v="188982"/>
    <x v="1"/>
    <n v="2100"/>
    <s v="US"/>
    <x v="1"/>
    <n v="1393567200"/>
    <n v="1395032400"/>
    <b v="0"/>
    <b v="0"/>
    <s v="music/rock"/>
    <x v="1"/>
    <s v="rock"/>
    <n v="349.97"/>
    <n v="89.991428571428571"/>
    <x v="739"/>
    <d v="2014-03-17T05:00:00"/>
    <x v="1"/>
  </r>
  <r>
    <n v="823"/>
    <s v="Dyer Inc"/>
    <s v="Secured well-modulated system engine"/>
    <n v="4100"/>
    <n v="14640"/>
    <x v="1"/>
    <n v="252"/>
    <s v="US"/>
    <x v="1"/>
    <n v="1410325200"/>
    <n v="1412485200"/>
    <b v="1"/>
    <b v="1"/>
    <s v="music/rock"/>
    <x v="1"/>
    <s v="rock"/>
    <n v="357.07"/>
    <n v="58.095238095238095"/>
    <x v="613"/>
    <d v="2014-10-05T05:00:00"/>
    <x v="1"/>
  </r>
  <r>
    <n v="824"/>
    <s v="Anderson, Williams and Cox"/>
    <s v="Streamlined national benchmark"/>
    <n v="85000"/>
    <n v="107516"/>
    <x v="1"/>
    <n v="1280"/>
    <s v="US"/>
    <x v="1"/>
    <n v="1276923600"/>
    <n v="1279688400"/>
    <b v="0"/>
    <b v="1"/>
    <s v="publishing/nonfiction"/>
    <x v="5"/>
    <s v="nonfiction"/>
    <n v="126.49"/>
    <n v="83.996875000000003"/>
    <x v="740"/>
    <d v="2010-07-21T05:00:00"/>
    <x v="6"/>
  </r>
  <r>
    <n v="825"/>
    <s v="Solomon PLC"/>
    <s v="Open-architected 24/7 infrastructure"/>
    <n v="3600"/>
    <n v="13950"/>
    <x v="1"/>
    <n v="157"/>
    <s v="GB"/>
    <x v="4"/>
    <n v="1500958800"/>
    <n v="1501995600"/>
    <b v="0"/>
    <b v="0"/>
    <s v="film &amp; video/shorts"/>
    <x v="4"/>
    <s v="shorts"/>
    <n v="387.5"/>
    <n v="88.853503184713375"/>
    <x v="145"/>
    <d v="2017-08-06T05:00:00"/>
    <x v="5"/>
  </r>
  <r>
    <n v="826"/>
    <s v="Miller-Hubbard"/>
    <s v="Digitized 6thgeneration Local Area Network"/>
    <n v="2800"/>
    <n v="12797"/>
    <x v="1"/>
    <n v="194"/>
    <s v="US"/>
    <x v="1"/>
    <n v="1292220000"/>
    <n v="1294639200"/>
    <b v="0"/>
    <b v="1"/>
    <s v="theater/plays"/>
    <x v="3"/>
    <s v="plays"/>
    <n v="457.04"/>
    <n v="65.963917525773198"/>
    <x v="741"/>
    <d v="2011-01-10T06:00:00"/>
    <x v="6"/>
  </r>
  <r>
    <n v="827"/>
    <s v="Miranda, Martinez and Lowery"/>
    <s v="Innovative actuating artificial intelligence"/>
    <n v="2300"/>
    <n v="6134"/>
    <x v="1"/>
    <n v="82"/>
    <s v="AU"/>
    <x v="2"/>
    <n v="1304398800"/>
    <n v="1305435600"/>
    <b v="0"/>
    <b v="1"/>
    <s v="film &amp; video/drama"/>
    <x v="4"/>
    <s v="drama"/>
    <n v="266.7"/>
    <n v="74.804878048780495"/>
    <x v="742"/>
    <d v="2011-05-15T05:00:00"/>
    <x v="8"/>
  </r>
  <r>
    <n v="828"/>
    <s v="Munoz, Cherry and Bell"/>
    <s v="Cross-platform reciprocal budgetary management"/>
    <n v="7100"/>
    <n v="4899"/>
    <x v="0"/>
    <n v="70"/>
    <s v="US"/>
    <x v="1"/>
    <n v="1535432400"/>
    <n v="1537592400"/>
    <b v="0"/>
    <b v="0"/>
    <s v="theater/plays"/>
    <x v="3"/>
    <s v="plays"/>
    <n v="69"/>
    <n v="69.98571428571428"/>
    <x v="202"/>
    <d v="2018-09-22T05:00:00"/>
    <x v="9"/>
  </r>
  <r>
    <n v="829"/>
    <s v="Baker-Higgins"/>
    <s v="Vision-oriented scalable portal"/>
    <n v="9600"/>
    <n v="4929"/>
    <x v="0"/>
    <n v="154"/>
    <s v="US"/>
    <x v="1"/>
    <n v="1433826000"/>
    <n v="1435122000"/>
    <b v="0"/>
    <b v="0"/>
    <s v="theater/plays"/>
    <x v="3"/>
    <s v="plays"/>
    <n v="51.34"/>
    <n v="32.006493506493506"/>
    <x v="743"/>
    <d v="2015-06-24T05:00:00"/>
    <x v="0"/>
  </r>
  <r>
    <n v="830"/>
    <s v="Johnson, Turner and Carroll"/>
    <s v="Persevering zero administration knowledge user"/>
    <n v="121600"/>
    <n v="1424"/>
    <x v="0"/>
    <n v="22"/>
    <s v="US"/>
    <x v="1"/>
    <n v="1514959200"/>
    <n v="1520056800"/>
    <b v="0"/>
    <b v="0"/>
    <s v="theater/plays"/>
    <x v="3"/>
    <s v="plays"/>
    <n v="1.17"/>
    <n v="64.727272727272734"/>
    <x v="744"/>
    <d v="2018-03-03T06:00:00"/>
    <x v="9"/>
  </r>
  <r>
    <n v="831"/>
    <s v="Ward PLC"/>
    <s v="Front-line bottom-line Graphic Interface"/>
    <n v="97100"/>
    <n v="105817"/>
    <x v="1"/>
    <n v="4233"/>
    <s v="US"/>
    <x v="1"/>
    <n v="1332738000"/>
    <n v="1335675600"/>
    <b v="0"/>
    <b v="0"/>
    <s v="photography/photography books"/>
    <x v="7"/>
    <s v="photography books"/>
    <n v="108.98"/>
    <n v="24.998110087408456"/>
    <x v="745"/>
    <d v="2012-04-29T05:00:00"/>
    <x v="4"/>
  </r>
  <r>
    <n v="832"/>
    <s v="Bradley, Beck and Mayo"/>
    <s v="Synergized fault-tolerant hierarchy"/>
    <n v="43200"/>
    <n v="136156"/>
    <x v="1"/>
    <n v="1297"/>
    <s v="DK"/>
    <x v="3"/>
    <n v="1445490000"/>
    <n v="1448431200"/>
    <b v="1"/>
    <b v="0"/>
    <s v="publishing/translations"/>
    <x v="5"/>
    <s v="translations"/>
    <n v="315.18"/>
    <n v="104.97764070932922"/>
    <x v="746"/>
    <d v="2015-11-25T06:00:00"/>
    <x v="0"/>
  </r>
  <r>
    <n v="833"/>
    <s v="Levine, Martin and Hernandez"/>
    <s v="Expanded asynchronous groupware"/>
    <n v="6800"/>
    <n v="10723"/>
    <x v="1"/>
    <n v="165"/>
    <s v="DK"/>
    <x v="3"/>
    <n v="1297663200"/>
    <n v="1298613600"/>
    <b v="0"/>
    <b v="0"/>
    <s v="publishing/translations"/>
    <x v="5"/>
    <s v="translations"/>
    <n v="157.69"/>
    <n v="64.987878787878785"/>
    <x v="747"/>
    <d v="2011-02-25T06:00:00"/>
    <x v="8"/>
  </r>
  <r>
    <n v="834"/>
    <s v="Gallegos, Wagner and Gaines"/>
    <s v="Expanded fault-tolerant emulation"/>
    <n v="7300"/>
    <n v="11228"/>
    <x v="1"/>
    <n v="119"/>
    <s v="US"/>
    <x v="1"/>
    <n v="1371963600"/>
    <n v="1372482000"/>
    <b v="0"/>
    <b v="0"/>
    <s v="theater/plays"/>
    <x v="3"/>
    <s v="plays"/>
    <n v="153.81"/>
    <n v="94.352941176470594"/>
    <x v="362"/>
    <d v="2013-06-29T05:00:00"/>
    <x v="2"/>
  </r>
  <r>
    <n v="835"/>
    <s v="Hodges, Smith and Kelly"/>
    <s v="Future-proofed 24hour model"/>
    <n v="86200"/>
    <n v="77355"/>
    <x v="0"/>
    <n v="1758"/>
    <s v="US"/>
    <x v="1"/>
    <n v="1425103200"/>
    <n v="1425621600"/>
    <b v="0"/>
    <b v="0"/>
    <s v="technology/web"/>
    <x v="2"/>
    <s v="web"/>
    <n v="89.74"/>
    <n v="44.001706484641637"/>
    <x v="748"/>
    <d v="2015-03-06T06:00:00"/>
    <x v="0"/>
  </r>
  <r>
    <n v="836"/>
    <s v="Macias Inc"/>
    <s v="Optimized didactic intranet"/>
    <n v="8100"/>
    <n v="6086"/>
    <x v="0"/>
    <n v="94"/>
    <s v="US"/>
    <x v="1"/>
    <n v="1265349600"/>
    <n v="1266300000"/>
    <b v="0"/>
    <b v="0"/>
    <s v="music/indie rock"/>
    <x v="1"/>
    <s v="indie rock"/>
    <n v="75.14"/>
    <n v="64.744680851063833"/>
    <x v="749"/>
    <d v="2010-02-16T06:00:00"/>
    <x v="6"/>
  </r>
  <r>
    <n v="837"/>
    <s v="Cook-Ortiz"/>
    <s v="Right-sized dedicated standardization"/>
    <n v="17700"/>
    <n v="150960"/>
    <x v="1"/>
    <n v="1797"/>
    <s v="US"/>
    <x v="1"/>
    <n v="1301202000"/>
    <n v="1305867600"/>
    <b v="0"/>
    <b v="0"/>
    <s v="music/jazz"/>
    <x v="1"/>
    <s v="jazz"/>
    <n v="852.88"/>
    <n v="84.00667779632721"/>
    <x v="643"/>
    <d v="2011-05-20T05:00:00"/>
    <x v="8"/>
  </r>
  <r>
    <n v="838"/>
    <s v="Jordan-Fischer"/>
    <s v="Vision-oriented high-level extranet"/>
    <n v="6400"/>
    <n v="8890"/>
    <x v="1"/>
    <n v="261"/>
    <s v="US"/>
    <x v="1"/>
    <n v="1538024400"/>
    <n v="1538802000"/>
    <b v="0"/>
    <b v="0"/>
    <s v="theater/plays"/>
    <x v="3"/>
    <s v="plays"/>
    <n v="138.91"/>
    <n v="34.061302681992338"/>
    <x v="750"/>
    <d v="2018-10-06T05:00:00"/>
    <x v="9"/>
  </r>
  <r>
    <n v="839"/>
    <s v="Pierce-Ramirez"/>
    <s v="Organized scalable initiative"/>
    <n v="7700"/>
    <n v="14644"/>
    <x v="1"/>
    <n v="157"/>
    <s v="US"/>
    <x v="1"/>
    <n v="1395032400"/>
    <n v="1398920400"/>
    <b v="0"/>
    <b v="1"/>
    <s v="film &amp; video/documentary"/>
    <x v="4"/>
    <s v="documentary"/>
    <n v="190.18"/>
    <n v="93.273885350318466"/>
    <x v="751"/>
    <d v="2014-05-01T05:00:00"/>
    <x v="1"/>
  </r>
  <r>
    <n v="840"/>
    <s v="Howell and Sons"/>
    <s v="Enhanced regional moderator"/>
    <n v="116300"/>
    <n v="116583"/>
    <x v="1"/>
    <n v="3533"/>
    <s v="US"/>
    <x v="1"/>
    <n v="1405486800"/>
    <n v="1405659600"/>
    <b v="0"/>
    <b v="1"/>
    <s v="theater/plays"/>
    <x v="3"/>
    <s v="plays"/>
    <n v="100.24"/>
    <n v="32.998301726577978"/>
    <x v="752"/>
    <d v="2014-07-18T05:00:00"/>
    <x v="1"/>
  </r>
  <r>
    <n v="841"/>
    <s v="Garcia, Dunn and Richardson"/>
    <s v="Automated even-keeled emulation"/>
    <n v="9100"/>
    <n v="12991"/>
    <x v="1"/>
    <n v="155"/>
    <s v="US"/>
    <x v="1"/>
    <n v="1455861600"/>
    <n v="1457244000"/>
    <b v="0"/>
    <b v="0"/>
    <s v="technology/web"/>
    <x v="2"/>
    <s v="web"/>
    <n v="142.76"/>
    <n v="83.812903225806451"/>
    <x v="753"/>
    <d v="2016-03-06T06:00:00"/>
    <x v="7"/>
  </r>
  <r>
    <n v="842"/>
    <s v="Lawson and Sons"/>
    <s v="Reverse-engineered multi-tasking product"/>
    <n v="1500"/>
    <n v="8447"/>
    <x v="1"/>
    <n v="132"/>
    <s v="IT"/>
    <x v="6"/>
    <n v="1529038800"/>
    <n v="1529298000"/>
    <b v="0"/>
    <b v="0"/>
    <s v="technology/wearables"/>
    <x v="2"/>
    <s v="wearables"/>
    <n v="563.13"/>
    <n v="63.992424242424242"/>
    <x v="754"/>
    <d v="2018-06-18T05:00:00"/>
    <x v="9"/>
  </r>
  <r>
    <n v="843"/>
    <s v="Porter-Hicks"/>
    <s v="De-engineered next generation parallelism"/>
    <n v="8800"/>
    <n v="2703"/>
    <x v="0"/>
    <n v="33"/>
    <s v="US"/>
    <x v="1"/>
    <n v="1535259600"/>
    <n v="1535778000"/>
    <b v="0"/>
    <b v="0"/>
    <s v="photography/photography books"/>
    <x v="7"/>
    <s v="photography books"/>
    <n v="30.72"/>
    <n v="81.909090909090907"/>
    <x v="755"/>
    <d v="2018-09-01T05:00:00"/>
    <x v="9"/>
  </r>
  <r>
    <n v="844"/>
    <s v="Rodriguez-Hansen"/>
    <s v="Intuitive cohesive groupware"/>
    <n v="8800"/>
    <n v="8747"/>
    <x v="3"/>
    <n v="94"/>
    <s v="US"/>
    <x v="1"/>
    <n v="1327212000"/>
    <n v="1327471200"/>
    <b v="0"/>
    <b v="0"/>
    <s v="film &amp; video/documentary"/>
    <x v="4"/>
    <s v="documentary"/>
    <n v="99.4"/>
    <n v="93.053191489361708"/>
    <x v="756"/>
    <d v="2012-01-25T06:00:00"/>
    <x v="4"/>
  </r>
  <r>
    <n v="845"/>
    <s v="Williams LLC"/>
    <s v="Up-sized high-level access"/>
    <n v="69900"/>
    <n v="138087"/>
    <x v="1"/>
    <n v="1354"/>
    <s v="GB"/>
    <x v="4"/>
    <n v="1526360400"/>
    <n v="1529557200"/>
    <b v="0"/>
    <b v="0"/>
    <s v="technology/web"/>
    <x v="2"/>
    <s v="web"/>
    <n v="197.55"/>
    <n v="101.98449039881831"/>
    <x v="757"/>
    <d v="2018-06-21T05:00:00"/>
    <x v="9"/>
  </r>
  <r>
    <n v="846"/>
    <s v="Cooper, Stanley and Bryant"/>
    <s v="Phased empowering success"/>
    <n v="1000"/>
    <n v="5085"/>
    <x v="1"/>
    <n v="48"/>
    <s v="US"/>
    <x v="1"/>
    <n v="1532149200"/>
    <n v="1535259600"/>
    <b v="1"/>
    <b v="1"/>
    <s v="technology/web"/>
    <x v="2"/>
    <s v="web"/>
    <n v="508.5"/>
    <n v="105.9375"/>
    <x v="758"/>
    <d v="2018-08-26T05:00:00"/>
    <x v="9"/>
  </r>
  <r>
    <n v="847"/>
    <s v="Miller, Glenn and Adams"/>
    <s v="Distributed actuating project"/>
    <n v="4700"/>
    <n v="11174"/>
    <x v="1"/>
    <n v="110"/>
    <s v="US"/>
    <x v="1"/>
    <n v="1515304800"/>
    <n v="1515564000"/>
    <b v="0"/>
    <b v="0"/>
    <s v="food/food trucks"/>
    <x v="0"/>
    <s v="food trucks"/>
    <n v="237.74"/>
    <n v="101.58181818181818"/>
    <x v="759"/>
    <d v="2018-01-10T06:00:00"/>
    <x v="9"/>
  </r>
  <r>
    <n v="848"/>
    <s v="Cole, Salazar and Moreno"/>
    <s v="Robust motivating orchestration"/>
    <n v="3200"/>
    <n v="10831"/>
    <x v="1"/>
    <n v="172"/>
    <s v="US"/>
    <x v="1"/>
    <n v="1276318800"/>
    <n v="1277096400"/>
    <b v="0"/>
    <b v="0"/>
    <s v="film &amp; video/drama"/>
    <x v="4"/>
    <s v="drama"/>
    <n v="338.47"/>
    <n v="62.970930232558139"/>
    <x v="760"/>
    <d v="2010-06-21T05:00:00"/>
    <x v="6"/>
  </r>
  <r>
    <n v="849"/>
    <s v="Jones-Ryan"/>
    <s v="Vision-oriented uniform instruction set"/>
    <n v="6700"/>
    <n v="8917"/>
    <x v="1"/>
    <n v="307"/>
    <s v="US"/>
    <x v="1"/>
    <n v="1328767200"/>
    <n v="1329026400"/>
    <b v="0"/>
    <b v="1"/>
    <s v="music/indie rock"/>
    <x v="1"/>
    <s v="indie rock"/>
    <n v="133.09"/>
    <n v="29.045602605863191"/>
    <x v="761"/>
    <d v="2012-02-12T06:00:00"/>
    <x v="4"/>
  </r>
  <r>
    <n v="850"/>
    <s v="Hood, Perez and Meadows"/>
    <s v="Cross-group upward-trending hierarchy"/>
    <n v="100"/>
    <n v="1"/>
    <x v="0"/>
    <n v="1"/>
    <s v="US"/>
    <x v="1"/>
    <n v="1321682400"/>
    <n v="1322978400"/>
    <b v="1"/>
    <b v="0"/>
    <s v="music/rock"/>
    <x v="1"/>
    <s v="rock"/>
    <n v="1"/>
    <n v="1"/>
    <x v="762"/>
    <d v="2011-12-04T06:00:00"/>
    <x v="8"/>
  </r>
  <r>
    <n v="851"/>
    <s v="Bright and Sons"/>
    <s v="Object-based needs-based info-mediaries"/>
    <n v="6000"/>
    <n v="12468"/>
    <x v="1"/>
    <n v="160"/>
    <s v="US"/>
    <x v="1"/>
    <n v="1335934800"/>
    <n v="1338786000"/>
    <b v="0"/>
    <b v="0"/>
    <s v="music/electric music"/>
    <x v="1"/>
    <s v="electric music"/>
    <n v="207.8"/>
    <n v="77.924999999999997"/>
    <x v="444"/>
    <d v="2012-06-04T05:00:00"/>
    <x v="4"/>
  </r>
  <r>
    <n v="852"/>
    <s v="Brady Ltd"/>
    <s v="Open-source reciprocal standardization"/>
    <n v="4900"/>
    <n v="2505"/>
    <x v="0"/>
    <n v="31"/>
    <s v="US"/>
    <x v="1"/>
    <n v="1310792400"/>
    <n v="1311656400"/>
    <b v="0"/>
    <b v="1"/>
    <s v="games/video games"/>
    <x v="6"/>
    <s v="video games"/>
    <n v="51.12"/>
    <n v="80.806451612903231"/>
    <x v="763"/>
    <d v="2011-07-26T05:00:00"/>
    <x v="8"/>
  </r>
  <r>
    <n v="853"/>
    <s v="Collier LLC"/>
    <s v="Secured well-modulated projection"/>
    <n v="17100"/>
    <n v="111502"/>
    <x v="1"/>
    <n v="1467"/>
    <s v="CA"/>
    <x v="0"/>
    <n v="1308546000"/>
    <n v="1308978000"/>
    <b v="0"/>
    <b v="1"/>
    <s v="music/indie rock"/>
    <x v="1"/>
    <s v="indie rock"/>
    <n v="652.05999999999995"/>
    <n v="76.006816632583508"/>
    <x v="764"/>
    <d v="2011-06-25T05:00:00"/>
    <x v="8"/>
  </r>
  <r>
    <n v="854"/>
    <s v="Campbell, Thomas and Obrien"/>
    <s v="Multi-channeled secondary middleware"/>
    <n v="171000"/>
    <n v="194309"/>
    <x v="1"/>
    <n v="2662"/>
    <s v="CA"/>
    <x v="0"/>
    <n v="1574056800"/>
    <n v="1576389600"/>
    <b v="0"/>
    <b v="0"/>
    <s v="publishing/fiction"/>
    <x v="5"/>
    <s v="fiction"/>
    <n v="113.63"/>
    <n v="72.993613824192337"/>
    <x v="765"/>
    <d v="2019-12-15T06:00:00"/>
    <x v="3"/>
  </r>
  <r>
    <n v="855"/>
    <s v="Moses-Terry"/>
    <s v="Horizontal clear-thinking framework"/>
    <n v="23400"/>
    <n v="23956"/>
    <x v="1"/>
    <n v="452"/>
    <s v="AU"/>
    <x v="2"/>
    <n v="1308373200"/>
    <n v="1311051600"/>
    <b v="0"/>
    <b v="0"/>
    <s v="theater/plays"/>
    <x v="3"/>
    <s v="plays"/>
    <n v="102.38"/>
    <n v="53"/>
    <x v="766"/>
    <d v="2011-07-19T05:00:00"/>
    <x v="8"/>
  </r>
  <r>
    <n v="856"/>
    <s v="Williams and Sons"/>
    <s v="Profound composite core"/>
    <n v="2400"/>
    <n v="8558"/>
    <x v="1"/>
    <n v="158"/>
    <s v="US"/>
    <x v="1"/>
    <n v="1335243600"/>
    <n v="1336712400"/>
    <b v="0"/>
    <b v="0"/>
    <s v="food/food trucks"/>
    <x v="0"/>
    <s v="food trucks"/>
    <n v="356.58"/>
    <n v="54.164556962025316"/>
    <x v="767"/>
    <d v="2012-05-11T05:00:00"/>
    <x v="4"/>
  </r>
  <r>
    <n v="857"/>
    <s v="Miranda, Gray and Hale"/>
    <s v="Programmable disintermediate matrices"/>
    <n v="5300"/>
    <n v="7413"/>
    <x v="1"/>
    <n v="225"/>
    <s v="CH"/>
    <x v="5"/>
    <n v="1328421600"/>
    <n v="1330408800"/>
    <b v="1"/>
    <b v="0"/>
    <s v="film &amp; video/shorts"/>
    <x v="4"/>
    <s v="shorts"/>
    <n v="139.87"/>
    <n v="32.946666666666665"/>
    <x v="768"/>
    <d v="2012-02-28T06:00:00"/>
    <x v="4"/>
  </r>
  <r>
    <n v="858"/>
    <s v="Ayala, Crawford and Taylor"/>
    <s v="Realigned 5thgeneration knowledge user"/>
    <n v="4000"/>
    <n v="2778"/>
    <x v="0"/>
    <n v="35"/>
    <s v="US"/>
    <x v="1"/>
    <n v="1524286800"/>
    <n v="1524891600"/>
    <b v="1"/>
    <b v="0"/>
    <s v="food/food trucks"/>
    <x v="0"/>
    <s v="food trucks"/>
    <n v="69.45"/>
    <n v="79.371428571428567"/>
    <x v="769"/>
    <d v="2018-04-28T05:00:00"/>
    <x v="9"/>
  </r>
  <r>
    <n v="859"/>
    <s v="Martinez Ltd"/>
    <s v="Multi-layered upward-trending groupware"/>
    <n v="7300"/>
    <n v="2594"/>
    <x v="0"/>
    <n v="63"/>
    <s v="US"/>
    <x v="1"/>
    <n v="1362117600"/>
    <n v="1363669200"/>
    <b v="0"/>
    <b v="1"/>
    <s v="theater/plays"/>
    <x v="3"/>
    <s v="plays"/>
    <n v="35.53"/>
    <n v="41.174603174603178"/>
    <x v="770"/>
    <d v="2013-03-19T05:00:00"/>
    <x v="2"/>
  </r>
  <r>
    <n v="860"/>
    <s v="Lee PLC"/>
    <s v="Re-contextualized leadingedge firmware"/>
    <n v="2000"/>
    <n v="5033"/>
    <x v="1"/>
    <n v="65"/>
    <s v="US"/>
    <x v="1"/>
    <n v="1550556000"/>
    <n v="1551420000"/>
    <b v="0"/>
    <b v="1"/>
    <s v="technology/wearables"/>
    <x v="2"/>
    <s v="wearables"/>
    <n v="251.65"/>
    <n v="77.430769230769229"/>
    <x v="771"/>
    <d v="2019-03-01T06:00:00"/>
    <x v="3"/>
  </r>
  <r>
    <n v="861"/>
    <s v="Young, Ramsey and Powell"/>
    <s v="Devolved disintermediate analyzer"/>
    <n v="8800"/>
    <n v="9317"/>
    <x v="1"/>
    <n v="163"/>
    <s v="US"/>
    <x v="1"/>
    <n v="1269147600"/>
    <n v="1269838800"/>
    <b v="0"/>
    <b v="0"/>
    <s v="theater/plays"/>
    <x v="3"/>
    <s v="plays"/>
    <n v="105.88"/>
    <n v="57.159509202453989"/>
    <x v="772"/>
    <d v="2010-03-29T05:00:00"/>
    <x v="6"/>
  </r>
  <r>
    <n v="862"/>
    <s v="Lewis and Sons"/>
    <s v="Profound disintermediate open system"/>
    <n v="3500"/>
    <n v="6560"/>
    <x v="1"/>
    <n v="85"/>
    <s v="US"/>
    <x v="1"/>
    <n v="1312174800"/>
    <n v="1312520400"/>
    <b v="0"/>
    <b v="0"/>
    <s v="theater/plays"/>
    <x v="3"/>
    <s v="plays"/>
    <n v="187.43"/>
    <n v="77.17647058823529"/>
    <x v="773"/>
    <d v="2011-08-05T05:00:00"/>
    <x v="8"/>
  </r>
  <r>
    <n v="863"/>
    <s v="Davis-Johnson"/>
    <s v="Automated reciprocal protocol"/>
    <n v="1400"/>
    <n v="5415"/>
    <x v="1"/>
    <n v="217"/>
    <s v="US"/>
    <x v="1"/>
    <n v="1434517200"/>
    <n v="1436504400"/>
    <b v="0"/>
    <b v="1"/>
    <s v="film &amp; video/television"/>
    <x v="4"/>
    <s v="television"/>
    <n v="386.79"/>
    <n v="24.953917050691246"/>
    <x v="774"/>
    <d v="2015-07-10T05:00:00"/>
    <x v="0"/>
  </r>
  <r>
    <n v="864"/>
    <s v="Stevenson-Thompson"/>
    <s v="Automated static workforce"/>
    <n v="4200"/>
    <n v="14577"/>
    <x v="1"/>
    <n v="150"/>
    <s v="US"/>
    <x v="1"/>
    <n v="1471582800"/>
    <n v="1472014800"/>
    <b v="0"/>
    <b v="0"/>
    <s v="film &amp; video/shorts"/>
    <x v="4"/>
    <s v="shorts"/>
    <n v="347.07"/>
    <n v="97.18"/>
    <x v="775"/>
    <d v="2016-08-24T05:00:00"/>
    <x v="7"/>
  </r>
  <r>
    <n v="865"/>
    <s v="Ellis, Smith and Armstrong"/>
    <s v="Horizontal attitude-oriented help-desk"/>
    <n v="81000"/>
    <n v="150515"/>
    <x v="1"/>
    <n v="3272"/>
    <s v="US"/>
    <x v="1"/>
    <n v="1410757200"/>
    <n v="1411534800"/>
    <b v="0"/>
    <b v="0"/>
    <s v="theater/plays"/>
    <x v="3"/>
    <s v="plays"/>
    <n v="185.82"/>
    <n v="46.000916870415651"/>
    <x v="776"/>
    <d v="2014-09-24T05:00:00"/>
    <x v="1"/>
  </r>
  <r>
    <n v="866"/>
    <s v="Jackson-Brown"/>
    <s v="Versatile 5thgeneration matrices"/>
    <n v="182800"/>
    <n v="79045"/>
    <x v="3"/>
    <n v="898"/>
    <s v="US"/>
    <x v="1"/>
    <n v="1304830800"/>
    <n v="1304917200"/>
    <b v="0"/>
    <b v="0"/>
    <s v="photography/photography books"/>
    <x v="7"/>
    <s v="photography books"/>
    <n v="43.24"/>
    <n v="88.023385300668153"/>
    <x v="777"/>
    <d v="2011-05-09T05:00:00"/>
    <x v="8"/>
  </r>
  <r>
    <n v="867"/>
    <s v="Kane, Pruitt and Rivera"/>
    <s v="Cross-platform next generation service-desk"/>
    <n v="4800"/>
    <n v="7797"/>
    <x v="1"/>
    <n v="300"/>
    <s v="US"/>
    <x v="1"/>
    <n v="1539061200"/>
    <n v="1539579600"/>
    <b v="0"/>
    <b v="0"/>
    <s v="food/food trucks"/>
    <x v="0"/>
    <s v="food trucks"/>
    <n v="162.44"/>
    <n v="25.99"/>
    <x v="778"/>
    <d v="2018-10-15T05:00:00"/>
    <x v="9"/>
  </r>
  <r>
    <n v="868"/>
    <s v="Wood, Buckley and Meza"/>
    <s v="Front-line web-enabled installation"/>
    <n v="7000"/>
    <n v="12939"/>
    <x v="1"/>
    <n v="126"/>
    <s v="US"/>
    <x v="1"/>
    <n v="1381554000"/>
    <n v="1382504400"/>
    <b v="0"/>
    <b v="0"/>
    <s v="theater/plays"/>
    <x v="3"/>
    <s v="plays"/>
    <n v="184.84"/>
    <n v="102.69047619047619"/>
    <x v="779"/>
    <d v="2013-10-23T05:00:00"/>
    <x v="2"/>
  </r>
  <r>
    <n v="869"/>
    <s v="Brown-Williams"/>
    <s v="Multi-channeled responsive product"/>
    <n v="161900"/>
    <n v="38376"/>
    <x v="0"/>
    <n v="526"/>
    <s v="US"/>
    <x v="1"/>
    <n v="1277096400"/>
    <n v="1278306000"/>
    <b v="0"/>
    <b v="0"/>
    <s v="film &amp; video/drama"/>
    <x v="4"/>
    <s v="drama"/>
    <n v="23.7"/>
    <n v="72.958174904942965"/>
    <x v="780"/>
    <d v="2010-07-05T05:00:00"/>
    <x v="6"/>
  </r>
  <r>
    <n v="870"/>
    <s v="Hansen-Austin"/>
    <s v="Adaptive demand-driven encryption"/>
    <n v="7700"/>
    <n v="6920"/>
    <x v="0"/>
    <n v="121"/>
    <s v="US"/>
    <x v="1"/>
    <n v="1440392400"/>
    <n v="1442552400"/>
    <b v="0"/>
    <b v="0"/>
    <s v="theater/plays"/>
    <x v="3"/>
    <s v="plays"/>
    <n v="89.87"/>
    <n v="57.190082644628099"/>
    <x v="335"/>
    <d v="2015-09-18T05:00:00"/>
    <x v="0"/>
  </r>
  <r>
    <n v="871"/>
    <s v="Santana-George"/>
    <s v="Re-engineered client-driven knowledge user"/>
    <n v="71500"/>
    <n v="194912"/>
    <x v="1"/>
    <n v="2320"/>
    <s v="US"/>
    <x v="1"/>
    <n v="1509512400"/>
    <n v="1511071200"/>
    <b v="0"/>
    <b v="1"/>
    <s v="theater/plays"/>
    <x v="3"/>
    <s v="plays"/>
    <n v="272.60000000000002"/>
    <n v="84.013793103448279"/>
    <x v="535"/>
    <d v="2017-11-19T06:00:00"/>
    <x v="5"/>
  </r>
  <r>
    <n v="872"/>
    <s v="Davis LLC"/>
    <s v="Compatible logistical paradigm"/>
    <n v="4700"/>
    <n v="7992"/>
    <x v="1"/>
    <n v="81"/>
    <s v="AU"/>
    <x v="2"/>
    <n v="1535950800"/>
    <n v="1536382800"/>
    <b v="0"/>
    <b v="0"/>
    <s v="film &amp; video/science fiction"/>
    <x v="4"/>
    <s v="science fiction"/>
    <n v="170.04"/>
    <n v="98.666666666666671"/>
    <x v="270"/>
    <d v="2018-09-08T05:00:00"/>
    <x v="9"/>
  </r>
  <r>
    <n v="873"/>
    <s v="Vazquez, Ochoa and Clark"/>
    <s v="Intuitive value-added installation"/>
    <n v="42100"/>
    <n v="79268"/>
    <x v="1"/>
    <n v="1887"/>
    <s v="US"/>
    <x v="1"/>
    <n v="1389160800"/>
    <n v="1389592800"/>
    <b v="0"/>
    <b v="0"/>
    <s v="photography/photography books"/>
    <x v="7"/>
    <s v="photography books"/>
    <n v="188.29"/>
    <n v="42.007419183889773"/>
    <x v="781"/>
    <d v="2014-01-13T06:00:00"/>
    <x v="1"/>
  </r>
  <r>
    <n v="874"/>
    <s v="Chung-Nguyen"/>
    <s v="Managed discrete parallelism"/>
    <n v="40200"/>
    <n v="139468"/>
    <x v="1"/>
    <n v="4358"/>
    <s v="US"/>
    <x v="1"/>
    <n v="1271998800"/>
    <n v="1275282000"/>
    <b v="0"/>
    <b v="1"/>
    <s v="photography/photography books"/>
    <x v="7"/>
    <s v="photography books"/>
    <n v="346.94"/>
    <n v="32.002753556677376"/>
    <x v="782"/>
    <d v="2010-05-31T05:00:00"/>
    <x v="6"/>
  </r>
  <r>
    <n v="875"/>
    <s v="Mueller-Harmon"/>
    <s v="Implemented tangible approach"/>
    <n v="7900"/>
    <n v="5465"/>
    <x v="0"/>
    <n v="67"/>
    <s v="US"/>
    <x v="1"/>
    <n v="1294898400"/>
    <n v="1294984800"/>
    <b v="0"/>
    <b v="0"/>
    <s v="music/rock"/>
    <x v="1"/>
    <s v="rock"/>
    <n v="69.180000000000007"/>
    <n v="81.567164179104481"/>
    <x v="783"/>
    <d v="2011-01-14T06:00:00"/>
    <x v="8"/>
  </r>
  <r>
    <n v="876"/>
    <s v="Dixon, Perez and Banks"/>
    <s v="Re-engineered encompassing definition"/>
    <n v="8300"/>
    <n v="2111"/>
    <x v="0"/>
    <n v="57"/>
    <s v="CA"/>
    <x v="0"/>
    <n v="1559970000"/>
    <n v="1562043600"/>
    <b v="0"/>
    <b v="0"/>
    <s v="photography/photography books"/>
    <x v="7"/>
    <s v="photography books"/>
    <n v="25.43"/>
    <n v="37.035087719298247"/>
    <x v="784"/>
    <d v="2019-07-02T05:00:00"/>
    <x v="3"/>
  </r>
  <r>
    <n v="877"/>
    <s v="Estrada Group"/>
    <s v="Multi-lateral uniform collaboration"/>
    <n v="163600"/>
    <n v="126628"/>
    <x v="0"/>
    <n v="1229"/>
    <s v="US"/>
    <x v="1"/>
    <n v="1469509200"/>
    <n v="1469595600"/>
    <b v="0"/>
    <b v="0"/>
    <s v="food/food trucks"/>
    <x v="0"/>
    <s v="food trucks"/>
    <n v="77.400000000000006"/>
    <n v="103.033360455655"/>
    <x v="785"/>
    <d v="2016-07-27T05:00:00"/>
    <x v="7"/>
  </r>
  <r>
    <n v="878"/>
    <s v="Lutz Group"/>
    <s v="Enterprise-wide foreground paradigm"/>
    <n v="2700"/>
    <n v="1012"/>
    <x v="0"/>
    <n v="12"/>
    <s v="IT"/>
    <x v="6"/>
    <n v="1579068000"/>
    <n v="1581141600"/>
    <b v="0"/>
    <b v="0"/>
    <s v="music/metal"/>
    <x v="1"/>
    <s v="metal"/>
    <n v="37.479999999999997"/>
    <n v="84.333333333333329"/>
    <x v="786"/>
    <d v="2020-02-08T06:00:00"/>
    <x v="10"/>
  </r>
  <r>
    <n v="879"/>
    <s v="Ortiz Inc"/>
    <s v="Stand-alone incremental parallelism"/>
    <n v="1000"/>
    <n v="5438"/>
    <x v="1"/>
    <n v="53"/>
    <s v="US"/>
    <x v="1"/>
    <n v="1487743200"/>
    <n v="1488520800"/>
    <b v="0"/>
    <b v="0"/>
    <s v="publishing/nonfiction"/>
    <x v="5"/>
    <s v="nonfiction"/>
    <n v="543.79999999999995"/>
    <n v="102.60377358490567"/>
    <x v="787"/>
    <d v="2017-03-03T06:00:00"/>
    <x v="5"/>
  </r>
  <r>
    <n v="880"/>
    <s v="Craig, Ellis and Miller"/>
    <s v="Persevering 5thgeneration throughput"/>
    <n v="84500"/>
    <n v="193101"/>
    <x v="1"/>
    <n v="2414"/>
    <s v="US"/>
    <x v="1"/>
    <n v="1563685200"/>
    <n v="1563858000"/>
    <b v="0"/>
    <b v="0"/>
    <s v="music/electric music"/>
    <x v="1"/>
    <s v="electric music"/>
    <n v="228.52"/>
    <n v="79.992129246064621"/>
    <x v="788"/>
    <d v="2019-07-23T05:00:00"/>
    <x v="3"/>
  </r>
  <r>
    <n v="881"/>
    <s v="Charles Inc"/>
    <s v="Implemented object-oriented synergy"/>
    <n v="81300"/>
    <n v="31665"/>
    <x v="0"/>
    <n v="452"/>
    <s v="US"/>
    <x v="1"/>
    <n v="1436418000"/>
    <n v="1438923600"/>
    <b v="0"/>
    <b v="1"/>
    <s v="theater/plays"/>
    <x v="3"/>
    <s v="plays"/>
    <n v="38.950000000000003"/>
    <n v="70.055309734513273"/>
    <x v="330"/>
    <d v="2015-08-07T05:00:00"/>
    <x v="0"/>
  </r>
  <r>
    <n v="882"/>
    <s v="White-Rosario"/>
    <s v="Balanced demand-driven definition"/>
    <n v="800"/>
    <n v="2960"/>
    <x v="1"/>
    <n v="80"/>
    <s v="US"/>
    <x v="1"/>
    <n v="1421820000"/>
    <n v="1422165600"/>
    <b v="0"/>
    <b v="0"/>
    <s v="theater/plays"/>
    <x v="3"/>
    <s v="plays"/>
    <n v="370"/>
    <n v="37"/>
    <x v="789"/>
    <d v="2015-01-25T06:00:00"/>
    <x v="0"/>
  </r>
  <r>
    <n v="883"/>
    <s v="Simmons-Villarreal"/>
    <s v="Customer-focused mobile Graphic Interface"/>
    <n v="3400"/>
    <n v="8089"/>
    <x v="1"/>
    <n v="193"/>
    <s v="US"/>
    <x v="1"/>
    <n v="1274763600"/>
    <n v="1277874000"/>
    <b v="0"/>
    <b v="0"/>
    <s v="film &amp; video/shorts"/>
    <x v="4"/>
    <s v="shorts"/>
    <n v="237.91"/>
    <n v="41.911917098445599"/>
    <x v="790"/>
    <d v="2010-06-30T05:00:00"/>
    <x v="6"/>
  </r>
  <r>
    <n v="884"/>
    <s v="Strickland Group"/>
    <s v="Horizontal secondary interface"/>
    <n v="170800"/>
    <n v="109374"/>
    <x v="0"/>
    <n v="1886"/>
    <s v="US"/>
    <x v="1"/>
    <n v="1399179600"/>
    <n v="1399352400"/>
    <b v="0"/>
    <b v="1"/>
    <s v="theater/plays"/>
    <x v="3"/>
    <s v="plays"/>
    <n v="64.040000000000006"/>
    <n v="57.992576882290564"/>
    <x v="791"/>
    <d v="2014-05-06T05:00:00"/>
    <x v="1"/>
  </r>
  <r>
    <n v="885"/>
    <s v="Lynch Ltd"/>
    <s v="Virtual analyzing collaboration"/>
    <n v="1800"/>
    <n v="2129"/>
    <x v="1"/>
    <n v="52"/>
    <s v="US"/>
    <x v="1"/>
    <n v="1275800400"/>
    <n v="1279083600"/>
    <b v="0"/>
    <b v="0"/>
    <s v="theater/plays"/>
    <x v="3"/>
    <s v="plays"/>
    <n v="118.28"/>
    <n v="40.942307692307693"/>
    <x v="792"/>
    <d v="2010-07-14T05:00:00"/>
    <x v="6"/>
  </r>
  <r>
    <n v="886"/>
    <s v="Sanders LLC"/>
    <s v="Multi-tiered explicit focus group"/>
    <n v="150600"/>
    <n v="127745"/>
    <x v="0"/>
    <n v="1825"/>
    <s v="US"/>
    <x v="1"/>
    <n v="1282798800"/>
    <n v="1284354000"/>
    <b v="0"/>
    <b v="0"/>
    <s v="music/indie rock"/>
    <x v="1"/>
    <s v="indie rock"/>
    <n v="84.82"/>
    <n v="69.9972602739726"/>
    <x v="793"/>
    <d v="2010-09-13T05:00:00"/>
    <x v="6"/>
  </r>
  <r>
    <n v="887"/>
    <s v="Cooper LLC"/>
    <s v="Multi-layered systematic knowledgebase"/>
    <n v="7800"/>
    <n v="2289"/>
    <x v="0"/>
    <n v="31"/>
    <s v="US"/>
    <x v="1"/>
    <n v="1437109200"/>
    <n v="1441170000"/>
    <b v="0"/>
    <b v="1"/>
    <s v="theater/plays"/>
    <x v="3"/>
    <s v="plays"/>
    <n v="29.35"/>
    <n v="73.838709677419359"/>
    <x v="794"/>
    <d v="2015-09-02T05:00:00"/>
    <x v="0"/>
  </r>
  <r>
    <n v="888"/>
    <s v="Palmer Ltd"/>
    <s v="Reverse-engineered uniform knowledge user"/>
    <n v="5800"/>
    <n v="12174"/>
    <x v="1"/>
    <n v="290"/>
    <s v="US"/>
    <x v="1"/>
    <n v="1491886800"/>
    <n v="1493528400"/>
    <b v="0"/>
    <b v="0"/>
    <s v="theater/plays"/>
    <x v="3"/>
    <s v="plays"/>
    <n v="209.9"/>
    <n v="41.979310344827589"/>
    <x v="795"/>
    <d v="2017-04-30T05:00:00"/>
    <x v="5"/>
  </r>
  <r>
    <n v="889"/>
    <s v="Santos Group"/>
    <s v="Secured dynamic capacity"/>
    <n v="5600"/>
    <n v="9508"/>
    <x v="1"/>
    <n v="122"/>
    <s v="US"/>
    <x v="1"/>
    <n v="1394600400"/>
    <n v="1395205200"/>
    <b v="0"/>
    <b v="1"/>
    <s v="music/electric music"/>
    <x v="1"/>
    <s v="electric music"/>
    <n v="169.79"/>
    <n v="77.93442622950819"/>
    <x v="796"/>
    <d v="2014-03-19T05:00:00"/>
    <x v="1"/>
  </r>
  <r>
    <n v="890"/>
    <s v="Christian, Kim and Jimenez"/>
    <s v="Devolved foreground throughput"/>
    <n v="134400"/>
    <n v="155849"/>
    <x v="1"/>
    <n v="1470"/>
    <s v="US"/>
    <x v="1"/>
    <n v="1561352400"/>
    <n v="1561438800"/>
    <b v="0"/>
    <b v="0"/>
    <s v="music/indie rock"/>
    <x v="1"/>
    <s v="indie rock"/>
    <n v="115.96"/>
    <n v="106.01972789115646"/>
    <x v="797"/>
    <d v="2019-06-25T05:00:00"/>
    <x v="3"/>
  </r>
  <r>
    <n v="891"/>
    <s v="Williams, Price and Hurley"/>
    <s v="Synchronized demand-driven infrastructure"/>
    <n v="3000"/>
    <n v="7758"/>
    <x v="1"/>
    <n v="165"/>
    <s v="CA"/>
    <x v="0"/>
    <n v="1322892000"/>
    <n v="1326693600"/>
    <b v="0"/>
    <b v="0"/>
    <s v="film &amp; video/documentary"/>
    <x v="4"/>
    <s v="documentary"/>
    <n v="258.60000000000002"/>
    <n v="47.018181818181816"/>
    <x v="798"/>
    <d v="2012-01-16T06:00:00"/>
    <x v="8"/>
  </r>
  <r>
    <n v="892"/>
    <s v="Anderson, Parks and Estrada"/>
    <s v="Realigned discrete structure"/>
    <n v="6000"/>
    <n v="13835"/>
    <x v="1"/>
    <n v="182"/>
    <s v="US"/>
    <x v="1"/>
    <n v="1274418000"/>
    <n v="1277960400"/>
    <b v="0"/>
    <b v="0"/>
    <s v="publishing/translations"/>
    <x v="5"/>
    <s v="translations"/>
    <n v="230.58"/>
    <n v="76.016483516483518"/>
    <x v="799"/>
    <d v="2010-07-01T05:00:00"/>
    <x v="6"/>
  </r>
  <r>
    <n v="893"/>
    <s v="Collins-Martinez"/>
    <s v="Progressive grid-enabled website"/>
    <n v="8400"/>
    <n v="10770"/>
    <x v="1"/>
    <n v="199"/>
    <s v="IT"/>
    <x v="6"/>
    <n v="1434344400"/>
    <n v="1434690000"/>
    <b v="0"/>
    <b v="1"/>
    <s v="film &amp; video/documentary"/>
    <x v="4"/>
    <s v="documentary"/>
    <n v="128.21"/>
    <n v="54.120603015075375"/>
    <x v="800"/>
    <d v="2015-06-19T05:00:00"/>
    <x v="0"/>
  </r>
  <r>
    <n v="894"/>
    <s v="Barrett Inc"/>
    <s v="Organic cohesive neural-net"/>
    <n v="1700"/>
    <n v="3208"/>
    <x v="1"/>
    <n v="56"/>
    <s v="GB"/>
    <x v="4"/>
    <n v="1373518800"/>
    <n v="1376110800"/>
    <b v="0"/>
    <b v="1"/>
    <s v="film &amp; video/television"/>
    <x v="4"/>
    <s v="television"/>
    <n v="188.71"/>
    <n v="57.285714285714285"/>
    <x v="801"/>
    <d v="2013-08-10T05:00:00"/>
    <x v="2"/>
  </r>
  <r>
    <n v="895"/>
    <s v="Adams-Rollins"/>
    <s v="Integrated demand-driven info-mediaries"/>
    <n v="159800"/>
    <n v="11108"/>
    <x v="0"/>
    <n v="107"/>
    <s v="US"/>
    <x v="1"/>
    <n v="1517637600"/>
    <n v="1518415200"/>
    <b v="0"/>
    <b v="0"/>
    <s v="theater/plays"/>
    <x v="3"/>
    <s v="plays"/>
    <n v="6.95"/>
    <n v="103.81308411214954"/>
    <x v="802"/>
    <d v="2018-02-12T06:00:00"/>
    <x v="9"/>
  </r>
  <r>
    <n v="896"/>
    <s v="Wright-Bryant"/>
    <s v="Reverse-engineered client-server extranet"/>
    <n v="19800"/>
    <n v="153338"/>
    <x v="1"/>
    <n v="1460"/>
    <s v="AU"/>
    <x v="2"/>
    <n v="1310619600"/>
    <n v="1310878800"/>
    <b v="0"/>
    <b v="1"/>
    <s v="food/food trucks"/>
    <x v="0"/>
    <s v="food trucks"/>
    <n v="774.43"/>
    <n v="105.02602739726028"/>
    <x v="803"/>
    <d v="2011-07-17T05:00:00"/>
    <x v="8"/>
  </r>
  <r>
    <n v="897"/>
    <s v="Berry-Cannon"/>
    <s v="Organized discrete encoding"/>
    <n v="8800"/>
    <n v="2437"/>
    <x v="0"/>
    <n v="27"/>
    <s v="US"/>
    <x v="1"/>
    <n v="1556427600"/>
    <n v="1556600400"/>
    <b v="0"/>
    <b v="0"/>
    <s v="theater/plays"/>
    <x v="3"/>
    <s v="plays"/>
    <n v="27.69"/>
    <n v="90.259259259259252"/>
    <x v="212"/>
    <d v="2019-04-30T05:00:00"/>
    <x v="3"/>
  </r>
  <r>
    <n v="898"/>
    <s v="Davis-Gonzalez"/>
    <s v="Balanced regional flexibility"/>
    <n v="179100"/>
    <n v="93991"/>
    <x v="0"/>
    <n v="1221"/>
    <s v="US"/>
    <x v="1"/>
    <n v="1576476000"/>
    <n v="1576994400"/>
    <b v="0"/>
    <b v="0"/>
    <s v="film &amp; video/documentary"/>
    <x v="4"/>
    <s v="documentary"/>
    <n v="52.48"/>
    <n v="76.978705978705975"/>
    <x v="804"/>
    <d v="2019-12-22T06:00:00"/>
    <x v="3"/>
  </r>
  <r>
    <n v="899"/>
    <s v="Best-Young"/>
    <s v="Implemented multimedia time-frame"/>
    <n v="3100"/>
    <n v="12620"/>
    <x v="1"/>
    <n v="123"/>
    <s v="CH"/>
    <x v="5"/>
    <n v="1381122000"/>
    <n v="1382677200"/>
    <b v="0"/>
    <b v="0"/>
    <s v="music/jazz"/>
    <x v="1"/>
    <s v="jazz"/>
    <n v="407.1"/>
    <n v="102.60162601626017"/>
    <x v="805"/>
    <d v="2013-10-25T05:00:00"/>
    <x v="2"/>
  </r>
  <r>
    <n v="900"/>
    <s v="Powers, Smith and Deleon"/>
    <s v="Enhanced uniform service-desk"/>
    <n v="100"/>
    <n v="2"/>
    <x v="0"/>
    <n v="1"/>
    <s v="US"/>
    <x v="1"/>
    <n v="1411102800"/>
    <n v="1411189200"/>
    <b v="0"/>
    <b v="1"/>
    <s v="technology/web"/>
    <x v="2"/>
    <s v="web"/>
    <n v="2"/>
    <n v="2"/>
    <x v="806"/>
    <d v="2014-09-20T05:00:00"/>
    <x v="1"/>
  </r>
  <r>
    <n v="901"/>
    <s v="Hogan Group"/>
    <s v="Versatile bottom-line definition"/>
    <n v="5600"/>
    <n v="8746"/>
    <x v="1"/>
    <n v="159"/>
    <s v="US"/>
    <x v="1"/>
    <n v="1531803600"/>
    <n v="1534654800"/>
    <b v="0"/>
    <b v="1"/>
    <s v="music/rock"/>
    <x v="1"/>
    <s v="rock"/>
    <n v="156.18"/>
    <n v="55.0062893081761"/>
    <x v="807"/>
    <d v="2018-08-19T05:00:00"/>
    <x v="9"/>
  </r>
  <r>
    <n v="902"/>
    <s v="Wang, Silva and Byrd"/>
    <s v="Integrated bifurcated software"/>
    <n v="1400"/>
    <n v="3534"/>
    <x v="1"/>
    <n v="110"/>
    <s v="US"/>
    <x v="1"/>
    <n v="1454133600"/>
    <n v="1457762400"/>
    <b v="0"/>
    <b v="0"/>
    <s v="technology/web"/>
    <x v="2"/>
    <s v="web"/>
    <n v="252.43"/>
    <n v="32.127272727272725"/>
    <x v="722"/>
    <d v="2016-03-12T06:00:00"/>
    <x v="7"/>
  </r>
  <r>
    <n v="903"/>
    <s v="Parker-Morris"/>
    <s v="Assimilated next generation instruction set"/>
    <n v="41000"/>
    <n v="709"/>
    <x v="2"/>
    <n v="14"/>
    <s v="US"/>
    <x v="1"/>
    <n v="1336194000"/>
    <n v="1337490000"/>
    <b v="0"/>
    <b v="1"/>
    <s v="publishing/nonfiction"/>
    <x v="5"/>
    <s v="nonfiction"/>
    <n v="1.73"/>
    <n v="50.642857142857146"/>
    <x v="477"/>
    <d v="2012-05-20T05:00:00"/>
    <x v="4"/>
  </r>
  <r>
    <n v="904"/>
    <s v="Rodriguez, Johnson and Jackson"/>
    <s v="Digitized foreground array"/>
    <n v="6500"/>
    <n v="795"/>
    <x v="0"/>
    <n v="16"/>
    <s v="US"/>
    <x v="1"/>
    <n v="1349326800"/>
    <n v="1349672400"/>
    <b v="0"/>
    <b v="0"/>
    <s v="publishing/radio &amp; podcasts"/>
    <x v="5"/>
    <s v="radio &amp; podcasts"/>
    <n v="12.23"/>
    <n v="49.6875"/>
    <x v="259"/>
    <d v="2012-10-08T05:00:00"/>
    <x v="4"/>
  </r>
  <r>
    <n v="905"/>
    <s v="Haynes PLC"/>
    <s v="Re-engineered clear-thinking project"/>
    <n v="7900"/>
    <n v="12955"/>
    <x v="1"/>
    <n v="236"/>
    <s v="US"/>
    <x v="1"/>
    <n v="1379566800"/>
    <n v="1379826000"/>
    <b v="0"/>
    <b v="0"/>
    <s v="theater/plays"/>
    <x v="3"/>
    <s v="plays"/>
    <n v="163.99"/>
    <n v="54.894067796610166"/>
    <x v="9"/>
    <d v="2013-09-22T05:00:00"/>
    <x v="2"/>
  </r>
  <r>
    <n v="906"/>
    <s v="Hayes Group"/>
    <s v="Implemented even-keeled standardization"/>
    <n v="5500"/>
    <n v="8964"/>
    <x v="1"/>
    <n v="191"/>
    <s v="US"/>
    <x v="1"/>
    <n v="1494651600"/>
    <n v="1497762000"/>
    <b v="1"/>
    <b v="1"/>
    <s v="film &amp; video/documentary"/>
    <x v="4"/>
    <s v="documentary"/>
    <n v="162.97999999999999"/>
    <n v="46.931937172774866"/>
    <x v="808"/>
    <d v="2017-06-18T05:00:00"/>
    <x v="5"/>
  </r>
  <r>
    <n v="907"/>
    <s v="White, Pena and Calhoun"/>
    <s v="Quality-focused asymmetric adapter"/>
    <n v="9100"/>
    <n v="1843"/>
    <x v="0"/>
    <n v="41"/>
    <s v="US"/>
    <x v="1"/>
    <n v="1303880400"/>
    <n v="1304485200"/>
    <b v="0"/>
    <b v="0"/>
    <s v="theater/plays"/>
    <x v="3"/>
    <s v="plays"/>
    <n v="20.25"/>
    <n v="44.951219512195124"/>
    <x v="809"/>
    <d v="2011-05-04T05:00:00"/>
    <x v="8"/>
  </r>
  <r>
    <n v="908"/>
    <s v="Bryant-Pope"/>
    <s v="Networked intangible help-desk"/>
    <n v="38200"/>
    <n v="121950"/>
    <x v="1"/>
    <n v="3934"/>
    <s v="US"/>
    <x v="1"/>
    <n v="1335934800"/>
    <n v="1336885200"/>
    <b v="0"/>
    <b v="0"/>
    <s v="games/video games"/>
    <x v="6"/>
    <s v="video games"/>
    <n v="319.24"/>
    <n v="30.99898322318251"/>
    <x v="444"/>
    <d v="2012-05-13T05:00:00"/>
    <x v="4"/>
  </r>
  <r>
    <n v="909"/>
    <s v="Gates, Li and Thompson"/>
    <s v="Synchronized attitude-oriented frame"/>
    <n v="1800"/>
    <n v="8621"/>
    <x v="1"/>
    <n v="80"/>
    <s v="CA"/>
    <x v="0"/>
    <n v="1528088400"/>
    <n v="1530421200"/>
    <b v="0"/>
    <b v="1"/>
    <s v="theater/plays"/>
    <x v="3"/>
    <s v="plays"/>
    <n v="478.94"/>
    <n v="107.7625"/>
    <x v="384"/>
    <d v="2018-07-01T05:00:00"/>
    <x v="9"/>
  </r>
  <r>
    <n v="910"/>
    <s v="King-Morris"/>
    <s v="Proactive incremental architecture"/>
    <n v="154500"/>
    <n v="30215"/>
    <x v="3"/>
    <n v="296"/>
    <s v="US"/>
    <x v="1"/>
    <n v="1421906400"/>
    <n v="1421992800"/>
    <b v="0"/>
    <b v="0"/>
    <s v="theater/plays"/>
    <x v="3"/>
    <s v="plays"/>
    <n v="19.559999999999999"/>
    <n v="102.07770270270271"/>
    <x v="810"/>
    <d v="2015-01-23T06:00:00"/>
    <x v="0"/>
  </r>
  <r>
    <n v="911"/>
    <s v="Carter, Cole and Curtis"/>
    <s v="Cloned responsive standardization"/>
    <n v="5800"/>
    <n v="11539"/>
    <x v="1"/>
    <n v="462"/>
    <s v="US"/>
    <x v="1"/>
    <n v="1568005200"/>
    <n v="1568178000"/>
    <b v="1"/>
    <b v="0"/>
    <s v="technology/web"/>
    <x v="2"/>
    <s v="web"/>
    <n v="198.95"/>
    <n v="24.976190476190474"/>
    <x v="811"/>
    <d v="2019-09-11T05:00:00"/>
    <x v="3"/>
  </r>
  <r>
    <n v="912"/>
    <s v="Sanchez-Parsons"/>
    <s v="Reduced bifurcated pricing structure"/>
    <n v="1800"/>
    <n v="14310"/>
    <x v="1"/>
    <n v="179"/>
    <s v="US"/>
    <x v="1"/>
    <n v="1346821200"/>
    <n v="1347944400"/>
    <b v="1"/>
    <b v="0"/>
    <s v="film &amp; video/drama"/>
    <x v="4"/>
    <s v="drama"/>
    <n v="795"/>
    <n v="79.944134078212286"/>
    <x v="812"/>
    <d v="2012-09-18T05:00:00"/>
    <x v="4"/>
  </r>
  <r>
    <n v="913"/>
    <s v="Rivera-Pearson"/>
    <s v="Re-engineered asymmetric challenge"/>
    <n v="70200"/>
    <n v="35536"/>
    <x v="0"/>
    <n v="523"/>
    <s v="AU"/>
    <x v="2"/>
    <n v="1557637200"/>
    <n v="1558760400"/>
    <b v="0"/>
    <b v="0"/>
    <s v="film &amp; video/drama"/>
    <x v="4"/>
    <s v="drama"/>
    <n v="50.62"/>
    <n v="67.946462715105156"/>
    <x v="813"/>
    <d v="2019-05-25T05:00:00"/>
    <x v="3"/>
  </r>
  <r>
    <n v="914"/>
    <s v="Ramirez, Padilla and Barrera"/>
    <s v="Diverse client-driven conglomeration"/>
    <n v="6400"/>
    <n v="3676"/>
    <x v="0"/>
    <n v="141"/>
    <s v="GB"/>
    <x v="4"/>
    <n v="1375592400"/>
    <n v="1376629200"/>
    <b v="0"/>
    <b v="0"/>
    <s v="theater/plays"/>
    <x v="3"/>
    <s v="plays"/>
    <n v="57.44"/>
    <n v="26.070921985815602"/>
    <x v="814"/>
    <d v="2013-08-16T05:00:00"/>
    <x v="2"/>
  </r>
  <r>
    <n v="915"/>
    <s v="Riggs Group"/>
    <s v="Configurable upward-trending solution"/>
    <n v="125900"/>
    <n v="195936"/>
    <x v="1"/>
    <n v="1866"/>
    <s v="GB"/>
    <x v="4"/>
    <n v="1503982800"/>
    <n v="1504760400"/>
    <b v="0"/>
    <b v="0"/>
    <s v="film &amp; video/television"/>
    <x v="4"/>
    <s v="television"/>
    <n v="155.63"/>
    <n v="105.0032154340836"/>
    <x v="80"/>
    <d v="2017-09-07T05:00:00"/>
    <x v="5"/>
  </r>
  <r>
    <n v="916"/>
    <s v="Clements Ltd"/>
    <s v="Persistent bandwidth-monitored framework"/>
    <n v="3700"/>
    <n v="1343"/>
    <x v="0"/>
    <n v="52"/>
    <s v="US"/>
    <x v="1"/>
    <n v="1418882400"/>
    <n v="1419660000"/>
    <b v="0"/>
    <b v="0"/>
    <s v="photography/photography books"/>
    <x v="7"/>
    <s v="photography books"/>
    <n v="36.299999999999997"/>
    <n v="25.826923076923077"/>
    <x v="815"/>
    <d v="2014-12-27T06:00:00"/>
    <x v="1"/>
  </r>
  <r>
    <n v="917"/>
    <s v="Cooper Inc"/>
    <s v="Polarized discrete product"/>
    <n v="3600"/>
    <n v="2097"/>
    <x v="2"/>
    <n v="27"/>
    <s v="GB"/>
    <x v="4"/>
    <n v="1309237200"/>
    <n v="1311310800"/>
    <b v="0"/>
    <b v="1"/>
    <s v="film &amp; video/shorts"/>
    <x v="4"/>
    <s v="shorts"/>
    <n v="58.25"/>
    <n v="77.666666666666671"/>
    <x v="816"/>
    <d v="2011-07-22T05:00:00"/>
    <x v="8"/>
  </r>
  <r>
    <n v="918"/>
    <s v="Jones-Gonzalez"/>
    <s v="Seamless dynamic website"/>
    <n v="3800"/>
    <n v="9021"/>
    <x v="1"/>
    <n v="156"/>
    <s v="CH"/>
    <x v="5"/>
    <n v="1343365200"/>
    <n v="1344315600"/>
    <b v="0"/>
    <b v="0"/>
    <s v="publishing/radio &amp; podcasts"/>
    <x v="5"/>
    <s v="radio &amp; podcasts"/>
    <n v="237.39"/>
    <n v="57.82692307692308"/>
    <x v="474"/>
    <d v="2012-08-07T05:00:00"/>
    <x v="4"/>
  </r>
  <r>
    <n v="919"/>
    <s v="Fox Ltd"/>
    <s v="Extended multimedia firmware"/>
    <n v="35600"/>
    <n v="20915"/>
    <x v="0"/>
    <n v="225"/>
    <s v="AU"/>
    <x v="2"/>
    <n v="1507957200"/>
    <n v="1510725600"/>
    <b v="0"/>
    <b v="1"/>
    <s v="theater/plays"/>
    <x v="3"/>
    <s v="plays"/>
    <n v="58.75"/>
    <n v="92.955555555555549"/>
    <x v="817"/>
    <d v="2017-11-15T06:00:00"/>
    <x v="5"/>
  </r>
  <r>
    <n v="920"/>
    <s v="Green, Murphy and Webb"/>
    <s v="Versatile directional project"/>
    <n v="5300"/>
    <n v="9676"/>
    <x v="1"/>
    <n v="255"/>
    <s v="US"/>
    <x v="1"/>
    <n v="1549519200"/>
    <n v="1551247200"/>
    <b v="1"/>
    <b v="0"/>
    <s v="film &amp; video/animation"/>
    <x v="4"/>
    <s v="animation"/>
    <n v="182.57"/>
    <n v="37.945098039215686"/>
    <x v="818"/>
    <d v="2019-02-27T06:00:00"/>
    <x v="3"/>
  </r>
  <r>
    <n v="921"/>
    <s v="Stevenson PLC"/>
    <s v="Profound directional knowledge user"/>
    <n v="160400"/>
    <n v="1210"/>
    <x v="0"/>
    <n v="38"/>
    <s v="US"/>
    <x v="1"/>
    <n v="1329026400"/>
    <n v="1330236000"/>
    <b v="0"/>
    <b v="0"/>
    <s v="technology/web"/>
    <x v="2"/>
    <s v="web"/>
    <n v="0.75"/>
    <n v="31.842105263157894"/>
    <x v="819"/>
    <d v="2012-02-26T06:00:00"/>
    <x v="4"/>
  </r>
  <r>
    <n v="922"/>
    <s v="Soto-Anthony"/>
    <s v="Ameliorated logistical capability"/>
    <n v="51400"/>
    <n v="90440"/>
    <x v="1"/>
    <n v="2261"/>
    <s v="US"/>
    <x v="1"/>
    <n v="1544335200"/>
    <n v="1545112800"/>
    <b v="0"/>
    <b v="1"/>
    <s v="music/world music"/>
    <x v="1"/>
    <s v="world music"/>
    <n v="175.95"/>
    <n v="40"/>
    <x v="609"/>
    <d v="2018-12-18T06:00:00"/>
    <x v="9"/>
  </r>
  <r>
    <n v="923"/>
    <s v="Wise and Sons"/>
    <s v="Sharable discrete definition"/>
    <n v="1700"/>
    <n v="4044"/>
    <x v="1"/>
    <n v="40"/>
    <s v="US"/>
    <x v="1"/>
    <n v="1279083600"/>
    <n v="1279170000"/>
    <b v="0"/>
    <b v="0"/>
    <s v="theater/plays"/>
    <x v="3"/>
    <s v="plays"/>
    <n v="237.88"/>
    <n v="101.1"/>
    <x v="547"/>
    <d v="2010-07-15T05:00:00"/>
    <x v="6"/>
  </r>
  <r>
    <n v="924"/>
    <s v="Butler-Barr"/>
    <s v="User-friendly next generation core"/>
    <n v="39400"/>
    <n v="192292"/>
    <x v="1"/>
    <n v="2289"/>
    <s v="IT"/>
    <x v="6"/>
    <n v="1572498000"/>
    <n v="1573452000"/>
    <b v="0"/>
    <b v="0"/>
    <s v="theater/plays"/>
    <x v="3"/>
    <s v="plays"/>
    <n v="488.05"/>
    <n v="84.006989951944078"/>
    <x v="820"/>
    <d v="2019-11-11T06:00:00"/>
    <x v="3"/>
  </r>
  <r>
    <n v="925"/>
    <s v="Wilson, Jefferson and Anderson"/>
    <s v="Profit-focused empowering system engine"/>
    <n v="3000"/>
    <n v="6722"/>
    <x v="1"/>
    <n v="65"/>
    <s v="US"/>
    <x v="1"/>
    <n v="1506056400"/>
    <n v="1507093200"/>
    <b v="0"/>
    <b v="0"/>
    <s v="theater/plays"/>
    <x v="3"/>
    <s v="plays"/>
    <n v="224.07"/>
    <n v="103.41538461538461"/>
    <x v="821"/>
    <d v="2017-10-04T05:00:00"/>
    <x v="5"/>
  </r>
  <r>
    <n v="926"/>
    <s v="Brown-Oliver"/>
    <s v="Synchronized cohesive encoding"/>
    <n v="8700"/>
    <n v="1577"/>
    <x v="0"/>
    <n v="15"/>
    <s v="US"/>
    <x v="1"/>
    <n v="1463029200"/>
    <n v="1463374800"/>
    <b v="0"/>
    <b v="0"/>
    <s v="food/food trucks"/>
    <x v="0"/>
    <s v="food trucks"/>
    <n v="18.13"/>
    <n v="105.13333333333334"/>
    <x v="151"/>
    <d v="2016-05-16T05:00:00"/>
    <x v="7"/>
  </r>
  <r>
    <n v="927"/>
    <s v="Davis-Gardner"/>
    <s v="Synergistic dynamic utilization"/>
    <n v="7200"/>
    <n v="3301"/>
    <x v="0"/>
    <n v="37"/>
    <s v="US"/>
    <x v="1"/>
    <n v="1342069200"/>
    <n v="1344574800"/>
    <b v="0"/>
    <b v="0"/>
    <s v="theater/plays"/>
    <x v="3"/>
    <s v="plays"/>
    <n v="45.85"/>
    <n v="89.21621621621621"/>
    <x v="822"/>
    <d v="2012-08-10T05:00:00"/>
    <x v="4"/>
  </r>
  <r>
    <n v="928"/>
    <s v="Dawson Group"/>
    <s v="Triple-buffered bi-directional model"/>
    <n v="167400"/>
    <n v="196386"/>
    <x v="1"/>
    <n v="3777"/>
    <s v="IT"/>
    <x v="6"/>
    <n v="1388296800"/>
    <n v="1389074400"/>
    <b v="0"/>
    <b v="0"/>
    <s v="technology/web"/>
    <x v="2"/>
    <s v="web"/>
    <n v="117.32"/>
    <n v="51.995234312946785"/>
    <x v="823"/>
    <d v="2014-01-07T06:00:00"/>
    <x v="2"/>
  </r>
  <r>
    <n v="929"/>
    <s v="Turner-Terrell"/>
    <s v="Polarized tertiary function"/>
    <n v="5500"/>
    <n v="11952"/>
    <x v="1"/>
    <n v="184"/>
    <s v="GB"/>
    <x v="4"/>
    <n v="1493787600"/>
    <n v="1494997200"/>
    <b v="0"/>
    <b v="0"/>
    <s v="theater/plays"/>
    <x v="3"/>
    <s v="plays"/>
    <n v="217.31"/>
    <n v="64.956521739130437"/>
    <x v="824"/>
    <d v="2017-05-17T05:00:00"/>
    <x v="5"/>
  </r>
  <r>
    <n v="930"/>
    <s v="Hall, Buchanan and Benton"/>
    <s v="Configurable fault-tolerant structure"/>
    <n v="3500"/>
    <n v="3930"/>
    <x v="1"/>
    <n v="85"/>
    <s v="US"/>
    <x v="1"/>
    <n v="1424844000"/>
    <n v="1425448800"/>
    <b v="0"/>
    <b v="1"/>
    <s v="theater/plays"/>
    <x v="3"/>
    <s v="plays"/>
    <n v="112.29"/>
    <n v="46.235294117647058"/>
    <x v="825"/>
    <d v="2015-03-04T06:00:00"/>
    <x v="0"/>
  </r>
  <r>
    <n v="931"/>
    <s v="Lowery, Hayden and Cruz"/>
    <s v="Digitized 24/7 budgetary management"/>
    <n v="7900"/>
    <n v="5729"/>
    <x v="0"/>
    <n v="112"/>
    <s v="US"/>
    <x v="1"/>
    <n v="1403931600"/>
    <n v="1404104400"/>
    <b v="0"/>
    <b v="1"/>
    <s v="theater/plays"/>
    <x v="3"/>
    <s v="plays"/>
    <n v="72.52"/>
    <n v="51.151785714285715"/>
    <x v="826"/>
    <d v="2014-06-30T05:00:00"/>
    <x v="1"/>
  </r>
  <r>
    <n v="932"/>
    <s v="Mora, Miller and Harper"/>
    <s v="Stand-alone zero tolerance algorithm"/>
    <n v="2300"/>
    <n v="4883"/>
    <x v="1"/>
    <n v="144"/>
    <s v="US"/>
    <x v="1"/>
    <n v="1394514000"/>
    <n v="1394773200"/>
    <b v="0"/>
    <b v="0"/>
    <s v="music/rock"/>
    <x v="1"/>
    <s v="rock"/>
    <n v="212.3"/>
    <n v="33.909722222222221"/>
    <x v="827"/>
    <d v="2014-03-14T05:00:00"/>
    <x v="1"/>
  </r>
  <r>
    <n v="933"/>
    <s v="Espinoza Group"/>
    <s v="Implemented tangible support"/>
    <n v="73000"/>
    <n v="175015"/>
    <x v="1"/>
    <n v="1902"/>
    <s v="US"/>
    <x v="1"/>
    <n v="1365397200"/>
    <n v="1366520400"/>
    <b v="0"/>
    <b v="0"/>
    <s v="theater/plays"/>
    <x v="3"/>
    <s v="plays"/>
    <n v="239.75"/>
    <n v="92.016298633017882"/>
    <x v="828"/>
    <d v="2013-04-21T05:00:00"/>
    <x v="2"/>
  </r>
  <r>
    <n v="934"/>
    <s v="Davis, Crawford and Lopez"/>
    <s v="Reactive radical framework"/>
    <n v="6200"/>
    <n v="11280"/>
    <x v="1"/>
    <n v="105"/>
    <s v="US"/>
    <x v="1"/>
    <n v="1456120800"/>
    <n v="1456639200"/>
    <b v="0"/>
    <b v="0"/>
    <s v="theater/plays"/>
    <x v="3"/>
    <s v="plays"/>
    <n v="181.94"/>
    <n v="107.42857142857143"/>
    <x v="829"/>
    <d v="2016-02-28T06:00:00"/>
    <x v="7"/>
  </r>
  <r>
    <n v="935"/>
    <s v="Richards, Stevens and Fleming"/>
    <s v="Object-based full-range knowledge user"/>
    <n v="6100"/>
    <n v="10012"/>
    <x v="1"/>
    <n v="132"/>
    <s v="US"/>
    <x v="1"/>
    <n v="1437714000"/>
    <n v="1438318800"/>
    <b v="0"/>
    <b v="0"/>
    <s v="theater/plays"/>
    <x v="3"/>
    <s v="plays"/>
    <n v="164.13"/>
    <n v="75.848484848484844"/>
    <x v="830"/>
    <d v="2015-07-31T05:00:00"/>
    <x v="0"/>
  </r>
  <r>
    <n v="936"/>
    <s v="Brown Ltd"/>
    <s v="Enhanced composite contingency"/>
    <n v="103200"/>
    <n v="1690"/>
    <x v="0"/>
    <n v="21"/>
    <s v="US"/>
    <x v="1"/>
    <n v="1563771600"/>
    <n v="1564030800"/>
    <b v="1"/>
    <b v="0"/>
    <s v="theater/plays"/>
    <x v="3"/>
    <s v="plays"/>
    <n v="1.64"/>
    <n v="80.476190476190482"/>
    <x v="831"/>
    <d v="2019-07-25T05:00:00"/>
    <x v="3"/>
  </r>
  <r>
    <n v="937"/>
    <s v="Tapia, Sandoval and Hurley"/>
    <s v="Cloned fresh-thinking model"/>
    <n v="171000"/>
    <n v="84891"/>
    <x v="3"/>
    <n v="976"/>
    <s v="US"/>
    <x v="1"/>
    <n v="1448517600"/>
    <n v="1449295200"/>
    <b v="0"/>
    <b v="0"/>
    <s v="film &amp; video/documentary"/>
    <x v="4"/>
    <s v="documentary"/>
    <n v="49.64"/>
    <n v="86.978483606557376"/>
    <x v="832"/>
    <d v="2015-12-05T06:00:00"/>
    <x v="0"/>
  </r>
  <r>
    <n v="938"/>
    <s v="Allen Inc"/>
    <s v="Total dedicated benchmark"/>
    <n v="9200"/>
    <n v="10093"/>
    <x v="1"/>
    <n v="96"/>
    <s v="US"/>
    <x v="1"/>
    <n v="1528779600"/>
    <n v="1531890000"/>
    <b v="0"/>
    <b v="1"/>
    <s v="publishing/fiction"/>
    <x v="5"/>
    <s v="fiction"/>
    <n v="109.71"/>
    <n v="105.13541666666667"/>
    <x v="833"/>
    <d v="2018-07-18T05:00:00"/>
    <x v="9"/>
  </r>
  <r>
    <n v="939"/>
    <s v="Williams, Johnson and Campbell"/>
    <s v="Streamlined human-resource Graphic Interface"/>
    <n v="7800"/>
    <n v="3839"/>
    <x v="0"/>
    <n v="67"/>
    <s v="US"/>
    <x v="1"/>
    <n v="1304744400"/>
    <n v="1306213200"/>
    <b v="0"/>
    <b v="1"/>
    <s v="games/video games"/>
    <x v="6"/>
    <s v="video games"/>
    <n v="49.22"/>
    <n v="57.298507462686565"/>
    <x v="834"/>
    <d v="2011-05-24T05:00:00"/>
    <x v="8"/>
  </r>
  <r>
    <n v="940"/>
    <s v="Wiggins Ltd"/>
    <s v="Upgradable analyzing core"/>
    <n v="9900"/>
    <n v="6161"/>
    <x v="2"/>
    <n v="66"/>
    <s v="CA"/>
    <x v="0"/>
    <n v="1354341600"/>
    <n v="1356242400"/>
    <b v="0"/>
    <b v="0"/>
    <s v="technology/web"/>
    <x v="2"/>
    <s v="web"/>
    <n v="62.23"/>
    <n v="93.348484848484844"/>
    <x v="835"/>
    <d v="2012-12-23T06:00:00"/>
    <x v="4"/>
  </r>
  <r>
    <n v="941"/>
    <s v="Luna-Horne"/>
    <s v="Profound exuding pricing structure"/>
    <n v="43000"/>
    <n v="5615"/>
    <x v="0"/>
    <n v="78"/>
    <s v="US"/>
    <x v="1"/>
    <n v="1294552800"/>
    <n v="1297576800"/>
    <b v="1"/>
    <b v="0"/>
    <s v="theater/plays"/>
    <x v="3"/>
    <s v="plays"/>
    <n v="13.06"/>
    <n v="71.987179487179489"/>
    <x v="836"/>
    <d v="2011-02-13T06:00:00"/>
    <x v="8"/>
  </r>
  <r>
    <n v="942"/>
    <s v="Allen Inc"/>
    <s v="Horizontal optimizing model"/>
    <n v="9600"/>
    <n v="6205"/>
    <x v="0"/>
    <n v="67"/>
    <s v="AU"/>
    <x v="2"/>
    <n v="1295935200"/>
    <n v="1296194400"/>
    <b v="0"/>
    <b v="0"/>
    <s v="theater/plays"/>
    <x v="3"/>
    <s v="plays"/>
    <n v="64.64"/>
    <n v="92.611940298507463"/>
    <x v="837"/>
    <d v="2011-01-28T06:00:00"/>
    <x v="8"/>
  </r>
  <r>
    <n v="943"/>
    <s v="Peterson, Gonzalez and Spencer"/>
    <s v="Synchronized fault-tolerant algorithm"/>
    <n v="7500"/>
    <n v="11969"/>
    <x v="1"/>
    <n v="114"/>
    <s v="US"/>
    <x v="1"/>
    <n v="1411534800"/>
    <n v="1414558800"/>
    <b v="0"/>
    <b v="0"/>
    <s v="food/food trucks"/>
    <x v="0"/>
    <s v="food trucks"/>
    <n v="159.59"/>
    <n v="104.99122807017544"/>
    <x v="219"/>
    <d v="2014-10-29T05:00:00"/>
    <x v="1"/>
  </r>
  <r>
    <n v="944"/>
    <s v="Walter Inc"/>
    <s v="Streamlined 5thgeneration intranet"/>
    <n v="10000"/>
    <n v="8142"/>
    <x v="0"/>
    <n v="263"/>
    <s v="AU"/>
    <x v="2"/>
    <n v="1486706400"/>
    <n v="1488348000"/>
    <b v="0"/>
    <b v="0"/>
    <s v="photography/photography books"/>
    <x v="7"/>
    <s v="photography books"/>
    <n v="81.42"/>
    <n v="30.958174904942965"/>
    <x v="365"/>
    <d v="2017-03-01T06:00:00"/>
    <x v="5"/>
  </r>
  <r>
    <n v="945"/>
    <s v="Sanders, Farley and Huffman"/>
    <s v="Cross-group clear-thinking task-force"/>
    <n v="172000"/>
    <n v="55805"/>
    <x v="0"/>
    <n v="1691"/>
    <s v="US"/>
    <x v="1"/>
    <n v="1333602000"/>
    <n v="1334898000"/>
    <b v="1"/>
    <b v="0"/>
    <s v="photography/photography books"/>
    <x v="7"/>
    <s v="photography books"/>
    <n v="32.44"/>
    <n v="33.001182732111175"/>
    <x v="838"/>
    <d v="2012-04-20T05:00:00"/>
    <x v="4"/>
  </r>
  <r>
    <n v="946"/>
    <s v="Hall, Holmes and Walker"/>
    <s v="Public-key bandwidth-monitored intranet"/>
    <n v="153700"/>
    <n v="15238"/>
    <x v="0"/>
    <n v="181"/>
    <s v="US"/>
    <x v="1"/>
    <n v="1308200400"/>
    <n v="1308373200"/>
    <b v="0"/>
    <b v="0"/>
    <s v="theater/plays"/>
    <x v="3"/>
    <s v="plays"/>
    <n v="9.91"/>
    <n v="84.187845303867405"/>
    <x v="839"/>
    <d v="2011-06-18T05:00:00"/>
    <x v="8"/>
  </r>
  <r>
    <n v="947"/>
    <s v="Smith-Powell"/>
    <s v="Upgradable clear-thinking hardware"/>
    <n v="3600"/>
    <n v="961"/>
    <x v="0"/>
    <n v="13"/>
    <s v="US"/>
    <x v="1"/>
    <n v="1411707600"/>
    <n v="1412312400"/>
    <b v="0"/>
    <b v="0"/>
    <s v="theater/plays"/>
    <x v="3"/>
    <s v="plays"/>
    <n v="26.69"/>
    <n v="73.92307692307692"/>
    <x v="840"/>
    <d v="2014-10-03T05:00:00"/>
    <x v="1"/>
  </r>
  <r>
    <n v="948"/>
    <s v="Smith-Hill"/>
    <s v="Integrated holistic paradigm"/>
    <n v="9400"/>
    <n v="5918"/>
    <x v="3"/>
    <n v="160"/>
    <s v="US"/>
    <x v="1"/>
    <n v="1418364000"/>
    <n v="1419228000"/>
    <b v="1"/>
    <b v="1"/>
    <s v="film &amp; video/documentary"/>
    <x v="4"/>
    <s v="documentary"/>
    <n v="62.96"/>
    <n v="36.987499999999997"/>
    <x v="841"/>
    <d v="2014-12-22T06:00:00"/>
    <x v="1"/>
  </r>
  <r>
    <n v="949"/>
    <s v="Wright LLC"/>
    <s v="Seamless clear-thinking conglomeration"/>
    <n v="5900"/>
    <n v="9520"/>
    <x v="1"/>
    <n v="203"/>
    <s v="US"/>
    <x v="1"/>
    <n v="1429333200"/>
    <n v="1430974800"/>
    <b v="0"/>
    <b v="0"/>
    <s v="technology/web"/>
    <x v="2"/>
    <s v="web"/>
    <n v="161.36000000000001"/>
    <n v="46.896551724137929"/>
    <x v="842"/>
    <d v="2015-05-07T05:00:00"/>
    <x v="0"/>
  </r>
  <r>
    <n v="950"/>
    <s v="Williams, Orozco and Gomez"/>
    <s v="Persistent content-based methodology"/>
    <n v="100"/>
    <n v="5"/>
    <x v="0"/>
    <n v="1"/>
    <s v="US"/>
    <x v="1"/>
    <n v="1555390800"/>
    <n v="1555822800"/>
    <b v="0"/>
    <b v="1"/>
    <s v="theater/plays"/>
    <x v="3"/>
    <s v="plays"/>
    <n v="5"/>
    <n v="5"/>
    <x v="843"/>
    <d v="2019-04-21T05:00:00"/>
    <x v="3"/>
  </r>
  <r>
    <n v="951"/>
    <s v="Peterson Ltd"/>
    <s v="Re-engineered 24hour matrix"/>
    <n v="14500"/>
    <n v="159056"/>
    <x v="1"/>
    <n v="1559"/>
    <s v="US"/>
    <x v="1"/>
    <n v="1482732000"/>
    <n v="1482818400"/>
    <b v="0"/>
    <b v="1"/>
    <s v="music/rock"/>
    <x v="1"/>
    <s v="rock"/>
    <n v="1096.94"/>
    <n v="102.02437459910199"/>
    <x v="844"/>
    <d v="2016-12-27T06:00:00"/>
    <x v="7"/>
  </r>
  <r>
    <n v="952"/>
    <s v="Cummings-Hayes"/>
    <s v="Virtual multi-tasking core"/>
    <n v="145500"/>
    <n v="101987"/>
    <x v="3"/>
    <n v="2266"/>
    <s v="US"/>
    <x v="1"/>
    <n v="1470718800"/>
    <n v="1471928400"/>
    <b v="0"/>
    <b v="0"/>
    <s v="film &amp; video/documentary"/>
    <x v="4"/>
    <s v="documentary"/>
    <n v="70.09"/>
    <n v="45.007502206531335"/>
    <x v="845"/>
    <d v="2016-08-23T05:00:00"/>
    <x v="7"/>
  </r>
  <r>
    <n v="953"/>
    <s v="Boyle Ltd"/>
    <s v="Streamlined fault-tolerant conglomeration"/>
    <n v="3300"/>
    <n v="1980"/>
    <x v="0"/>
    <n v="21"/>
    <s v="US"/>
    <x v="1"/>
    <n v="1450591200"/>
    <n v="1453701600"/>
    <b v="0"/>
    <b v="1"/>
    <s v="film &amp; video/science fiction"/>
    <x v="4"/>
    <s v="science fiction"/>
    <n v="60"/>
    <n v="94.285714285714292"/>
    <x v="846"/>
    <d v="2016-01-25T06:00:00"/>
    <x v="0"/>
  </r>
  <r>
    <n v="954"/>
    <s v="Henderson, Parker and Diaz"/>
    <s v="Enterprise-wide client-driven policy"/>
    <n v="42600"/>
    <n v="156384"/>
    <x v="1"/>
    <n v="1548"/>
    <s v="AU"/>
    <x v="2"/>
    <n v="1348290000"/>
    <n v="1350363600"/>
    <b v="0"/>
    <b v="0"/>
    <s v="technology/web"/>
    <x v="2"/>
    <s v="web"/>
    <n v="367.1"/>
    <n v="101.02325581395348"/>
    <x v="110"/>
    <d v="2012-10-16T05:00:00"/>
    <x v="4"/>
  </r>
  <r>
    <n v="955"/>
    <s v="Moss-Obrien"/>
    <s v="Function-based next generation emulation"/>
    <n v="700"/>
    <n v="7763"/>
    <x v="1"/>
    <n v="80"/>
    <s v="US"/>
    <x v="1"/>
    <n v="1353823200"/>
    <n v="1353996000"/>
    <b v="0"/>
    <b v="0"/>
    <s v="theater/plays"/>
    <x v="3"/>
    <s v="plays"/>
    <n v="1109"/>
    <n v="97.037499999999994"/>
    <x v="847"/>
    <d v="2012-11-27T06:00:00"/>
    <x v="4"/>
  </r>
  <r>
    <n v="956"/>
    <s v="Wood Inc"/>
    <s v="Re-engineered composite focus group"/>
    <n v="187600"/>
    <n v="35698"/>
    <x v="0"/>
    <n v="830"/>
    <s v="US"/>
    <x v="1"/>
    <n v="1450764000"/>
    <n v="1451109600"/>
    <b v="0"/>
    <b v="0"/>
    <s v="film &amp; video/science fiction"/>
    <x v="4"/>
    <s v="science fiction"/>
    <n v="19.03"/>
    <n v="43.00963855421687"/>
    <x v="848"/>
    <d v="2015-12-26T06:00:00"/>
    <x v="0"/>
  </r>
  <r>
    <n v="957"/>
    <s v="Riley, Cohen and Goodman"/>
    <s v="Profound mission-critical function"/>
    <n v="9800"/>
    <n v="12434"/>
    <x v="1"/>
    <n v="131"/>
    <s v="US"/>
    <x v="1"/>
    <n v="1329372000"/>
    <n v="1329631200"/>
    <b v="0"/>
    <b v="0"/>
    <s v="theater/plays"/>
    <x v="3"/>
    <s v="plays"/>
    <n v="126.88"/>
    <n v="94.916030534351151"/>
    <x v="849"/>
    <d v="2012-02-19T06:00:00"/>
    <x v="4"/>
  </r>
  <r>
    <n v="958"/>
    <s v="Green, Robinson and Ho"/>
    <s v="De-engineered zero-defect open system"/>
    <n v="1100"/>
    <n v="8081"/>
    <x v="1"/>
    <n v="112"/>
    <s v="US"/>
    <x v="1"/>
    <n v="1277096400"/>
    <n v="1278997200"/>
    <b v="0"/>
    <b v="0"/>
    <s v="film &amp; video/animation"/>
    <x v="4"/>
    <s v="animation"/>
    <n v="734.64"/>
    <n v="72.151785714285708"/>
    <x v="780"/>
    <d v="2010-07-13T05:00:00"/>
    <x v="6"/>
  </r>
  <r>
    <n v="959"/>
    <s v="Black-Graham"/>
    <s v="Operative hybrid utilization"/>
    <n v="145000"/>
    <n v="6631"/>
    <x v="0"/>
    <n v="130"/>
    <s v="US"/>
    <x v="1"/>
    <n v="1277701200"/>
    <n v="1280120400"/>
    <b v="0"/>
    <b v="0"/>
    <s v="publishing/translations"/>
    <x v="5"/>
    <s v="translations"/>
    <n v="4.57"/>
    <n v="51.007692307692309"/>
    <x v="140"/>
    <d v="2010-07-26T05:00:00"/>
    <x v="6"/>
  </r>
  <r>
    <n v="960"/>
    <s v="Robbins Group"/>
    <s v="Function-based interactive matrix"/>
    <n v="5500"/>
    <n v="4678"/>
    <x v="0"/>
    <n v="55"/>
    <s v="US"/>
    <x v="1"/>
    <n v="1454911200"/>
    <n v="1458104400"/>
    <b v="0"/>
    <b v="0"/>
    <s v="technology/web"/>
    <x v="2"/>
    <s v="web"/>
    <n v="85.05"/>
    <n v="85.054545454545448"/>
    <x v="850"/>
    <d v="2016-03-16T05:00:00"/>
    <x v="7"/>
  </r>
  <r>
    <n v="961"/>
    <s v="Mason, Case and May"/>
    <s v="Optimized content-based collaboration"/>
    <n v="5700"/>
    <n v="6800"/>
    <x v="1"/>
    <n v="155"/>
    <s v="US"/>
    <x v="1"/>
    <n v="1297922400"/>
    <n v="1298268000"/>
    <b v="0"/>
    <b v="0"/>
    <s v="publishing/translations"/>
    <x v="5"/>
    <s v="translations"/>
    <n v="119.3"/>
    <n v="43.87096774193548"/>
    <x v="851"/>
    <d v="2011-02-21T06:00:00"/>
    <x v="8"/>
  </r>
  <r>
    <n v="962"/>
    <s v="Harris, Russell and Mitchell"/>
    <s v="User-centric cohesive policy"/>
    <n v="3600"/>
    <n v="10657"/>
    <x v="1"/>
    <n v="266"/>
    <s v="US"/>
    <x v="1"/>
    <n v="1384408800"/>
    <n v="1386223200"/>
    <b v="0"/>
    <b v="0"/>
    <s v="food/food trucks"/>
    <x v="0"/>
    <s v="food trucks"/>
    <n v="296.02999999999997"/>
    <n v="40.063909774436091"/>
    <x v="852"/>
    <d v="2013-12-05T06:00:00"/>
    <x v="2"/>
  </r>
  <r>
    <n v="963"/>
    <s v="Rodriguez-Robinson"/>
    <s v="Ergonomic methodical hub"/>
    <n v="5900"/>
    <n v="4997"/>
    <x v="0"/>
    <n v="114"/>
    <s v="IT"/>
    <x v="6"/>
    <n v="1299304800"/>
    <n v="1299823200"/>
    <b v="0"/>
    <b v="1"/>
    <s v="photography/photography books"/>
    <x v="7"/>
    <s v="photography books"/>
    <n v="84.69"/>
    <n v="43.833333333333336"/>
    <x v="853"/>
    <d v="2011-03-11T06:00:00"/>
    <x v="8"/>
  </r>
  <r>
    <n v="964"/>
    <s v="Peck, Higgins and Smith"/>
    <s v="Devolved disintermediate encryption"/>
    <n v="3700"/>
    <n v="13164"/>
    <x v="1"/>
    <n v="155"/>
    <s v="US"/>
    <x v="1"/>
    <n v="1431320400"/>
    <n v="1431752400"/>
    <b v="0"/>
    <b v="0"/>
    <s v="theater/plays"/>
    <x v="3"/>
    <s v="plays"/>
    <n v="355.78"/>
    <n v="84.92903225806451"/>
    <x v="854"/>
    <d v="2015-05-16T05:00:00"/>
    <x v="0"/>
  </r>
  <r>
    <n v="965"/>
    <s v="Nunez-King"/>
    <s v="Phased clear-thinking policy"/>
    <n v="2200"/>
    <n v="8501"/>
    <x v="1"/>
    <n v="207"/>
    <s v="GB"/>
    <x v="4"/>
    <n v="1264399200"/>
    <n v="1267855200"/>
    <b v="0"/>
    <b v="0"/>
    <s v="music/rock"/>
    <x v="1"/>
    <s v="rock"/>
    <n v="386.41"/>
    <n v="41.067632850241544"/>
    <x v="67"/>
    <d v="2010-03-06T06:00:00"/>
    <x v="6"/>
  </r>
  <r>
    <n v="966"/>
    <s v="Davis and Sons"/>
    <s v="Seamless solution-oriented capacity"/>
    <n v="1700"/>
    <n v="13468"/>
    <x v="1"/>
    <n v="245"/>
    <s v="US"/>
    <x v="1"/>
    <n v="1497502800"/>
    <n v="1497675600"/>
    <b v="0"/>
    <b v="0"/>
    <s v="theater/plays"/>
    <x v="3"/>
    <s v="plays"/>
    <n v="792.24"/>
    <n v="54.971428571428568"/>
    <x v="855"/>
    <d v="2017-06-17T05:00:00"/>
    <x v="5"/>
  </r>
  <r>
    <n v="967"/>
    <s v="Howard-Douglas"/>
    <s v="Organized human-resource attitude"/>
    <n v="88400"/>
    <n v="121138"/>
    <x v="1"/>
    <n v="1573"/>
    <s v="US"/>
    <x v="1"/>
    <n v="1333688400"/>
    <n v="1336885200"/>
    <b v="0"/>
    <b v="0"/>
    <s v="music/world music"/>
    <x v="1"/>
    <s v="world music"/>
    <n v="137.03"/>
    <n v="77.010807374443743"/>
    <x v="107"/>
    <d v="2012-05-13T05:00:00"/>
    <x v="4"/>
  </r>
  <r>
    <n v="968"/>
    <s v="Gonzalez-White"/>
    <s v="Open-architected disintermediate budgetary management"/>
    <n v="2400"/>
    <n v="8117"/>
    <x v="1"/>
    <n v="114"/>
    <s v="US"/>
    <x v="1"/>
    <n v="1293861600"/>
    <n v="1295157600"/>
    <b v="0"/>
    <b v="0"/>
    <s v="food/food trucks"/>
    <x v="0"/>
    <s v="food trucks"/>
    <n v="338.21"/>
    <n v="71.201754385964918"/>
    <x v="344"/>
    <d v="2011-01-16T06:00:00"/>
    <x v="8"/>
  </r>
  <r>
    <n v="969"/>
    <s v="Lopez-King"/>
    <s v="Multi-lateral radical solution"/>
    <n v="7900"/>
    <n v="8550"/>
    <x v="1"/>
    <n v="93"/>
    <s v="US"/>
    <x v="1"/>
    <n v="1576994400"/>
    <n v="1577599200"/>
    <b v="0"/>
    <b v="0"/>
    <s v="theater/plays"/>
    <x v="3"/>
    <s v="plays"/>
    <n v="108.23"/>
    <n v="91.935483870967744"/>
    <x v="856"/>
    <d v="2019-12-29T06:00:00"/>
    <x v="3"/>
  </r>
  <r>
    <n v="970"/>
    <s v="Glover-Nelson"/>
    <s v="Inverse context-sensitive info-mediaries"/>
    <n v="94900"/>
    <n v="57659"/>
    <x v="0"/>
    <n v="594"/>
    <s v="US"/>
    <x v="1"/>
    <n v="1304917200"/>
    <n v="1305003600"/>
    <b v="0"/>
    <b v="0"/>
    <s v="theater/plays"/>
    <x v="3"/>
    <s v="plays"/>
    <n v="60.76"/>
    <n v="97.069023569023571"/>
    <x v="857"/>
    <d v="2011-05-10T05:00:00"/>
    <x v="8"/>
  </r>
  <r>
    <n v="971"/>
    <s v="Garner and Sons"/>
    <s v="Versatile neutral workforce"/>
    <n v="5100"/>
    <n v="1414"/>
    <x v="0"/>
    <n v="24"/>
    <s v="US"/>
    <x v="1"/>
    <n v="1381208400"/>
    <n v="1381726800"/>
    <b v="0"/>
    <b v="0"/>
    <s v="film &amp; video/television"/>
    <x v="4"/>
    <s v="television"/>
    <n v="27.73"/>
    <n v="58.916666666666664"/>
    <x v="858"/>
    <d v="2013-10-14T05:00:00"/>
    <x v="2"/>
  </r>
  <r>
    <n v="972"/>
    <s v="Sellers, Roach and Garrison"/>
    <s v="Multi-tiered systematic knowledge user"/>
    <n v="42700"/>
    <n v="97524"/>
    <x v="1"/>
    <n v="1681"/>
    <s v="US"/>
    <x v="1"/>
    <n v="1401685200"/>
    <n v="1402462800"/>
    <b v="0"/>
    <b v="1"/>
    <s v="technology/web"/>
    <x v="2"/>
    <s v="web"/>
    <n v="228.39"/>
    <n v="58.015466983938133"/>
    <x v="859"/>
    <d v="2014-06-11T05:00:00"/>
    <x v="1"/>
  </r>
  <r>
    <n v="973"/>
    <s v="Herrera, Bennett and Silva"/>
    <s v="Programmable multi-state algorithm"/>
    <n v="121100"/>
    <n v="26176"/>
    <x v="0"/>
    <n v="252"/>
    <s v="US"/>
    <x v="1"/>
    <n v="1291960800"/>
    <n v="1292133600"/>
    <b v="0"/>
    <b v="1"/>
    <s v="theater/plays"/>
    <x v="3"/>
    <s v="plays"/>
    <n v="21.62"/>
    <n v="103.87301587301587"/>
    <x v="860"/>
    <d v="2010-12-12T06:00:00"/>
    <x v="6"/>
  </r>
  <r>
    <n v="974"/>
    <s v="Thomas, Clay and Mendoza"/>
    <s v="Multi-channeled reciprocal interface"/>
    <n v="800"/>
    <n v="2991"/>
    <x v="1"/>
    <n v="32"/>
    <s v="US"/>
    <x v="1"/>
    <n v="1368853200"/>
    <n v="1368939600"/>
    <b v="0"/>
    <b v="0"/>
    <s v="music/indie rock"/>
    <x v="1"/>
    <s v="indie rock"/>
    <n v="373.88"/>
    <n v="93.46875"/>
    <x v="170"/>
    <d v="2013-05-19T05:00:00"/>
    <x v="2"/>
  </r>
  <r>
    <n v="975"/>
    <s v="Ayala Group"/>
    <s v="Right-sized maximized migration"/>
    <n v="5400"/>
    <n v="8366"/>
    <x v="1"/>
    <n v="135"/>
    <s v="US"/>
    <x v="1"/>
    <n v="1448776800"/>
    <n v="1452146400"/>
    <b v="0"/>
    <b v="1"/>
    <s v="theater/plays"/>
    <x v="3"/>
    <s v="plays"/>
    <n v="154.93"/>
    <n v="61.970370370370368"/>
    <x v="861"/>
    <d v="2016-01-07T06:00:00"/>
    <x v="0"/>
  </r>
  <r>
    <n v="976"/>
    <s v="Huerta, Roberts and Dickerson"/>
    <s v="Self-enabling value-added artificial intelligence"/>
    <n v="4000"/>
    <n v="12886"/>
    <x v="1"/>
    <n v="140"/>
    <s v="US"/>
    <x v="1"/>
    <n v="1296194400"/>
    <n v="1296712800"/>
    <b v="0"/>
    <b v="1"/>
    <s v="theater/plays"/>
    <x v="3"/>
    <s v="plays"/>
    <n v="322.14999999999998"/>
    <n v="92.042857142857144"/>
    <x v="862"/>
    <d v="2011-02-03T06:00:00"/>
    <x v="8"/>
  </r>
  <r>
    <n v="977"/>
    <s v="Johnson Group"/>
    <s v="Vision-oriented interactive solution"/>
    <n v="7000"/>
    <n v="5177"/>
    <x v="0"/>
    <n v="67"/>
    <s v="US"/>
    <x v="1"/>
    <n v="1517983200"/>
    <n v="1520748000"/>
    <b v="0"/>
    <b v="0"/>
    <s v="food/food trucks"/>
    <x v="0"/>
    <s v="food trucks"/>
    <n v="73.959999999999994"/>
    <n v="77.268656716417908"/>
    <x v="863"/>
    <d v="2018-03-11T06:00:00"/>
    <x v="9"/>
  </r>
  <r>
    <n v="978"/>
    <s v="Bailey, Nguyen and Martinez"/>
    <s v="Fundamental user-facing productivity"/>
    <n v="1000"/>
    <n v="8641"/>
    <x v="1"/>
    <n v="92"/>
    <s v="US"/>
    <x v="1"/>
    <n v="1478930400"/>
    <n v="1480831200"/>
    <b v="0"/>
    <b v="0"/>
    <s v="games/video games"/>
    <x v="6"/>
    <s v="video games"/>
    <n v="864.1"/>
    <n v="93.923913043478265"/>
    <x v="864"/>
    <d v="2016-12-04T06:00:00"/>
    <x v="7"/>
  </r>
  <r>
    <n v="979"/>
    <s v="Williams, Martin and Meyer"/>
    <s v="Innovative well-modulated capability"/>
    <n v="60200"/>
    <n v="86244"/>
    <x v="1"/>
    <n v="1015"/>
    <s v="GB"/>
    <x v="4"/>
    <n v="1426395600"/>
    <n v="1426914000"/>
    <b v="0"/>
    <b v="0"/>
    <s v="theater/plays"/>
    <x v="3"/>
    <s v="plays"/>
    <n v="143.26"/>
    <n v="84.969458128078813"/>
    <x v="527"/>
    <d v="2015-03-21T05:00:00"/>
    <x v="0"/>
  </r>
  <r>
    <n v="980"/>
    <s v="Huff-Johnson"/>
    <s v="Universal fault-tolerant orchestration"/>
    <n v="195200"/>
    <n v="78630"/>
    <x v="0"/>
    <n v="742"/>
    <s v="US"/>
    <x v="1"/>
    <n v="1446181200"/>
    <n v="1446616800"/>
    <b v="1"/>
    <b v="0"/>
    <s v="publishing/nonfiction"/>
    <x v="5"/>
    <s v="nonfiction"/>
    <n v="40.28"/>
    <n v="105.97035040431267"/>
    <x v="865"/>
    <d v="2015-11-04T06:00:00"/>
    <x v="0"/>
  </r>
  <r>
    <n v="981"/>
    <s v="Diaz-Little"/>
    <s v="Grass-roots executive synergy"/>
    <n v="6700"/>
    <n v="11941"/>
    <x v="1"/>
    <n v="323"/>
    <s v="US"/>
    <x v="1"/>
    <n v="1514181600"/>
    <n v="1517032800"/>
    <b v="0"/>
    <b v="0"/>
    <s v="technology/web"/>
    <x v="2"/>
    <s v="web"/>
    <n v="178.22"/>
    <n v="36.969040247678016"/>
    <x v="866"/>
    <d v="2018-01-27T06:00:00"/>
    <x v="5"/>
  </r>
  <r>
    <n v="982"/>
    <s v="Freeman-French"/>
    <s v="Multi-layered optimal application"/>
    <n v="7200"/>
    <n v="6115"/>
    <x v="0"/>
    <n v="75"/>
    <s v="US"/>
    <x v="1"/>
    <n v="1311051600"/>
    <n v="1311224400"/>
    <b v="0"/>
    <b v="1"/>
    <s v="film &amp; video/documentary"/>
    <x v="4"/>
    <s v="documentary"/>
    <n v="84.93"/>
    <n v="81.533333333333331"/>
    <x v="867"/>
    <d v="2011-07-21T05:00:00"/>
    <x v="8"/>
  </r>
  <r>
    <n v="983"/>
    <s v="Beck-Weber"/>
    <s v="Business-focused full-range core"/>
    <n v="129100"/>
    <n v="188404"/>
    <x v="1"/>
    <n v="2326"/>
    <s v="US"/>
    <x v="1"/>
    <n v="1564894800"/>
    <n v="1566190800"/>
    <b v="0"/>
    <b v="0"/>
    <s v="film &amp; video/documentary"/>
    <x v="4"/>
    <s v="documentary"/>
    <n v="145.94"/>
    <n v="80.999140154772135"/>
    <x v="868"/>
    <d v="2019-08-19T05:00:00"/>
    <x v="3"/>
  </r>
  <r>
    <n v="984"/>
    <s v="Lewis-Jacobson"/>
    <s v="Exclusive system-worthy Graphic Interface"/>
    <n v="6500"/>
    <n v="9910"/>
    <x v="1"/>
    <n v="381"/>
    <s v="US"/>
    <x v="1"/>
    <n v="1567918800"/>
    <n v="1570165200"/>
    <b v="0"/>
    <b v="0"/>
    <s v="theater/plays"/>
    <x v="3"/>
    <s v="plays"/>
    <n v="152.46"/>
    <n v="26.010498687664043"/>
    <x v="105"/>
    <d v="2019-10-04T05:00:00"/>
    <x v="3"/>
  </r>
  <r>
    <n v="985"/>
    <s v="Logan-Curtis"/>
    <s v="Enhanced optimal ability"/>
    <n v="170600"/>
    <n v="114523"/>
    <x v="0"/>
    <n v="4405"/>
    <s v="US"/>
    <x v="1"/>
    <n v="1386309600"/>
    <n v="1388556000"/>
    <b v="0"/>
    <b v="1"/>
    <s v="music/rock"/>
    <x v="1"/>
    <s v="rock"/>
    <n v="67.13"/>
    <n v="25.998410896708286"/>
    <x v="481"/>
    <d v="2014-01-01T06:00:00"/>
    <x v="2"/>
  </r>
  <r>
    <n v="986"/>
    <s v="Chan, Washington and Callahan"/>
    <s v="Optional zero administration neural-net"/>
    <n v="7800"/>
    <n v="3144"/>
    <x v="0"/>
    <n v="92"/>
    <s v="US"/>
    <x v="1"/>
    <n v="1301979600"/>
    <n v="1303189200"/>
    <b v="0"/>
    <b v="0"/>
    <s v="music/rock"/>
    <x v="1"/>
    <s v="rock"/>
    <n v="40.31"/>
    <n v="34.173913043478258"/>
    <x v="253"/>
    <d v="2011-04-19T05:00:00"/>
    <x v="8"/>
  </r>
  <r>
    <n v="987"/>
    <s v="Wilson Group"/>
    <s v="Ameliorated foreground focus group"/>
    <n v="6200"/>
    <n v="13441"/>
    <x v="1"/>
    <n v="480"/>
    <s v="US"/>
    <x v="1"/>
    <n v="1493269200"/>
    <n v="1494478800"/>
    <b v="0"/>
    <b v="0"/>
    <s v="film &amp; video/documentary"/>
    <x v="4"/>
    <s v="documentary"/>
    <n v="216.79"/>
    <n v="28.002083333333335"/>
    <x v="869"/>
    <d v="2017-05-11T05:00:00"/>
    <x v="5"/>
  </r>
  <r>
    <n v="988"/>
    <s v="Gardner, Ryan and Gutierrez"/>
    <s v="Triple-buffered multi-tasking matrices"/>
    <n v="9400"/>
    <n v="4899"/>
    <x v="0"/>
    <n v="64"/>
    <s v="US"/>
    <x v="1"/>
    <n v="1478930400"/>
    <n v="1480744800"/>
    <b v="0"/>
    <b v="0"/>
    <s v="publishing/radio &amp; podcasts"/>
    <x v="5"/>
    <s v="radio &amp; podcasts"/>
    <n v="52.12"/>
    <n v="76.546875"/>
    <x v="864"/>
    <d v="2016-12-03T06:00:00"/>
    <x v="7"/>
  </r>
  <r>
    <n v="989"/>
    <s v="Hernandez Inc"/>
    <s v="Versatile dedicated migration"/>
    <n v="2400"/>
    <n v="11990"/>
    <x v="1"/>
    <n v="226"/>
    <s v="US"/>
    <x v="1"/>
    <n v="1555390800"/>
    <n v="1555822800"/>
    <b v="0"/>
    <b v="0"/>
    <s v="publishing/translations"/>
    <x v="5"/>
    <s v="translations"/>
    <n v="499.58"/>
    <n v="53.053097345132741"/>
    <x v="843"/>
    <d v="2019-04-21T05:00:00"/>
    <x v="3"/>
  </r>
  <r>
    <n v="990"/>
    <s v="Ortiz-Roberts"/>
    <s v="Devolved foreground customer loyalty"/>
    <n v="7800"/>
    <n v="6839"/>
    <x v="0"/>
    <n v="64"/>
    <s v="US"/>
    <x v="1"/>
    <n v="1456984800"/>
    <n v="1458882000"/>
    <b v="0"/>
    <b v="1"/>
    <s v="film &amp; video/drama"/>
    <x v="4"/>
    <s v="drama"/>
    <n v="87.68"/>
    <n v="106.859375"/>
    <x v="289"/>
    <d v="2016-03-25T05:00:00"/>
    <x v="7"/>
  </r>
  <r>
    <n v="991"/>
    <s v="Ramirez LLC"/>
    <s v="Reduced reciprocal focus group"/>
    <n v="9800"/>
    <n v="11091"/>
    <x v="1"/>
    <n v="241"/>
    <s v="US"/>
    <x v="1"/>
    <n v="1411621200"/>
    <n v="1411966800"/>
    <b v="0"/>
    <b v="1"/>
    <s v="music/rock"/>
    <x v="1"/>
    <s v="rock"/>
    <n v="113.17"/>
    <n v="46.020746887966808"/>
    <x v="870"/>
    <d v="2014-09-29T05:00:00"/>
    <x v="1"/>
  </r>
  <r>
    <n v="992"/>
    <s v="Morrow Inc"/>
    <s v="Networked global migration"/>
    <n v="3100"/>
    <n v="13223"/>
    <x v="1"/>
    <n v="132"/>
    <s v="US"/>
    <x v="1"/>
    <n v="1525669200"/>
    <n v="1526878800"/>
    <b v="0"/>
    <b v="1"/>
    <s v="film &amp; video/drama"/>
    <x v="4"/>
    <s v="drama"/>
    <n v="426.55"/>
    <n v="100.17424242424242"/>
    <x v="871"/>
    <d v="2018-05-21T05:00:00"/>
    <x v="9"/>
  </r>
  <r>
    <n v="993"/>
    <s v="Erickson-Rogers"/>
    <s v="De-engineered even-keeled definition"/>
    <n v="9800"/>
    <n v="7608"/>
    <x v="3"/>
    <n v="75"/>
    <s v="IT"/>
    <x v="6"/>
    <n v="1450936800"/>
    <n v="1452405600"/>
    <b v="0"/>
    <b v="1"/>
    <s v="photography/photography books"/>
    <x v="7"/>
    <s v="photography books"/>
    <n v="77.63"/>
    <n v="101.44"/>
    <x v="872"/>
    <d v="2016-01-10T06:00:00"/>
    <x v="0"/>
  </r>
  <r>
    <n v="994"/>
    <s v="Leach, Rich and Price"/>
    <s v="Implemented bi-directional flexibility"/>
    <n v="141100"/>
    <n v="74073"/>
    <x v="0"/>
    <n v="842"/>
    <s v="US"/>
    <x v="1"/>
    <n v="1413522000"/>
    <n v="1414040400"/>
    <b v="0"/>
    <b v="1"/>
    <s v="publishing/translations"/>
    <x v="5"/>
    <s v="translations"/>
    <n v="52.5"/>
    <n v="87.972684085510693"/>
    <x v="873"/>
    <d v="2014-10-23T05:00:00"/>
    <x v="1"/>
  </r>
  <r>
    <n v="995"/>
    <s v="Manning-Hamilton"/>
    <s v="Vision-oriented scalable definition"/>
    <n v="97300"/>
    <n v="153216"/>
    <x v="1"/>
    <n v="2043"/>
    <s v="US"/>
    <x v="1"/>
    <n v="1541307600"/>
    <n v="1543816800"/>
    <b v="0"/>
    <b v="1"/>
    <s v="food/food trucks"/>
    <x v="0"/>
    <s v="food trucks"/>
    <n v="157.47"/>
    <n v="74.995594713656388"/>
    <x v="874"/>
    <d v="2018-12-03T06:00:00"/>
    <x v="9"/>
  </r>
  <r>
    <n v="996"/>
    <s v="Butler LLC"/>
    <s v="Future-proofed upward-trending migration"/>
    <n v="6600"/>
    <n v="4814"/>
    <x v="0"/>
    <n v="112"/>
    <s v="US"/>
    <x v="1"/>
    <n v="1357106400"/>
    <n v="1359698400"/>
    <b v="0"/>
    <b v="0"/>
    <s v="theater/plays"/>
    <x v="3"/>
    <s v="plays"/>
    <n v="72.94"/>
    <n v="42.982142857142854"/>
    <x v="875"/>
    <d v="2013-02-01T06:00:00"/>
    <x v="2"/>
  </r>
  <r>
    <n v="997"/>
    <s v="Ball LLC"/>
    <s v="Right-sized full-range throughput"/>
    <n v="7600"/>
    <n v="4603"/>
    <x v="3"/>
    <n v="139"/>
    <s v="IT"/>
    <x v="6"/>
    <n v="1390197600"/>
    <n v="1390629600"/>
    <b v="0"/>
    <b v="0"/>
    <s v="theater/plays"/>
    <x v="3"/>
    <s v="plays"/>
    <n v="60.57"/>
    <n v="33.115107913669064"/>
    <x v="876"/>
    <d v="2014-01-25T06:00:00"/>
    <x v="1"/>
  </r>
  <r>
    <n v="998"/>
    <s v="Taylor, Santiago and Flores"/>
    <s v="Polarized composite customer loyalty"/>
    <n v="66600"/>
    <n v="37823"/>
    <x v="0"/>
    <n v="374"/>
    <s v="US"/>
    <x v="1"/>
    <n v="1265868000"/>
    <n v="1267077600"/>
    <b v="0"/>
    <b v="1"/>
    <s v="music/indie rock"/>
    <x v="1"/>
    <s v="indie rock"/>
    <n v="56.79"/>
    <n v="101.13101604278074"/>
    <x v="877"/>
    <d v="2010-02-25T06:00:00"/>
    <x v="6"/>
  </r>
  <r>
    <n v="999"/>
    <s v="Hernandez, Norton and Kelley"/>
    <s v="Expanded eco-centric policy"/>
    <n v="111100"/>
    <n v="62819"/>
    <x v="3"/>
    <n v="1122"/>
    <s v="US"/>
    <x v="1"/>
    <n v="1467176400"/>
    <n v="1467781200"/>
    <b v="0"/>
    <b v="0"/>
    <s v="food/food trucks"/>
    <x v="0"/>
    <s v="food trucks"/>
    <n v="56.54"/>
    <n v="55.98841354723708"/>
    <x v="878"/>
    <d v="2016-07-06T05:00:0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E9CF20-6F07-B748-B669-5F7A341FEE99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2" showAll="0"/>
    <pivotField numFmtId="2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urrency" fld="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43D15D-A96C-EB4E-A44D-EBB0AFCE137E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2" showAll="0"/>
    <pivotField numFmtId="2" showAll="0"/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currency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96BA0-30AA-7C49-AA64-B2F8C3C1E6D2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dataField="1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2" showAll="0"/>
    <pivotField numFmtId="2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4" hier="-1"/>
    <pageField fld="20" hier="-1"/>
  </pageFields>
  <dataFields count="1">
    <dataField name="Count of currency" fld="8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tabSelected="1" topLeftCell="M1" zoomScale="120" zoomScaleNormal="120" workbookViewId="0">
      <selection activeCell="N2" sqref="N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6" width="28" customWidth="1"/>
    <col min="17" max="17" width="14" style="5" bestFit="1" customWidth="1"/>
    <col min="18" max="18" width="16" style="6" bestFit="1" customWidth="1"/>
    <col min="19" max="19" width="14.33203125" bestFit="1" customWidth="1"/>
    <col min="20" max="20" width="12.332031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2121</v>
      </c>
      <c r="P1" s="1" t="s">
        <v>2032</v>
      </c>
      <c r="Q1" s="4" t="s">
        <v>2029</v>
      </c>
      <c r="R1" s="4" t="s">
        <v>2030</v>
      </c>
      <c r="S1" s="1" t="s">
        <v>2071</v>
      </c>
      <c r="T1" s="1" t="s">
        <v>2072</v>
      </c>
      <c r="U1" s="1" t="s">
        <v>2114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 cm="1">
        <f t="array" ref="O2:P2">_xlfn.TEXTSPLIT(N2,"/")</f>
        <v>food</v>
      </c>
      <c r="P2" t="str">
        <v>food trucks</v>
      </c>
      <c r="Q2" s="5">
        <f t="shared" ref="Q2:Q65" si="0">ROUND(E2/D2*100,2)</f>
        <v>0</v>
      </c>
      <c r="R2" s="6">
        <f t="shared" ref="R2:R65" si="1">IFERROR(E2/G2,0)</f>
        <v>0</v>
      </c>
      <c r="S2" s="9">
        <f t="shared" ref="S2:S65" si="2">(((J2/60)/60)/24)+DATE(1970,1,1)</f>
        <v>42336.25</v>
      </c>
      <c r="T2" s="9">
        <f t="shared" ref="T2:T65" si="3">(((K2/60)/60)/24)+DATE(1970,1,1)</f>
        <v>42353.25</v>
      </c>
      <c r="U2" t="str">
        <f>TEXT(S2,"yyyy")</f>
        <v>2015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tr" cm="1">
        <f t="array" ref="O3:P3">_xlfn.TEXTSPLIT(N3,"/")</f>
        <v>music</v>
      </c>
      <c r="P3" t="str">
        <v>rock</v>
      </c>
      <c r="Q3" s="5">
        <f t="shared" si="0"/>
        <v>1040</v>
      </c>
      <c r="R3" s="6">
        <f t="shared" si="1"/>
        <v>92.151898734177209</v>
      </c>
      <c r="S3" s="9">
        <f t="shared" si="2"/>
        <v>41870.208333333336</v>
      </c>
      <c r="T3" s="9">
        <f t="shared" si="3"/>
        <v>41872.208333333336</v>
      </c>
      <c r="U3" t="str">
        <f t="shared" ref="U3:U66" si="4">TEXT(S3,"yyyy")</f>
        <v>2014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tr" cm="1">
        <f t="array" ref="O4:P4">_xlfn.TEXTSPLIT(N4,"/")</f>
        <v>technology</v>
      </c>
      <c r="P4" t="str">
        <v>web</v>
      </c>
      <c r="Q4" s="5">
        <f t="shared" si="0"/>
        <v>131.47999999999999</v>
      </c>
      <c r="R4" s="6">
        <f t="shared" si="1"/>
        <v>100.01614035087719</v>
      </c>
      <c r="S4" s="9">
        <f t="shared" si="2"/>
        <v>41595.25</v>
      </c>
      <c r="T4" s="9">
        <f t="shared" si="3"/>
        <v>41597.25</v>
      </c>
      <c r="U4" t="str">
        <f t="shared" si="4"/>
        <v>2013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tr" cm="1">
        <f t="array" ref="O5:P5">_xlfn.TEXTSPLIT(N5,"/")</f>
        <v>music</v>
      </c>
      <c r="P5" t="str">
        <v>rock</v>
      </c>
      <c r="Q5" s="5">
        <f t="shared" si="0"/>
        <v>58.98</v>
      </c>
      <c r="R5" s="6">
        <f t="shared" si="1"/>
        <v>103.20833333333333</v>
      </c>
      <c r="S5" s="9">
        <f t="shared" si="2"/>
        <v>43688.208333333328</v>
      </c>
      <c r="T5" s="9">
        <f t="shared" si="3"/>
        <v>43728.208333333328</v>
      </c>
      <c r="U5" t="str">
        <f t="shared" si="4"/>
        <v>2019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tr" cm="1">
        <f t="array" ref="O6:P6">_xlfn.TEXTSPLIT(N6,"/")</f>
        <v>theater</v>
      </c>
      <c r="P6" t="str">
        <v>plays</v>
      </c>
      <c r="Q6" s="5">
        <f t="shared" si="0"/>
        <v>69.28</v>
      </c>
      <c r="R6" s="6">
        <f t="shared" si="1"/>
        <v>99.339622641509436</v>
      </c>
      <c r="S6" s="9">
        <f t="shared" si="2"/>
        <v>43485.25</v>
      </c>
      <c r="T6" s="9">
        <f t="shared" si="3"/>
        <v>43489.25</v>
      </c>
      <c r="U6" t="str">
        <f t="shared" si="4"/>
        <v>2019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tr" cm="1">
        <f t="array" ref="O7:P7">_xlfn.TEXTSPLIT(N7,"/")</f>
        <v>theater</v>
      </c>
      <c r="P7" t="str">
        <v>plays</v>
      </c>
      <c r="Q7" s="5">
        <f t="shared" si="0"/>
        <v>173.62</v>
      </c>
      <c r="R7" s="6">
        <f t="shared" si="1"/>
        <v>75.833333333333329</v>
      </c>
      <c r="S7" s="9">
        <f t="shared" si="2"/>
        <v>41149.208333333336</v>
      </c>
      <c r="T7" s="9">
        <f t="shared" si="3"/>
        <v>41160.208333333336</v>
      </c>
      <c r="U7" t="str">
        <f t="shared" si="4"/>
        <v>2012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tr" cm="1">
        <f t="array" ref="O8:P8">_xlfn.TEXTSPLIT(N8,"/")</f>
        <v>film &amp; video</v>
      </c>
      <c r="P8" t="str">
        <v>documentary</v>
      </c>
      <c r="Q8" s="5">
        <f t="shared" si="0"/>
        <v>20.96</v>
      </c>
      <c r="R8" s="6">
        <f t="shared" si="1"/>
        <v>60.555555555555557</v>
      </c>
      <c r="S8" s="9">
        <f t="shared" si="2"/>
        <v>42991.208333333328</v>
      </c>
      <c r="T8" s="9">
        <f t="shared" si="3"/>
        <v>42992.208333333328</v>
      </c>
      <c r="U8" t="str">
        <f t="shared" si="4"/>
        <v>2017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tr" cm="1">
        <f t="array" ref="O9:P9">_xlfn.TEXTSPLIT(N9,"/")</f>
        <v>theater</v>
      </c>
      <c r="P9" t="str">
        <v>plays</v>
      </c>
      <c r="Q9" s="5">
        <f t="shared" si="0"/>
        <v>327.58</v>
      </c>
      <c r="R9" s="6">
        <f t="shared" si="1"/>
        <v>64.93832599118943</v>
      </c>
      <c r="S9" s="9">
        <f t="shared" si="2"/>
        <v>42229.208333333328</v>
      </c>
      <c r="T9" s="9">
        <f t="shared" si="3"/>
        <v>42231.208333333328</v>
      </c>
      <c r="U9" t="str">
        <f t="shared" si="4"/>
        <v>2015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tr" cm="1">
        <f t="array" ref="O10:P10">_xlfn.TEXTSPLIT(N10,"/")</f>
        <v>theater</v>
      </c>
      <c r="P10" t="str">
        <v>plays</v>
      </c>
      <c r="Q10" s="5">
        <f t="shared" si="0"/>
        <v>19.93</v>
      </c>
      <c r="R10" s="6">
        <f t="shared" si="1"/>
        <v>30.997175141242938</v>
      </c>
      <c r="S10" s="9">
        <f t="shared" si="2"/>
        <v>40399.208333333336</v>
      </c>
      <c r="T10" s="9">
        <f t="shared" si="3"/>
        <v>40401.208333333336</v>
      </c>
      <c r="U10" t="str">
        <f t="shared" si="4"/>
        <v>2010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tr" cm="1">
        <f t="array" ref="O11:P11">_xlfn.TEXTSPLIT(N11,"/")</f>
        <v>music</v>
      </c>
      <c r="P11" t="str">
        <v>electric music</v>
      </c>
      <c r="Q11" s="5">
        <f t="shared" si="0"/>
        <v>51.74</v>
      </c>
      <c r="R11" s="6">
        <f t="shared" si="1"/>
        <v>72.909090909090907</v>
      </c>
      <c r="S11" s="9">
        <f t="shared" si="2"/>
        <v>41536.208333333336</v>
      </c>
      <c r="T11" s="9">
        <f t="shared" si="3"/>
        <v>41585.25</v>
      </c>
      <c r="U11" t="str">
        <f t="shared" si="4"/>
        <v>2013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tr" cm="1">
        <f t="array" ref="O12:P12">_xlfn.TEXTSPLIT(N12,"/")</f>
        <v>film &amp; video</v>
      </c>
      <c r="P12" t="str">
        <v>drama</v>
      </c>
      <c r="Q12" s="5">
        <f t="shared" si="0"/>
        <v>266.12</v>
      </c>
      <c r="R12" s="6">
        <f t="shared" si="1"/>
        <v>62.9</v>
      </c>
      <c r="S12" s="9">
        <f t="shared" si="2"/>
        <v>40404.208333333336</v>
      </c>
      <c r="T12" s="9">
        <f t="shared" si="3"/>
        <v>40452.208333333336</v>
      </c>
      <c r="U12" t="str">
        <f t="shared" si="4"/>
        <v>2010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tr" cm="1">
        <f t="array" ref="O13:P13">_xlfn.TEXTSPLIT(N13,"/")</f>
        <v>theater</v>
      </c>
      <c r="P13" t="str">
        <v>plays</v>
      </c>
      <c r="Q13" s="5">
        <f t="shared" si="0"/>
        <v>48.1</v>
      </c>
      <c r="R13" s="6">
        <f t="shared" si="1"/>
        <v>112.22222222222223</v>
      </c>
      <c r="S13" s="9">
        <f t="shared" si="2"/>
        <v>40442.208333333336</v>
      </c>
      <c r="T13" s="9">
        <f t="shared" si="3"/>
        <v>40448.208333333336</v>
      </c>
      <c r="U13" t="str">
        <f t="shared" si="4"/>
        <v>2010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tr" cm="1">
        <f t="array" ref="O14:P14">_xlfn.TEXTSPLIT(N14,"/")</f>
        <v>film &amp; video</v>
      </c>
      <c r="P14" t="str">
        <v>drama</v>
      </c>
      <c r="Q14" s="5">
        <f t="shared" si="0"/>
        <v>89.35</v>
      </c>
      <c r="R14" s="6">
        <f t="shared" si="1"/>
        <v>102.34545454545454</v>
      </c>
      <c r="S14" s="9">
        <f t="shared" si="2"/>
        <v>43760.208333333328</v>
      </c>
      <c r="T14" s="9">
        <f t="shared" si="3"/>
        <v>43768.208333333328</v>
      </c>
      <c r="U14" t="str">
        <f t="shared" si="4"/>
        <v>2019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tr" cm="1">
        <f t="array" ref="O15:P15">_xlfn.TEXTSPLIT(N15,"/")</f>
        <v>music</v>
      </c>
      <c r="P15" t="str">
        <v>indie rock</v>
      </c>
      <c r="Q15" s="5">
        <f t="shared" si="0"/>
        <v>245.12</v>
      </c>
      <c r="R15" s="6">
        <f t="shared" si="1"/>
        <v>105.05102040816327</v>
      </c>
      <c r="S15" s="9">
        <f t="shared" si="2"/>
        <v>42532.208333333328</v>
      </c>
      <c r="T15" s="9">
        <f t="shared" si="3"/>
        <v>42544.208333333328</v>
      </c>
      <c r="U15" t="str">
        <f t="shared" si="4"/>
        <v>2016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tr" cm="1">
        <f t="array" ref="O16:P16">_xlfn.TEXTSPLIT(N16,"/")</f>
        <v>music</v>
      </c>
      <c r="P16" t="str">
        <v>indie rock</v>
      </c>
      <c r="Q16" s="5">
        <f t="shared" si="0"/>
        <v>66.77</v>
      </c>
      <c r="R16" s="6">
        <f t="shared" si="1"/>
        <v>94.144999999999996</v>
      </c>
      <c r="S16" s="9">
        <f t="shared" si="2"/>
        <v>40974.25</v>
      </c>
      <c r="T16" s="9">
        <f t="shared" si="3"/>
        <v>41001.208333333336</v>
      </c>
      <c r="U16" t="str">
        <f t="shared" si="4"/>
        <v>2012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tr" cm="1">
        <f t="array" ref="O17:P17">_xlfn.TEXTSPLIT(N17,"/")</f>
        <v>technology</v>
      </c>
      <c r="P17" t="str">
        <v>wearables</v>
      </c>
      <c r="Q17" s="5">
        <f t="shared" si="0"/>
        <v>47.31</v>
      </c>
      <c r="R17" s="6">
        <f t="shared" si="1"/>
        <v>84.986725663716811</v>
      </c>
      <c r="S17" s="9">
        <f t="shared" si="2"/>
        <v>43809.25</v>
      </c>
      <c r="T17" s="9">
        <f t="shared" si="3"/>
        <v>43813.25</v>
      </c>
      <c r="U17" t="str">
        <f t="shared" si="4"/>
        <v>2019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tr" cm="1">
        <f t="array" ref="O18:P18">_xlfn.TEXTSPLIT(N18,"/")</f>
        <v>publishing</v>
      </c>
      <c r="P18" t="str">
        <v>nonfiction</v>
      </c>
      <c r="Q18" s="5">
        <f t="shared" si="0"/>
        <v>649.47</v>
      </c>
      <c r="R18" s="6">
        <f t="shared" si="1"/>
        <v>110.41</v>
      </c>
      <c r="S18" s="9">
        <f t="shared" si="2"/>
        <v>41661.25</v>
      </c>
      <c r="T18" s="9">
        <f t="shared" si="3"/>
        <v>41683.25</v>
      </c>
      <c r="U18" t="str">
        <f t="shared" si="4"/>
        <v>2014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tr" cm="1">
        <f t="array" ref="O19:P19">_xlfn.TEXTSPLIT(N19,"/")</f>
        <v>film &amp; video</v>
      </c>
      <c r="P19" t="str">
        <v>animation</v>
      </c>
      <c r="Q19" s="5">
        <f t="shared" si="0"/>
        <v>159.38999999999999</v>
      </c>
      <c r="R19" s="6">
        <f t="shared" si="1"/>
        <v>107.96236989591674</v>
      </c>
      <c r="S19" s="9">
        <f t="shared" si="2"/>
        <v>40555.25</v>
      </c>
      <c r="T19" s="9">
        <f t="shared" si="3"/>
        <v>40556.25</v>
      </c>
      <c r="U19" t="str">
        <f t="shared" si="4"/>
        <v>2011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tr" cm="1">
        <f t="array" ref="O20:P20">_xlfn.TEXTSPLIT(N20,"/")</f>
        <v>theater</v>
      </c>
      <c r="P20" t="str">
        <v>plays</v>
      </c>
      <c r="Q20" s="5">
        <f t="shared" si="0"/>
        <v>66.91</v>
      </c>
      <c r="R20" s="6">
        <f t="shared" si="1"/>
        <v>45.103703703703701</v>
      </c>
      <c r="S20" s="9">
        <f t="shared" si="2"/>
        <v>43351.208333333328</v>
      </c>
      <c r="T20" s="9">
        <f t="shared" si="3"/>
        <v>43359.208333333328</v>
      </c>
      <c r="U20" t="str">
        <f t="shared" si="4"/>
        <v>2018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tr" cm="1">
        <f t="array" ref="O21:P21">_xlfn.TEXTSPLIT(N21,"/")</f>
        <v>theater</v>
      </c>
      <c r="P21" t="str">
        <v>plays</v>
      </c>
      <c r="Q21" s="5">
        <f t="shared" si="0"/>
        <v>48.53</v>
      </c>
      <c r="R21" s="6">
        <f t="shared" si="1"/>
        <v>45.001483679525222</v>
      </c>
      <c r="S21" s="9">
        <f t="shared" si="2"/>
        <v>43528.25</v>
      </c>
      <c r="T21" s="9">
        <f t="shared" si="3"/>
        <v>43549.208333333328</v>
      </c>
      <c r="U21" t="str">
        <f t="shared" si="4"/>
        <v>2019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tr" cm="1">
        <f t="array" ref="O22:P22">_xlfn.TEXTSPLIT(N22,"/")</f>
        <v>film &amp; video</v>
      </c>
      <c r="P22" t="str">
        <v>drama</v>
      </c>
      <c r="Q22" s="5">
        <f t="shared" si="0"/>
        <v>112.24</v>
      </c>
      <c r="R22" s="6">
        <f t="shared" si="1"/>
        <v>105.97134670487107</v>
      </c>
      <c r="S22" s="9">
        <f t="shared" si="2"/>
        <v>41848.208333333336</v>
      </c>
      <c r="T22" s="9">
        <f t="shared" si="3"/>
        <v>41848.208333333336</v>
      </c>
      <c r="U22" t="str">
        <f t="shared" si="4"/>
        <v>2014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tr" cm="1">
        <f t="array" ref="O23:P23">_xlfn.TEXTSPLIT(N23,"/")</f>
        <v>theater</v>
      </c>
      <c r="P23" t="str">
        <v>plays</v>
      </c>
      <c r="Q23" s="5">
        <f t="shared" si="0"/>
        <v>40.99</v>
      </c>
      <c r="R23" s="6">
        <f t="shared" si="1"/>
        <v>69.055555555555557</v>
      </c>
      <c r="S23" s="9">
        <f t="shared" si="2"/>
        <v>40770.208333333336</v>
      </c>
      <c r="T23" s="9">
        <f t="shared" si="3"/>
        <v>40804.208333333336</v>
      </c>
      <c r="U23" t="str">
        <f t="shared" si="4"/>
        <v>2011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tr" cm="1">
        <f t="array" ref="O24:P24">_xlfn.TEXTSPLIT(N24,"/")</f>
        <v>theater</v>
      </c>
      <c r="P24" t="str">
        <v>plays</v>
      </c>
      <c r="Q24" s="5">
        <f t="shared" si="0"/>
        <v>128.07</v>
      </c>
      <c r="R24" s="6">
        <f t="shared" si="1"/>
        <v>85.044943820224717</v>
      </c>
      <c r="S24" s="9">
        <f t="shared" si="2"/>
        <v>43193.208333333328</v>
      </c>
      <c r="T24" s="9">
        <f t="shared" si="3"/>
        <v>43208.208333333328</v>
      </c>
      <c r="U24" t="str">
        <f t="shared" si="4"/>
        <v>2018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tr" cm="1">
        <f t="array" ref="O25:P25">_xlfn.TEXTSPLIT(N25,"/")</f>
        <v>film &amp; video</v>
      </c>
      <c r="P25" t="str">
        <v>documentary</v>
      </c>
      <c r="Q25" s="5">
        <f t="shared" si="0"/>
        <v>332.04</v>
      </c>
      <c r="R25" s="6">
        <f t="shared" si="1"/>
        <v>105.22535211267606</v>
      </c>
      <c r="S25" s="9">
        <f t="shared" si="2"/>
        <v>43510.25</v>
      </c>
      <c r="T25" s="9">
        <f t="shared" si="3"/>
        <v>43563.208333333328</v>
      </c>
      <c r="U25" t="str">
        <f t="shared" si="4"/>
        <v>2019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tr" cm="1">
        <f t="array" ref="O26:P26">_xlfn.TEXTSPLIT(N26,"/")</f>
        <v>technology</v>
      </c>
      <c r="P26" t="str">
        <v>wearables</v>
      </c>
      <c r="Q26" s="5">
        <f t="shared" si="0"/>
        <v>112.83</v>
      </c>
      <c r="R26" s="6">
        <f t="shared" si="1"/>
        <v>39.003741114852225</v>
      </c>
      <c r="S26" s="9">
        <f t="shared" si="2"/>
        <v>41811.208333333336</v>
      </c>
      <c r="T26" s="9">
        <f t="shared" si="3"/>
        <v>41813.208333333336</v>
      </c>
      <c r="U26" t="str">
        <f t="shared" si="4"/>
        <v>2014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tr" cm="1">
        <f t="array" ref="O27:P27">_xlfn.TEXTSPLIT(N27,"/")</f>
        <v>games</v>
      </c>
      <c r="P27" t="str">
        <v>video games</v>
      </c>
      <c r="Q27" s="5">
        <f t="shared" si="0"/>
        <v>216.44</v>
      </c>
      <c r="R27" s="6">
        <f t="shared" si="1"/>
        <v>73.030674846625772</v>
      </c>
      <c r="S27" s="9">
        <f t="shared" si="2"/>
        <v>40681.208333333336</v>
      </c>
      <c r="T27" s="9">
        <f t="shared" si="3"/>
        <v>40701.208333333336</v>
      </c>
      <c r="U27" t="str">
        <f t="shared" si="4"/>
        <v>2011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tr" cm="1">
        <f t="array" ref="O28:P28">_xlfn.TEXTSPLIT(N28,"/")</f>
        <v>theater</v>
      </c>
      <c r="P28" t="str">
        <v>plays</v>
      </c>
      <c r="Q28" s="5">
        <f t="shared" si="0"/>
        <v>48.2</v>
      </c>
      <c r="R28" s="6">
        <f t="shared" si="1"/>
        <v>35.009459459459457</v>
      </c>
      <c r="S28" s="9">
        <f t="shared" si="2"/>
        <v>43312.208333333328</v>
      </c>
      <c r="T28" s="9">
        <f t="shared" si="3"/>
        <v>43339.208333333328</v>
      </c>
      <c r="U28" t="str">
        <f t="shared" si="4"/>
        <v>2018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tr" cm="1">
        <f t="array" ref="O29:P29">_xlfn.TEXTSPLIT(N29,"/")</f>
        <v>music</v>
      </c>
      <c r="P29" t="str">
        <v>rock</v>
      </c>
      <c r="Q29" s="5">
        <f t="shared" si="0"/>
        <v>79.95</v>
      </c>
      <c r="R29" s="6">
        <f t="shared" si="1"/>
        <v>106.6</v>
      </c>
      <c r="S29" s="9">
        <f t="shared" si="2"/>
        <v>42280.208333333328</v>
      </c>
      <c r="T29" s="9">
        <f t="shared" si="3"/>
        <v>42288.208333333328</v>
      </c>
      <c r="U29" t="str">
        <f t="shared" si="4"/>
        <v>2015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tr" cm="1">
        <f t="array" ref="O30:P30">_xlfn.TEXTSPLIT(N30,"/")</f>
        <v>theater</v>
      </c>
      <c r="P30" t="str">
        <v>plays</v>
      </c>
      <c r="Q30" s="5">
        <f t="shared" si="0"/>
        <v>105.23</v>
      </c>
      <c r="R30" s="6">
        <f t="shared" si="1"/>
        <v>61.997747747747745</v>
      </c>
      <c r="S30" s="9">
        <f t="shared" si="2"/>
        <v>40218.25</v>
      </c>
      <c r="T30" s="9">
        <f t="shared" si="3"/>
        <v>40241.25</v>
      </c>
      <c r="U30" t="str">
        <f t="shared" si="4"/>
        <v>2010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tr" cm="1">
        <f t="array" ref="O31:P31">_xlfn.TEXTSPLIT(N31,"/")</f>
        <v>film &amp; video</v>
      </c>
      <c r="P31" t="str">
        <v>shorts</v>
      </c>
      <c r="Q31" s="5">
        <f t="shared" si="0"/>
        <v>328.9</v>
      </c>
      <c r="R31" s="6">
        <f t="shared" si="1"/>
        <v>94.000622665006233</v>
      </c>
      <c r="S31" s="9">
        <f t="shared" si="2"/>
        <v>43301.208333333328</v>
      </c>
      <c r="T31" s="9">
        <f t="shared" si="3"/>
        <v>43341.208333333328</v>
      </c>
      <c r="U31" t="str">
        <f t="shared" si="4"/>
        <v>2018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tr" cm="1">
        <f t="array" ref="O32:P32">_xlfn.TEXTSPLIT(N32,"/")</f>
        <v>film &amp; video</v>
      </c>
      <c r="P32" t="str">
        <v>animation</v>
      </c>
      <c r="Q32" s="5">
        <f t="shared" si="0"/>
        <v>160.61000000000001</v>
      </c>
      <c r="R32" s="6">
        <f t="shared" si="1"/>
        <v>112.05426356589147</v>
      </c>
      <c r="S32" s="9">
        <f t="shared" si="2"/>
        <v>43609.208333333328</v>
      </c>
      <c r="T32" s="9">
        <f t="shared" si="3"/>
        <v>43614.208333333328</v>
      </c>
      <c r="U32" t="str">
        <f t="shared" si="4"/>
        <v>2019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tr" cm="1">
        <f t="array" ref="O33:P33">_xlfn.TEXTSPLIT(N33,"/")</f>
        <v>games</v>
      </c>
      <c r="P33" t="str">
        <v>video games</v>
      </c>
      <c r="Q33" s="5">
        <f t="shared" si="0"/>
        <v>310</v>
      </c>
      <c r="R33" s="6">
        <f t="shared" si="1"/>
        <v>48.008849557522126</v>
      </c>
      <c r="S33" s="9">
        <f t="shared" si="2"/>
        <v>42374.25</v>
      </c>
      <c r="T33" s="9">
        <f t="shared" si="3"/>
        <v>42402.25</v>
      </c>
      <c r="U33" t="str">
        <f t="shared" si="4"/>
        <v>2016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tr" cm="1">
        <f t="array" ref="O34:P34">_xlfn.TEXTSPLIT(N34,"/")</f>
        <v>film &amp; video</v>
      </c>
      <c r="P34" t="str">
        <v>documentary</v>
      </c>
      <c r="Q34" s="5">
        <f t="shared" si="0"/>
        <v>86.81</v>
      </c>
      <c r="R34" s="6">
        <f t="shared" si="1"/>
        <v>38.004334633723452</v>
      </c>
      <c r="S34" s="9">
        <f t="shared" si="2"/>
        <v>43110.25</v>
      </c>
      <c r="T34" s="9">
        <f t="shared" si="3"/>
        <v>43137.25</v>
      </c>
      <c r="U34" t="str">
        <f t="shared" si="4"/>
        <v>2018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tr" cm="1">
        <f t="array" ref="O35:P35">_xlfn.TEXTSPLIT(N35,"/")</f>
        <v>theater</v>
      </c>
      <c r="P35" t="str">
        <v>plays</v>
      </c>
      <c r="Q35" s="5">
        <f t="shared" si="0"/>
        <v>377.82</v>
      </c>
      <c r="R35" s="6">
        <f t="shared" si="1"/>
        <v>35.000184535892231</v>
      </c>
      <c r="S35" s="9">
        <f t="shared" si="2"/>
        <v>41917.208333333336</v>
      </c>
      <c r="T35" s="9">
        <f t="shared" si="3"/>
        <v>41954.25</v>
      </c>
      <c r="U35" t="str">
        <f t="shared" si="4"/>
        <v>2014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tr" cm="1">
        <f t="array" ref="O36:P36">_xlfn.TEXTSPLIT(N36,"/")</f>
        <v>film &amp; video</v>
      </c>
      <c r="P36" t="str">
        <v>documentary</v>
      </c>
      <c r="Q36" s="5">
        <f t="shared" si="0"/>
        <v>150.81</v>
      </c>
      <c r="R36" s="6">
        <f t="shared" si="1"/>
        <v>85</v>
      </c>
      <c r="S36" s="9">
        <f t="shared" si="2"/>
        <v>42817.208333333328</v>
      </c>
      <c r="T36" s="9">
        <f t="shared" si="3"/>
        <v>42822.208333333328</v>
      </c>
      <c r="U36" t="str">
        <f t="shared" si="4"/>
        <v>2017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tr" cm="1">
        <f t="array" ref="O37:P37">_xlfn.TEXTSPLIT(N37,"/")</f>
        <v>film &amp; video</v>
      </c>
      <c r="P37" t="str">
        <v>drama</v>
      </c>
      <c r="Q37" s="5">
        <f t="shared" si="0"/>
        <v>150.30000000000001</v>
      </c>
      <c r="R37" s="6">
        <f t="shared" si="1"/>
        <v>95.993893129770996</v>
      </c>
      <c r="S37" s="9">
        <f t="shared" si="2"/>
        <v>43484.25</v>
      </c>
      <c r="T37" s="9">
        <f t="shared" si="3"/>
        <v>43526.25</v>
      </c>
      <c r="U37" t="str">
        <f t="shared" si="4"/>
        <v>2019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tr" cm="1">
        <f t="array" ref="O38:P38">_xlfn.TEXTSPLIT(N38,"/")</f>
        <v>theater</v>
      </c>
      <c r="P38" t="str">
        <v>plays</v>
      </c>
      <c r="Q38" s="5">
        <f t="shared" si="0"/>
        <v>157.29</v>
      </c>
      <c r="R38" s="6">
        <f t="shared" si="1"/>
        <v>68.8125</v>
      </c>
      <c r="S38" s="9">
        <f t="shared" si="2"/>
        <v>40600.25</v>
      </c>
      <c r="T38" s="9">
        <f t="shared" si="3"/>
        <v>40625.208333333336</v>
      </c>
      <c r="U38" t="str">
        <f t="shared" si="4"/>
        <v>2011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tr" cm="1">
        <f t="array" ref="O39:P39">_xlfn.TEXTSPLIT(N39,"/")</f>
        <v>publishing</v>
      </c>
      <c r="P39" t="str">
        <v>fiction</v>
      </c>
      <c r="Q39" s="5">
        <f t="shared" si="0"/>
        <v>139.99</v>
      </c>
      <c r="R39" s="6">
        <f t="shared" si="1"/>
        <v>105.97196261682242</v>
      </c>
      <c r="S39" s="9">
        <f t="shared" si="2"/>
        <v>43744.208333333328</v>
      </c>
      <c r="T39" s="9">
        <f t="shared" si="3"/>
        <v>43777.25</v>
      </c>
      <c r="U39" t="str">
        <f t="shared" si="4"/>
        <v>2019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tr" cm="1">
        <f t="array" ref="O40:P40">_xlfn.TEXTSPLIT(N40,"/")</f>
        <v>photography</v>
      </c>
      <c r="P40" t="str">
        <v>photography books</v>
      </c>
      <c r="Q40" s="5">
        <f t="shared" si="0"/>
        <v>325.32</v>
      </c>
      <c r="R40" s="6">
        <f t="shared" si="1"/>
        <v>75.261194029850742</v>
      </c>
      <c r="S40" s="9">
        <f t="shared" si="2"/>
        <v>40469.208333333336</v>
      </c>
      <c r="T40" s="9">
        <f t="shared" si="3"/>
        <v>40474.208333333336</v>
      </c>
      <c r="U40" t="str">
        <f t="shared" si="4"/>
        <v>2010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tr" cm="1">
        <f t="array" ref="O41:P41">_xlfn.TEXTSPLIT(N41,"/")</f>
        <v>theater</v>
      </c>
      <c r="P41" t="str">
        <v>plays</v>
      </c>
      <c r="Q41" s="5">
        <f t="shared" si="0"/>
        <v>50.78</v>
      </c>
      <c r="R41" s="6">
        <f t="shared" si="1"/>
        <v>57.125</v>
      </c>
      <c r="S41" s="9">
        <f t="shared" si="2"/>
        <v>41330.25</v>
      </c>
      <c r="T41" s="9">
        <f t="shared" si="3"/>
        <v>41344.208333333336</v>
      </c>
      <c r="U41" t="str">
        <f t="shared" si="4"/>
        <v>2013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tr" cm="1">
        <f t="array" ref="O42:P42">_xlfn.TEXTSPLIT(N42,"/")</f>
        <v>technology</v>
      </c>
      <c r="P42" t="str">
        <v>wearables</v>
      </c>
      <c r="Q42" s="5">
        <f t="shared" si="0"/>
        <v>169.07</v>
      </c>
      <c r="R42" s="6">
        <f t="shared" si="1"/>
        <v>75.141414141414145</v>
      </c>
      <c r="S42" s="9">
        <f t="shared" si="2"/>
        <v>40334.208333333336</v>
      </c>
      <c r="T42" s="9">
        <f t="shared" si="3"/>
        <v>40353.208333333336</v>
      </c>
      <c r="U42" t="str">
        <f t="shared" si="4"/>
        <v>2010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tr" cm="1">
        <f t="array" ref="O43:P43">_xlfn.TEXTSPLIT(N43,"/")</f>
        <v>music</v>
      </c>
      <c r="P43" t="str">
        <v>rock</v>
      </c>
      <c r="Q43" s="5">
        <f t="shared" si="0"/>
        <v>212.93</v>
      </c>
      <c r="R43" s="6">
        <f t="shared" si="1"/>
        <v>107.42342342342343</v>
      </c>
      <c r="S43" s="9">
        <f t="shared" si="2"/>
        <v>41156.208333333336</v>
      </c>
      <c r="T43" s="9">
        <f t="shared" si="3"/>
        <v>41182.208333333336</v>
      </c>
      <c r="U43" t="str">
        <f t="shared" si="4"/>
        <v>2012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tr" cm="1">
        <f t="array" ref="O44:P44">_xlfn.TEXTSPLIT(N44,"/")</f>
        <v>food</v>
      </c>
      <c r="P44" t="str">
        <v>food trucks</v>
      </c>
      <c r="Q44" s="5">
        <f t="shared" si="0"/>
        <v>443.94</v>
      </c>
      <c r="R44" s="6">
        <f t="shared" si="1"/>
        <v>35.995495495495497</v>
      </c>
      <c r="S44" s="9">
        <f t="shared" si="2"/>
        <v>40728.208333333336</v>
      </c>
      <c r="T44" s="9">
        <f t="shared" si="3"/>
        <v>40737.208333333336</v>
      </c>
      <c r="U44" t="str">
        <f t="shared" si="4"/>
        <v>2011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tr" cm="1">
        <f t="array" ref="O45:P45">_xlfn.TEXTSPLIT(N45,"/")</f>
        <v>publishing</v>
      </c>
      <c r="P45" t="str">
        <v>radio &amp; podcasts</v>
      </c>
      <c r="Q45" s="5">
        <f t="shared" si="0"/>
        <v>185.94</v>
      </c>
      <c r="R45" s="6">
        <f t="shared" si="1"/>
        <v>26.998873148744366</v>
      </c>
      <c r="S45" s="9">
        <f t="shared" si="2"/>
        <v>41844.208333333336</v>
      </c>
      <c r="T45" s="9">
        <f t="shared" si="3"/>
        <v>41860.208333333336</v>
      </c>
      <c r="U45" t="str">
        <f t="shared" si="4"/>
        <v>2014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tr" cm="1">
        <f t="array" ref="O46:P46">_xlfn.TEXTSPLIT(N46,"/")</f>
        <v>publishing</v>
      </c>
      <c r="P46" t="str">
        <v>fiction</v>
      </c>
      <c r="Q46" s="5">
        <f t="shared" si="0"/>
        <v>658.81</v>
      </c>
      <c r="R46" s="6">
        <f t="shared" si="1"/>
        <v>107.56122448979592</v>
      </c>
      <c r="S46" s="9">
        <f t="shared" si="2"/>
        <v>43541.208333333328</v>
      </c>
      <c r="T46" s="9">
        <f t="shared" si="3"/>
        <v>43542.208333333328</v>
      </c>
      <c r="U46" t="str">
        <f t="shared" si="4"/>
        <v>2019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tr" cm="1">
        <f t="array" ref="O47:P47">_xlfn.TEXTSPLIT(N47,"/")</f>
        <v>theater</v>
      </c>
      <c r="P47" t="str">
        <v>plays</v>
      </c>
      <c r="Q47" s="5">
        <f t="shared" si="0"/>
        <v>47.68</v>
      </c>
      <c r="R47" s="6">
        <f t="shared" si="1"/>
        <v>94.375</v>
      </c>
      <c r="S47" s="9">
        <f t="shared" si="2"/>
        <v>42676.208333333328</v>
      </c>
      <c r="T47" s="9">
        <f t="shared" si="3"/>
        <v>42691.25</v>
      </c>
      <c r="U47" t="str">
        <f t="shared" si="4"/>
        <v>2016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tr" cm="1">
        <f t="array" ref="O48:P48">_xlfn.TEXTSPLIT(N48,"/")</f>
        <v>music</v>
      </c>
      <c r="P48" t="str">
        <v>rock</v>
      </c>
      <c r="Q48" s="5">
        <f t="shared" si="0"/>
        <v>114.78</v>
      </c>
      <c r="R48" s="6">
        <f t="shared" si="1"/>
        <v>46.163043478260867</v>
      </c>
      <c r="S48" s="9">
        <f t="shared" si="2"/>
        <v>40367.208333333336</v>
      </c>
      <c r="T48" s="9">
        <f t="shared" si="3"/>
        <v>40390.208333333336</v>
      </c>
      <c r="U48" t="str">
        <f t="shared" si="4"/>
        <v>2010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tr" cm="1">
        <f t="array" ref="O49:P49">_xlfn.TEXTSPLIT(N49,"/")</f>
        <v>theater</v>
      </c>
      <c r="P49" t="str">
        <v>plays</v>
      </c>
      <c r="Q49" s="5">
        <f t="shared" si="0"/>
        <v>475.27</v>
      </c>
      <c r="R49" s="6">
        <f t="shared" si="1"/>
        <v>47.845637583892618</v>
      </c>
      <c r="S49" s="9">
        <f t="shared" si="2"/>
        <v>41727.208333333336</v>
      </c>
      <c r="T49" s="9">
        <f t="shared" si="3"/>
        <v>41757.208333333336</v>
      </c>
      <c r="U49" t="str">
        <f t="shared" si="4"/>
        <v>2014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tr" cm="1">
        <f t="array" ref="O50:P50">_xlfn.TEXTSPLIT(N50,"/")</f>
        <v>theater</v>
      </c>
      <c r="P50" t="str">
        <v>plays</v>
      </c>
      <c r="Q50" s="5">
        <f t="shared" si="0"/>
        <v>386.97</v>
      </c>
      <c r="R50" s="6">
        <f t="shared" si="1"/>
        <v>53.007815713698065</v>
      </c>
      <c r="S50" s="9">
        <f t="shared" si="2"/>
        <v>42180.208333333328</v>
      </c>
      <c r="T50" s="9">
        <f t="shared" si="3"/>
        <v>42192.208333333328</v>
      </c>
      <c r="U50" t="str">
        <f t="shared" si="4"/>
        <v>2015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tr" cm="1">
        <f t="array" ref="O51:P51">_xlfn.TEXTSPLIT(N51,"/")</f>
        <v>music</v>
      </c>
      <c r="P51" t="str">
        <v>rock</v>
      </c>
      <c r="Q51" s="5">
        <f t="shared" si="0"/>
        <v>189.63</v>
      </c>
      <c r="R51" s="6">
        <f t="shared" si="1"/>
        <v>45.059405940594061</v>
      </c>
      <c r="S51" s="9">
        <f t="shared" si="2"/>
        <v>43758.208333333328</v>
      </c>
      <c r="T51" s="9">
        <f t="shared" si="3"/>
        <v>43803.25</v>
      </c>
      <c r="U51" t="str">
        <f t="shared" si="4"/>
        <v>2019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tr" cm="1">
        <f t="array" ref="O52:P52">_xlfn.TEXTSPLIT(N52,"/")</f>
        <v>music</v>
      </c>
      <c r="P52" t="str">
        <v>metal</v>
      </c>
      <c r="Q52" s="5">
        <f t="shared" si="0"/>
        <v>2</v>
      </c>
      <c r="R52" s="6">
        <f t="shared" si="1"/>
        <v>2</v>
      </c>
      <c r="S52" s="9">
        <f t="shared" si="2"/>
        <v>41487.208333333336</v>
      </c>
      <c r="T52" s="9">
        <f t="shared" si="3"/>
        <v>41515.208333333336</v>
      </c>
      <c r="U52" t="str">
        <f t="shared" si="4"/>
        <v>2013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tr" cm="1">
        <f t="array" ref="O53:P53">_xlfn.TEXTSPLIT(N53,"/")</f>
        <v>technology</v>
      </c>
      <c r="P53" t="str">
        <v>wearables</v>
      </c>
      <c r="Q53" s="5">
        <f t="shared" si="0"/>
        <v>91.87</v>
      </c>
      <c r="R53" s="6">
        <f t="shared" si="1"/>
        <v>99.006816632583508</v>
      </c>
      <c r="S53" s="9">
        <f t="shared" si="2"/>
        <v>40995.208333333336</v>
      </c>
      <c r="T53" s="9">
        <f t="shared" si="3"/>
        <v>41011.208333333336</v>
      </c>
      <c r="U53" t="str">
        <f t="shared" si="4"/>
        <v>2012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tr" cm="1">
        <f t="array" ref="O54:P54">_xlfn.TEXTSPLIT(N54,"/")</f>
        <v>theater</v>
      </c>
      <c r="P54" t="str">
        <v>plays</v>
      </c>
      <c r="Q54" s="5">
        <f t="shared" si="0"/>
        <v>34.15</v>
      </c>
      <c r="R54" s="6">
        <f t="shared" si="1"/>
        <v>32.786666666666669</v>
      </c>
      <c r="S54" s="9">
        <f t="shared" si="2"/>
        <v>40436.208333333336</v>
      </c>
      <c r="T54" s="9">
        <f t="shared" si="3"/>
        <v>40440.208333333336</v>
      </c>
      <c r="U54" t="str">
        <f t="shared" si="4"/>
        <v>2010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tr" cm="1">
        <f t="array" ref="O55:P55">_xlfn.TEXTSPLIT(N55,"/")</f>
        <v>film &amp; video</v>
      </c>
      <c r="P55" t="str">
        <v>drama</v>
      </c>
      <c r="Q55" s="5">
        <f t="shared" si="0"/>
        <v>140.41</v>
      </c>
      <c r="R55" s="6">
        <f t="shared" si="1"/>
        <v>59.119617224880386</v>
      </c>
      <c r="S55" s="9">
        <f t="shared" si="2"/>
        <v>41779.208333333336</v>
      </c>
      <c r="T55" s="9">
        <f t="shared" si="3"/>
        <v>41818.208333333336</v>
      </c>
      <c r="U55" t="str">
        <f t="shared" si="4"/>
        <v>2014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tr" cm="1">
        <f t="array" ref="O56:P56">_xlfn.TEXTSPLIT(N56,"/")</f>
        <v>technology</v>
      </c>
      <c r="P56" t="str">
        <v>wearables</v>
      </c>
      <c r="Q56" s="5">
        <f t="shared" si="0"/>
        <v>89.87</v>
      </c>
      <c r="R56" s="6">
        <f t="shared" si="1"/>
        <v>44.93333333333333</v>
      </c>
      <c r="S56" s="9">
        <f t="shared" si="2"/>
        <v>43170.25</v>
      </c>
      <c r="T56" s="9">
        <f t="shared" si="3"/>
        <v>43176.208333333328</v>
      </c>
      <c r="U56" t="str">
        <f t="shared" si="4"/>
        <v>2018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tr" cm="1">
        <f t="array" ref="O57:P57">_xlfn.TEXTSPLIT(N57,"/")</f>
        <v>music</v>
      </c>
      <c r="P57" t="str">
        <v>jazz</v>
      </c>
      <c r="Q57" s="5">
        <f t="shared" si="0"/>
        <v>177.97</v>
      </c>
      <c r="R57" s="6">
        <f t="shared" si="1"/>
        <v>89.664122137404576</v>
      </c>
      <c r="S57" s="9">
        <f t="shared" si="2"/>
        <v>43311.208333333328</v>
      </c>
      <c r="T57" s="9">
        <f t="shared" si="3"/>
        <v>43316.208333333328</v>
      </c>
      <c r="U57" t="str">
        <f t="shared" si="4"/>
        <v>2018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tr" cm="1">
        <f t="array" ref="O58:P58">_xlfn.TEXTSPLIT(N58,"/")</f>
        <v>technology</v>
      </c>
      <c r="P58" t="str">
        <v>wearables</v>
      </c>
      <c r="Q58" s="5">
        <f t="shared" si="0"/>
        <v>143.66</v>
      </c>
      <c r="R58" s="6">
        <f t="shared" si="1"/>
        <v>70.079268292682926</v>
      </c>
      <c r="S58" s="9">
        <f t="shared" si="2"/>
        <v>42014.25</v>
      </c>
      <c r="T58" s="9">
        <f t="shared" si="3"/>
        <v>42021.25</v>
      </c>
      <c r="U58" t="str">
        <f t="shared" si="4"/>
        <v>2015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tr" cm="1">
        <f t="array" ref="O59:P59">_xlfn.TEXTSPLIT(N59,"/")</f>
        <v>games</v>
      </c>
      <c r="P59" t="str">
        <v>video games</v>
      </c>
      <c r="Q59" s="5">
        <f t="shared" si="0"/>
        <v>215.28</v>
      </c>
      <c r="R59" s="6">
        <f t="shared" si="1"/>
        <v>31.059701492537314</v>
      </c>
      <c r="S59" s="9">
        <f t="shared" si="2"/>
        <v>42979.208333333328</v>
      </c>
      <c r="T59" s="9">
        <f t="shared" si="3"/>
        <v>42991.208333333328</v>
      </c>
      <c r="U59" t="str">
        <f t="shared" si="4"/>
        <v>2017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tr" cm="1">
        <f t="array" ref="O60:P60">_xlfn.TEXTSPLIT(N60,"/")</f>
        <v>theater</v>
      </c>
      <c r="P60" t="str">
        <v>plays</v>
      </c>
      <c r="Q60" s="5">
        <f t="shared" si="0"/>
        <v>227.11</v>
      </c>
      <c r="R60" s="6">
        <f t="shared" si="1"/>
        <v>29.061611374407583</v>
      </c>
      <c r="S60" s="9">
        <f t="shared" si="2"/>
        <v>42268.208333333328</v>
      </c>
      <c r="T60" s="9">
        <f t="shared" si="3"/>
        <v>42281.208333333328</v>
      </c>
      <c r="U60" t="str">
        <f t="shared" si="4"/>
        <v>2015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tr" cm="1">
        <f t="array" ref="O61:P61">_xlfn.TEXTSPLIT(N61,"/")</f>
        <v>theater</v>
      </c>
      <c r="P61" t="str">
        <v>plays</v>
      </c>
      <c r="Q61" s="5">
        <f t="shared" si="0"/>
        <v>275.07</v>
      </c>
      <c r="R61" s="6">
        <f t="shared" si="1"/>
        <v>30.0859375</v>
      </c>
      <c r="S61" s="9">
        <f t="shared" si="2"/>
        <v>42898.208333333328</v>
      </c>
      <c r="T61" s="9">
        <f t="shared" si="3"/>
        <v>42913.208333333328</v>
      </c>
      <c r="U61" t="str">
        <f t="shared" si="4"/>
        <v>2017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tr" cm="1">
        <f t="array" ref="O62:P62">_xlfn.TEXTSPLIT(N62,"/")</f>
        <v>theater</v>
      </c>
      <c r="P62" t="str">
        <v>plays</v>
      </c>
      <c r="Q62" s="5">
        <f t="shared" si="0"/>
        <v>144.37</v>
      </c>
      <c r="R62" s="6">
        <f t="shared" si="1"/>
        <v>84.998125000000002</v>
      </c>
      <c r="S62" s="9">
        <f t="shared" si="2"/>
        <v>41107.208333333336</v>
      </c>
      <c r="T62" s="9">
        <f t="shared" si="3"/>
        <v>41110.208333333336</v>
      </c>
      <c r="U62" t="str">
        <f t="shared" si="4"/>
        <v>2012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tr" cm="1">
        <f t="array" ref="O63:P63">_xlfn.TEXTSPLIT(N63,"/")</f>
        <v>theater</v>
      </c>
      <c r="P63" t="str">
        <v>plays</v>
      </c>
      <c r="Q63" s="5">
        <f t="shared" si="0"/>
        <v>92.75</v>
      </c>
      <c r="R63" s="6">
        <f t="shared" si="1"/>
        <v>82.001775410563695</v>
      </c>
      <c r="S63" s="9">
        <f t="shared" si="2"/>
        <v>40595.25</v>
      </c>
      <c r="T63" s="9">
        <f t="shared" si="3"/>
        <v>40635.208333333336</v>
      </c>
      <c r="U63" t="str">
        <f t="shared" si="4"/>
        <v>2011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tr" cm="1">
        <f t="array" ref="O64:P64">_xlfn.TEXTSPLIT(N64,"/")</f>
        <v>technology</v>
      </c>
      <c r="P64" t="str">
        <v>web</v>
      </c>
      <c r="Q64" s="5">
        <f t="shared" si="0"/>
        <v>722.6</v>
      </c>
      <c r="R64" s="6">
        <f t="shared" si="1"/>
        <v>58.040160642570278</v>
      </c>
      <c r="S64" s="9">
        <f t="shared" si="2"/>
        <v>42160.208333333328</v>
      </c>
      <c r="T64" s="9">
        <f t="shared" si="3"/>
        <v>42161.208333333328</v>
      </c>
      <c r="U64" t="str">
        <f t="shared" si="4"/>
        <v>2015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tr" cm="1">
        <f t="array" ref="O65:P65">_xlfn.TEXTSPLIT(N65,"/")</f>
        <v>theater</v>
      </c>
      <c r="P65" t="str">
        <v>plays</v>
      </c>
      <c r="Q65" s="5">
        <f t="shared" si="0"/>
        <v>11.85</v>
      </c>
      <c r="R65" s="6">
        <f t="shared" si="1"/>
        <v>111.4</v>
      </c>
      <c r="S65" s="9">
        <f t="shared" si="2"/>
        <v>42853.208333333328</v>
      </c>
      <c r="T65" s="9">
        <f t="shared" si="3"/>
        <v>42859.208333333328</v>
      </c>
      <c r="U65" t="str">
        <f t="shared" si="4"/>
        <v>2017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tr" cm="1">
        <f t="array" ref="O66:P66">_xlfn.TEXTSPLIT(N66,"/")</f>
        <v>technology</v>
      </c>
      <c r="P66" t="str">
        <v>web</v>
      </c>
      <c r="Q66" s="5">
        <f t="shared" ref="Q66:Q129" si="5">ROUND(E66/D66*100,2)</f>
        <v>97.64</v>
      </c>
      <c r="R66" s="6">
        <f t="shared" ref="R66:R129" si="6">IFERROR(E66/G66,0)</f>
        <v>71.94736842105263</v>
      </c>
      <c r="S66" s="9">
        <f t="shared" ref="S66:S129" si="7">(((J66/60)/60)/24)+DATE(1970,1,1)</f>
        <v>43283.208333333328</v>
      </c>
      <c r="T66" s="9">
        <f t="shared" ref="T66:T129" si="8">(((K66/60)/60)/24)+DATE(1970,1,1)</f>
        <v>43298.208333333328</v>
      </c>
      <c r="U66" t="str">
        <f t="shared" si="4"/>
        <v>2018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tr" cm="1">
        <f t="array" ref="O67:P67">_xlfn.TEXTSPLIT(N67,"/")</f>
        <v>theater</v>
      </c>
      <c r="P67" t="str">
        <v>plays</v>
      </c>
      <c r="Q67" s="5">
        <f t="shared" si="5"/>
        <v>236.15</v>
      </c>
      <c r="R67" s="6">
        <f t="shared" si="6"/>
        <v>61.038135593220339</v>
      </c>
      <c r="S67" s="9">
        <f t="shared" si="7"/>
        <v>40570.25</v>
      </c>
      <c r="T67" s="9">
        <f t="shared" si="8"/>
        <v>40577.25</v>
      </c>
      <c r="U67" t="str">
        <f t="shared" ref="U67:U130" si="9">TEXT(S67,"yyyy")</f>
        <v>2011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tr" cm="1">
        <f t="array" ref="O68:P68">_xlfn.TEXTSPLIT(N68,"/")</f>
        <v>theater</v>
      </c>
      <c r="P68" t="str">
        <v>plays</v>
      </c>
      <c r="Q68" s="5">
        <f t="shared" si="5"/>
        <v>45.07</v>
      </c>
      <c r="R68" s="6">
        <f t="shared" si="6"/>
        <v>108.91666666666667</v>
      </c>
      <c r="S68" s="9">
        <f t="shared" si="7"/>
        <v>42102.208333333328</v>
      </c>
      <c r="T68" s="9">
        <f t="shared" si="8"/>
        <v>42107.208333333328</v>
      </c>
      <c r="U68" t="str">
        <f t="shared" si="9"/>
        <v>2015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tr" cm="1">
        <f t="array" ref="O69:P69">_xlfn.TEXTSPLIT(N69,"/")</f>
        <v>technology</v>
      </c>
      <c r="P69" t="str">
        <v>wearables</v>
      </c>
      <c r="Q69" s="5">
        <f t="shared" si="5"/>
        <v>162.38999999999999</v>
      </c>
      <c r="R69" s="6">
        <f t="shared" si="6"/>
        <v>29.001722017220171</v>
      </c>
      <c r="S69" s="9">
        <f t="shared" si="7"/>
        <v>40203.25</v>
      </c>
      <c r="T69" s="9">
        <f t="shared" si="8"/>
        <v>40208.25</v>
      </c>
      <c r="U69" t="str">
        <f t="shared" si="9"/>
        <v>2010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tr" cm="1">
        <f t="array" ref="O70:P70">_xlfn.TEXTSPLIT(N70,"/")</f>
        <v>theater</v>
      </c>
      <c r="P70" t="str">
        <v>plays</v>
      </c>
      <c r="Q70" s="5">
        <f t="shared" si="5"/>
        <v>254.53</v>
      </c>
      <c r="R70" s="6">
        <f t="shared" si="6"/>
        <v>58.975609756097562</v>
      </c>
      <c r="S70" s="9">
        <f t="shared" si="7"/>
        <v>42943.208333333328</v>
      </c>
      <c r="T70" s="9">
        <f t="shared" si="8"/>
        <v>42990.208333333328</v>
      </c>
      <c r="U70" t="str">
        <f t="shared" si="9"/>
        <v>2017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tr" cm="1">
        <f t="array" ref="O71:P71">_xlfn.TEXTSPLIT(N71,"/")</f>
        <v>theater</v>
      </c>
      <c r="P71" t="str">
        <v>plays</v>
      </c>
      <c r="Q71" s="5">
        <f t="shared" si="5"/>
        <v>24.06</v>
      </c>
      <c r="R71" s="6">
        <f t="shared" si="6"/>
        <v>111.82352941176471</v>
      </c>
      <c r="S71" s="9">
        <f t="shared" si="7"/>
        <v>40531.25</v>
      </c>
      <c r="T71" s="9">
        <f t="shared" si="8"/>
        <v>40565.25</v>
      </c>
      <c r="U71" t="str">
        <f t="shared" si="9"/>
        <v>2010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tr" cm="1">
        <f t="array" ref="O72:P72">_xlfn.TEXTSPLIT(N72,"/")</f>
        <v>theater</v>
      </c>
      <c r="P72" t="str">
        <v>plays</v>
      </c>
      <c r="Q72" s="5">
        <f t="shared" si="5"/>
        <v>123.74</v>
      </c>
      <c r="R72" s="6">
        <f t="shared" si="6"/>
        <v>63.995555555555555</v>
      </c>
      <c r="S72" s="9">
        <f t="shared" si="7"/>
        <v>40484.208333333336</v>
      </c>
      <c r="T72" s="9">
        <f t="shared" si="8"/>
        <v>40533.25</v>
      </c>
      <c r="U72" t="str">
        <f t="shared" si="9"/>
        <v>2010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tr" cm="1">
        <f t="array" ref="O73:P73">_xlfn.TEXTSPLIT(N73,"/")</f>
        <v>theater</v>
      </c>
      <c r="P73" t="str">
        <v>plays</v>
      </c>
      <c r="Q73" s="5">
        <f t="shared" si="5"/>
        <v>108.07</v>
      </c>
      <c r="R73" s="6">
        <f t="shared" si="6"/>
        <v>85.315789473684205</v>
      </c>
      <c r="S73" s="9">
        <f t="shared" si="7"/>
        <v>43799.25</v>
      </c>
      <c r="T73" s="9">
        <f t="shared" si="8"/>
        <v>43803.25</v>
      </c>
      <c r="U73" t="str">
        <f t="shared" si="9"/>
        <v>2019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tr" cm="1">
        <f t="array" ref="O74:P74">_xlfn.TEXTSPLIT(N74,"/")</f>
        <v>film &amp; video</v>
      </c>
      <c r="P74" t="str">
        <v>animation</v>
      </c>
      <c r="Q74" s="5">
        <f t="shared" si="5"/>
        <v>670.33</v>
      </c>
      <c r="R74" s="6">
        <f t="shared" si="6"/>
        <v>74.481481481481481</v>
      </c>
      <c r="S74" s="9">
        <f t="shared" si="7"/>
        <v>42186.208333333328</v>
      </c>
      <c r="T74" s="9">
        <f t="shared" si="8"/>
        <v>42222.208333333328</v>
      </c>
      <c r="U74" t="str">
        <f t="shared" si="9"/>
        <v>2015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tr" cm="1">
        <f t="array" ref="O75:P75">_xlfn.TEXTSPLIT(N75,"/")</f>
        <v>music</v>
      </c>
      <c r="P75" t="str">
        <v>jazz</v>
      </c>
      <c r="Q75" s="5">
        <f t="shared" si="5"/>
        <v>660.93</v>
      </c>
      <c r="R75" s="6">
        <f t="shared" si="6"/>
        <v>105.14772727272727</v>
      </c>
      <c r="S75" s="9">
        <f t="shared" si="7"/>
        <v>42701.25</v>
      </c>
      <c r="T75" s="9">
        <f t="shared" si="8"/>
        <v>42704.25</v>
      </c>
      <c r="U75" t="str">
        <f t="shared" si="9"/>
        <v>2016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tr" cm="1">
        <f t="array" ref="O76:P76">_xlfn.TEXTSPLIT(N76,"/")</f>
        <v>music</v>
      </c>
      <c r="P76" t="str">
        <v>metal</v>
      </c>
      <c r="Q76" s="5">
        <f t="shared" si="5"/>
        <v>122.46</v>
      </c>
      <c r="R76" s="6">
        <f t="shared" si="6"/>
        <v>56.188235294117646</v>
      </c>
      <c r="S76" s="9">
        <f t="shared" si="7"/>
        <v>42456.208333333328</v>
      </c>
      <c r="T76" s="9">
        <f t="shared" si="8"/>
        <v>42457.208333333328</v>
      </c>
      <c r="U76" t="str">
        <f t="shared" si="9"/>
        <v>2016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tr" cm="1">
        <f t="array" ref="O77:P77">_xlfn.TEXTSPLIT(N77,"/")</f>
        <v>photography</v>
      </c>
      <c r="P77" t="str">
        <v>photography books</v>
      </c>
      <c r="Q77" s="5">
        <f t="shared" si="5"/>
        <v>150.58000000000001</v>
      </c>
      <c r="R77" s="6">
        <f t="shared" si="6"/>
        <v>85.917647058823533</v>
      </c>
      <c r="S77" s="9">
        <f t="shared" si="7"/>
        <v>43296.208333333328</v>
      </c>
      <c r="T77" s="9">
        <f t="shared" si="8"/>
        <v>43304.208333333328</v>
      </c>
      <c r="U77" t="str">
        <f t="shared" si="9"/>
        <v>2018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tr" cm="1">
        <f t="array" ref="O78:P78">_xlfn.TEXTSPLIT(N78,"/")</f>
        <v>theater</v>
      </c>
      <c r="P78" t="str">
        <v>plays</v>
      </c>
      <c r="Q78" s="5">
        <f t="shared" si="5"/>
        <v>78.11</v>
      </c>
      <c r="R78" s="6">
        <f t="shared" si="6"/>
        <v>57.00296912114014</v>
      </c>
      <c r="S78" s="9">
        <f t="shared" si="7"/>
        <v>42027.25</v>
      </c>
      <c r="T78" s="9">
        <f t="shared" si="8"/>
        <v>42076.208333333328</v>
      </c>
      <c r="U78" t="str">
        <f t="shared" si="9"/>
        <v>2015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tr" cm="1">
        <f t="array" ref="O79:P79">_xlfn.TEXTSPLIT(N79,"/")</f>
        <v>film &amp; video</v>
      </c>
      <c r="P79" t="str">
        <v>animation</v>
      </c>
      <c r="Q79" s="5">
        <f t="shared" si="5"/>
        <v>46.95</v>
      </c>
      <c r="R79" s="6">
        <f t="shared" si="6"/>
        <v>79.642857142857139</v>
      </c>
      <c r="S79" s="9">
        <f t="shared" si="7"/>
        <v>40448.208333333336</v>
      </c>
      <c r="T79" s="9">
        <f t="shared" si="8"/>
        <v>40462.208333333336</v>
      </c>
      <c r="U79" t="str">
        <f t="shared" si="9"/>
        <v>2010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tr" cm="1">
        <f t="array" ref="O80:P80">_xlfn.TEXTSPLIT(N80,"/")</f>
        <v>publishing</v>
      </c>
      <c r="P80" t="str">
        <v>translations</v>
      </c>
      <c r="Q80" s="5">
        <f t="shared" si="5"/>
        <v>300.8</v>
      </c>
      <c r="R80" s="6">
        <f t="shared" si="6"/>
        <v>41.018181818181816</v>
      </c>
      <c r="S80" s="9">
        <f t="shared" si="7"/>
        <v>43206.208333333328</v>
      </c>
      <c r="T80" s="9">
        <f t="shared" si="8"/>
        <v>43207.208333333328</v>
      </c>
      <c r="U80" t="str">
        <f t="shared" si="9"/>
        <v>2018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tr" cm="1">
        <f t="array" ref="O81:P81">_xlfn.TEXTSPLIT(N81,"/")</f>
        <v>theater</v>
      </c>
      <c r="P81" t="str">
        <v>plays</v>
      </c>
      <c r="Q81" s="5">
        <f t="shared" si="5"/>
        <v>69.599999999999994</v>
      </c>
      <c r="R81" s="6">
        <f t="shared" si="6"/>
        <v>48.004773269689736</v>
      </c>
      <c r="S81" s="9">
        <f t="shared" si="7"/>
        <v>43267.208333333328</v>
      </c>
      <c r="T81" s="9">
        <f t="shared" si="8"/>
        <v>43272.208333333328</v>
      </c>
      <c r="U81" t="str">
        <f t="shared" si="9"/>
        <v>2018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tr" cm="1">
        <f t="array" ref="O82:P82">_xlfn.TEXTSPLIT(N82,"/")</f>
        <v>games</v>
      </c>
      <c r="P82" t="str">
        <v>video games</v>
      </c>
      <c r="Q82" s="5">
        <f t="shared" si="5"/>
        <v>637.45000000000005</v>
      </c>
      <c r="R82" s="6">
        <f t="shared" si="6"/>
        <v>55.212598425196852</v>
      </c>
      <c r="S82" s="9">
        <f t="shared" si="7"/>
        <v>42976.208333333328</v>
      </c>
      <c r="T82" s="9">
        <f t="shared" si="8"/>
        <v>43006.208333333328</v>
      </c>
      <c r="U82" t="str">
        <f t="shared" si="9"/>
        <v>2017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tr" cm="1">
        <f t="array" ref="O83:P83">_xlfn.TEXTSPLIT(N83,"/")</f>
        <v>music</v>
      </c>
      <c r="P83" t="str">
        <v>rock</v>
      </c>
      <c r="Q83" s="5">
        <f t="shared" si="5"/>
        <v>225.34</v>
      </c>
      <c r="R83" s="6">
        <f t="shared" si="6"/>
        <v>92.109489051094897</v>
      </c>
      <c r="S83" s="9">
        <f t="shared" si="7"/>
        <v>43062.25</v>
      </c>
      <c r="T83" s="9">
        <f t="shared" si="8"/>
        <v>43087.25</v>
      </c>
      <c r="U83" t="str">
        <f t="shared" si="9"/>
        <v>2017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tr" cm="1">
        <f t="array" ref="O84:P84">_xlfn.TEXTSPLIT(N84,"/")</f>
        <v>games</v>
      </c>
      <c r="P84" t="str">
        <v>video games</v>
      </c>
      <c r="Q84" s="5">
        <f t="shared" si="5"/>
        <v>1497.3</v>
      </c>
      <c r="R84" s="6">
        <f t="shared" si="6"/>
        <v>83.183333333333337</v>
      </c>
      <c r="S84" s="9">
        <f t="shared" si="7"/>
        <v>43482.25</v>
      </c>
      <c r="T84" s="9">
        <f t="shared" si="8"/>
        <v>43489.25</v>
      </c>
      <c r="U84" t="str">
        <f t="shared" si="9"/>
        <v>2019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tr" cm="1">
        <f t="array" ref="O85:P85">_xlfn.TEXTSPLIT(N85,"/")</f>
        <v>music</v>
      </c>
      <c r="P85" t="str">
        <v>electric music</v>
      </c>
      <c r="Q85" s="5">
        <f t="shared" si="5"/>
        <v>37.590000000000003</v>
      </c>
      <c r="R85" s="6">
        <f t="shared" si="6"/>
        <v>39.996000000000002</v>
      </c>
      <c r="S85" s="9">
        <f t="shared" si="7"/>
        <v>42579.208333333328</v>
      </c>
      <c r="T85" s="9">
        <f t="shared" si="8"/>
        <v>42601.208333333328</v>
      </c>
      <c r="U85" t="str">
        <f t="shared" si="9"/>
        <v>2016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tr" cm="1">
        <f t="array" ref="O86:P86">_xlfn.TEXTSPLIT(N86,"/")</f>
        <v>technology</v>
      </c>
      <c r="P86" t="str">
        <v>wearables</v>
      </c>
      <c r="Q86" s="5">
        <f t="shared" si="5"/>
        <v>132.37</v>
      </c>
      <c r="R86" s="6">
        <f t="shared" si="6"/>
        <v>111.1336898395722</v>
      </c>
      <c r="S86" s="9">
        <f t="shared" si="7"/>
        <v>41118.208333333336</v>
      </c>
      <c r="T86" s="9">
        <f t="shared" si="8"/>
        <v>41128.208333333336</v>
      </c>
      <c r="U86" t="str">
        <f t="shared" si="9"/>
        <v>2012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tr" cm="1">
        <f t="array" ref="O87:P87">_xlfn.TEXTSPLIT(N87,"/")</f>
        <v>music</v>
      </c>
      <c r="P87" t="str">
        <v>indie rock</v>
      </c>
      <c r="Q87" s="5">
        <f t="shared" si="5"/>
        <v>131.22</v>
      </c>
      <c r="R87" s="6">
        <f t="shared" si="6"/>
        <v>90.563380281690144</v>
      </c>
      <c r="S87" s="9">
        <f t="shared" si="7"/>
        <v>40797.208333333336</v>
      </c>
      <c r="T87" s="9">
        <f t="shared" si="8"/>
        <v>40805.208333333336</v>
      </c>
      <c r="U87" t="str">
        <f t="shared" si="9"/>
        <v>2011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tr" cm="1">
        <f t="array" ref="O88:P88">_xlfn.TEXTSPLIT(N88,"/")</f>
        <v>theater</v>
      </c>
      <c r="P88" t="str">
        <v>plays</v>
      </c>
      <c r="Q88" s="5">
        <f t="shared" si="5"/>
        <v>167.64</v>
      </c>
      <c r="R88" s="6">
        <f t="shared" si="6"/>
        <v>61.108374384236456</v>
      </c>
      <c r="S88" s="9">
        <f t="shared" si="7"/>
        <v>42128.208333333328</v>
      </c>
      <c r="T88" s="9">
        <f t="shared" si="8"/>
        <v>42141.208333333328</v>
      </c>
      <c r="U88" t="str">
        <f t="shared" si="9"/>
        <v>2015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tr" cm="1">
        <f t="array" ref="O89:P89">_xlfn.TEXTSPLIT(N89,"/")</f>
        <v>music</v>
      </c>
      <c r="P89" t="str">
        <v>rock</v>
      </c>
      <c r="Q89" s="5">
        <f t="shared" si="5"/>
        <v>61.98</v>
      </c>
      <c r="R89" s="6">
        <f t="shared" si="6"/>
        <v>83.022941970310384</v>
      </c>
      <c r="S89" s="9">
        <f t="shared" si="7"/>
        <v>40610.25</v>
      </c>
      <c r="T89" s="9">
        <f t="shared" si="8"/>
        <v>40621.208333333336</v>
      </c>
      <c r="U89" t="str">
        <f t="shared" si="9"/>
        <v>2011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tr" cm="1">
        <f t="array" ref="O90:P90">_xlfn.TEXTSPLIT(N90,"/")</f>
        <v>publishing</v>
      </c>
      <c r="P90" t="str">
        <v>translations</v>
      </c>
      <c r="Q90" s="5">
        <f t="shared" si="5"/>
        <v>260.75</v>
      </c>
      <c r="R90" s="6">
        <f t="shared" si="6"/>
        <v>110.76106194690266</v>
      </c>
      <c r="S90" s="9">
        <f t="shared" si="7"/>
        <v>42110.208333333328</v>
      </c>
      <c r="T90" s="9">
        <f t="shared" si="8"/>
        <v>42132.208333333328</v>
      </c>
      <c r="U90" t="str">
        <f t="shared" si="9"/>
        <v>2015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tr" cm="1">
        <f t="array" ref="O91:P91">_xlfn.TEXTSPLIT(N91,"/")</f>
        <v>theater</v>
      </c>
      <c r="P91" t="str">
        <v>plays</v>
      </c>
      <c r="Q91" s="5">
        <f t="shared" si="5"/>
        <v>252.59</v>
      </c>
      <c r="R91" s="6">
        <f t="shared" si="6"/>
        <v>89.458333333333329</v>
      </c>
      <c r="S91" s="9">
        <f t="shared" si="7"/>
        <v>40283.208333333336</v>
      </c>
      <c r="T91" s="9">
        <f t="shared" si="8"/>
        <v>40285.208333333336</v>
      </c>
      <c r="U91" t="str">
        <f t="shared" si="9"/>
        <v>2010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tr" cm="1">
        <f t="array" ref="O92:P92">_xlfn.TEXTSPLIT(N92,"/")</f>
        <v>theater</v>
      </c>
      <c r="P92" t="str">
        <v>plays</v>
      </c>
      <c r="Q92" s="5">
        <f t="shared" si="5"/>
        <v>78.62</v>
      </c>
      <c r="R92" s="6">
        <f t="shared" si="6"/>
        <v>57.849056603773583</v>
      </c>
      <c r="S92" s="9">
        <f t="shared" si="7"/>
        <v>42425.25</v>
      </c>
      <c r="T92" s="9">
        <f t="shared" si="8"/>
        <v>42425.25</v>
      </c>
      <c r="U92" t="str">
        <f t="shared" si="9"/>
        <v>2016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tr" cm="1">
        <f t="array" ref="O93:P93">_xlfn.TEXTSPLIT(N93,"/")</f>
        <v>publishing</v>
      </c>
      <c r="P93" t="str">
        <v>translations</v>
      </c>
      <c r="Q93" s="5">
        <f t="shared" si="5"/>
        <v>48.4</v>
      </c>
      <c r="R93" s="6">
        <f t="shared" si="6"/>
        <v>109.99705449189985</v>
      </c>
      <c r="S93" s="9">
        <f t="shared" si="7"/>
        <v>42588.208333333328</v>
      </c>
      <c r="T93" s="9">
        <f t="shared" si="8"/>
        <v>42616.208333333328</v>
      </c>
      <c r="U93" t="str">
        <f t="shared" si="9"/>
        <v>2016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tr" cm="1">
        <f t="array" ref="O94:P94">_xlfn.TEXTSPLIT(N94,"/")</f>
        <v>games</v>
      </c>
      <c r="P94" t="str">
        <v>video games</v>
      </c>
      <c r="Q94" s="5">
        <f t="shared" si="5"/>
        <v>258.88</v>
      </c>
      <c r="R94" s="6">
        <f t="shared" si="6"/>
        <v>103.96586345381526</v>
      </c>
      <c r="S94" s="9">
        <f t="shared" si="7"/>
        <v>40352.208333333336</v>
      </c>
      <c r="T94" s="9">
        <f t="shared" si="8"/>
        <v>40353.208333333336</v>
      </c>
      <c r="U94" t="str">
        <f t="shared" si="9"/>
        <v>2010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tr" cm="1">
        <f t="array" ref="O95:P95">_xlfn.TEXTSPLIT(N95,"/")</f>
        <v>theater</v>
      </c>
      <c r="P95" t="str">
        <v>plays</v>
      </c>
      <c r="Q95" s="5">
        <f t="shared" si="5"/>
        <v>60.55</v>
      </c>
      <c r="R95" s="6">
        <f t="shared" si="6"/>
        <v>107.99508196721311</v>
      </c>
      <c r="S95" s="9">
        <f t="shared" si="7"/>
        <v>41202.208333333336</v>
      </c>
      <c r="T95" s="9">
        <f t="shared" si="8"/>
        <v>41206.208333333336</v>
      </c>
      <c r="U95" t="str">
        <f t="shared" si="9"/>
        <v>2012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tr" cm="1">
        <f t="array" ref="O96:P96">_xlfn.TEXTSPLIT(N96,"/")</f>
        <v>technology</v>
      </c>
      <c r="P96" t="str">
        <v>web</v>
      </c>
      <c r="Q96" s="5">
        <f t="shared" si="5"/>
        <v>303.69</v>
      </c>
      <c r="R96" s="6">
        <f t="shared" si="6"/>
        <v>48.927777777777777</v>
      </c>
      <c r="S96" s="9">
        <f t="shared" si="7"/>
        <v>43562.208333333328</v>
      </c>
      <c r="T96" s="9">
        <f t="shared" si="8"/>
        <v>43573.208333333328</v>
      </c>
      <c r="U96" t="str">
        <f t="shared" si="9"/>
        <v>2019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tr" cm="1">
        <f t="array" ref="O97:P97">_xlfn.TEXTSPLIT(N97,"/")</f>
        <v>film &amp; video</v>
      </c>
      <c r="P97" t="str">
        <v>documentary</v>
      </c>
      <c r="Q97" s="5">
        <f t="shared" si="5"/>
        <v>113</v>
      </c>
      <c r="R97" s="6">
        <f t="shared" si="6"/>
        <v>37.666666666666664</v>
      </c>
      <c r="S97" s="9">
        <f t="shared" si="7"/>
        <v>43752.208333333328</v>
      </c>
      <c r="T97" s="9">
        <f t="shared" si="8"/>
        <v>43759.208333333328</v>
      </c>
      <c r="U97" t="str">
        <f t="shared" si="9"/>
        <v>2019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tr" cm="1">
        <f t="array" ref="O98:P98">_xlfn.TEXTSPLIT(N98,"/")</f>
        <v>theater</v>
      </c>
      <c r="P98" t="str">
        <v>plays</v>
      </c>
      <c r="Q98" s="5">
        <f t="shared" si="5"/>
        <v>217.38</v>
      </c>
      <c r="R98" s="6">
        <f t="shared" si="6"/>
        <v>64.999141999141997</v>
      </c>
      <c r="S98" s="9">
        <f t="shared" si="7"/>
        <v>40612.25</v>
      </c>
      <c r="T98" s="9">
        <f t="shared" si="8"/>
        <v>40625.208333333336</v>
      </c>
      <c r="U98" t="str">
        <f t="shared" si="9"/>
        <v>2011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tr" cm="1">
        <f t="array" ref="O99:P99">_xlfn.TEXTSPLIT(N99,"/")</f>
        <v>food</v>
      </c>
      <c r="P99" t="str">
        <v>food trucks</v>
      </c>
      <c r="Q99" s="5">
        <f t="shared" si="5"/>
        <v>926.69</v>
      </c>
      <c r="R99" s="6">
        <f t="shared" si="6"/>
        <v>106.61061946902655</v>
      </c>
      <c r="S99" s="9">
        <f t="shared" si="7"/>
        <v>42180.208333333328</v>
      </c>
      <c r="T99" s="9">
        <f t="shared" si="8"/>
        <v>42234.208333333328</v>
      </c>
      <c r="U99" t="str">
        <f t="shared" si="9"/>
        <v>2015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tr" cm="1">
        <f t="array" ref="O100:P100">_xlfn.TEXTSPLIT(N100,"/")</f>
        <v>games</v>
      </c>
      <c r="P100" t="str">
        <v>video games</v>
      </c>
      <c r="Q100" s="5">
        <f t="shared" si="5"/>
        <v>33.69</v>
      </c>
      <c r="R100" s="6">
        <f t="shared" si="6"/>
        <v>27.009016393442622</v>
      </c>
      <c r="S100" s="9">
        <f t="shared" si="7"/>
        <v>42212.208333333328</v>
      </c>
      <c r="T100" s="9">
        <f t="shared" si="8"/>
        <v>42216.208333333328</v>
      </c>
      <c r="U100" t="str">
        <f t="shared" si="9"/>
        <v>2015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tr" cm="1">
        <f t="array" ref="O101:P101">_xlfn.TEXTSPLIT(N101,"/")</f>
        <v>theater</v>
      </c>
      <c r="P101" t="str">
        <v>plays</v>
      </c>
      <c r="Q101" s="5">
        <f t="shared" si="5"/>
        <v>196.72</v>
      </c>
      <c r="R101" s="6">
        <f t="shared" si="6"/>
        <v>91.16463414634147</v>
      </c>
      <c r="S101" s="9">
        <f t="shared" si="7"/>
        <v>41968.25</v>
      </c>
      <c r="T101" s="9">
        <f t="shared" si="8"/>
        <v>41997.25</v>
      </c>
      <c r="U101" t="str">
        <f t="shared" si="9"/>
        <v>2014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tr" cm="1">
        <f t="array" ref="O102:P102">_xlfn.TEXTSPLIT(N102,"/")</f>
        <v>theater</v>
      </c>
      <c r="P102" t="str">
        <v>plays</v>
      </c>
      <c r="Q102" s="5">
        <f t="shared" si="5"/>
        <v>1</v>
      </c>
      <c r="R102" s="6">
        <f t="shared" si="6"/>
        <v>1</v>
      </c>
      <c r="S102" s="9">
        <f t="shared" si="7"/>
        <v>40835.208333333336</v>
      </c>
      <c r="T102" s="9">
        <f t="shared" si="8"/>
        <v>40853.208333333336</v>
      </c>
      <c r="U102" t="str">
        <f t="shared" si="9"/>
        <v>2011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tr" cm="1">
        <f t="array" ref="O103:P103">_xlfn.TEXTSPLIT(N103,"/")</f>
        <v>music</v>
      </c>
      <c r="P103" t="str">
        <v>electric music</v>
      </c>
      <c r="Q103" s="5">
        <f t="shared" si="5"/>
        <v>1021.44</v>
      </c>
      <c r="R103" s="6">
        <f t="shared" si="6"/>
        <v>56.054878048780488</v>
      </c>
      <c r="S103" s="9">
        <f t="shared" si="7"/>
        <v>42056.25</v>
      </c>
      <c r="T103" s="9">
        <f t="shared" si="8"/>
        <v>42063.25</v>
      </c>
      <c r="U103" t="str">
        <f t="shared" si="9"/>
        <v>2015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tr" cm="1">
        <f t="array" ref="O104:P104">_xlfn.TEXTSPLIT(N104,"/")</f>
        <v>technology</v>
      </c>
      <c r="P104" t="str">
        <v>wearables</v>
      </c>
      <c r="Q104" s="5">
        <f t="shared" si="5"/>
        <v>281.68</v>
      </c>
      <c r="R104" s="6">
        <f t="shared" si="6"/>
        <v>31.017857142857142</v>
      </c>
      <c r="S104" s="9">
        <f t="shared" si="7"/>
        <v>43234.208333333328</v>
      </c>
      <c r="T104" s="9">
        <f t="shared" si="8"/>
        <v>43241.208333333328</v>
      </c>
      <c r="U104" t="str">
        <f t="shared" si="9"/>
        <v>2018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tr" cm="1">
        <f t="array" ref="O105:P105">_xlfn.TEXTSPLIT(N105,"/")</f>
        <v>music</v>
      </c>
      <c r="P105" t="str">
        <v>electric music</v>
      </c>
      <c r="Q105" s="5">
        <f t="shared" si="5"/>
        <v>24.61</v>
      </c>
      <c r="R105" s="6">
        <f t="shared" si="6"/>
        <v>66.513513513513516</v>
      </c>
      <c r="S105" s="9">
        <f t="shared" si="7"/>
        <v>40475.208333333336</v>
      </c>
      <c r="T105" s="9">
        <f t="shared" si="8"/>
        <v>40484.208333333336</v>
      </c>
      <c r="U105" t="str">
        <f t="shared" si="9"/>
        <v>2010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tr" cm="1">
        <f t="array" ref="O106:P106">_xlfn.TEXTSPLIT(N106,"/")</f>
        <v>music</v>
      </c>
      <c r="P106" t="str">
        <v>indie rock</v>
      </c>
      <c r="Q106" s="5">
        <f t="shared" si="5"/>
        <v>143.13999999999999</v>
      </c>
      <c r="R106" s="6">
        <f t="shared" si="6"/>
        <v>89.005216484089729</v>
      </c>
      <c r="S106" s="9">
        <f t="shared" si="7"/>
        <v>42878.208333333328</v>
      </c>
      <c r="T106" s="9">
        <f t="shared" si="8"/>
        <v>42879.208333333328</v>
      </c>
      <c r="U106" t="str">
        <f t="shared" si="9"/>
        <v>2017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tr" cm="1">
        <f t="array" ref="O107:P107">_xlfn.TEXTSPLIT(N107,"/")</f>
        <v>technology</v>
      </c>
      <c r="P107" t="str">
        <v>web</v>
      </c>
      <c r="Q107" s="5">
        <f t="shared" si="5"/>
        <v>144.54</v>
      </c>
      <c r="R107" s="6">
        <f t="shared" si="6"/>
        <v>103.46315789473684</v>
      </c>
      <c r="S107" s="9">
        <f t="shared" si="7"/>
        <v>41366.208333333336</v>
      </c>
      <c r="T107" s="9">
        <f t="shared" si="8"/>
        <v>41384.208333333336</v>
      </c>
      <c r="U107" t="str">
        <f t="shared" si="9"/>
        <v>2013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tr" cm="1">
        <f t="array" ref="O108:P108">_xlfn.TEXTSPLIT(N108,"/")</f>
        <v>theater</v>
      </c>
      <c r="P108" t="str">
        <v>plays</v>
      </c>
      <c r="Q108" s="5">
        <f t="shared" si="5"/>
        <v>359.13</v>
      </c>
      <c r="R108" s="6">
        <f t="shared" si="6"/>
        <v>95.278911564625844</v>
      </c>
      <c r="S108" s="9">
        <f t="shared" si="7"/>
        <v>43716.208333333328</v>
      </c>
      <c r="T108" s="9">
        <f t="shared" si="8"/>
        <v>43721.208333333328</v>
      </c>
      <c r="U108" t="str">
        <f t="shared" si="9"/>
        <v>2019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tr" cm="1">
        <f t="array" ref="O109:P109">_xlfn.TEXTSPLIT(N109,"/")</f>
        <v>theater</v>
      </c>
      <c r="P109" t="str">
        <v>plays</v>
      </c>
      <c r="Q109" s="5">
        <f t="shared" si="5"/>
        <v>186.49</v>
      </c>
      <c r="R109" s="6">
        <f t="shared" si="6"/>
        <v>75.895348837209298</v>
      </c>
      <c r="S109" s="9">
        <f t="shared" si="7"/>
        <v>43213.208333333328</v>
      </c>
      <c r="T109" s="9">
        <f t="shared" si="8"/>
        <v>43230.208333333328</v>
      </c>
      <c r="U109" t="str">
        <f t="shared" si="9"/>
        <v>2018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tr" cm="1">
        <f t="array" ref="O110:P110">_xlfn.TEXTSPLIT(N110,"/")</f>
        <v>film &amp; video</v>
      </c>
      <c r="P110" t="str">
        <v>documentary</v>
      </c>
      <c r="Q110" s="5">
        <f t="shared" si="5"/>
        <v>595.27</v>
      </c>
      <c r="R110" s="6">
        <f t="shared" si="6"/>
        <v>107.57831325301204</v>
      </c>
      <c r="S110" s="9">
        <f t="shared" si="7"/>
        <v>41005.208333333336</v>
      </c>
      <c r="T110" s="9">
        <f t="shared" si="8"/>
        <v>41042.208333333336</v>
      </c>
      <c r="U110" t="str">
        <f t="shared" si="9"/>
        <v>2012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tr" cm="1">
        <f t="array" ref="O111:P111">_xlfn.TEXTSPLIT(N111,"/")</f>
        <v>film &amp; video</v>
      </c>
      <c r="P111" t="str">
        <v>television</v>
      </c>
      <c r="Q111" s="5">
        <f t="shared" si="5"/>
        <v>59.21</v>
      </c>
      <c r="R111" s="6">
        <f t="shared" si="6"/>
        <v>51.31666666666667</v>
      </c>
      <c r="S111" s="9">
        <f t="shared" si="7"/>
        <v>41651.25</v>
      </c>
      <c r="T111" s="9">
        <f t="shared" si="8"/>
        <v>41653.25</v>
      </c>
      <c r="U111" t="str">
        <f t="shared" si="9"/>
        <v>2014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tr" cm="1">
        <f t="array" ref="O112:P112">_xlfn.TEXTSPLIT(N112,"/")</f>
        <v>food</v>
      </c>
      <c r="P112" t="str">
        <v>food trucks</v>
      </c>
      <c r="Q112" s="5">
        <f t="shared" si="5"/>
        <v>14.96</v>
      </c>
      <c r="R112" s="6">
        <f t="shared" si="6"/>
        <v>71.983108108108112</v>
      </c>
      <c r="S112" s="9">
        <f t="shared" si="7"/>
        <v>43354.208333333328</v>
      </c>
      <c r="T112" s="9">
        <f t="shared" si="8"/>
        <v>43373.208333333328</v>
      </c>
      <c r="U112" t="str">
        <f t="shared" si="9"/>
        <v>2018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tr" cm="1">
        <f t="array" ref="O113:P113">_xlfn.TEXTSPLIT(N113,"/")</f>
        <v>publishing</v>
      </c>
      <c r="P113" t="str">
        <v>radio &amp; podcasts</v>
      </c>
      <c r="Q113" s="5">
        <f t="shared" si="5"/>
        <v>119.96</v>
      </c>
      <c r="R113" s="6">
        <f t="shared" si="6"/>
        <v>108.95414201183432</v>
      </c>
      <c r="S113" s="9">
        <f t="shared" si="7"/>
        <v>41174.208333333336</v>
      </c>
      <c r="T113" s="9">
        <f t="shared" si="8"/>
        <v>41180.208333333336</v>
      </c>
      <c r="U113" t="str">
        <f t="shared" si="9"/>
        <v>2012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tr" cm="1">
        <f t="array" ref="O114:P114">_xlfn.TEXTSPLIT(N114,"/")</f>
        <v>technology</v>
      </c>
      <c r="P114" t="str">
        <v>web</v>
      </c>
      <c r="Q114" s="5">
        <f t="shared" si="5"/>
        <v>268.83</v>
      </c>
      <c r="R114" s="6">
        <f t="shared" si="6"/>
        <v>35</v>
      </c>
      <c r="S114" s="9">
        <f t="shared" si="7"/>
        <v>41875.208333333336</v>
      </c>
      <c r="T114" s="9">
        <f t="shared" si="8"/>
        <v>41890.208333333336</v>
      </c>
      <c r="U114" t="str">
        <f t="shared" si="9"/>
        <v>2014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tr" cm="1">
        <f t="array" ref="O115:P115">_xlfn.TEXTSPLIT(N115,"/")</f>
        <v>food</v>
      </c>
      <c r="P115" t="str">
        <v>food trucks</v>
      </c>
      <c r="Q115" s="5">
        <f t="shared" si="5"/>
        <v>376.88</v>
      </c>
      <c r="R115" s="6">
        <f t="shared" si="6"/>
        <v>94.938931297709928</v>
      </c>
      <c r="S115" s="9">
        <f t="shared" si="7"/>
        <v>42990.208333333328</v>
      </c>
      <c r="T115" s="9">
        <f t="shared" si="8"/>
        <v>42997.208333333328</v>
      </c>
      <c r="U115" t="str">
        <f t="shared" si="9"/>
        <v>2017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tr" cm="1">
        <f t="array" ref="O116:P116">_xlfn.TEXTSPLIT(N116,"/")</f>
        <v>technology</v>
      </c>
      <c r="P116" t="str">
        <v>wearables</v>
      </c>
      <c r="Q116" s="5">
        <f t="shared" si="5"/>
        <v>727.16</v>
      </c>
      <c r="R116" s="6">
        <f t="shared" si="6"/>
        <v>109.65079365079364</v>
      </c>
      <c r="S116" s="9">
        <f t="shared" si="7"/>
        <v>43564.208333333328</v>
      </c>
      <c r="T116" s="9">
        <f t="shared" si="8"/>
        <v>43565.208333333328</v>
      </c>
      <c r="U116" t="str">
        <f t="shared" si="9"/>
        <v>2019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tr" cm="1">
        <f t="array" ref="O117:P117">_xlfn.TEXTSPLIT(N117,"/")</f>
        <v>publishing</v>
      </c>
      <c r="P117" t="str">
        <v>fiction</v>
      </c>
      <c r="Q117" s="5">
        <f t="shared" si="5"/>
        <v>87.21</v>
      </c>
      <c r="R117" s="6">
        <f t="shared" si="6"/>
        <v>44.001815980629537</v>
      </c>
      <c r="S117" s="9">
        <f t="shared" si="7"/>
        <v>43056.25</v>
      </c>
      <c r="T117" s="9">
        <f t="shared" si="8"/>
        <v>43091.25</v>
      </c>
      <c r="U117" t="str">
        <f t="shared" si="9"/>
        <v>2017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tr" cm="1">
        <f t="array" ref="O118:P118">_xlfn.TEXTSPLIT(N118,"/")</f>
        <v>theater</v>
      </c>
      <c r="P118" t="str">
        <v>plays</v>
      </c>
      <c r="Q118" s="5">
        <f t="shared" si="5"/>
        <v>88</v>
      </c>
      <c r="R118" s="6">
        <f t="shared" si="6"/>
        <v>86.794520547945211</v>
      </c>
      <c r="S118" s="9">
        <f t="shared" si="7"/>
        <v>42265.208333333328</v>
      </c>
      <c r="T118" s="9">
        <f t="shared" si="8"/>
        <v>42266.208333333328</v>
      </c>
      <c r="U118" t="str">
        <f t="shared" si="9"/>
        <v>2015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tr" cm="1">
        <f t="array" ref="O119:P119">_xlfn.TEXTSPLIT(N119,"/")</f>
        <v>film &amp; video</v>
      </c>
      <c r="P119" t="str">
        <v>television</v>
      </c>
      <c r="Q119" s="5">
        <f t="shared" si="5"/>
        <v>173.94</v>
      </c>
      <c r="R119" s="6">
        <f t="shared" si="6"/>
        <v>30.992727272727272</v>
      </c>
      <c r="S119" s="9">
        <f t="shared" si="7"/>
        <v>40808.208333333336</v>
      </c>
      <c r="T119" s="9">
        <f t="shared" si="8"/>
        <v>40814.208333333336</v>
      </c>
      <c r="U119" t="str">
        <f t="shared" si="9"/>
        <v>2011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tr" cm="1">
        <f t="array" ref="O120:P120">_xlfn.TEXTSPLIT(N120,"/")</f>
        <v>photography</v>
      </c>
      <c r="P120" t="str">
        <v>photography books</v>
      </c>
      <c r="Q120" s="5">
        <f t="shared" si="5"/>
        <v>117.61</v>
      </c>
      <c r="R120" s="6">
        <f t="shared" si="6"/>
        <v>94.791044776119406</v>
      </c>
      <c r="S120" s="9">
        <f t="shared" si="7"/>
        <v>41665.25</v>
      </c>
      <c r="T120" s="9">
        <f t="shared" si="8"/>
        <v>41671.25</v>
      </c>
      <c r="U120" t="str">
        <f t="shared" si="9"/>
        <v>2014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tr" cm="1">
        <f t="array" ref="O121:P121">_xlfn.TEXTSPLIT(N121,"/")</f>
        <v>film &amp; video</v>
      </c>
      <c r="P121" t="str">
        <v>documentary</v>
      </c>
      <c r="Q121" s="5">
        <f t="shared" si="5"/>
        <v>214.96</v>
      </c>
      <c r="R121" s="6">
        <f t="shared" si="6"/>
        <v>69.79220779220779</v>
      </c>
      <c r="S121" s="9">
        <f t="shared" si="7"/>
        <v>41806.208333333336</v>
      </c>
      <c r="T121" s="9">
        <f t="shared" si="8"/>
        <v>41823.208333333336</v>
      </c>
      <c r="U121" t="str">
        <f t="shared" si="9"/>
        <v>2014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tr" cm="1">
        <f t="array" ref="O122:P122">_xlfn.TEXTSPLIT(N122,"/")</f>
        <v>games</v>
      </c>
      <c r="P122" t="str">
        <v>mobile games</v>
      </c>
      <c r="Q122" s="5">
        <f t="shared" si="5"/>
        <v>149.5</v>
      </c>
      <c r="R122" s="6">
        <f t="shared" si="6"/>
        <v>63.003367003367003</v>
      </c>
      <c r="S122" s="9">
        <f t="shared" si="7"/>
        <v>42111.208333333328</v>
      </c>
      <c r="T122" s="9">
        <f t="shared" si="8"/>
        <v>42115.208333333328</v>
      </c>
      <c r="U122" t="str">
        <f t="shared" si="9"/>
        <v>2015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tr" cm="1">
        <f t="array" ref="O123:P123">_xlfn.TEXTSPLIT(N123,"/")</f>
        <v>games</v>
      </c>
      <c r="P123" t="str">
        <v>video games</v>
      </c>
      <c r="Q123" s="5">
        <f t="shared" si="5"/>
        <v>219.34</v>
      </c>
      <c r="R123" s="6">
        <f t="shared" si="6"/>
        <v>110.0343300110742</v>
      </c>
      <c r="S123" s="9">
        <f t="shared" si="7"/>
        <v>41917.208333333336</v>
      </c>
      <c r="T123" s="9">
        <f t="shared" si="8"/>
        <v>41930.208333333336</v>
      </c>
      <c r="U123" t="str">
        <f t="shared" si="9"/>
        <v>2014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tr" cm="1">
        <f t="array" ref="O124:P124">_xlfn.TEXTSPLIT(N124,"/")</f>
        <v>publishing</v>
      </c>
      <c r="P124" t="str">
        <v>fiction</v>
      </c>
      <c r="Q124" s="5">
        <f t="shared" si="5"/>
        <v>64.37</v>
      </c>
      <c r="R124" s="6">
        <f t="shared" si="6"/>
        <v>25.997933274284026</v>
      </c>
      <c r="S124" s="9">
        <f t="shared" si="7"/>
        <v>41970.25</v>
      </c>
      <c r="T124" s="9">
        <f t="shared" si="8"/>
        <v>41997.25</v>
      </c>
      <c r="U124" t="str">
        <f t="shared" si="9"/>
        <v>2014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tr" cm="1">
        <f t="array" ref="O125:P125">_xlfn.TEXTSPLIT(N125,"/")</f>
        <v>theater</v>
      </c>
      <c r="P125" t="str">
        <v>plays</v>
      </c>
      <c r="Q125" s="5">
        <f t="shared" si="5"/>
        <v>18.62</v>
      </c>
      <c r="R125" s="6">
        <f t="shared" si="6"/>
        <v>49.987915407854985</v>
      </c>
      <c r="S125" s="9">
        <f t="shared" si="7"/>
        <v>42332.25</v>
      </c>
      <c r="T125" s="9">
        <f t="shared" si="8"/>
        <v>42335.25</v>
      </c>
      <c r="U125" t="str">
        <f t="shared" si="9"/>
        <v>2015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tr" cm="1">
        <f t="array" ref="O126:P126">_xlfn.TEXTSPLIT(N126,"/")</f>
        <v>photography</v>
      </c>
      <c r="P126" t="str">
        <v>photography books</v>
      </c>
      <c r="Q126" s="5">
        <f t="shared" si="5"/>
        <v>367.77</v>
      </c>
      <c r="R126" s="6">
        <f t="shared" si="6"/>
        <v>101.72340425531915</v>
      </c>
      <c r="S126" s="9">
        <f t="shared" si="7"/>
        <v>43598.208333333328</v>
      </c>
      <c r="T126" s="9">
        <f t="shared" si="8"/>
        <v>43651.208333333328</v>
      </c>
      <c r="U126" t="str">
        <f t="shared" si="9"/>
        <v>2019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tr" cm="1">
        <f t="array" ref="O127:P127">_xlfn.TEXTSPLIT(N127,"/")</f>
        <v>theater</v>
      </c>
      <c r="P127" t="str">
        <v>plays</v>
      </c>
      <c r="Q127" s="5">
        <f t="shared" si="5"/>
        <v>159.91</v>
      </c>
      <c r="R127" s="6">
        <f t="shared" si="6"/>
        <v>47.083333333333336</v>
      </c>
      <c r="S127" s="9">
        <f t="shared" si="7"/>
        <v>43362.208333333328</v>
      </c>
      <c r="T127" s="9">
        <f t="shared" si="8"/>
        <v>43366.208333333328</v>
      </c>
      <c r="U127" t="str">
        <f t="shared" si="9"/>
        <v>2018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tr" cm="1">
        <f t="array" ref="O128:P128">_xlfn.TEXTSPLIT(N128,"/")</f>
        <v>theater</v>
      </c>
      <c r="P128" t="str">
        <v>plays</v>
      </c>
      <c r="Q128" s="5">
        <f t="shared" si="5"/>
        <v>38.630000000000003</v>
      </c>
      <c r="R128" s="6">
        <f t="shared" si="6"/>
        <v>89.944444444444443</v>
      </c>
      <c r="S128" s="9">
        <f t="shared" si="7"/>
        <v>42596.208333333328</v>
      </c>
      <c r="T128" s="9">
        <f t="shared" si="8"/>
        <v>42624.208333333328</v>
      </c>
      <c r="U128" t="str">
        <f t="shared" si="9"/>
        <v>2016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tr" cm="1">
        <f t="array" ref="O129:P129">_xlfn.TEXTSPLIT(N129,"/")</f>
        <v>theater</v>
      </c>
      <c r="P129" t="str">
        <v>plays</v>
      </c>
      <c r="Q129" s="5">
        <f t="shared" si="5"/>
        <v>51.42</v>
      </c>
      <c r="R129" s="6">
        <f t="shared" si="6"/>
        <v>78.96875</v>
      </c>
      <c r="S129" s="9">
        <f t="shared" si="7"/>
        <v>40310.208333333336</v>
      </c>
      <c r="T129" s="9">
        <f t="shared" si="8"/>
        <v>40313.208333333336</v>
      </c>
      <c r="U129" t="str">
        <f t="shared" si="9"/>
        <v>2010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tr" cm="1">
        <f t="array" ref="O130:P130">_xlfn.TEXTSPLIT(N130,"/")</f>
        <v>music</v>
      </c>
      <c r="P130" t="str">
        <v>rock</v>
      </c>
      <c r="Q130" s="5">
        <f t="shared" ref="Q130:Q193" si="10">ROUND(E130/D130*100,2)</f>
        <v>60.33</v>
      </c>
      <c r="R130" s="6">
        <f t="shared" ref="R130:R193" si="11">IFERROR(E130/G130,0)</f>
        <v>80.067669172932327</v>
      </c>
      <c r="S130" s="9">
        <f t="shared" ref="S130:S193" si="12">(((J130/60)/60)/24)+DATE(1970,1,1)</f>
        <v>40417.208333333336</v>
      </c>
      <c r="T130" s="9">
        <f t="shared" ref="T130:T193" si="13">(((K130/60)/60)/24)+DATE(1970,1,1)</f>
        <v>40430.208333333336</v>
      </c>
      <c r="U130" t="str">
        <f t="shared" si="9"/>
        <v>2010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tr" cm="1">
        <f t="array" ref="O131:P131">_xlfn.TEXTSPLIT(N131,"/")</f>
        <v>food</v>
      </c>
      <c r="P131" t="str">
        <v>food trucks</v>
      </c>
      <c r="Q131" s="5">
        <f t="shared" si="10"/>
        <v>3.2</v>
      </c>
      <c r="R131" s="6">
        <f t="shared" si="11"/>
        <v>86.472727272727269</v>
      </c>
      <c r="S131" s="9">
        <f t="shared" si="12"/>
        <v>42038.25</v>
      </c>
      <c r="T131" s="9">
        <f t="shared" si="13"/>
        <v>42063.25</v>
      </c>
      <c r="U131" t="str">
        <f t="shared" ref="U131:U194" si="14">TEXT(S131,"yyyy")</f>
        <v>2015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tr" cm="1">
        <f t="array" ref="O132:P132">_xlfn.TEXTSPLIT(N132,"/")</f>
        <v>film &amp; video</v>
      </c>
      <c r="P132" t="str">
        <v>drama</v>
      </c>
      <c r="Q132" s="5">
        <f t="shared" si="10"/>
        <v>155.47</v>
      </c>
      <c r="R132" s="6">
        <f t="shared" si="11"/>
        <v>28.001876172607879</v>
      </c>
      <c r="S132" s="9">
        <f t="shared" si="12"/>
        <v>40842.208333333336</v>
      </c>
      <c r="T132" s="9">
        <f t="shared" si="13"/>
        <v>40858.25</v>
      </c>
      <c r="U132" t="str">
        <f t="shared" si="14"/>
        <v>2011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tr" cm="1">
        <f t="array" ref="O133:P133">_xlfn.TEXTSPLIT(N133,"/")</f>
        <v>technology</v>
      </c>
      <c r="P133" t="str">
        <v>web</v>
      </c>
      <c r="Q133" s="5">
        <f t="shared" si="10"/>
        <v>100.86</v>
      </c>
      <c r="R133" s="6">
        <f t="shared" si="11"/>
        <v>67.996725337699544</v>
      </c>
      <c r="S133" s="9">
        <f t="shared" si="12"/>
        <v>41607.25</v>
      </c>
      <c r="T133" s="9">
        <f t="shared" si="13"/>
        <v>41620.25</v>
      </c>
      <c r="U133" t="str">
        <f t="shared" si="14"/>
        <v>2013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tr" cm="1">
        <f t="array" ref="O134:P134">_xlfn.TEXTSPLIT(N134,"/")</f>
        <v>theater</v>
      </c>
      <c r="P134" t="str">
        <v>plays</v>
      </c>
      <c r="Q134" s="5">
        <f t="shared" si="10"/>
        <v>116.18</v>
      </c>
      <c r="R134" s="6">
        <f t="shared" si="11"/>
        <v>43.078651685393261</v>
      </c>
      <c r="S134" s="9">
        <f t="shared" si="12"/>
        <v>43112.25</v>
      </c>
      <c r="T134" s="9">
        <f t="shared" si="13"/>
        <v>43128.25</v>
      </c>
      <c r="U134" t="str">
        <f t="shared" si="14"/>
        <v>2018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tr" cm="1">
        <f t="array" ref="O135:P135">_xlfn.TEXTSPLIT(N135,"/")</f>
        <v>music</v>
      </c>
      <c r="P135" t="str">
        <v>world music</v>
      </c>
      <c r="Q135" s="5">
        <f t="shared" si="10"/>
        <v>310.77999999999997</v>
      </c>
      <c r="R135" s="6">
        <f t="shared" si="11"/>
        <v>87.95597484276729</v>
      </c>
      <c r="S135" s="9">
        <f t="shared" si="12"/>
        <v>40767.208333333336</v>
      </c>
      <c r="T135" s="9">
        <f t="shared" si="13"/>
        <v>40789.208333333336</v>
      </c>
      <c r="U135" t="str">
        <f t="shared" si="14"/>
        <v>2011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tr" cm="1">
        <f t="array" ref="O136:P136">_xlfn.TEXTSPLIT(N136,"/")</f>
        <v>film &amp; video</v>
      </c>
      <c r="P136" t="str">
        <v>documentary</v>
      </c>
      <c r="Q136" s="5">
        <f t="shared" si="10"/>
        <v>89.74</v>
      </c>
      <c r="R136" s="6">
        <f t="shared" si="11"/>
        <v>94.987234042553197</v>
      </c>
      <c r="S136" s="9">
        <f t="shared" si="12"/>
        <v>40713.208333333336</v>
      </c>
      <c r="T136" s="9">
        <f t="shared" si="13"/>
        <v>40762.208333333336</v>
      </c>
      <c r="U136" t="str">
        <f t="shared" si="14"/>
        <v>2011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tr" cm="1">
        <f t="array" ref="O137:P137">_xlfn.TEXTSPLIT(N137,"/")</f>
        <v>theater</v>
      </c>
      <c r="P137" t="str">
        <v>plays</v>
      </c>
      <c r="Q137" s="5">
        <f t="shared" si="10"/>
        <v>71.27</v>
      </c>
      <c r="R137" s="6">
        <f t="shared" si="11"/>
        <v>46.905982905982903</v>
      </c>
      <c r="S137" s="9">
        <f t="shared" si="12"/>
        <v>41340.25</v>
      </c>
      <c r="T137" s="9">
        <f t="shared" si="13"/>
        <v>41345.208333333336</v>
      </c>
      <c r="U137" t="str">
        <f t="shared" si="14"/>
        <v>2013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tr" cm="1">
        <f t="array" ref="O138:P138">_xlfn.TEXTSPLIT(N138,"/")</f>
        <v>film &amp; video</v>
      </c>
      <c r="P138" t="str">
        <v>drama</v>
      </c>
      <c r="Q138" s="5">
        <f t="shared" si="10"/>
        <v>3.29</v>
      </c>
      <c r="R138" s="6">
        <f t="shared" si="11"/>
        <v>46.913793103448278</v>
      </c>
      <c r="S138" s="9">
        <f t="shared" si="12"/>
        <v>41797.208333333336</v>
      </c>
      <c r="T138" s="9">
        <f t="shared" si="13"/>
        <v>41809.208333333336</v>
      </c>
      <c r="U138" t="str">
        <f t="shared" si="14"/>
        <v>2014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tr" cm="1">
        <f t="array" ref="O139:P139">_xlfn.TEXTSPLIT(N139,"/")</f>
        <v>publishing</v>
      </c>
      <c r="P139" t="str">
        <v>nonfiction</v>
      </c>
      <c r="Q139" s="5">
        <f t="shared" si="10"/>
        <v>261.77999999999997</v>
      </c>
      <c r="R139" s="6">
        <f t="shared" si="11"/>
        <v>94.24</v>
      </c>
      <c r="S139" s="9">
        <f t="shared" si="12"/>
        <v>40457.208333333336</v>
      </c>
      <c r="T139" s="9">
        <f t="shared" si="13"/>
        <v>40463.208333333336</v>
      </c>
      <c r="U139" t="str">
        <f t="shared" si="14"/>
        <v>2010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tr" cm="1">
        <f t="array" ref="O140:P140">_xlfn.TEXTSPLIT(N140,"/")</f>
        <v>games</v>
      </c>
      <c r="P140" t="str">
        <v>mobile games</v>
      </c>
      <c r="Q140" s="5">
        <f t="shared" si="10"/>
        <v>96</v>
      </c>
      <c r="R140" s="6">
        <f t="shared" si="11"/>
        <v>80.139130434782615</v>
      </c>
      <c r="S140" s="9">
        <f t="shared" si="12"/>
        <v>41180.208333333336</v>
      </c>
      <c r="T140" s="9">
        <f t="shared" si="13"/>
        <v>41186.208333333336</v>
      </c>
      <c r="U140" t="str">
        <f t="shared" si="14"/>
        <v>2012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tr" cm="1">
        <f t="array" ref="O141:P141">_xlfn.TEXTSPLIT(N141,"/")</f>
        <v>technology</v>
      </c>
      <c r="P141" t="str">
        <v>wearables</v>
      </c>
      <c r="Q141" s="5">
        <f t="shared" si="10"/>
        <v>20.9</v>
      </c>
      <c r="R141" s="6">
        <f t="shared" si="11"/>
        <v>59.036809815950917</v>
      </c>
      <c r="S141" s="9">
        <f t="shared" si="12"/>
        <v>42115.208333333328</v>
      </c>
      <c r="T141" s="9">
        <f t="shared" si="13"/>
        <v>42131.208333333328</v>
      </c>
      <c r="U141" t="str">
        <f t="shared" si="14"/>
        <v>2015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tr" cm="1">
        <f t="array" ref="O142:P142">_xlfn.TEXTSPLIT(N142,"/")</f>
        <v>film &amp; video</v>
      </c>
      <c r="P142" t="str">
        <v>documentary</v>
      </c>
      <c r="Q142" s="5">
        <f t="shared" si="10"/>
        <v>223.16</v>
      </c>
      <c r="R142" s="6">
        <f t="shared" si="11"/>
        <v>65.989247311827953</v>
      </c>
      <c r="S142" s="9">
        <f t="shared" si="12"/>
        <v>43156.25</v>
      </c>
      <c r="T142" s="9">
        <f t="shared" si="13"/>
        <v>43161.25</v>
      </c>
      <c r="U142" t="str">
        <f t="shared" si="14"/>
        <v>2018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tr" cm="1">
        <f t="array" ref="O143:P143">_xlfn.TEXTSPLIT(N143,"/")</f>
        <v>technology</v>
      </c>
      <c r="P143" t="str">
        <v>web</v>
      </c>
      <c r="Q143" s="5">
        <f t="shared" si="10"/>
        <v>101.59</v>
      </c>
      <c r="R143" s="6">
        <f t="shared" si="11"/>
        <v>60.992530345471522</v>
      </c>
      <c r="S143" s="9">
        <f t="shared" si="12"/>
        <v>42167.208333333328</v>
      </c>
      <c r="T143" s="9">
        <f t="shared" si="13"/>
        <v>42173.208333333328</v>
      </c>
      <c r="U143" t="str">
        <f t="shared" si="14"/>
        <v>2015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tr" cm="1">
        <f t="array" ref="O144:P144">_xlfn.TEXTSPLIT(N144,"/")</f>
        <v>technology</v>
      </c>
      <c r="P144" t="str">
        <v>web</v>
      </c>
      <c r="Q144" s="5">
        <f t="shared" si="10"/>
        <v>230.04</v>
      </c>
      <c r="R144" s="6">
        <f t="shared" si="11"/>
        <v>98.307692307692307</v>
      </c>
      <c r="S144" s="9">
        <f t="shared" si="12"/>
        <v>41005.208333333336</v>
      </c>
      <c r="T144" s="9">
        <f t="shared" si="13"/>
        <v>41046.208333333336</v>
      </c>
      <c r="U144" t="str">
        <f t="shared" si="14"/>
        <v>2012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tr" cm="1">
        <f t="array" ref="O145:P145">_xlfn.TEXTSPLIT(N145,"/")</f>
        <v>music</v>
      </c>
      <c r="P145" t="str">
        <v>indie rock</v>
      </c>
      <c r="Q145" s="5">
        <f t="shared" si="10"/>
        <v>135.59</v>
      </c>
      <c r="R145" s="6">
        <f t="shared" si="11"/>
        <v>104.6</v>
      </c>
      <c r="S145" s="9">
        <f t="shared" si="12"/>
        <v>40357.208333333336</v>
      </c>
      <c r="T145" s="9">
        <f t="shared" si="13"/>
        <v>40377.208333333336</v>
      </c>
      <c r="U145" t="str">
        <f t="shared" si="14"/>
        <v>2010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tr" cm="1">
        <f t="array" ref="O146:P146">_xlfn.TEXTSPLIT(N146,"/")</f>
        <v>theater</v>
      </c>
      <c r="P146" t="str">
        <v>plays</v>
      </c>
      <c r="Q146" s="5">
        <f t="shared" si="10"/>
        <v>129.1</v>
      </c>
      <c r="R146" s="6">
        <f t="shared" si="11"/>
        <v>86.066666666666663</v>
      </c>
      <c r="S146" s="9">
        <f t="shared" si="12"/>
        <v>43633.208333333328</v>
      </c>
      <c r="T146" s="9">
        <f t="shared" si="13"/>
        <v>43641.208333333328</v>
      </c>
      <c r="U146" t="str">
        <f t="shared" si="14"/>
        <v>2019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tr" cm="1">
        <f t="array" ref="O147:P147">_xlfn.TEXTSPLIT(N147,"/")</f>
        <v>technology</v>
      </c>
      <c r="P147" t="str">
        <v>wearables</v>
      </c>
      <c r="Q147" s="5">
        <f t="shared" si="10"/>
        <v>236.51</v>
      </c>
      <c r="R147" s="6">
        <f t="shared" si="11"/>
        <v>76.989583333333329</v>
      </c>
      <c r="S147" s="9">
        <f t="shared" si="12"/>
        <v>41889.208333333336</v>
      </c>
      <c r="T147" s="9">
        <f t="shared" si="13"/>
        <v>41894.208333333336</v>
      </c>
      <c r="U147" t="str">
        <f t="shared" si="14"/>
        <v>2014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tr" cm="1">
        <f t="array" ref="O148:P148">_xlfn.TEXTSPLIT(N148,"/")</f>
        <v>theater</v>
      </c>
      <c r="P148" t="str">
        <v>plays</v>
      </c>
      <c r="Q148" s="5">
        <f t="shared" si="10"/>
        <v>17.25</v>
      </c>
      <c r="R148" s="6">
        <f t="shared" si="11"/>
        <v>29.764705882352942</v>
      </c>
      <c r="S148" s="9">
        <f t="shared" si="12"/>
        <v>40855.25</v>
      </c>
      <c r="T148" s="9">
        <f t="shared" si="13"/>
        <v>40875.25</v>
      </c>
      <c r="U148" t="str">
        <f t="shared" si="14"/>
        <v>2011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tr" cm="1">
        <f t="array" ref="O149:P149">_xlfn.TEXTSPLIT(N149,"/")</f>
        <v>theater</v>
      </c>
      <c r="P149" t="str">
        <v>plays</v>
      </c>
      <c r="Q149" s="5">
        <f t="shared" si="10"/>
        <v>112.49</v>
      </c>
      <c r="R149" s="6">
        <f t="shared" si="11"/>
        <v>46.91959798994975</v>
      </c>
      <c r="S149" s="9">
        <f t="shared" si="12"/>
        <v>42534.208333333328</v>
      </c>
      <c r="T149" s="9">
        <f t="shared" si="13"/>
        <v>42540.208333333328</v>
      </c>
      <c r="U149" t="str">
        <f t="shared" si="14"/>
        <v>2016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tr" cm="1">
        <f t="array" ref="O150:P150">_xlfn.TEXTSPLIT(N150,"/")</f>
        <v>technology</v>
      </c>
      <c r="P150" t="str">
        <v>wearables</v>
      </c>
      <c r="Q150" s="5">
        <f t="shared" si="10"/>
        <v>121.02</v>
      </c>
      <c r="R150" s="6">
        <f t="shared" si="11"/>
        <v>105.18691588785046</v>
      </c>
      <c r="S150" s="9">
        <f t="shared" si="12"/>
        <v>42941.208333333328</v>
      </c>
      <c r="T150" s="9">
        <f t="shared" si="13"/>
        <v>42950.208333333328</v>
      </c>
      <c r="U150" t="str">
        <f t="shared" si="14"/>
        <v>2017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tr" cm="1">
        <f t="array" ref="O151:P151">_xlfn.TEXTSPLIT(N151,"/")</f>
        <v>music</v>
      </c>
      <c r="P151" t="str">
        <v>indie rock</v>
      </c>
      <c r="Q151" s="5">
        <f t="shared" si="10"/>
        <v>219.87</v>
      </c>
      <c r="R151" s="6">
        <f t="shared" si="11"/>
        <v>69.907692307692301</v>
      </c>
      <c r="S151" s="9">
        <f t="shared" si="12"/>
        <v>41275.25</v>
      </c>
      <c r="T151" s="9">
        <f t="shared" si="13"/>
        <v>41327.25</v>
      </c>
      <c r="U151" t="str">
        <f t="shared" si="14"/>
        <v>2013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tr" cm="1">
        <f t="array" ref="O152:P152">_xlfn.TEXTSPLIT(N152,"/")</f>
        <v>music</v>
      </c>
      <c r="P152" t="str">
        <v>rock</v>
      </c>
      <c r="Q152" s="5">
        <f t="shared" si="10"/>
        <v>1</v>
      </c>
      <c r="R152" s="6">
        <f t="shared" si="11"/>
        <v>1</v>
      </c>
      <c r="S152" s="9">
        <f t="shared" si="12"/>
        <v>43450.25</v>
      </c>
      <c r="T152" s="9">
        <f t="shared" si="13"/>
        <v>43451.25</v>
      </c>
      <c r="U152" t="str">
        <f t="shared" si="14"/>
        <v>2018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tr" cm="1">
        <f t="array" ref="O153:P153">_xlfn.TEXTSPLIT(N153,"/")</f>
        <v>music</v>
      </c>
      <c r="P153" t="str">
        <v>electric music</v>
      </c>
      <c r="Q153" s="5">
        <f t="shared" si="10"/>
        <v>64.17</v>
      </c>
      <c r="R153" s="6">
        <f t="shared" si="11"/>
        <v>60.011588275391958</v>
      </c>
      <c r="S153" s="9">
        <f t="shared" si="12"/>
        <v>41799.208333333336</v>
      </c>
      <c r="T153" s="9">
        <f t="shared" si="13"/>
        <v>41850.208333333336</v>
      </c>
      <c r="U153" t="str">
        <f t="shared" si="14"/>
        <v>2014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tr" cm="1">
        <f t="array" ref="O154:P154">_xlfn.TEXTSPLIT(N154,"/")</f>
        <v>music</v>
      </c>
      <c r="P154" t="str">
        <v>indie rock</v>
      </c>
      <c r="Q154" s="5">
        <f t="shared" si="10"/>
        <v>423.07</v>
      </c>
      <c r="R154" s="6">
        <f t="shared" si="11"/>
        <v>52.006220379146917</v>
      </c>
      <c r="S154" s="9">
        <f t="shared" si="12"/>
        <v>42783.25</v>
      </c>
      <c r="T154" s="9">
        <f t="shared" si="13"/>
        <v>42790.25</v>
      </c>
      <c r="U154" t="str">
        <f t="shared" si="14"/>
        <v>2017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tr" cm="1">
        <f t="array" ref="O155:P155">_xlfn.TEXTSPLIT(N155,"/")</f>
        <v>theater</v>
      </c>
      <c r="P155" t="str">
        <v>plays</v>
      </c>
      <c r="Q155" s="5">
        <f t="shared" si="10"/>
        <v>92.98</v>
      </c>
      <c r="R155" s="6">
        <f t="shared" si="11"/>
        <v>31.000176025347649</v>
      </c>
      <c r="S155" s="9">
        <f t="shared" si="12"/>
        <v>41201.208333333336</v>
      </c>
      <c r="T155" s="9">
        <f t="shared" si="13"/>
        <v>41207.208333333336</v>
      </c>
      <c r="U155" t="str">
        <f t="shared" si="14"/>
        <v>2012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tr" cm="1">
        <f t="array" ref="O156:P156">_xlfn.TEXTSPLIT(N156,"/")</f>
        <v>music</v>
      </c>
      <c r="P156" t="str">
        <v>indie rock</v>
      </c>
      <c r="Q156" s="5">
        <f t="shared" si="10"/>
        <v>58.76</v>
      </c>
      <c r="R156" s="6">
        <f t="shared" si="11"/>
        <v>95.042492917847028</v>
      </c>
      <c r="S156" s="9">
        <f t="shared" si="12"/>
        <v>42502.208333333328</v>
      </c>
      <c r="T156" s="9">
        <f t="shared" si="13"/>
        <v>42525.208333333328</v>
      </c>
      <c r="U156" t="str">
        <f t="shared" si="14"/>
        <v>2016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tr" cm="1">
        <f t="array" ref="O157:P157">_xlfn.TEXTSPLIT(N157,"/")</f>
        <v>theater</v>
      </c>
      <c r="P157" t="str">
        <v>plays</v>
      </c>
      <c r="Q157" s="5">
        <f t="shared" si="10"/>
        <v>65.02</v>
      </c>
      <c r="R157" s="6">
        <f t="shared" si="11"/>
        <v>75.968174204355108</v>
      </c>
      <c r="S157" s="9">
        <f t="shared" si="12"/>
        <v>40262.208333333336</v>
      </c>
      <c r="T157" s="9">
        <f t="shared" si="13"/>
        <v>40277.208333333336</v>
      </c>
      <c r="U157" t="str">
        <f t="shared" si="14"/>
        <v>2010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tr" cm="1">
        <f t="array" ref="O158:P158">_xlfn.TEXTSPLIT(N158,"/")</f>
        <v>music</v>
      </c>
      <c r="P158" t="str">
        <v>rock</v>
      </c>
      <c r="Q158" s="5">
        <f t="shared" si="10"/>
        <v>73.94</v>
      </c>
      <c r="R158" s="6">
        <f t="shared" si="11"/>
        <v>71.013192612137203</v>
      </c>
      <c r="S158" s="9">
        <f t="shared" si="12"/>
        <v>43743.208333333328</v>
      </c>
      <c r="T158" s="9">
        <f t="shared" si="13"/>
        <v>43767.208333333328</v>
      </c>
      <c r="U158" t="str">
        <f t="shared" si="14"/>
        <v>2019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tr" cm="1">
        <f t="array" ref="O159:P159">_xlfn.TEXTSPLIT(N159,"/")</f>
        <v>photography</v>
      </c>
      <c r="P159" t="str">
        <v>photography books</v>
      </c>
      <c r="Q159" s="5">
        <f t="shared" si="10"/>
        <v>52.67</v>
      </c>
      <c r="R159" s="6">
        <f t="shared" si="11"/>
        <v>73.733333333333334</v>
      </c>
      <c r="S159" s="9">
        <f t="shared" si="12"/>
        <v>41638.25</v>
      </c>
      <c r="T159" s="9">
        <f t="shared" si="13"/>
        <v>41650.25</v>
      </c>
      <c r="U159" t="str">
        <f t="shared" si="14"/>
        <v>2013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tr" cm="1">
        <f t="array" ref="O160:P160">_xlfn.TEXTSPLIT(N160,"/")</f>
        <v>music</v>
      </c>
      <c r="P160" t="str">
        <v>rock</v>
      </c>
      <c r="Q160" s="5">
        <f t="shared" si="10"/>
        <v>220.95</v>
      </c>
      <c r="R160" s="6">
        <f t="shared" si="11"/>
        <v>113.17073170731707</v>
      </c>
      <c r="S160" s="9">
        <f t="shared" si="12"/>
        <v>42346.25</v>
      </c>
      <c r="T160" s="9">
        <f t="shared" si="13"/>
        <v>42347.25</v>
      </c>
      <c r="U160" t="str">
        <f t="shared" si="14"/>
        <v>2015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tr" cm="1">
        <f t="array" ref="O161:P161">_xlfn.TEXTSPLIT(N161,"/")</f>
        <v>theater</v>
      </c>
      <c r="P161" t="str">
        <v>plays</v>
      </c>
      <c r="Q161" s="5">
        <f t="shared" si="10"/>
        <v>100.01</v>
      </c>
      <c r="R161" s="6">
        <f t="shared" si="11"/>
        <v>105.00933552992861</v>
      </c>
      <c r="S161" s="9">
        <f t="shared" si="12"/>
        <v>43551.208333333328</v>
      </c>
      <c r="T161" s="9">
        <f t="shared" si="13"/>
        <v>43569.208333333328</v>
      </c>
      <c r="U161" t="str">
        <f t="shared" si="14"/>
        <v>2019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tr" cm="1">
        <f t="array" ref="O162:P162">_xlfn.TEXTSPLIT(N162,"/")</f>
        <v>technology</v>
      </c>
      <c r="P162" t="str">
        <v>wearables</v>
      </c>
      <c r="Q162" s="5">
        <f t="shared" si="10"/>
        <v>162.31</v>
      </c>
      <c r="R162" s="6">
        <f t="shared" si="11"/>
        <v>79.176829268292678</v>
      </c>
      <c r="S162" s="9">
        <f t="shared" si="12"/>
        <v>43582.208333333328</v>
      </c>
      <c r="T162" s="9">
        <f t="shared" si="13"/>
        <v>43598.208333333328</v>
      </c>
      <c r="U162" t="str">
        <f t="shared" si="14"/>
        <v>2019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tr" cm="1">
        <f t="array" ref="O163:P163">_xlfn.TEXTSPLIT(N163,"/")</f>
        <v>technology</v>
      </c>
      <c r="P163" t="str">
        <v>web</v>
      </c>
      <c r="Q163" s="5">
        <f t="shared" si="10"/>
        <v>78.180000000000007</v>
      </c>
      <c r="R163" s="6">
        <f t="shared" si="11"/>
        <v>57.333333333333336</v>
      </c>
      <c r="S163" s="9">
        <f t="shared" si="12"/>
        <v>42270.208333333328</v>
      </c>
      <c r="T163" s="9">
        <f t="shared" si="13"/>
        <v>42276.208333333328</v>
      </c>
      <c r="U163" t="str">
        <f t="shared" si="14"/>
        <v>2015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tr" cm="1">
        <f t="array" ref="O164:P164">_xlfn.TEXTSPLIT(N164,"/")</f>
        <v>music</v>
      </c>
      <c r="P164" t="str">
        <v>rock</v>
      </c>
      <c r="Q164" s="5">
        <f t="shared" si="10"/>
        <v>149.74</v>
      </c>
      <c r="R164" s="6">
        <f t="shared" si="11"/>
        <v>58.178343949044589</v>
      </c>
      <c r="S164" s="9">
        <f t="shared" si="12"/>
        <v>43442.25</v>
      </c>
      <c r="T164" s="9">
        <f t="shared" si="13"/>
        <v>43472.25</v>
      </c>
      <c r="U164" t="str">
        <f t="shared" si="14"/>
        <v>2018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tr" cm="1">
        <f t="array" ref="O165:P165">_xlfn.TEXTSPLIT(N165,"/")</f>
        <v>photography</v>
      </c>
      <c r="P165" t="str">
        <v>photography books</v>
      </c>
      <c r="Q165" s="5">
        <f t="shared" si="10"/>
        <v>253.26</v>
      </c>
      <c r="R165" s="6">
        <f t="shared" si="11"/>
        <v>36.032520325203251</v>
      </c>
      <c r="S165" s="9">
        <f t="shared" si="12"/>
        <v>43028.208333333328</v>
      </c>
      <c r="T165" s="9">
        <f t="shared" si="13"/>
        <v>43077.25</v>
      </c>
      <c r="U165" t="str">
        <f t="shared" si="14"/>
        <v>2017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tr" cm="1">
        <f t="array" ref="O166:P166">_xlfn.TEXTSPLIT(N166,"/")</f>
        <v>theater</v>
      </c>
      <c r="P166" t="str">
        <v>plays</v>
      </c>
      <c r="Q166" s="5">
        <f t="shared" si="10"/>
        <v>100.17</v>
      </c>
      <c r="R166" s="6">
        <f t="shared" si="11"/>
        <v>107.99068767908309</v>
      </c>
      <c r="S166" s="9">
        <f t="shared" si="12"/>
        <v>43016.208333333328</v>
      </c>
      <c r="T166" s="9">
        <f t="shared" si="13"/>
        <v>43017.208333333328</v>
      </c>
      <c r="U166" t="str">
        <f t="shared" si="14"/>
        <v>2017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tr" cm="1">
        <f t="array" ref="O167:P167">_xlfn.TEXTSPLIT(N167,"/")</f>
        <v>technology</v>
      </c>
      <c r="P167" t="str">
        <v>web</v>
      </c>
      <c r="Q167" s="5">
        <f t="shared" si="10"/>
        <v>121.99</v>
      </c>
      <c r="R167" s="6">
        <f t="shared" si="11"/>
        <v>44.005985634477256</v>
      </c>
      <c r="S167" s="9">
        <f t="shared" si="12"/>
        <v>42948.208333333328</v>
      </c>
      <c r="T167" s="9">
        <f t="shared" si="13"/>
        <v>42980.208333333328</v>
      </c>
      <c r="U167" t="str">
        <f t="shared" si="14"/>
        <v>2017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tr" cm="1">
        <f t="array" ref="O168:P168">_xlfn.TEXTSPLIT(N168,"/")</f>
        <v>photography</v>
      </c>
      <c r="P168" t="str">
        <v>photography books</v>
      </c>
      <c r="Q168" s="5">
        <f t="shared" si="10"/>
        <v>137.13</v>
      </c>
      <c r="R168" s="6">
        <f t="shared" si="11"/>
        <v>55.077868852459019</v>
      </c>
      <c r="S168" s="9">
        <f t="shared" si="12"/>
        <v>40534.25</v>
      </c>
      <c r="T168" s="9">
        <f t="shared" si="13"/>
        <v>40538.25</v>
      </c>
      <c r="U168" t="str">
        <f t="shared" si="14"/>
        <v>2010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tr" cm="1">
        <f t="array" ref="O169:P169">_xlfn.TEXTSPLIT(N169,"/")</f>
        <v>theater</v>
      </c>
      <c r="P169" t="str">
        <v>plays</v>
      </c>
      <c r="Q169" s="5">
        <f t="shared" si="10"/>
        <v>415.54</v>
      </c>
      <c r="R169" s="6">
        <f t="shared" si="11"/>
        <v>74</v>
      </c>
      <c r="S169" s="9">
        <f t="shared" si="12"/>
        <v>41435.208333333336</v>
      </c>
      <c r="T169" s="9">
        <f t="shared" si="13"/>
        <v>41445.208333333336</v>
      </c>
      <c r="U169" t="str">
        <f t="shared" si="14"/>
        <v>2013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tr" cm="1">
        <f t="array" ref="O170:P170">_xlfn.TEXTSPLIT(N170,"/")</f>
        <v>music</v>
      </c>
      <c r="P170" t="str">
        <v>indie rock</v>
      </c>
      <c r="Q170" s="5">
        <f t="shared" si="10"/>
        <v>31.31</v>
      </c>
      <c r="R170" s="6">
        <f t="shared" si="11"/>
        <v>41.996858638743454</v>
      </c>
      <c r="S170" s="9">
        <f t="shared" si="12"/>
        <v>43518.25</v>
      </c>
      <c r="T170" s="9">
        <f t="shared" si="13"/>
        <v>43541.208333333328</v>
      </c>
      <c r="U170" t="str">
        <f t="shared" si="14"/>
        <v>2019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tr" cm="1">
        <f t="array" ref="O171:P171">_xlfn.TEXTSPLIT(N171,"/")</f>
        <v>film &amp; video</v>
      </c>
      <c r="P171" t="str">
        <v>shorts</v>
      </c>
      <c r="Q171" s="5">
        <f t="shared" si="10"/>
        <v>424.08</v>
      </c>
      <c r="R171" s="6">
        <f t="shared" si="11"/>
        <v>77.988161010260455</v>
      </c>
      <c r="S171" s="9">
        <f t="shared" si="12"/>
        <v>41077.208333333336</v>
      </c>
      <c r="T171" s="9">
        <f t="shared" si="13"/>
        <v>41105.208333333336</v>
      </c>
      <c r="U171" t="str">
        <f t="shared" si="14"/>
        <v>2012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tr" cm="1">
        <f t="array" ref="O172:P172">_xlfn.TEXTSPLIT(N172,"/")</f>
        <v>music</v>
      </c>
      <c r="P172" t="str">
        <v>indie rock</v>
      </c>
      <c r="Q172" s="5">
        <f t="shared" si="10"/>
        <v>2.94</v>
      </c>
      <c r="R172" s="6">
        <f t="shared" si="11"/>
        <v>82.507462686567166</v>
      </c>
      <c r="S172" s="9">
        <f t="shared" si="12"/>
        <v>42950.208333333328</v>
      </c>
      <c r="T172" s="9">
        <f t="shared" si="13"/>
        <v>42957.208333333328</v>
      </c>
      <c r="U172" t="str">
        <f t="shared" si="14"/>
        <v>2017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tr" cm="1">
        <f t="array" ref="O173:P173">_xlfn.TEXTSPLIT(N173,"/")</f>
        <v>publishing</v>
      </c>
      <c r="P173" t="str">
        <v>translations</v>
      </c>
      <c r="Q173" s="5">
        <f t="shared" si="10"/>
        <v>10.63</v>
      </c>
      <c r="R173" s="6">
        <f t="shared" si="11"/>
        <v>104.2</v>
      </c>
      <c r="S173" s="9">
        <f t="shared" si="12"/>
        <v>41718.208333333336</v>
      </c>
      <c r="T173" s="9">
        <f t="shared" si="13"/>
        <v>41740.208333333336</v>
      </c>
      <c r="U173" t="str">
        <f t="shared" si="14"/>
        <v>2014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tr" cm="1">
        <f t="array" ref="O174:P174">_xlfn.TEXTSPLIT(N174,"/")</f>
        <v>film &amp; video</v>
      </c>
      <c r="P174" t="str">
        <v>documentary</v>
      </c>
      <c r="Q174" s="5">
        <f t="shared" si="10"/>
        <v>82.88</v>
      </c>
      <c r="R174" s="6">
        <f t="shared" si="11"/>
        <v>25.5</v>
      </c>
      <c r="S174" s="9">
        <f t="shared" si="12"/>
        <v>41839.208333333336</v>
      </c>
      <c r="T174" s="9">
        <f t="shared" si="13"/>
        <v>41854.208333333336</v>
      </c>
      <c r="U174" t="str">
        <f t="shared" si="14"/>
        <v>2014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tr" cm="1">
        <f t="array" ref="O175:P175">_xlfn.TEXTSPLIT(N175,"/")</f>
        <v>theater</v>
      </c>
      <c r="P175" t="str">
        <v>plays</v>
      </c>
      <c r="Q175" s="5">
        <f t="shared" si="10"/>
        <v>163.01</v>
      </c>
      <c r="R175" s="6">
        <f t="shared" si="11"/>
        <v>100.98334401024984</v>
      </c>
      <c r="S175" s="9">
        <f t="shared" si="12"/>
        <v>41412.208333333336</v>
      </c>
      <c r="T175" s="9">
        <f t="shared" si="13"/>
        <v>41418.208333333336</v>
      </c>
      <c r="U175" t="str">
        <f t="shared" si="14"/>
        <v>2013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tr" cm="1">
        <f t="array" ref="O176:P176">_xlfn.TEXTSPLIT(N176,"/")</f>
        <v>technology</v>
      </c>
      <c r="P176" t="str">
        <v>wearables</v>
      </c>
      <c r="Q176" s="5">
        <f t="shared" si="10"/>
        <v>894.67</v>
      </c>
      <c r="R176" s="6">
        <f t="shared" si="11"/>
        <v>111.83333333333333</v>
      </c>
      <c r="S176" s="9">
        <f t="shared" si="12"/>
        <v>42282.208333333328</v>
      </c>
      <c r="T176" s="9">
        <f t="shared" si="13"/>
        <v>42283.208333333328</v>
      </c>
      <c r="U176" t="str">
        <f t="shared" si="14"/>
        <v>2015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tr" cm="1">
        <f t="array" ref="O177:P177">_xlfn.TEXTSPLIT(N177,"/")</f>
        <v>theater</v>
      </c>
      <c r="P177" t="str">
        <v>plays</v>
      </c>
      <c r="Q177" s="5">
        <f t="shared" si="10"/>
        <v>26.19</v>
      </c>
      <c r="R177" s="6">
        <f t="shared" si="11"/>
        <v>41.999115044247787</v>
      </c>
      <c r="S177" s="9">
        <f t="shared" si="12"/>
        <v>42613.208333333328</v>
      </c>
      <c r="T177" s="9">
        <f t="shared" si="13"/>
        <v>42632.208333333328</v>
      </c>
      <c r="U177" t="str">
        <f t="shared" si="14"/>
        <v>2016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tr" cm="1">
        <f t="array" ref="O178:P178">_xlfn.TEXTSPLIT(N178,"/")</f>
        <v>theater</v>
      </c>
      <c r="P178" t="str">
        <v>plays</v>
      </c>
      <c r="Q178" s="5">
        <f t="shared" si="10"/>
        <v>74.83</v>
      </c>
      <c r="R178" s="6">
        <f t="shared" si="11"/>
        <v>110.05115089514067</v>
      </c>
      <c r="S178" s="9">
        <f t="shared" si="12"/>
        <v>42616.208333333328</v>
      </c>
      <c r="T178" s="9">
        <f t="shared" si="13"/>
        <v>42625.208333333328</v>
      </c>
      <c r="U178" t="str">
        <f t="shared" si="14"/>
        <v>2016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tr" cm="1">
        <f t="array" ref="O179:P179">_xlfn.TEXTSPLIT(N179,"/")</f>
        <v>theater</v>
      </c>
      <c r="P179" t="str">
        <v>plays</v>
      </c>
      <c r="Q179" s="5">
        <f t="shared" si="10"/>
        <v>416.48</v>
      </c>
      <c r="R179" s="6">
        <f t="shared" si="11"/>
        <v>58.997079225994888</v>
      </c>
      <c r="S179" s="9">
        <f t="shared" si="12"/>
        <v>40497.25</v>
      </c>
      <c r="T179" s="9">
        <f t="shared" si="13"/>
        <v>40522.25</v>
      </c>
      <c r="U179" t="str">
        <f t="shared" si="14"/>
        <v>2010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tr" cm="1">
        <f t="array" ref="O180:P180">_xlfn.TEXTSPLIT(N180,"/")</f>
        <v>food</v>
      </c>
      <c r="P180" t="str">
        <v>food trucks</v>
      </c>
      <c r="Q180" s="5">
        <f t="shared" si="10"/>
        <v>96.21</v>
      </c>
      <c r="R180" s="6">
        <f t="shared" si="11"/>
        <v>32.985714285714288</v>
      </c>
      <c r="S180" s="9">
        <f t="shared" si="12"/>
        <v>42999.208333333328</v>
      </c>
      <c r="T180" s="9">
        <f t="shared" si="13"/>
        <v>43008.208333333328</v>
      </c>
      <c r="U180" t="str">
        <f t="shared" si="14"/>
        <v>2017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tr" cm="1">
        <f t="array" ref="O181:P181">_xlfn.TEXTSPLIT(N181,"/")</f>
        <v>theater</v>
      </c>
      <c r="P181" t="str">
        <v>plays</v>
      </c>
      <c r="Q181" s="5">
        <f t="shared" si="10"/>
        <v>357.72</v>
      </c>
      <c r="R181" s="6">
        <f t="shared" si="11"/>
        <v>45.005654509471306</v>
      </c>
      <c r="S181" s="9">
        <f t="shared" si="12"/>
        <v>41350.208333333336</v>
      </c>
      <c r="T181" s="9">
        <f t="shared" si="13"/>
        <v>41351.208333333336</v>
      </c>
      <c r="U181" t="str">
        <f t="shared" si="14"/>
        <v>2013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tr" cm="1">
        <f t="array" ref="O182:P182">_xlfn.TEXTSPLIT(N182,"/")</f>
        <v>technology</v>
      </c>
      <c r="P182" t="str">
        <v>wearables</v>
      </c>
      <c r="Q182" s="5">
        <f t="shared" si="10"/>
        <v>308.45999999999998</v>
      </c>
      <c r="R182" s="6">
        <f t="shared" si="11"/>
        <v>81.98196487897485</v>
      </c>
      <c r="S182" s="9">
        <f t="shared" si="12"/>
        <v>40259.208333333336</v>
      </c>
      <c r="T182" s="9">
        <f t="shared" si="13"/>
        <v>40264.208333333336</v>
      </c>
      <c r="U182" t="str">
        <f t="shared" si="14"/>
        <v>2010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tr" cm="1">
        <f t="array" ref="O183:P183">_xlfn.TEXTSPLIT(N183,"/")</f>
        <v>technology</v>
      </c>
      <c r="P183" t="str">
        <v>web</v>
      </c>
      <c r="Q183" s="5">
        <f t="shared" si="10"/>
        <v>61.8</v>
      </c>
      <c r="R183" s="6">
        <f t="shared" si="11"/>
        <v>39.080882352941174</v>
      </c>
      <c r="S183" s="9">
        <f t="shared" si="12"/>
        <v>43012.208333333328</v>
      </c>
      <c r="T183" s="9">
        <f t="shared" si="13"/>
        <v>43030.208333333328</v>
      </c>
      <c r="U183" t="str">
        <f t="shared" si="14"/>
        <v>2017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tr" cm="1">
        <f t="array" ref="O184:P184">_xlfn.TEXTSPLIT(N184,"/")</f>
        <v>theater</v>
      </c>
      <c r="P184" t="str">
        <v>plays</v>
      </c>
      <c r="Q184" s="5">
        <f t="shared" si="10"/>
        <v>722.32</v>
      </c>
      <c r="R184" s="6">
        <f t="shared" si="11"/>
        <v>58.996383363471971</v>
      </c>
      <c r="S184" s="9">
        <f t="shared" si="12"/>
        <v>43631.208333333328</v>
      </c>
      <c r="T184" s="9">
        <f t="shared" si="13"/>
        <v>43647.208333333328</v>
      </c>
      <c r="U184" t="str">
        <f t="shared" si="14"/>
        <v>2019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tr" cm="1">
        <f t="array" ref="O185:P185">_xlfn.TEXTSPLIT(N185,"/")</f>
        <v>music</v>
      </c>
      <c r="P185" t="str">
        <v>rock</v>
      </c>
      <c r="Q185" s="5">
        <f t="shared" si="10"/>
        <v>69.12</v>
      </c>
      <c r="R185" s="6">
        <f t="shared" si="11"/>
        <v>40.988372093023258</v>
      </c>
      <c r="S185" s="9">
        <f t="shared" si="12"/>
        <v>40430.208333333336</v>
      </c>
      <c r="T185" s="9">
        <f t="shared" si="13"/>
        <v>40443.208333333336</v>
      </c>
      <c r="U185" t="str">
        <f t="shared" si="14"/>
        <v>2010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tr" cm="1">
        <f t="array" ref="O186:P186">_xlfn.TEXTSPLIT(N186,"/")</f>
        <v>theater</v>
      </c>
      <c r="P186" t="str">
        <v>plays</v>
      </c>
      <c r="Q186" s="5">
        <f t="shared" si="10"/>
        <v>293.06</v>
      </c>
      <c r="R186" s="6">
        <f t="shared" si="11"/>
        <v>31.029411764705884</v>
      </c>
      <c r="S186" s="9">
        <f t="shared" si="12"/>
        <v>43588.208333333328</v>
      </c>
      <c r="T186" s="9">
        <f t="shared" si="13"/>
        <v>43589.208333333328</v>
      </c>
      <c r="U186" t="str">
        <f t="shared" si="14"/>
        <v>2019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tr" cm="1">
        <f t="array" ref="O187:P187">_xlfn.TEXTSPLIT(N187,"/")</f>
        <v>film &amp; video</v>
      </c>
      <c r="P187" t="str">
        <v>television</v>
      </c>
      <c r="Q187" s="5">
        <f t="shared" si="10"/>
        <v>71.8</v>
      </c>
      <c r="R187" s="6">
        <f t="shared" si="11"/>
        <v>37.789473684210527</v>
      </c>
      <c r="S187" s="9">
        <f t="shared" si="12"/>
        <v>43233.208333333328</v>
      </c>
      <c r="T187" s="9">
        <f t="shared" si="13"/>
        <v>43244.208333333328</v>
      </c>
      <c r="U187" t="str">
        <f t="shared" si="14"/>
        <v>2018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tr" cm="1">
        <f t="array" ref="O188:P188">_xlfn.TEXTSPLIT(N188,"/")</f>
        <v>theater</v>
      </c>
      <c r="P188" t="str">
        <v>plays</v>
      </c>
      <c r="Q188" s="5">
        <f t="shared" si="10"/>
        <v>31.93</v>
      </c>
      <c r="R188" s="6">
        <f t="shared" si="11"/>
        <v>32.006772009029348</v>
      </c>
      <c r="S188" s="9">
        <f t="shared" si="12"/>
        <v>41782.208333333336</v>
      </c>
      <c r="T188" s="9">
        <f t="shared" si="13"/>
        <v>41797.208333333336</v>
      </c>
      <c r="U188" t="str">
        <f t="shared" si="14"/>
        <v>2014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tr" cm="1">
        <f t="array" ref="O189:P189">_xlfn.TEXTSPLIT(N189,"/")</f>
        <v>film &amp; video</v>
      </c>
      <c r="P189" t="str">
        <v>shorts</v>
      </c>
      <c r="Q189" s="5">
        <f t="shared" si="10"/>
        <v>229.87</v>
      </c>
      <c r="R189" s="6">
        <f t="shared" si="11"/>
        <v>95.966712898751737</v>
      </c>
      <c r="S189" s="9">
        <f t="shared" si="12"/>
        <v>41328.25</v>
      </c>
      <c r="T189" s="9">
        <f t="shared" si="13"/>
        <v>41356.208333333336</v>
      </c>
      <c r="U189" t="str">
        <f t="shared" si="14"/>
        <v>2013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tr" cm="1">
        <f t="array" ref="O190:P190">_xlfn.TEXTSPLIT(N190,"/")</f>
        <v>theater</v>
      </c>
      <c r="P190" t="str">
        <v>plays</v>
      </c>
      <c r="Q190" s="5">
        <f t="shared" si="10"/>
        <v>32.01</v>
      </c>
      <c r="R190" s="6">
        <f t="shared" si="11"/>
        <v>75</v>
      </c>
      <c r="S190" s="9">
        <f t="shared" si="12"/>
        <v>41975.25</v>
      </c>
      <c r="T190" s="9">
        <f t="shared" si="13"/>
        <v>41976.25</v>
      </c>
      <c r="U190" t="str">
        <f t="shared" si="14"/>
        <v>2014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tr" cm="1">
        <f t="array" ref="O191:P191">_xlfn.TEXTSPLIT(N191,"/")</f>
        <v>theater</v>
      </c>
      <c r="P191" t="str">
        <v>plays</v>
      </c>
      <c r="Q191" s="5">
        <f t="shared" si="10"/>
        <v>23.53</v>
      </c>
      <c r="R191" s="6">
        <f t="shared" si="11"/>
        <v>102.0498866213152</v>
      </c>
      <c r="S191" s="9">
        <f t="shared" si="12"/>
        <v>42433.25</v>
      </c>
      <c r="T191" s="9">
        <f t="shared" si="13"/>
        <v>42433.25</v>
      </c>
      <c r="U191" t="str">
        <f t="shared" si="14"/>
        <v>2016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tr" cm="1">
        <f t="array" ref="O192:P192">_xlfn.TEXTSPLIT(N192,"/")</f>
        <v>theater</v>
      </c>
      <c r="P192" t="str">
        <v>plays</v>
      </c>
      <c r="Q192" s="5">
        <f t="shared" si="10"/>
        <v>68.59</v>
      </c>
      <c r="R192" s="6">
        <f t="shared" si="11"/>
        <v>105.75</v>
      </c>
      <c r="S192" s="9">
        <f t="shared" si="12"/>
        <v>41429.208333333336</v>
      </c>
      <c r="T192" s="9">
        <f t="shared" si="13"/>
        <v>41430.208333333336</v>
      </c>
      <c r="U192" t="str">
        <f t="shared" si="14"/>
        <v>2013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tr" cm="1">
        <f t="array" ref="O193:P193">_xlfn.TEXTSPLIT(N193,"/")</f>
        <v>theater</v>
      </c>
      <c r="P193" t="str">
        <v>plays</v>
      </c>
      <c r="Q193" s="5">
        <f t="shared" si="10"/>
        <v>37.950000000000003</v>
      </c>
      <c r="R193" s="6">
        <f t="shared" si="11"/>
        <v>37.069767441860463</v>
      </c>
      <c r="S193" s="9">
        <f t="shared" si="12"/>
        <v>43536.208333333328</v>
      </c>
      <c r="T193" s="9">
        <f t="shared" si="13"/>
        <v>43539.208333333328</v>
      </c>
      <c r="U193" t="str">
        <f t="shared" si="14"/>
        <v>2019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tr" cm="1">
        <f t="array" ref="O194:P194">_xlfn.TEXTSPLIT(N194,"/")</f>
        <v>music</v>
      </c>
      <c r="P194" t="str">
        <v>rock</v>
      </c>
      <c r="Q194" s="5">
        <f t="shared" ref="Q194:Q257" si="15">ROUND(E194/D194*100,2)</f>
        <v>19.989999999999998</v>
      </c>
      <c r="R194" s="6">
        <f t="shared" ref="R194:R257" si="16">IFERROR(E194/G194,0)</f>
        <v>35.049382716049379</v>
      </c>
      <c r="S194" s="9">
        <f t="shared" ref="S194:S257" si="17">(((J194/60)/60)/24)+DATE(1970,1,1)</f>
        <v>41817.208333333336</v>
      </c>
      <c r="T194" s="9">
        <f t="shared" ref="T194:T257" si="18">(((K194/60)/60)/24)+DATE(1970,1,1)</f>
        <v>41821.208333333336</v>
      </c>
      <c r="U194" t="str">
        <f t="shared" si="14"/>
        <v>2014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tr" cm="1">
        <f t="array" ref="O195:P195">_xlfn.TEXTSPLIT(N195,"/")</f>
        <v>music</v>
      </c>
      <c r="P195" t="str">
        <v>indie rock</v>
      </c>
      <c r="Q195" s="5">
        <f t="shared" si="15"/>
        <v>45.64</v>
      </c>
      <c r="R195" s="6">
        <f t="shared" si="16"/>
        <v>46.338461538461537</v>
      </c>
      <c r="S195" s="9">
        <f t="shared" si="17"/>
        <v>43198.208333333328</v>
      </c>
      <c r="T195" s="9">
        <f t="shared" si="18"/>
        <v>43202.208333333328</v>
      </c>
      <c r="U195" t="str">
        <f t="shared" ref="U195:U258" si="19">TEXT(S195,"yyyy")</f>
        <v>2018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tr" cm="1">
        <f t="array" ref="O196:P196">_xlfn.TEXTSPLIT(N196,"/")</f>
        <v>music</v>
      </c>
      <c r="P196" t="str">
        <v>metal</v>
      </c>
      <c r="Q196" s="5">
        <f t="shared" si="15"/>
        <v>122.76</v>
      </c>
      <c r="R196" s="6">
        <f t="shared" si="16"/>
        <v>69.174603174603178</v>
      </c>
      <c r="S196" s="9">
        <f t="shared" si="17"/>
        <v>42261.208333333328</v>
      </c>
      <c r="T196" s="9">
        <f t="shared" si="18"/>
        <v>42277.208333333328</v>
      </c>
      <c r="U196" t="str">
        <f t="shared" si="19"/>
        <v>2015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tr" cm="1">
        <f t="array" ref="O197:P197">_xlfn.TEXTSPLIT(N197,"/")</f>
        <v>music</v>
      </c>
      <c r="P197" t="str">
        <v>electric music</v>
      </c>
      <c r="Q197" s="5">
        <f t="shared" si="15"/>
        <v>361.75</v>
      </c>
      <c r="R197" s="6">
        <f t="shared" si="16"/>
        <v>109.07824427480917</v>
      </c>
      <c r="S197" s="9">
        <f t="shared" si="17"/>
        <v>43310.208333333328</v>
      </c>
      <c r="T197" s="9">
        <f t="shared" si="18"/>
        <v>43317.208333333328</v>
      </c>
      <c r="U197" t="str">
        <f t="shared" si="19"/>
        <v>2018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tr" cm="1">
        <f t="array" ref="O198:P198">_xlfn.TEXTSPLIT(N198,"/")</f>
        <v>technology</v>
      </c>
      <c r="P198" t="str">
        <v>wearables</v>
      </c>
      <c r="Q198" s="5">
        <f t="shared" si="15"/>
        <v>63.15</v>
      </c>
      <c r="R198" s="6">
        <f t="shared" si="16"/>
        <v>51.78</v>
      </c>
      <c r="S198" s="9">
        <f t="shared" si="17"/>
        <v>42616.208333333328</v>
      </c>
      <c r="T198" s="9">
        <f t="shared" si="18"/>
        <v>42635.208333333328</v>
      </c>
      <c r="U198" t="str">
        <f t="shared" si="19"/>
        <v>2016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tr" cm="1">
        <f t="array" ref="O199:P199">_xlfn.TEXTSPLIT(N199,"/")</f>
        <v>film &amp; video</v>
      </c>
      <c r="P199" t="str">
        <v>drama</v>
      </c>
      <c r="Q199" s="5">
        <f t="shared" si="15"/>
        <v>298.2</v>
      </c>
      <c r="R199" s="6">
        <f t="shared" si="16"/>
        <v>82.010055304172951</v>
      </c>
      <c r="S199" s="9">
        <f t="shared" si="17"/>
        <v>42909.208333333328</v>
      </c>
      <c r="T199" s="9">
        <f t="shared" si="18"/>
        <v>42923.208333333328</v>
      </c>
      <c r="U199" t="str">
        <f t="shared" si="19"/>
        <v>2017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tr" cm="1">
        <f t="array" ref="O200:P200">_xlfn.TEXTSPLIT(N200,"/")</f>
        <v>music</v>
      </c>
      <c r="P200" t="str">
        <v>electric music</v>
      </c>
      <c r="Q200" s="5">
        <f t="shared" si="15"/>
        <v>9.56</v>
      </c>
      <c r="R200" s="6">
        <f t="shared" si="16"/>
        <v>35.958333333333336</v>
      </c>
      <c r="S200" s="9">
        <f t="shared" si="17"/>
        <v>40396.208333333336</v>
      </c>
      <c r="T200" s="9">
        <f t="shared" si="18"/>
        <v>40425.208333333336</v>
      </c>
      <c r="U200" t="str">
        <f t="shared" si="19"/>
        <v>2010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tr" cm="1">
        <f t="array" ref="O201:P201">_xlfn.TEXTSPLIT(N201,"/")</f>
        <v>music</v>
      </c>
      <c r="P201" t="str">
        <v>rock</v>
      </c>
      <c r="Q201" s="5">
        <f t="shared" si="15"/>
        <v>53.78</v>
      </c>
      <c r="R201" s="6">
        <f t="shared" si="16"/>
        <v>74.461538461538467</v>
      </c>
      <c r="S201" s="9">
        <f t="shared" si="17"/>
        <v>42192.208333333328</v>
      </c>
      <c r="T201" s="9">
        <f t="shared" si="18"/>
        <v>42196.208333333328</v>
      </c>
      <c r="U201" t="str">
        <f t="shared" si="19"/>
        <v>2015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tr" cm="1">
        <f t="array" ref="O202:P202">_xlfn.TEXTSPLIT(N202,"/")</f>
        <v>theater</v>
      </c>
      <c r="P202" t="str">
        <v>plays</v>
      </c>
      <c r="Q202" s="5">
        <f t="shared" si="15"/>
        <v>2</v>
      </c>
      <c r="R202" s="6">
        <f t="shared" si="16"/>
        <v>2</v>
      </c>
      <c r="S202" s="9">
        <f t="shared" si="17"/>
        <v>40262.208333333336</v>
      </c>
      <c r="T202" s="9">
        <f t="shared" si="18"/>
        <v>40273.208333333336</v>
      </c>
      <c r="U202" t="str">
        <f t="shared" si="19"/>
        <v>2010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tr" cm="1">
        <f t="array" ref="O203:P203">_xlfn.TEXTSPLIT(N203,"/")</f>
        <v>technology</v>
      </c>
      <c r="P203" t="str">
        <v>web</v>
      </c>
      <c r="Q203" s="5">
        <f t="shared" si="15"/>
        <v>681.19</v>
      </c>
      <c r="R203" s="6">
        <f t="shared" si="16"/>
        <v>91.114649681528661</v>
      </c>
      <c r="S203" s="9">
        <f t="shared" si="17"/>
        <v>41845.208333333336</v>
      </c>
      <c r="T203" s="9">
        <f t="shared" si="18"/>
        <v>41863.208333333336</v>
      </c>
      <c r="U203" t="str">
        <f t="shared" si="19"/>
        <v>2014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tr" cm="1">
        <f t="array" ref="O204:P204">_xlfn.TEXTSPLIT(N204,"/")</f>
        <v>food</v>
      </c>
      <c r="P204" t="str">
        <v>food trucks</v>
      </c>
      <c r="Q204" s="5">
        <f t="shared" si="15"/>
        <v>78.83</v>
      </c>
      <c r="R204" s="6">
        <f t="shared" si="16"/>
        <v>79.792682926829272</v>
      </c>
      <c r="S204" s="9">
        <f t="shared" si="17"/>
        <v>40818.208333333336</v>
      </c>
      <c r="T204" s="9">
        <f t="shared" si="18"/>
        <v>40822.208333333336</v>
      </c>
      <c r="U204" t="str">
        <f t="shared" si="19"/>
        <v>2011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tr" cm="1">
        <f t="array" ref="O205:P205">_xlfn.TEXTSPLIT(N205,"/")</f>
        <v>theater</v>
      </c>
      <c r="P205" t="str">
        <v>plays</v>
      </c>
      <c r="Q205" s="5">
        <f t="shared" si="15"/>
        <v>134.41</v>
      </c>
      <c r="R205" s="6">
        <f t="shared" si="16"/>
        <v>42.999777678968428</v>
      </c>
      <c r="S205" s="9">
        <f t="shared" si="17"/>
        <v>42752.25</v>
      </c>
      <c r="T205" s="9">
        <f t="shared" si="18"/>
        <v>42754.25</v>
      </c>
      <c r="U205" t="str">
        <f t="shared" si="19"/>
        <v>2017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tr" cm="1">
        <f t="array" ref="O206:P206">_xlfn.TEXTSPLIT(N206,"/")</f>
        <v>music</v>
      </c>
      <c r="P206" t="str">
        <v>jazz</v>
      </c>
      <c r="Q206" s="5">
        <f t="shared" si="15"/>
        <v>3.37</v>
      </c>
      <c r="R206" s="6">
        <f t="shared" si="16"/>
        <v>63.225000000000001</v>
      </c>
      <c r="S206" s="9">
        <f t="shared" si="17"/>
        <v>40636.208333333336</v>
      </c>
      <c r="T206" s="9">
        <f t="shared" si="18"/>
        <v>40646.208333333336</v>
      </c>
      <c r="U206" t="str">
        <f t="shared" si="19"/>
        <v>2011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tr" cm="1">
        <f t="array" ref="O207:P207">_xlfn.TEXTSPLIT(N207,"/")</f>
        <v>theater</v>
      </c>
      <c r="P207" t="str">
        <v>plays</v>
      </c>
      <c r="Q207" s="5">
        <f t="shared" si="15"/>
        <v>431.85</v>
      </c>
      <c r="R207" s="6">
        <f t="shared" si="16"/>
        <v>70.174999999999997</v>
      </c>
      <c r="S207" s="9">
        <f t="shared" si="17"/>
        <v>43390.208333333328</v>
      </c>
      <c r="T207" s="9">
        <f t="shared" si="18"/>
        <v>43402.208333333328</v>
      </c>
      <c r="U207" t="str">
        <f t="shared" si="19"/>
        <v>2018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tr" cm="1">
        <f t="array" ref="O208:P208">_xlfn.TEXTSPLIT(N208,"/")</f>
        <v>publishing</v>
      </c>
      <c r="P208" t="str">
        <v>fiction</v>
      </c>
      <c r="Q208" s="5">
        <f t="shared" si="15"/>
        <v>38.840000000000003</v>
      </c>
      <c r="R208" s="6">
        <f t="shared" si="16"/>
        <v>61.333333333333336</v>
      </c>
      <c r="S208" s="9">
        <f t="shared" si="17"/>
        <v>40236.25</v>
      </c>
      <c r="T208" s="9">
        <f t="shared" si="18"/>
        <v>40245.25</v>
      </c>
      <c r="U208" t="str">
        <f t="shared" si="19"/>
        <v>2010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tr" cm="1">
        <f t="array" ref="O209:P209">_xlfn.TEXTSPLIT(N209,"/")</f>
        <v>music</v>
      </c>
      <c r="P209" t="str">
        <v>rock</v>
      </c>
      <c r="Q209" s="5">
        <f t="shared" si="15"/>
        <v>425.7</v>
      </c>
      <c r="R209" s="6">
        <f t="shared" si="16"/>
        <v>99</v>
      </c>
      <c r="S209" s="9">
        <f t="shared" si="17"/>
        <v>43340.208333333328</v>
      </c>
      <c r="T209" s="9">
        <f t="shared" si="18"/>
        <v>43360.208333333328</v>
      </c>
      <c r="U209" t="str">
        <f t="shared" si="19"/>
        <v>2018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tr" cm="1">
        <f t="array" ref="O210:P210">_xlfn.TEXTSPLIT(N210,"/")</f>
        <v>film &amp; video</v>
      </c>
      <c r="P210" t="str">
        <v>documentary</v>
      </c>
      <c r="Q210" s="5">
        <f t="shared" si="15"/>
        <v>101.12</v>
      </c>
      <c r="R210" s="6">
        <f t="shared" si="16"/>
        <v>96.984900146127615</v>
      </c>
      <c r="S210" s="9">
        <f t="shared" si="17"/>
        <v>43048.25</v>
      </c>
      <c r="T210" s="9">
        <f t="shared" si="18"/>
        <v>43072.25</v>
      </c>
      <c r="U210" t="str">
        <f t="shared" si="19"/>
        <v>2017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tr" cm="1">
        <f t="array" ref="O211:P211">_xlfn.TEXTSPLIT(N211,"/")</f>
        <v>film &amp; video</v>
      </c>
      <c r="P211" t="str">
        <v>documentary</v>
      </c>
      <c r="Q211" s="5">
        <f t="shared" si="15"/>
        <v>21.19</v>
      </c>
      <c r="R211" s="6">
        <f t="shared" si="16"/>
        <v>51.004950495049506</v>
      </c>
      <c r="S211" s="9">
        <f t="shared" si="17"/>
        <v>42496.208333333328</v>
      </c>
      <c r="T211" s="9">
        <f t="shared" si="18"/>
        <v>42503.208333333328</v>
      </c>
      <c r="U211" t="str">
        <f t="shared" si="19"/>
        <v>2016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tr" cm="1">
        <f t="array" ref="O212:P212">_xlfn.TEXTSPLIT(N212,"/")</f>
        <v>film &amp; video</v>
      </c>
      <c r="P212" t="str">
        <v>science fiction</v>
      </c>
      <c r="Q212" s="5">
        <f t="shared" si="15"/>
        <v>67.430000000000007</v>
      </c>
      <c r="R212" s="6">
        <f t="shared" si="16"/>
        <v>28.044247787610619</v>
      </c>
      <c r="S212" s="9">
        <f t="shared" si="17"/>
        <v>42797.25</v>
      </c>
      <c r="T212" s="9">
        <f t="shared" si="18"/>
        <v>42824.208333333328</v>
      </c>
      <c r="U212" t="str">
        <f t="shared" si="19"/>
        <v>2017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tr" cm="1">
        <f t="array" ref="O213:P213">_xlfn.TEXTSPLIT(N213,"/")</f>
        <v>theater</v>
      </c>
      <c r="P213" t="str">
        <v>plays</v>
      </c>
      <c r="Q213" s="5">
        <f t="shared" si="15"/>
        <v>94.92</v>
      </c>
      <c r="R213" s="6">
        <f t="shared" si="16"/>
        <v>60.984615384615381</v>
      </c>
      <c r="S213" s="9">
        <f t="shared" si="17"/>
        <v>41513.208333333336</v>
      </c>
      <c r="T213" s="9">
        <f t="shared" si="18"/>
        <v>41537.208333333336</v>
      </c>
      <c r="U213" t="str">
        <f t="shared" si="19"/>
        <v>2013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tr" cm="1">
        <f t="array" ref="O214:P214">_xlfn.TEXTSPLIT(N214,"/")</f>
        <v>theater</v>
      </c>
      <c r="P214" t="str">
        <v>plays</v>
      </c>
      <c r="Q214" s="5">
        <f t="shared" si="15"/>
        <v>151.85</v>
      </c>
      <c r="R214" s="6">
        <f t="shared" si="16"/>
        <v>73.214285714285708</v>
      </c>
      <c r="S214" s="9">
        <f t="shared" si="17"/>
        <v>43814.25</v>
      </c>
      <c r="T214" s="9">
        <f t="shared" si="18"/>
        <v>43860.25</v>
      </c>
      <c r="U214" t="str">
        <f t="shared" si="19"/>
        <v>2019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tr" cm="1">
        <f t="array" ref="O215:P215">_xlfn.TEXTSPLIT(N215,"/")</f>
        <v>music</v>
      </c>
      <c r="P215" t="str">
        <v>indie rock</v>
      </c>
      <c r="Q215" s="5">
        <f t="shared" si="15"/>
        <v>195.16</v>
      </c>
      <c r="R215" s="6">
        <f t="shared" si="16"/>
        <v>39.997435299603637</v>
      </c>
      <c r="S215" s="9">
        <f t="shared" si="17"/>
        <v>40488.208333333336</v>
      </c>
      <c r="T215" s="9">
        <f t="shared" si="18"/>
        <v>40496.25</v>
      </c>
      <c r="U215" t="str">
        <f t="shared" si="19"/>
        <v>2010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tr" cm="1">
        <f t="array" ref="O216:P216">_xlfn.TEXTSPLIT(N216,"/")</f>
        <v>music</v>
      </c>
      <c r="P216" t="str">
        <v>rock</v>
      </c>
      <c r="Q216" s="5">
        <f t="shared" si="15"/>
        <v>1023.14</v>
      </c>
      <c r="R216" s="6">
        <f t="shared" si="16"/>
        <v>86.812121212121212</v>
      </c>
      <c r="S216" s="9">
        <f t="shared" si="17"/>
        <v>40409.208333333336</v>
      </c>
      <c r="T216" s="9">
        <f t="shared" si="18"/>
        <v>40415.208333333336</v>
      </c>
      <c r="U216" t="str">
        <f t="shared" si="19"/>
        <v>2010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tr" cm="1">
        <f t="array" ref="O217:P217">_xlfn.TEXTSPLIT(N217,"/")</f>
        <v>theater</v>
      </c>
      <c r="P217" t="str">
        <v>plays</v>
      </c>
      <c r="Q217" s="5">
        <f t="shared" si="15"/>
        <v>3.84</v>
      </c>
      <c r="R217" s="6">
        <f t="shared" si="16"/>
        <v>42.125874125874127</v>
      </c>
      <c r="S217" s="9">
        <f t="shared" si="17"/>
        <v>43509.25</v>
      </c>
      <c r="T217" s="9">
        <f t="shared" si="18"/>
        <v>43511.25</v>
      </c>
      <c r="U217" t="str">
        <f t="shared" si="19"/>
        <v>2019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tr" cm="1">
        <f t="array" ref="O218:P218">_xlfn.TEXTSPLIT(N218,"/")</f>
        <v>theater</v>
      </c>
      <c r="P218" t="str">
        <v>plays</v>
      </c>
      <c r="Q218" s="5">
        <f t="shared" si="15"/>
        <v>155.07</v>
      </c>
      <c r="R218" s="6">
        <f t="shared" si="16"/>
        <v>103.97851239669421</v>
      </c>
      <c r="S218" s="9">
        <f t="shared" si="17"/>
        <v>40869.25</v>
      </c>
      <c r="T218" s="9">
        <f t="shared" si="18"/>
        <v>40871.25</v>
      </c>
      <c r="U218" t="str">
        <f t="shared" si="19"/>
        <v>2011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tr" cm="1">
        <f t="array" ref="O219:P219">_xlfn.TEXTSPLIT(N219,"/")</f>
        <v>film &amp; video</v>
      </c>
      <c r="P219" t="str">
        <v>science fiction</v>
      </c>
      <c r="Q219" s="5">
        <f t="shared" si="15"/>
        <v>44.75</v>
      </c>
      <c r="R219" s="6">
        <f t="shared" si="16"/>
        <v>62.003211991434689</v>
      </c>
      <c r="S219" s="9">
        <f t="shared" si="17"/>
        <v>43583.208333333328</v>
      </c>
      <c r="T219" s="9">
        <f t="shared" si="18"/>
        <v>43592.208333333328</v>
      </c>
      <c r="U219" t="str">
        <f t="shared" si="19"/>
        <v>2019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tr" cm="1">
        <f t="array" ref="O220:P220">_xlfn.TEXTSPLIT(N220,"/")</f>
        <v>film &amp; video</v>
      </c>
      <c r="P220" t="str">
        <v>shorts</v>
      </c>
      <c r="Q220" s="5">
        <f t="shared" si="15"/>
        <v>215.95</v>
      </c>
      <c r="R220" s="6">
        <f t="shared" si="16"/>
        <v>31.005037783375315</v>
      </c>
      <c r="S220" s="9">
        <f t="shared" si="17"/>
        <v>40858.25</v>
      </c>
      <c r="T220" s="9">
        <f t="shared" si="18"/>
        <v>40892.25</v>
      </c>
      <c r="U220" t="str">
        <f t="shared" si="19"/>
        <v>2011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tr" cm="1">
        <f t="array" ref="O221:P221">_xlfn.TEXTSPLIT(N221,"/")</f>
        <v>film &amp; video</v>
      </c>
      <c r="P221" t="str">
        <v>animation</v>
      </c>
      <c r="Q221" s="5">
        <f t="shared" si="15"/>
        <v>332.13</v>
      </c>
      <c r="R221" s="6">
        <f t="shared" si="16"/>
        <v>89.991552956465242</v>
      </c>
      <c r="S221" s="9">
        <f t="shared" si="17"/>
        <v>41137.208333333336</v>
      </c>
      <c r="T221" s="9">
        <f t="shared" si="18"/>
        <v>41149.208333333336</v>
      </c>
      <c r="U221" t="str">
        <f t="shared" si="19"/>
        <v>2012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tr" cm="1">
        <f t="array" ref="O222:P222">_xlfn.TEXTSPLIT(N222,"/")</f>
        <v>theater</v>
      </c>
      <c r="P222" t="str">
        <v>plays</v>
      </c>
      <c r="Q222" s="5">
        <f t="shared" si="15"/>
        <v>8.44</v>
      </c>
      <c r="R222" s="6">
        <f t="shared" si="16"/>
        <v>39.235294117647058</v>
      </c>
      <c r="S222" s="9">
        <f t="shared" si="17"/>
        <v>40725.208333333336</v>
      </c>
      <c r="T222" s="9">
        <f t="shared" si="18"/>
        <v>40743.208333333336</v>
      </c>
      <c r="U222" t="str">
        <f t="shared" si="19"/>
        <v>2011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tr" cm="1">
        <f t="array" ref="O223:P223">_xlfn.TEXTSPLIT(N223,"/")</f>
        <v>food</v>
      </c>
      <c r="P223" t="str">
        <v>food trucks</v>
      </c>
      <c r="Q223" s="5">
        <f t="shared" si="15"/>
        <v>98.63</v>
      </c>
      <c r="R223" s="6">
        <f t="shared" si="16"/>
        <v>54.993116108306566</v>
      </c>
      <c r="S223" s="9">
        <f t="shared" si="17"/>
        <v>41081.208333333336</v>
      </c>
      <c r="T223" s="9">
        <f t="shared" si="18"/>
        <v>41083.208333333336</v>
      </c>
      <c r="U223" t="str">
        <f t="shared" si="19"/>
        <v>2012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tr" cm="1">
        <f t="array" ref="O224:P224">_xlfn.TEXTSPLIT(N224,"/")</f>
        <v>photography</v>
      </c>
      <c r="P224" t="str">
        <v>photography books</v>
      </c>
      <c r="Q224" s="5">
        <f t="shared" si="15"/>
        <v>137.97999999999999</v>
      </c>
      <c r="R224" s="6">
        <f t="shared" si="16"/>
        <v>47.992753623188406</v>
      </c>
      <c r="S224" s="9">
        <f t="shared" si="17"/>
        <v>41914.208333333336</v>
      </c>
      <c r="T224" s="9">
        <f t="shared" si="18"/>
        <v>41915.208333333336</v>
      </c>
      <c r="U224" t="str">
        <f t="shared" si="19"/>
        <v>2014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tr" cm="1">
        <f t="array" ref="O225:P225">_xlfn.TEXTSPLIT(N225,"/")</f>
        <v>theater</v>
      </c>
      <c r="P225" t="str">
        <v>plays</v>
      </c>
      <c r="Q225" s="5">
        <f t="shared" si="15"/>
        <v>93.81</v>
      </c>
      <c r="R225" s="6">
        <f t="shared" si="16"/>
        <v>87.966702470461868</v>
      </c>
      <c r="S225" s="9">
        <f t="shared" si="17"/>
        <v>42445.208333333328</v>
      </c>
      <c r="T225" s="9">
        <f t="shared" si="18"/>
        <v>42459.208333333328</v>
      </c>
      <c r="U225" t="str">
        <f t="shared" si="19"/>
        <v>2016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tr" cm="1">
        <f t="array" ref="O226:P226">_xlfn.TEXTSPLIT(N226,"/")</f>
        <v>film &amp; video</v>
      </c>
      <c r="P226" t="str">
        <v>science fiction</v>
      </c>
      <c r="Q226" s="5">
        <f t="shared" si="15"/>
        <v>403.64</v>
      </c>
      <c r="R226" s="6">
        <f t="shared" si="16"/>
        <v>51.999165275459099</v>
      </c>
      <c r="S226" s="9">
        <f t="shared" si="17"/>
        <v>41906.208333333336</v>
      </c>
      <c r="T226" s="9">
        <f t="shared" si="18"/>
        <v>41951.25</v>
      </c>
      <c r="U226" t="str">
        <f t="shared" si="19"/>
        <v>2014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tr" cm="1">
        <f t="array" ref="O227:P227">_xlfn.TEXTSPLIT(N227,"/")</f>
        <v>music</v>
      </c>
      <c r="P227" t="str">
        <v>rock</v>
      </c>
      <c r="Q227" s="5">
        <f t="shared" si="15"/>
        <v>260.17</v>
      </c>
      <c r="R227" s="6">
        <f t="shared" si="16"/>
        <v>29.999659863945578</v>
      </c>
      <c r="S227" s="9">
        <f t="shared" si="17"/>
        <v>41762.208333333336</v>
      </c>
      <c r="T227" s="9">
        <f t="shared" si="18"/>
        <v>41762.208333333336</v>
      </c>
      <c r="U227" t="str">
        <f t="shared" si="19"/>
        <v>2014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tr" cm="1">
        <f t="array" ref="O228:P228">_xlfn.TEXTSPLIT(N228,"/")</f>
        <v>photography</v>
      </c>
      <c r="P228" t="str">
        <v>photography books</v>
      </c>
      <c r="Q228" s="5">
        <f t="shared" si="15"/>
        <v>366.63</v>
      </c>
      <c r="R228" s="6">
        <f t="shared" si="16"/>
        <v>98.205357142857139</v>
      </c>
      <c r="S228" s="9">
        <f t="shared" si="17"/>
        <v>40276.208333333336</v>
      </c>
      <c r="T228" s="9">
        <f t="shared" si="18"/>
        <v>40313.208333333336</v>
      </c>
      <c r="U228" t="str">
        <f t="shared" si="19"/>
        <v>2010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tr" cm="1">
        <f t="array" ref="O229:P229">_xlfn.TEXTSPLIT(N229,"/")</f>
        <v>games</v>
      </c>
      <c r="P229" t="str">
        <v>mobile games</v>
      </c>
      <c r="Q229" s="5">
        <f t="shared" si="15"/>
        <v>168.72</v>
      </c>
      <c r="R229" s="6">
        <f t="shared" si="16"/>
        <v>108.96182396606575</v>
      </c>
      <c r="S229" s="9">
        <f t="shared" si="17"/>
        <v>42139.208333333328</v>
      </c>
      <c r="T229" s="9">
        <f t="shared" si="18"/>
        <v>42145.208333333328</v>
      </c>
      <c r="U229" t="str">
        <f t="shared" si="19"/>
        <v>2015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tr" cm="1">
        <f t="array" ref="O230:P230">_xlfn.TEXTSPLIT(N230,"/")</f>
        <v>film &amp; video</v>
      </c>
      <c r="P230" t="str">
        <v>animation</v>
      </c>
      <c r="Q230" s="5">
        <f t="shared" si="15"/>
        <v>119.91</v>
      </c>
      <c r="R230" s="6">
        <f t="shared" si="16"/>
        <v>66.998379254457049</v>
      </c>
      <c r="S230" s="9">
        <f t="shared" si="17"/>
        <v>42613.208333333328</v>
      </c>
      <c r="T230" s="9">
        <f t="shared" si="18"/>
        <v>42638.208333333328</v>
      </c>
      <c r="U230" t="str">
        <f t="shared" si="19"/>
        <v>2016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tr" cm="1">
        <f t="array" ref="O231:P231">_xlfn.TEXTSPLIT(N231,"/")</f>
        <v>games</v>
      </c>
      <c r="P231" t="str">
        <v>mobile games</v>
      </c>
      <c r="Q231" s="5">
        <f t="shared" si="15"/>
        <v>193.69</v>
      </c>
      <c r="R231" s="6">
        <f t="shared" si="16"/>
        <v>64.99333594668758</v>
      </c>
      <c r="S231" s="9">
        <f t="shared" si="17"/>
        <v>42887.208333333328</v>
      </c>
      <c r="T231" s="9">
        <f t="shared" si="18"/>
        <v>42935.208333333328</v>
      </c>
      <c r="U231" t="str">
        <f t="shared" si="19"/>
        <v>2017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tr" cm="1">
        <f t="array" ref="O232:P232">_xlfn.TEXTSPLIT(N232,"/")</f>
        <v>games</v>
      </c>
      <c r="P232" t="str">
        <v>video games</v>
      </c>
      <c r="Q232" s="5">
        <f t="shared" si="15"/>
        <v>420.17</v>
      </c>
      <c r="R232" s="6">
        <f t="shared" si="16"/>
        <v>99.841584158415841</v>
      </c>
      <c r="S232" s="9">
        <f t="shared" si="17"/>
        <v>43805.25</v>
      </c>
      <c r="T232" s="9">
        <f t="shared" si="18"/>
        <v>43805.25</v>
      </c>
      <c r="U232" t="str">
        <f t="shared" si="19"/>
        <v>2019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tr" cm="1">
        <f t="array" ref="O233:P233">_xlfn.TEXTSPLIT(N233,"/")</f>
        <v>theater</v>
      </c>
      <c r="P233" t="str">
        <v>plays</v>
      </c>
      <c r="Q233" s="5">
        <f t="shared" si="15"/>
        <v>76.709999999999994</v>
      </c>
      <c r="R233" s="6">
        <f t="shared" si="16"/>
        <v>82.432835820895519</v>
      </c>
      <c r="S233" s="9">
        <f t="shared" si="17"/>
        <v>41415.208333333336</v>
      </c>
      <c r="T233" s="9">
        <f t="shared" si="18"/>
        <v>41473.208333333336</v>
      </c>
      <c r="U233" t="str">
        <f t="shared" si="19"/>
        <v>2013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tr" cm="1">
        <f t="array" ref="O234:P234">_xlfn.TEXTSPLIT(N234,"/")</f>
        <v>theater</v>
      </c>
      <c r="P234" t="str">
        <v>plays</v>
      </c>
      <c r="Q234" s="5">
        <f t="shared" si="15"/>
        <v>171.26</v>
      </c>
      <c r="R234" s="6">
        <f t="shared" si="16"/>
        <v>63.293478260869563</v>
      </c>
      <c r="S234" s="9">
        <f t="shared" si="17"/>
        <v>42576.208333333328</v>
      </c>
      <c r="T234" s="9">
        <f t="shared" si="18"/>
        <v>42577.208333333328</v>
      </c>
      <c r="U234" t="str">
        <f t="shared" si="19"/>
        <v>2016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tr" cm="1">
        <f t="array" ref="O235:P235">_xlfn.TEXTSPLIT(N235,"/")</f>
        <v>film &amp; video</v>
      </c>
      <c r="P235" t="str">
        <v>animation</v>
      </c>
      <c r="Q235" s="5">
        <f t="shared" si="15"/>
        <v>157.88999999999999</v>
      </c>
      <c r="R235" s="6">
        <f t="shared" si="16"/>
        <v>96.774193548387103</v>
      </c>
      <c r="S235" s="9">
        <f t="shared" si="17"/>
        <v>40706.208333333336</v>
      </c>
      <c r="T235" s="9">
        <f t="shared" si="18"/>
        <v>40722.208333333336</v>
      </c>
      <c r="U235" t="str">
        <f t="shared" si="19"/>
        <v>2011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tr" cm="1">
        <f t="array" ref="O236:P236">_xlfn.TEXTSPLIT(N236,"/")</f>
        <v>games</v>
      </c>
      <c r="P236" t="str">
        <v>video games</v>
      </c>
      <c r="Q236" s="5">
        <f t="shared" si="15"/>
        <v>109.08</v>
      </c>
      <c r="R236" s="6">
        <f t="shared" si="16"/>
        <v>54.906040268456373</v>
      </c>
      <c r="S236" s="9">
        <f t="shared" si="17"/>
        <v>42969.208333333328</v>
      </c>
      <c r="T236" s="9">
        <f t="shared" si="18"/>
        <v>42976.208333333328</v>
      </c>
      <c r="U236" t="str">
        <f t="shared" si="19"/>
        <v>2017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tr" cm="1">
        <f t="array" ref="O237:P237">_xlfn.TEXTSPLIT(N237,"/")</f>
        <v>film &amp; video</v>
      </c>
      <c r="P237" t="str">
        <v>animation</v>
      </c>
      <c r="Q237" s="5">
        <f t="shared" si="15"/>
        <v>41.73</v>
      </c>
      <c r="R237" s="6">
        <f t="shared" si="16"/>
        <v>39.010869565217391</v>
      </c>
      <c r="S237" s="9">
        <f t="shared" si="17"/>
        <v>42779.25</v>
      </c>
      <c r="T237" s="9">
        <f t="shared" si="18"/>
        <v>42784.25</v>
      </c>
      <c r="U237" t="str">
        <f t="shared" si="19"/>
        <v>2017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tr" cm="1">
        <f t="array" ref="O238:P238">_xlfn.TEXTSPLIT(N238,"/")</f>
        <v>music</v>
      </c>
      <c r="P238" t="str">
        <v>rock</v>
      </c>
      <c r="Q238" s="5">
        <f t="shared" si="15"/>
        <v>10.94</v>
      </c>
      <c r="R238" s="6">
        <f t="shared" si="16"/>
        <v>75.84210526315789</v>
      </c>
      <c r="S238" s="9">
        <f t="shared" si="17"/>
        <v>43641.208333333328</v>
      </c>
      <c r="T238" s="9">
        <f t="shared" si="18"/>
        <v>43648.208333333328</v>
      </c>
      <c r="U238" t="str">
        <f t="shared" si="19"/>
        <v>2019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tr" cm="1">
        <f t="array" ref="O239:P239">_xlfn.TEXTSPLIT(N239,"/")</f>
        <v>film &amp; video</v>
      </c>
      <c r="P239" t="str">
        <v>animation</v>
      </c>
      <c r="Q239" s="5">
        <f t="shared" si="15"/>
        <v>159.38</v>
      </c>
      <c r="R239" s="6">
        <f t="shared" si="16"/>
        <v>45.051671732522799</v>
      </c>
      <c r="S239" s="9">
        <f t="shared" si="17"/>
        <v>41754.208333333336</v>
      </c>
      <c r="T239" s="9">
        <f t="shared" si="18"/>
        <v>41756.208333333336</v>
      </c>
      <c r="U239" t="str">
        <f t="shared" si="19"/>
        <v>2014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tr" cm="1">
        <f t="array" ref="O240:P240">_xlfn.TEXTSPLIT(N240,"/")</f>
        <v>theater</v>
      </c>
      <c r="P240" t="str">
        <v>plays</v>
      </c>
      <c r="Q240" s="5">
        <f t="shared" si="15"/>
        <v>422.42</v>
      </c>
      <c r="R240" s="6">
        <f t="shared" si="16"/>
        <v>104.51546391752578</v>
      </c>
      <c r="S240" s="9">
        <f t="shared" si="17"/>
        <v>43083.25</v>
      </c>
      <c r="T240" s="9">
        <f t="shared" si="18"/>
        <v>43108.25</v>
      </c>
      <c r="U240" t="str">
        <f t="shared" si="19"/>
        <v>2017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tr" cm="1">
        <f t="array" ref="O241:P241">_xlfn.TEXTSPLIT(N241,"/")</f>
        <v>technology</v>
      </c>
      <c r="P241" t="str">
        <v>wearables</v>
      </c>
      <c r="Q241" s="5">
        <f t="shared" si="15"/>
        <v>97.72</v>
      </c>
      <c r="R241" s="6">
        <f t="shared" si="16"/>
        <v>76.268292682926827</v>
      </c>
      <c r="S241" s="9">
        <f t="shared" si="17"/>
        <v>42245.208333333328</v>
      </c>
      <c r="T241" s="9">
        <f t="shared" si="18"/>
        <v>42249.208333333328</v>
      </c>
      <c r="U241" t="str">
        <f t="shared" si="19"/>
        <v>2015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tr" cm="1">
        <f t="array" ref="O242:P242">_xlfn.TEXTSPLIT(N242,"/")</f>
        <v>theater</v>
      </c>
      <c r="P242" t="str">
        <v>plays</v>
      </c>
      <c r="Q242" s="5">
        <f t="shared" si="15"/>
        <v>418.79</v>
      </c>
      <c r="R242" s="6">
        <f t="shared" si="16"/>
        <v>69.015695067264573</v>
      </c>
      <c r="S242" s="9">
        <f t="shared" si="17"/>
        <v>40396.208333333336</v>
      </c>
      <c r="T242" s="9">
        <f t="shared" si="18"/>
        <v>40397.208333333336</v>
      </c>
      <c r="U242" t="str">
        <f t="shared" si="19"/>
        <v>2010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tr" cm="1">
        <f t="array" ref="O243:P243">_xlfn.TEXTSPLIT(N243,"/")</f>
        <v>publishing</v>
      </c>
      <c r="P243" t="str">
        <v>nonfiction</v>
      </c>
      <c r="Q243" s="5">
        <f t="shared" si="15"/>
        <v>101.92</v>
      </c>
      <c r="R243" s="6">
        <f t="shared" si="16"/>
        <v>101.97684085510689</v>
      </c>
      <c r="S243" s="9">
        <f t="shared" si="17"/>
        <v>41742.208333333336</v>
      </c>
      <c r="T243" s="9">
        <f t="shared" si="18"/>
        <v>41752.208333333336</v>
      </c>
      <c r="U243" t="str">
        <f t="shared" si="19"/>
        <v>2014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tr" cm="1">
        <f t="array" ref="O244:P244">_xlfn.TEXTSPLIT(N244,"/")</f>
        <v>music</v>
      </c>
      <c r="P244" t="str">
        <v>rock</v>
      </c>
      <c r="Q244" s="5">
        <f t="shared" si="15"/>
        <v>127.73</v>
      </c>
      <c r="R244" s="6">
        <f t="shared" si="16"/>
        <v>42.915999999999997</v>
      </c>
      <c r="S244" s="9">
        <f t="shared" si="17"/>
        <v>42865.208333333328</v>
      </c>
      <c r="T244" s="9">
        <f t="shared" si="18"/>
        <v>42875.208333333328</v>
      </c>
      <c r="U244" t="str">
        <f t="shared" si="19"/>
        <v>2017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tr" cm="1">
        <f t="array" ref="O245:P245">_xlfn.TEXTSPLIT(N245,"/")</f>
        <v>theater</v>
      </c>
      <c r="P245" t="str">
        <v>plays</v>
      </c>
      <c r="Q245" s="5">
        <f t="shared" si="15"/>
        <v>445.22</v>
      </c>
      <c r="R245" s="6">
        <f t="shared" si="16"/>
        <v>43.025210084033617</v>
      </c>
      <c r="S245" s="9">
        <f t="shared" si="17"/>
        <v>43163.25</v>
      </c>
      <c r="T245" s="9">
        <f t="shared" si="18"/>
        <v>43166.25</v>
      </c>
      <c r="U245" t="str">
        <f t="shared" si="19"/>
        <v>2018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tr" cm="1">
        <f t="array" ref="O246:P246">_xlfn.TEXTSPLIT(N246,"/")</f>
        <v>theater</v>
      </c>
      <c r="P246" t="str">
        <v>plays</v>
      </c>
      <c r="Q246" s="5">
        <f t="shared" si="15"/>
        <v>569.71</v>
      </c>
      <c r="R246" s="6">
        <f t="shared" si="16"/>
        <v>75.245283018867923</v>
      </c>
      <c r="S246" s="9">
        <f t="shared" si="17"/>
        <v>41834.208333333336</v>
      </c>
      <c r="T246" s="9">
        <f t="shared" si="18"/>
        <v>41886.208333333336</v>
      </c>
      <c r="U246" t="str">
        <f t="shared" si="19"/>
        <v>2014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tr" cm="1">
        <f t="array" ref="O247:P247">_xlfn.TEXTSPLIT(N247,"/")</f>
        <v>theater</v>
      </c>
      <c r="P247" t="str">
        <v>plays</v>
      </c>
      <c r="Q247" s="5">
        <f t="shared" si="15"/>
        <v>509.34</v>
      </c>
      <c r="R247" s="6">
        <f t="shared" si="16"/>
        <v>69.023364485981304</v>
      </c>
      <c r="S247" s="9">
        <f t="shared" si="17"/>
        <v>41736.208333333336</v>
      </c>
      <c r="T247" s="9">
        <f t="shared" si="18"/>
        <v>41737.208333333336</v>
      </c>
      <c r="U247" t="str">
        <f t="shared" si="19"/>
        <v>2014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tr" cm="1">
        <f t="array" ref="O248:P248">_xlfn.TEXTSPLIT(N248,"/")</f>
        <v>technology</v>
      </c>
      <c r="P248" t="str">
        <v>web</v>
      </c>
      <c r="Q248" s="5">
        <f t="shared" si="15"/>
        <v>325.52999999999997</v>
      </c>
      <c r="R248" s="6">
        <f t="shared" si="16"/>
        <v>65.986486486486484</v>
      </c>
      <c r="S248" s="9">
        <f t="shared" si="17"/>
        <v>41491.208333333336</v>
      </c>
      <c r="T248" s="9">
        <f t="shared" si="18"/>
        <v>41495.208333333336</v>
      </c>
      <c r="U248" t="str">
        <f t="shared" si="19"/>
        <v>2013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tr" cm="1">
        <f t="array" ref="O249:P249">_xlfn.TEXTSPLIT(N249,"/")</f>
        <v>publishing</v>
      </c>
      <c r="P249" t="str">
        <v>fiction</v>
      </c>
      <c r="Q249" s="5">
        <f t="shared" si="15"/>
        <v>932.62</v>
      </c>
      <c r="R249" s="6">
        <f t="shared" si="16"/>
        <v>98.013800424628457</v>
      </c>
      <c r="S249" s="9">
        <f t="shared" si="17"/>
        <v>42726.25</v>
      </c>
      <c r="T249" s="9">
        <f t="shared" si="18"/>
        <v>42741.25</v>
      </c>
      <c r="U249" t="str">
        <f t="shared" si="19"/>
        <v>2016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tr" cm="1">
        <f t="array" ref="O250:P250">_xlfn.TEXTSPLIT(N250,"/")</f>
        <v>games</v>
      </c>
      <c r="P250" t="str">
        <v>mobile games</v>
      </c>
      <c r="Q250" s="5">
        <f t="shared" si="15"/>
        <v>211.34</v>
      </c>
      <c r="R250" s="6">
        <f t="shared" si="16"/>
        <v>60.105504587155963</v>
      </c>
      <c r="S250" s="9">
        <f t="shared" si="17"/>
        <v>42004.25</v>
      </c>
      <c r="T250" s="9">
        <f t="shared" si="18"/>
        <v>42009.25</v>
      </c>
      <c r="U250" t="str">
        <f t="shared" si="19"/>
        <v>2014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tr" cm="1">
        <f t="array" ref="O251:P251">_xlfn.TEXTSPLIT(N251,"/")</f>
        <v>publishing</v>
      </c>
      <c r="P251" t="str">
        <v>translations</v>
      </c>
      <c r="Q251" s="5">
        <f t="shared" si="15"/>
        <v>273.33</v>
      </c>
      <c r="R251" s="6">
        <f t="shared" si="16"/>
        <v>26.000773395204948</v>
      </c>
      <c r="S251" s="9">
        <f t="shared" si="17"/>
        <v>42006.25</v>
      </c>
      <c r="T251" s="9">
        <f t="shared" si="18"/>
        <v>42013.25</v>
      </c>
      <c r="U251" t="str">
        <f t="shared" si="19"/>
        <v>2015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tr" cm="1">
        <f t="array" ref="O252:P252">_xlfn.TEXTSPLIT(N252,"/")</f>
        <v>music</v>
      </c>
      <c r="P252" t="str">
        <v>rock</v>
      </c>
      <c r="Q252" s="5">
        <f t="shared" si="15"/>
        <v>3</v>
      </c>
      <c r="R252" s="6">
        <f t="shared" si="16"/>
        <v>3</v>
      </c>
      <c r="S252" s="9">
        <f t="shared" si="17"/>
        <v>40203.25</v>
      </c>
      <c r="T252" s="9">
        <f t="shared" si="18"/>
        <v>40238.25</v>
      </c>
      <c r="U252" t="str">
        <f t="shared" si="19"/>
        <v>2010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tr" cm="1">
        <f t="array" ref="O253:P253">_xlfn.TEXTSPLIT(N253,"/")</f>
        <v>theater</v>
      </c>
      <c r="P253" t="str">
        <v>plays</v>
      </c>
      <c r="Q253" s="5">
        <f t="shared" si="15"/>
        <v>54.08</v>
      </c>
      <c r="R253" s="6">
        <f t="shared" si="16"/>
        <v>38.019801980198018</v>
      </c>
      <c r="S253" s="9">
        <f t="shared" si="17"/>
        <v>41252.25</v>
      </c>
      <c r="T253" s="9">
        <f t="shared" si="18"/>
        <v>41254.25</v>
      </c>
      <c r="U253" t="str">
        <f t="shared" si="19"/>
        <v>2012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tr" cm="1">
        <f t="array" ref="O254:P254">_xlfn.TEXTSPLIT(N254,"/")</f>
        <v>theater</v>
      </c>
      <c r="P254" t="str">
        <v>plays</v>
      </c>
      <c r="Q254" s="5">
        <f t="shared" si="15"/>
        <v>626.29999999999995</v>
      </c>
      <c r="R254" s="6">
        <f t="shared" si="16"/>
        <v>106.15254237288136</v>
      </c>
      <c r="S254" s="9">
        <f t="shared" si="17"/>
        <v>41572.208333333336</v>
      </c>
      <c r="T254" s="9">
        <f t="shared" si="18"/>
        <v>41577.208333333336</v>
      </c>
      <c r="U254" t="str">
        <f t="shared" si="19"/>
        <v>2013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tr" cm="1">
        <f t="array" ref="O255:P255">_xlfn.TEXTSPLIT(N255,"/")</f>
        <v>film &amp; video</v>
      </c>
      <c r="P255" t="str">
        <v>drama</v>
      </c>
      <c r="Q255" s="5">
        <f t="shared" si="15"/>
        <v>89.02</v>
      </c>
      <c r="R255" s="6">
        <f t="shared" si="16"/>
        <v>81.019475655430711</v>
      </c>
      <c r="S255" s="9">
        <f t="shared" si="17"/>
        <v>40641.208333333336</v>
      </c>
      <c r="T255" s="9">
        <f t="shared" si="18"/>
        <v>40653.208333333336</v>
      </c>
      <c r="U255" t="str">
        <f t="shared" si="19"/>
        <v>2011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tr" cm="1">
        <f t="array" ref="O256:P256">_xlfn.TEXTSPLIT(N256,"/")</f>
        <v>publishing</v>
      </c>
      <c r="P256" t="str">
        <v>nonfiction</v>
      </c>
      <c r="Q256" s="5">
        <f t="shared" si="15"/>
        <v>184.89</v>
      </c>
      <c r="R256" s="6">
        <f t="shared" si="16"/>
        <v>96.647727272727266</v>
      </c>
      <c r="S256" s="9">
        <f t="shared" si="17"/>
        <v>42787.25</v>
      </c>
      <c r="T256" s="9">
        <f t="shared" si="18"/>
        <v>42789.25</v>
      </c>
      <c r="U256" t="str">
        <f t="shared" si="19"/>
        <v>2017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tr" cm="1">
        <f t="array" ref="O257:P257">_xlfn.TEXTSPLIT(N257,"/")</f>
        <v>music</v>
      </c>
      <c r="P257" t="str">
        <v>rock</v>
      </c>
      <c r="Q257" s="5">
        <f t="shared" si="15"/>
        <v>120.17</v>
      </c>
      <c r="R257" s="6">
        <f t="shared" si="16"/>
        <v>57.003535651149086</v>
      </c>
      <c r="S257" s="9">
        <f t="shared" si="17"/>
        <v>40590.25</v>
      </c>
      <c r="T257" s="9">
        <f t="shared" si="18"/>
        <v>40595.25</v>
      </c>
      <c r="U257" t="str">
        <f t="shared" si="19"/>
        <v>2011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tr" cm="1">
        <f t="array" ref="O258:P258">_xlfn.TEXTSPLIT(N258,"/")</f>
        <v>music</v>
      </c>
      <c r="P258" t="str">
        <v>rock</v>
      </c>
      <c r="Q258" s="5">
        <f t="shared" ref="Q258:Q321" si="20">ROUND(E258/D258*100,2)</f>
        <v>23.39</v>
      </c>
      <c r="R258" s="6">
        <f t="shared" ref="R258:R321" si="21">IFERROR(E258/G258,0)</f>
        <v>63.93333333333333</v>
      </c>
      <c r="S258" s="9">
        <f t="shared" ref="S258:S321" si="22">(((J258/60)/60)/24)+DATE(1970,1,1)</f>
        <v>42393.25</v>
      </c>
      <c r="T258" s="9">
        <f t="shared" ref="T258:T321" si="23">(((K258/60)/60)/24)+DATE(1970,1,1)</f>
        <v>42430.25</v>
      </c>
      <c r="U258" t="str">
        <f t="shared" si="19"/>
        <v>2016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tr" cm="1">
        <f t="array" ref="O259:P259">_xlfn.TEXTSPLIT(N259,"/")</f>
        <v>theater</v>
      </c>
      <c r="P259" t="str">
        <v>plays</v>
      </c>
      <c r="Q259" s="5">
        <f t="shared" si="20"/>
        <v>146</v>
      </c>
      <c r="R259" s="6">
        <f t="shared" si="21"/>
        <v>90.456521739130437</v>
      </c>
      <c r="S259" s="9">
        <f t="shared" si="22"/>
        <v>41338.25</v>
      </c>
      <c r="T259" s="9">
        <f t="shared" si="23"/>
        <v>41352.208333333336</v>
      </c>
      <c r="U259" t="str">
        <f t="shared" ref="U259:U322" si="24">TEXT(S259,"yyyy")</f>
        <v>2013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tr" cm="1">
        <f t="array" ref="O260:P260">_xlfn.TEXTSPLIT(N260,"/")</f>
        <v>theater</v>
      </c>
      <c r="P260" t="str">
        <v>plays</v>
      </c>
      <c r="Q260" s="5">
        <f t="shared" si="20"/>
        <v>268.48</v>
      </c>
      <c r="R260" s="6">
        <f t="shared" si="21"/>
        <v>72.172043010752688</v>
      </c>
      <c r="S260" s="9">
        <f t="shared" si="22"/>
        <v>42712.25</v>
      </c>
      <c r="T260" s="9">
        <f t="shared" si="23"/>
        <v>42732.25</v>
      </c>
      <c r="U260" t="str">
        <f t="shared" si="24"/>
        <v>2016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tr" cm="1">
        <f t="array" ref="O261:P261">_xlfn.TEXTSPLIT(N261,"/")</f>
        <v>photography</v>
      </c>
      <c r="P261" t="str">
        <v>photography books</v>
      </c>
      <c r="Q261" s="5">
        <f t="shared" si="20"/>
        <v>597.5</v>
      </c>
      <c r="R261" s="6">
        <f t="shared" si="21"/>
        <v>77.934782608695656</v>
      </c>
      <c r="S261" s="9">
        <f t="shared" si="22"/>
        <v>41251.25</v>
      </c>
      <c r="T261" s="9">
        <f t="shared" si="23"/>
        <v>41270.25</v>
      </c>
      <c r="U261" t="str">
        <f t="shared" si="24"/>
        <v>2012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tr" cm="1">
        <f t="array" ref="O262:P262">_xlfn.TEXTSPLIT(N262,"/")</f>
        <v>music</v>
      </c>
      <c r="P262" t="str">
        <v>rock</v>
      </c>
      <c r="Q262" s="5">
        <f t="shared" si="20"/>
        <v>157.69999999999999</v>
      </c>
      <c r="R262" s="6">
        <f t="shared" si="21"/>
        <v>38.065134099616856</v>
      </c>
      <c r="S262" s="9">
        <f t="shared" si="22"/>
        <v>41180.208333333336</v>
      </c>
      <c r="T262" s="9">
        <f t="shared" si="23"/>
        <v>41192.208333333336</v>
      </c>
      <c r="U262" t="str">
        <f t="shared" si="24"/>
        <v>2012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tr" cm="1">
        <f t="array" ref="O263:P263">_xlfn.TEXTSPLIT(N263,"/")</f>
        <v>music</v>
      </c>
      <c r="P263" t="str">
        <v>rock</v>
      </c>
      <c r="Q263" s="5">
        <f t="shared" si="20"/>
        <v>31.2</v>
      </c>
      <c r="R263" s="6">
        <f t="shared" si="21"/>
        <v>57.936123348017624</v>
      </c>
      <c r="S263" s="9">
        <f t="shared" si="22"/>
        <v>40415.208333333336</v>
      </c>
      <c r="T263" s="9">
        <f t="shared" si="23"/>
        <v>40419.208333333336</v>
      </c>
      <c r="U263" t="str">
        <f t="shared" si="24"/>
        <v>2010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tr" cm="1">
        <f t="array" ref="O264:P264">_xlfn.TEXTSPLIT(N264,"/")</f>
        <v>music</v>
      </c>
      <c r="P264" t="str">
        <v>indie rock</v>
      </c>
      <c r="Q264" s="5">
        <f t="shared" si="20"/>
        <v>313.41000000000003</v>
      </c>
      <c r="R264" s="6">
        <f t="shared" si="21"/>
        <v>49.794392523364486</v>
      </c>
      <c r="S264" s="9">
        <f t="shared" si="22"/>
        <v>40638.208333333336</v>
      </c>
      <c r="T264" s="9">
        <f t="shared" si="23"/>
        <v>40664.208333333336</v>
      </c>
      <c r="U264" t="str">
        <f t="shared" si="24"/>
        <v>2011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tr" cm="1">
        <f t="array" ref="O265:P265">_xlfn.TEXTSPLIT(N265,"/")</f>
        <v>photography</v>
      </c>
      <c r="P265" t="str">
        <v>photography books</v>
      </c>
      <c r="Q265" s="5">
        <f t="shared" si="20"/>
        <v>370.9</v>
      </c>
      <c r="R265" s="6">
        <f t="shared" si="21"/>
        <v>54.050251256281406</v>
      </c>
      <c r="S265" s="9">
        <f t="shared" si="22"/>
        <v>40187.25</v>
      </c>
      <c r="T265" s="9">
        <f t="shared" si="23"/>
        <v>40187.25</v>
      </c>
      <c r="U265" t="str">
        <f t="shared" si="24"/>
        <v>2010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tr" cm="1">
        <f t="array" ref="O266:P266">_xlfn.TEXTSPLIT(N266,"/")</f>
        <v>theater</v>
      </c>
      <c r="P266" t="str">
        <v>plays</v>
      </c>
      <c r="Q266" s="5">
        <f t="shared" si="20"/>
        <v>362.66</v>
      </c>
      <c r="R266" s="6">
        <f t="shared" si="21"/>
        <v>30.002721335268504</v>
      </c>
      <c r="S266" s="9">
        <f t="shared" si="22"/>
        <v>41317.25</v>
      </c>
      <c r="T266" s="9">
        <f t="shared" si="23"/>
        <v>41333.25</v>
      </c>
      <c r="U266" t="str">
        <f t="shared" si="24"/>
        <v>2013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tr" cm="1">
        <f t="array" ref="O267:P267">_xlfn.TEXTSPLIT(N267,"/")</f>
        <v>theater</v>
      </c>
      <c r="P267" t="str">
        <v>plays</v>
      </c>
      <c r="Q267" s="5">
        <f t="shared" si="20"/>
        <v>123.08</v>
      </c>
      <c r="R267" s="6">
        <f t="shared" si="21"/>
        <v>70.127906976744185</v>
      </c>
      <c r="S267" s="9">
        <f t="shared" si="22"/>
        <v>42372.25</v>
      </c>
      <c r="T267" s="9">
        <f t="shared" si="23"/>
        <v>42416.25</v>
      </c>
      <c r="U267" t="str">
        <f t="shared" si="24"/>
        <v>2016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tr" cm="1">
        <f t="array" ref="O268:P268">_xlfn.TEXTSPLIT(N268,"/")</f>
        <v>music</v>
      </c>
      <c r="P268" t="str">
        <v>jazz</v>
      </c>
      <c r="Q268" s="5">
        <f t="shared" si="20"/>
        <v>76.77</v>
      </c>
      <c r="R268" s="6">
        <f t="shared" si="21"/>
        <v>26.996228786926462</v>
      </c>
      <c r="S268" s="9">
        <f t="shared" si="22"/>
        <v>41950.25</v>
      </c>
      <c r="T268" s="9">
        <f t="shared" si="23"/>
        <v>41983.25</v>
      </c>
      <c r="U268" t="str">
        <f t="shared" si="24"/>
        <v>2014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tr" cm="1">
        <f t="array" ref="O269:P269">_xlfn.TEXTSPLIT(N269,"/")</f>
        <v>theater</v>
      </c>
      <c r="P269" t="str">
        <v>plays</v>
      </c>
      <c r="Q269" s="5">
        <f t="shared" si="20"/>
        <v>233.62</v>
      </c>
      <c r="R269" s="6">
        <f t="shared" si="21"/>
        <v>51.990606936416185</v>
      </c>
      <c r="S269" s="9">
        <f t="shared" si="22"/>
        <v>41206.208333333336</v>
      </c>
      <c r="T269" s="9">
        <f t="shared" si="23"/>
        <v>41222.25</v>
      </c>
      <c r="U269" t="str">
        <f t="shared" si="24"/>
        <v>2012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tr" cm="1">
        <f t="array" ref="O270:P270">_xlfn.TEXTSPLIT(N270,"/")</f>
        <v>film &amp; video</v>
      </c>
      <c r="P270" t="str">
        <v>documentary</v>
      </c>
      <c r="Q270" s="5">
        <f t="shared" si="20"/>
        <v>180.53</v>
      </c>
      <c r="R270" s="6">
        <f t="shared" si="21"/>
        <v>56.416666666666664</v>
      </c>
      <c r="S270" s="9">
        <f t="shared" si="22"/>
        <v>41186.208333333336</v>
      </c>
      <c r="T270" s="9">
        <f t="shared" si="23"/>
        <v>41232.25</v>
      </c>
      <c r="U270" t="str">
        <f t="shared" si="24"/>
        <v>2012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tr" cm="1">
        <f t="array" ref="O271:P271">_xlfn.TEXTSPLIT(N271,"/")</f>
        <v>film &amp; video</v>
      </c>
      <c r="P271" t="str">
        <v>television</v>
      </c>
      <c r="Q271" s="5">
        <f t="shared" si="20"/>
        <v>252.63</v>
      </c>
      <c r="R271" s="6">
        <f t="shared" si="21"/>
        <v>101.63218390804597</v>
      </c>
      <c r="S271" s="9">
        <f t="shared" si="22"/>
        <v>43496.25</v>
      </c>
      <c r="T271" s="9">
        <f t="shared" si="23"/>
        <v>43517.25</v>
      </c>
      <c r="U271" t="str">
        <f t="shared" si="24"/>
        <v>2019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tr" cm="1">
        <f t="array" ref="O272:P272">_xlfn.TEXTSPLIT(N272,"/")</f>
        <v>games</v>
      </c>
      <c r="P272" t="str">
        <v>video games</v>
      </c>
      <c r="Q272" s="5">
        <f t="shared" si="20"/>
        <v>27.18</v>
      </c>
      <c r="R272" s="6">
        <f t="shared" si="21"/>
        <v>25.005291005291006</v>
      </c>
      <c r="S272" s="9">
        <f t="shared" si="22"/>
        <v>40514.25</v>
      </c>
      <c r="T272" s="9">
        <f t="shared" si="23"/>
        <v>40516.25</v>
      </c>
      <c r="U272" t="str">
        <f t="shared" si="24"/>
        <v>2010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tr" cm="1">
        <f t="array" ref="O273:P273">_xlfn.TEXTSPLIT(N273,"/")</f>
        <v>photography</v>
      </c>
      <c r="P273" t="str">
        <v>photography books</v>
      </c>
      <c r="Q273" s="5">
        <f t="shared" si="20"/>
        <v>1.27</v>
      </c>
      <c r="R273" s="6">
        <f t="shared" si="21"/>
        <v>32.016393442622949</v>
      </c>
      <c r="S273" s="9">
        <f t="shared" si="22"/>
        <v>42345.25</v>
      </c>
      <c r="T273" s="9">
        <f t="shared" si="23"/>
        <v>42376.25</v>
      </c>
      <c r="U273" t="str">
        <f t="shared" si="24"/>
        <v>2015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tr" cm="1">
        <f t="array" ref="O274:P274">_xlfn.TEXTSPLIT(N274,"/")</f>
        <v>theater</v>
      </c>
      <c r="P274" t="str">
        <v>plays</v>
      </c>
      <c r="Q274" s="5">
        <f t="shared" si="20"/>
        <v>304.01</v>
      </c>
      <c r="R274" s="6">
        <f t="shared" si="21"/>
        <v>82.021647307286173</v>
      </c>
      <c r="S274" s="9">
        <f t="shared" si="22"/>
        <v>43656.208333333328</v>
      </c>
      <c r="T274" s="9">
        <f t="shared" si="23"/>
        <v>43681.208333333328</v>
      </c>
      <c r="U274" t="str">
        <f t="shared" si="24"/>
        <v>2019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tr" cm="1">
        <f t="array" ref="O275:P275">_xlfn.TEXTSPLIT(N275,"/")</f>
        <v>theater</v>
      </c>
      <c r="P275" t="str">
        <v>plays</v>
      </c>
      <c r="Q275" s="5">
        <f t="shared" si="20"/>
        <v>137.22999999999999</v>
      </c>
      <c r="R275" s="6">
        <f t="shared" si="21"/>
        <v>37.957446808510639</v>
      </c>
      <c r="S275" s="9">
        <f t="shared" si="22"/>
        <v>42995.208333333328</v>
      </c>
      <c r="T275" s="9">
        <f t="shared" si="23"/>
        <v>42998.208333333328</v>
      </c>
      <c r="U275" t="str">
        <f t="shared" si="24"/>
        <v>2017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tr" cm="1">
        <f t="array" ref="O276:P276">_xlfn.TEXTSPLIT(N276,"/")</f>
        <v>theater</v>
      </c>
      <c r="P276" t="str">
        <v>plays</v>
      </c>
      <c r="Q276" s="5">
        <f t="shared" si="20"/>
        <v>32.21</v>
      </c>
      <c r="R276" s="6">
        <f t="shared" si="21"/>
        <v>51.533333333333331</v>
      </c>
      <c r="S276" s="9">
        <f t="shared" si="22"/>
        <v>43045.25</v>
      </c>
      <c r="T276" s="9">
        <f t="shared" si="23"/>
        <v>43050.25</v>
      </c>
      <c r="U276" t="str">
        <f t="shared" si="24"/>
        <v>2017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tr" cm="1">
        <f t="array" ref="O277:P277">_xlfn.TEXTSPLIT(N277,"/")</f>
        <v>publishing</v>
      </c>
      <c r="P277" t="str">
        <v>translations</v>
      </c>
      <c r="Q277" s="5">
        <f t="shared" si="20"/>
        <v>241.51</v>
      </c>
      <c r="R277" s="6">
        <f t="shared" si="21"/>
        <v>81.198275862068968</v>
      </c>
      <c r="S277" s="9">
        <f t="shared" si="22"/>
        <v>43561.208333333328</v>
      </c>
      <c r="T277" s="9">
        <f t="shared" si="23"/>
        <v>43569.208333333328</v>
      </c>
      <c r="U277" t="str">
        <f t="shared" si="24"/>
        <v>2019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tr" cm="1">
        <f t="array" ref="O278:P278">_xlfn.TEXTSPLIT(N278,"/")</f>
        <v>games</v>
      </c>
      <c r="P278" t="str">
        <v>video games</v>
      </c>
      <c r="Q278" s="5">
        <f t="shared" si="20"/>
        <v>96.8</v>
      </c>
      <c r="R278" s="6">
        <f t="shared" si="21"/>
        <v>40.030075187969928</v>
      </c>
      <c r="S278" s="9">
        <f t="shared" si="22"/>
        <v>41018.208333333336</v>
      </c>
      <c r="T278" s="9">
        <f t="shared" si="23"/>
        <v>41023.208333333336</v>
      </c>
      <c r="U278" t="str">
        <f t="shared" si="24"/>
        <v>2012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tr" cm="1">
        <f t="array" ref="O279:P279">_xlfn.TEXTSPLIT(N279,"/")</f>
        <v>theater</v>
      </c>
      <c r="P279" t="str">
        <v>plays</v>
      </c>
      <c r="Q279" s="5">
        <f t="shared" si="20"/>
        <v>1066.43</v>
      </c>
      <c r="R279" s="6">
        <f t="shared" si="21"/>
        <v>89.939759036144579</v>
      </c>
      <c r="S279" s="9">
        <f t="shared" si="22"/>
        <v>40378.208333333336</v>
      </c>
      <c r="T279" s="9">
        <f t="shared" si="23"/>
        <v>40380.208333333336</v>
      </c>
      <c r="U279" t="str">
        <f t="shared" si="24"/>
        <v>2010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tr" cm="1">
        <f t="array" ref="O280:P280">_xlfn.TEXTSPLIT(N280,"/")</f>
        <v>technology</v>
      </c>
      <c r="P280" t="str">
        <v>web</v>
      </c>
      <c r="Q280" s="5">
        <f t="shared" si="20"/>
        <v>325.89</v>
      </c>
      <c r="R280" s="6">
        <f t="shared" si="21"/>
        <v>96.692307692307693</v>
      </c>
      <c r="S280" s="9">
        <f t="shared" si="22"/>
        <v>41239.25</v>
      </c>
      <c r="T280" s="9">
        <f t="shared" si="23"/>
        <v>41264.25</v>
      </c>
      <c r="U280" t="str">
        <f t="shared" si="24"/>
        <v>2012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tr" cm="1">
        <f t="array" ref="O281:P281">_xlfn.TEXTSPLIT(N281,"/")</f>
        <v>theater</v>
      </c>
      <c r="P281" t="str">
        <v>plays</v>
      </c>
      <c r="Q281" s="5">
        <f t="shared" si="20"/>
        <v>170.7</v>
      </c>
      <c r="R281" s="6">
        <f t="shared" si="21"/>
        <v>25.010989010989011</v>
      </c>
      <c r="S281" s="9">
        <f t="shared" si="22"/>
        <v>43346.208333333328</v>
      </c>
      <c r="T281" s="9">
        <f t="shared" si="23"/>
        <v>43349.208333333328</v>
      </c>
      <c r="U281" t="str">
        <f t="shared" si="24"/>
        <v>2018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tr" cm="1">
        <f t="array" ref="O282:P282">_xlfn.TEXTSPLIT(N282,"/")</f>
        <v>film &amp; video</v>
      </c>
      <c r="P282" t="str">
        <v>animation</v>
      </c>
      <c r="Q282" s="5">
        <f t="shared" si="20"/>
        <v>581.44000000000005</v>
      </c>
      <c r="R282" s="6">
        <f t="shared" si="21"/>
        <v>36.987277353689571</v>
      </c>
      <c r="S282" s="9">
        <f t="shared" si="22"/>
        <v>43060.25</v>
      </c>
      <c r="T282" s="9">
        <f t="shared" si="23"/>
        <v>43066.25</v>
      </c>
      <c r="U282" t="str">
        <f t="shared" si="24"/>
        <v>2017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tr" cm="1">
        <f t="array" ref="O283:P283">_xlfn.TEXTSPLIT(N283,"/")</f>
        <v>theater</v>
      </c>
      <c r="P283" t="str">
        <v>plays</v>
      </c>
      <c r="Q283" s="5">
        <f t="shared" si="20"/>
        <v>91.52</v>
      </c>
      <c r="R283" s="6">
        <f t="shared" si="21"/>
        <v>73.012609117361791</v>
      </c>
      <c r="S283" s="9">
        <f t="shared" si="22"/>
        <v>40979.25</v>
      </c>
      <c r="T283" s="9">
        <f t="shared" si="23"/>
        <v>41000.208333333336</v>
      </c>
      <c r="U283" t="str">
        <f t="shared" si="24"/>
        <v>2012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tr" cm="1">
        <f t="array" ref="O284:P284">_xlfn.TEXTSPLIT(N284,"/")</f>
        <v>film &amp; video</v>
      </c>
      <c r="P284" t="str">
        <v>television</v>
      </c>
      <c r="Q284" s="5">
        <f t="shared" si="20"/>
        <v>108.05</v>
      </c>
      <c r="R284" s="6">
        <f t="shared" si="21"/>
        <v>68.240601503759393</v>
      </c>
      <c r="S284" s="9">
        <f t="shared" si="22"/>
        <v>42701.25</v>
      </c>
      <c r="T284" s="9">
        <f t="shared" si="23"/>
        <v>42707.25</v>
      </c>
      <c r="U284" t="str">
        <f t="shared" si="24"/>
        <v>2016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tr" cm="1">
        <f t="array" ref="O285:P285">_xlfn.TEXTSPLIT(N285,"/")</f>
        <v>music</v>
      </c>
      <c r="P285" t="str">
        <v>rock</v>
      </c>
      <c r="Q285" s="5">
        <f t="shared" si="20"/>
        <v>18.73</v>
      </c>
      <c r="R285" s="6">
        <f t="shared" si="21"/>
        <v>52.310344827586206</v>
      </c>
      <c r="S285" s="9">
        <f t="shared" si="22"/>
        <v>42520.208333333328</v>
      </c>
      <c r="T285" s="9">
        <f t="shared" si="23"/>
        <v>42525.208333333328</v>
      </c>
      <c r="U285" t="str">
        <f t="shared" si="24"/>
        <v>2016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tr" cm="1">
        <f t="array" ref="O286:P286">_xlfn.TEXTSPLIT(N286,"/")</f>
        <v>technology</v>
      </c>
      <c r="P286" t="str">
        <v>web</v>
      </c>
      <c r="Q286" s="5">
        <f t="shared" si="20"/>
        <v>83.19</v>
      </c>
      <c r="R286" s="6">
        <f t="shared" si="21"/>
        <v>61.765151515151516</v>
      </c>
      <c r="S286" s="9">
        <f t="shared" si="22"/>
        <v>41030.208333333336</v>
      </c>
      <c r="T286" s="9">
        <f t="shared" si="23"/>
        <v>41035.208333333336</v>
      </c>
      <c r="U286" t="str">
        <f t="shared" si="24"/>
        <v>2012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tr" cm="1">
        <f t="array" ref="O287:P287">_xlfn.TEXTSPLIT(N287,"/")</f>
        <v>theater</v>
      </c>
      <c r="P287" t="str">
        <v>plays</v>
      </c>
      <c r="Q287" s="5">
        <f t="shared" si="20"/>
        <v>706.33</v>
      </c>
      <c r="R287" s="6">
        <f t="shared" si="21"/>
        <v>25.027559055118111</v>
      </c>
      <c r="S287" s="9">
        <f t="shared" si="22"/>
        <v>42623.208333333328</v>
      </c>
      <c r="T287" s="9">
        <f t="shared" si="23"/>
        <v>42661.208333333328</v>
      </c>
      <c r="U287" t="str">
        <f t="shared" si="24"/>
        <v>2016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tr" cm="1">
        <f t="array" ref="O288:P288">_xlfn.TEXTSPLIT(N288,"/")</f>
        <v>theater</v>
      </c>
      <c r="P288" t="str">
        <v>plays</v>
      </c>
      <c r="Q288" s="5">
        <f t="shared" si="20"/>
        <v>17.45</v>
      </c>
      <c r="R288" s="6">
        <f t="shared" si="21"/>
        <v>106.28804347826087</v>
      </c>
      <c r="S288" s="9">
        <f t="shared" si="22"/>
        <v>42697.25</v>
      </c>
      <c r="T288" s="9">
        <f t="shared" si="23"/>
        <v>42704.25</v>
      </c>
      <c r="U288" t="str">
        <f t="shared" si="24"/>
        <v>2016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tr" cm="1">
        <f t="array" ref="O289:P289">_xlfn.TEXTSPLIT(N289,"/")</f>
        <v>music</v>
      </c>
      <c r="P289" t="str">
        <v>electric music</v>
      </c>
      <c r="Q289" s="5">
        <f t="shared" si="20"/>
        <v>209.73</v>
      </c>
      <c r="R289" s="6">
        <f t="shared" si="21"/>
        <v>75.07386363636364</v>
      </c>
      <c r="S289" s="9">
        <f t="shared" si="22"/>
        <v>42122.208333333328</v>
      </c>
      <c r="T289" s="9">
        <f t="shared" si="23"/>
        <v>42122.208333333328</v>
      </c>
      <c r="U289" t="str">
        <f t="shared" si="24"/>
        <v>2015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tr" cm="1">
        <f t="array" ref="O290:P290">_xlfn.TEXTSPLIT(N290,"/")</f>
        <v>music</v>
      </c>
      <c r="P290" t="str">
        <v>metal</v>
      </c>
      <c r="Q290" s="5">
        <f t="shared" si="20"/>
        <v>97.79</v>
      </c>
      <c r="R290" s="6">
        <f t="shared" si="21"/>
        <v>39.970802919708028</v>
      </c>
      <c r="S290" s="9">
        <f t="shared" si="22"/>
        <v>40982.208333333336</v>
      </c>
      <c r="T290" s="9">
        <f t="shared" si="23"/>
        <v>40983.208333333336</v>
      </c>
      <c r="U290" t="str">
        <f t="shared" si="24"/>
        <v>2012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tr" cm="1">
        <f t="array" ref="O291:P291">_xlfn.TEXTSPLIT(N291,"/")</f>
        <v>theater</v>
      </c>
      <c r="P291" t="str">
        <v>plays</v>
      </c>
      <c r="Q291" s="5">
        <f t="shared" si="20"/>
        <v>1684.25</v>
      </c>
      <c r="R291" s="6">
        <f t="shared" si="21"/>
        <v>39.982195845697326</v>
      </c>
      <c r="S291" s="9">
        <f t="shared" si="22"/>
        <v>42219.208333333328</v>
      </c>
      <c r="T291" s="9">
        <f t="shared" si="23"/>
        <v>42222.208333333328</v>
      </c>
      <c r="U291" t="str">
        <f t="shared" si="24"/>
        <v>2015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tr" cm="1">
        <f t="array" ref="O292:P292">_xlfn.TEXTSPLIT(N292,"/")</f>
        <v>film &amp; video</v>
      </c>
      <c r="P292" t="str">
        <v>documentary</v>
      </c>
      <c r="Q292" s="5">
        <f t="shared" si="20"/>
        <v>54.4</v>
      </c>
      <c r="R292" s="6">
        <f t="shared" si="21"/>
        <v>101.01541850220265</v>
      </c>
      <c r="S292" s="9">
        <f t="shared" si="22"/>
        <v>41404.208333333336</v>
      </c>
      <c r="T292" s="9">
        <f t="shared" si="23"/>
        <v>41436.208333333336</v>
      </c>
      <c r="U292" t="str">
        <f t="shared" si="24"/>
        <v>2013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tr" cm="1">
        <f t="array" ref="O293:P293">_xlfn.TEXTSPLIT(N293,"/")</f>
        <v>technology</v>
      </c>
      <c r="P293" t="str">
        <v>web</v>
      </c>
      <c r="Q293" s="5">
        <f t="shared" si="20"/>
        <v>456.61</v>
      </c>
      <c r="R293" s="6">
        <f t="shared" si="21"/>
        <v>76.813084112149539</v>
      </c>
      <c r="S293" s="9">
        <f t="shared" si="22"/>
        <v>40831.208333333336</v>
      </c>
      <c r="T293" s="9">
        <f t="shared" si="23"/>
        <v>40835.208333333336</v>
      </c>
      <c r="U293" t="str">
        <f t="shared" si="24"/>
        <v>2011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tr" cm="1">
        <f t="array" ref="O294:P294">_xlfn.TEXTSPLIT(N294,"/")</f>
        <v>food</v>
      </c>
      <c r="P294" t="str">
        <v>food trucks</v>
      </c>
      <c r="Q294" s="5">
        <f t="shared" si="20"/>
        <v>9.82</v>
      </c>
      <c r="R294" s="6">
        <f t="shared" si="21"/>
        <v>71.7</v>
      </c>
      <c r="S294" s="9">
        <f t="shared" si="22"/>
        <v>40984.208333333336</v>
      </c>
      <c r="T294" s="9">
        <f t="shared" si="23"/>
        <v>41002.208333333336</v>
      </c>
      <c r="U294" t="str">
        <f t="shared" si="24"/>
        <v>2012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tr" cm="1">
        <f t="array" ref="O295:P295">_xlfn.TEXTSPLIT(N295,"/")</f>
        <v>theater</v>
      </c>
      <c r="P295" t="str">
        <v>plays</v>
      </c>
      <c r="Q295" s="5">
        <f t="shared" si="20"/>
        <v>16.38</v>
      </c>
      <c r="R295" s="6">
        <f t="shared" si="21"/>
        <v>33.28125</v>
      </c>
      <c r="S295" s="9">
        <f t="shared" si="22"/>
        <v>40456.208333333336</v>
      </c>
      <c r="T295" s="9">
        <f t="shared" si="23"/>
        <v>40465.208333333336</v>
      </c>
      <c r="U295" t="str">
        <f t="shared" si="24"/>
        <v>2010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tr" cm="1">
        <f t="array" ref="O296:P296">_xlfn.TEXTSPLIT(N296,"/")</f>
        <v>theater</v>
      </c>
      <c r="P296" t="str">
        <v>plays</v>
      </c>
      <c r="Q296" s="5">
        <f t="shared" si="20"/>
        <v>1339.67</v>
      </c>
      <c r="R296" s="6">
        <f t="shared" si="21"/>
        <v>43.923497267759565</v>
      </c>
      <c r="S296" s="9">
        <f t="shared" si="22"/>
        <v>43399.208333333328</v>
      </c>
      <c r="T296" s="9">
        <f t="shared" si="23"/>
        <v>43411.25</v>
      </c>
      <c r="U296" t="str">
        <f t="shared" si="24"/>
        <v>2018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tr" cm="1">
        <f t="array" ref="O297:P297">_xlfn.TEXTSPLIT(N297,"/")</f>
        <v>theater</v>
      </c>
      <c r="P297" t="str">
        <v>plays</v>
      </c>
      <c r="Q297" s="5">
        <f t="shared" si="20"/>
        <v>35.65</v>
      </c>
      <c r="R297" s="6">
        <f t="shared" si="21"/>
        <v>36.004712041884815</v>
      </c>
      <c r="S297" s="9">
        <f t="shared" si="22"/>
        <v>41562.208333333336</v>
      </c>
      <c r="T297" s="9">
        <f t="shared" si="23"/>
        <v>41587.25</v>
      </c>
      <c r="U297" t="str">
        <f t="shared" si="24"/>
        <v>2013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tr" cm="1">
        <f t="array" ref="O298:P298">_xlfn.TEXTSPLIT(N298,"/")</f>
        <v>theater</v>
      </c>
      <c r="P298" t="str">
        <v>plays</v>
      </c>
      <c r="Q298" s="5">
        <f t="shared" si="20"/>
        <v>54.95</v>
      </c>
      <c r="R298" s="6">
        <f t="shared" si="21"/>
        <v>88.21052631578948</v>
      </c>
      <c r="S298" s="9">
        <f t="shared" si="22"/>
        <v>43493.25</v>
      </c>
      <c r="T298" s="9">
        <f t="shared" si="23"/>
        <v>43515.25</v>
      </c>
      <c r="U298" t="str">
        <f t="shared" si="24"/>
        <v>2019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tr" cm="1">
        <f t="array" ref="O299:P299">_xlfn.TEXTSPLIT(N299,"/")</f>
        <v>theater</v>
      </c>
      <c r="P299" t="str">
        <v>plays</v>
      </c>
      <c r="Q299" s="5">
        <f t="shared" si="20"/>
        <v>94.24</v>
      </c>
      <c r="R299" s="6">
        <f t="shared" si="21"/>
        <v>65.240384615384613</v>
      </c>
      <c r="S299" s="9">
        <f t="shared" si="22"/>
        <v>41653.25</v>
      </c>
      <c r="T299" s="9">
        <f t="shared" si="23"/>
        <v>41662.25</v>
      </c>
      <c r="U299" t="str">
        <f t="shared" si="24"/>
        <v>2014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tr" cm="1">
        <f t="array" ref="O300:P300">_xlfn.TEXTSPLIT(N300,"/")</f>
        <v>music</v>
      </c>
      <c r="P300" t="str">
        <v>rock</v>
      </c>
      <c r="Q300" s="5">
        <f t="shared" si="20"/>
        <v>143.91</v>
      </c>
      <c r="R300" s="6">
        <f t="shared" si="21"/>
        <v>69.958333333333329</v>
      </c>
      <c r="S300" s="9">
        <f t="shared" si="22"/>
        <v>42426.25</v>
      </c>
      <c r="T300" s="9">
        <f t="shared" si="23"/>
        <v>42444.208333333328</v>
      </c>
      <c r="U300" t="str">
        <f t="shared" si="24"/>
        <v>2016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tr" cm="1">
        <f t="array" ref="O301:P301">_xlfn.TEXTSPLIT(N301,"/")</f>
        <v>food</v>
      </c>
      <c r="P301" t="str">
        <v>food trucks</v>
      </c>
      <c r="Q301" s="5">
        <f t="shared" si="20"/>
        <v>51.42</v>
      </c>
      <c r="R301" s="6">
        <f t="shared" si="21"/>
        <v>39.877551020408163</v>
      </c>
      <c r="S301" s="9">
        <f t="shared" si="22"/>
        <v>42432.25</v>
      </c>
      <c r="T301" s="9">
        <f t="shared" si="23"/>
        <v>42488.208333333328</v>
      </c>
      <c r="U301" t="str">
        <f t="shared" si="24"/>
        <v>2016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tr" cm="1">
        <f t="array" ref="O302:P302">_xlfn.TEXTSPLIT(N302,"/")</f>
        <v>publishing</v>
      </c>
      <c r="P302" t="str">
        <v>nonfiction</v>
      </c>
      <c r="Q302" s="5">
        <f t="shared" si="20"/>
        <v>5</v>
      </c>
      <c r="R302" s="6">
        <f t="shared" si="21"/>
        <v>5</v>
      </c>
      <c r="S302" s="9">
        <f t="shared" si="22"/>
        <v>42977.208333333328</v>
      </c>
      <c r="T302" s="9">
        <f t="shared" si="23"/>
        <v>42978.208333333328</v>
      </c>
      <c r="U302" t="str">
        <f t="shared" si="24"/>
        <v>2017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tr" cm="1">
        <f t="array" ref="O303:P303">_xlfn.TEXTSPLIT(N303,"/")</f>
        <v>film &amp; video</v>
      </c>
      <c r="P303" t="str">
        <v>documentary</v>
      </c>
      <c r="Q303" s="5">
        <f t="shared" si="20"/>
        <v>1344.67</v>
      </c>
      <c r="R303" s="6">
        <f t="shared" si="21"/>
        <v>41.023728813559323</v>
      </c>
      <c r="S303" s="9">
        <f t="shared" si="22"/>
        <v>42061.25</v>
      </c>
      <c r="T303" s="9">
        <f t="shared" si="23"/>
        <v>42078.208333333328</v>
      </c>
      <c r="U303" t="str">
        <f t="shared" si="24"/>
        <v>2015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tr" cm="1">
        <f t="array" ref="O304:P304">_xlfn.TEXTSPLIT(N304,"/")</f>
        <v>theater</v>
      </c>
      <c r="P304" t="str">
        <v>plays</v>
      </c>
      <c r="Q304" s="5">
        <f t="shared" si="20"/>
        <v>31.84</v>
      </c>
      <c r="R304" s="6">
        <f t="shared" si="21"/>
        <v>98.914285714285711</v>
      </c>
      <c r="S304" s="9">
        <f t="shared" si="22"/>
        <v>43345.208333333328</v>
      </c>
      <c r="T304" s="9">
        <f t="shared" si="23"/>
        <v>43359.208333333328</v>
      </c>
      <c r="U304" t="str">
        <f t="shared" si="24"/>
        <v>2018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tr" cm="1">
        <f t="array" ref="O305:P305">_xlfn.TEXTSPLIT(N305,"/")</f>
        <v>music</v>
      </c>
      <c r="P305" t="str">
        <v>indie rock</v>
      </c>
      <c r="Q305" s="5">
        <f t="shared" si="20"/>
        <v>82.62</v>
      </c>
      <c r="R305" s="6">
        <f t="shared" si="21"/>
        <v>87.78125</v>
      </c>
      <c r="S305" s="9">
        <f t="shared" si="22"/>
        <v>42376.25</v>
      </c>
      <c r="T305" s="9">
        <f t="shared" si="23"/>
        <v>42381.25</v>
      </c>
      <c r="U305" t="str">
        <f t="shared" si="24"/>
        <v>2016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tr" cm="1">
        <f t="array" ref="O306:P306">_xlfn.TEXTSPLIT(N306,"/")</f>
        <v>film &amp; video</v>
      </c>
      <c r="P306" t="str">
        <v>documentary</v>
      </c>
      <c r="Q306" s="5">
        <f t="shared" si="20"/>
        <v>546.14</v>
      </c>
      <c r="R306" s="6">
        <f t="shared" si="21"/>
        <v>80.767605633802816</v>
      </c>
      <c r="S306" s="9">
        <f t="shared" si="22"/>
        <v>42589.208333333328</v>
      </c>
      <c r="T306" s="9">
        <f t="shared" si="23"/>
        <v>42630.208333333328</v>
      </c>
      <c r="U306" t="str">
        <f t="shared" si="24"/>
        <v>2016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tr" cm="1">
        <f t="array" ref="O307:P307">_xlfn.TEXTSPLIT(N307,"/")</f>
        <v>theater</v>
      </c>
      <c r="P307" t="str">
        <v>plays</v>
      </c>
      <c r="Q307" s="5">
        <f t="shared" si="20"/>
        <v>286.20999999999998</v>
      </c>
      <c r="R307" s="6">
        <f t="shared" si="21"/>
        <v>94.28235294117647</v>
      </c>
      <c r="S307" s="9">
        <f t="shared" si="22"/>
        <v>42448.208333333328</v>
      </c>
      <c r="T307" s="9">
        <f t="shared" si="23"/>
        <v>42489.208333333328</v>
      </c>
      <c r="U307" t="str">
        <f t="shared" si="24"/>
        <v>2016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tr" cm="1">
        <f t="array" ref="O308:P308">_xlfn.TEXTSPLIT(N308,"/")</f>
        <v>theater</v>
      </c>
      <c r="P308" t="str">
        <v>plays</v>
      </c>
      <c r="Q308" s="5">
        <f t="shared" si="20"/>
        <v>7.91</v>
      </c>
      <c r="R308" s="6">
        <f t="shared" si="21"/>
        <v>73.428571428571431</v>
      </c>
      <c r="S308" s="9">
        <f t="shared" si="22"/>
        <v>42930.208333333328</v>
      </c>
      <c r="T308" s="9">
        <f t="shared" si="23"/>
        <v>42933.208333333328</v>
      </c>
      <c r="U308" t="str">
        <f t="shared" si="24"/>
        <v>2017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tr" cm="1">
        <f t="array" ref="O309:P309">_xlfn.TEXTSPLIT(N309,"/")</f>
        <v>publishing</v>
      </c>
      <c r="P309" t="str">
        <v>fiction</v>
      </c>
      <c r="Q309" s="5">
        <f t="shared" si="20"/>
        <v>132.13999999999999</v>
      </c>
      <c r="R309" s="6">
        <f t="shared" si="21"/>
        <v>65.968133535660087</v>
      </c>
      <c r="S309" s="9">
        <f t="shared" si="22"/>
        <v>41066.208333333336</v>
      </c>
      <c r="T309" s="9">
        <f t="shared" si="23"/>
        <v>41086.208333333336</v>
      </c>
      <c r="U309" t="str">
        <f t="shared" si="24"/>
        <v>2012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tr" cm="1">
        <f t="array" ref="O310:P310">_xlfn.TEXTSPLIT(N310,"/")</f>
        <v>theater</v>
      </c>
      <c r="P310" t="str">
        <v>plays</v>
      </c>
      <c r="Q310" s="5">
        <f t="shared" si="20"/>
        <v>74.08</v>
      </c>
      <c r="R310" s="6">
        <f t="shared" si="21"/>
        <v>109.04109589041096</v>
      </c>
      <c r="S310" s="9">
        <f t="shared" si="22"/>
        <v>40651.208333333336</v>
      </c>
      <c r="T310" s="9">
        <f t="shared" si="23"/>
        <v>40652.208333333336</v>
      </c>
      <c r="U310" t="str">
        <f t="shared" si="24"/>
        <v>2011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tr" cm="1">
        <f t="array" ref="O311:P311">_xlfn.TEXTSPLIT(N311,"/")</f>
        <v>music</v>
      </c>
      <c r="P311" t="str">
        <v>indie rock</v>
      </c>
      <c r="Q311" s="5">
        <f t="shared" si="20"/>
        <v>75.290000000000006</v>
      </c>
      <c r="R311" s="6">
        <f t="shared" si="21"/>
        <v>41.16</v>
      </c>
      <c r="S311" s="9">
        <f t="shared" si="22"/>
        <v>40807.208333333336</v>
      </c>
      <c r="T311" s="9">
        <f t="shared" si="23"/>
        <v>40827.208333333336</v>
      </c>
      <c r="U311" t="str">
        <f t="shared" si="24"/>
        <v>2011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tr" cm="1">
        <f t="array" ref="O312:P312">_xlfn.TEXTSPLIT(N312,"/")</f>
        <v>games</v>
      </c>
      <c r="P312" t="str">
        <v>video games</v>
      </c>
      <c r="Q312" s="5">
        <f t="shared" si="20"/>
        <v>20.329999999999998</v>
      </c>
      <c r="R312" s="6">
        <f t="shared" si="21"/>
        <v>99.125</v>
      </c>
      <c r="S312" s="9">
        <f t="shared" si="22"/>
        <v>40277.208333333336</v>
      </c>
      <c r="T312" s="9">
        <f t="shared" si="23"/>
        <v>40293.208333333336</v>
      </c>
      <c r="U312" t="str">
        <f t="shared" si="24"/>
        <v>2010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tr" cm="1">
        <f t="array" ref="O313:P313">_xlfn.TEXTSPLIT(N313,"/")</f>
        <v>theater</v>
      </c>
      <c r="P313" t="str">
        <v>plays</v>
      </c>
      <c r="Q313" s="5">
        <f t="shared" si="20"/>
        <v>203.37</v>
      </c>
      <c r="R313" s="6">
        <f t="shared" si="21"/>
        <v>105.88429752066116</v>
      </c>
      <c r="S313" s="9">
        <f t="shared" si="22"/>
        <v>40590.25</v>
      </c>
      <c r="T313" s="9">
        <f t="shared" si="23"/>
        <v>40602.25</v>
      </c>
      <c r="U313" t="str">
        <f t="shared" si="24"/>
        <v>2011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tr" cm="1">
        <f t="array" ref="O314:P314">_xlfn.TEXTSPLIT(N314,"/")</f>
        <v>theater</v>
      </c>
      <c r="P314" t="str">
        <v>plays</v>
      </c>
      <c r="Q314" s="5">
        <f t="shared" si="20"/>
        <v>310.23</v>
      </c>
      <c r="R314" s="6">
        <f t="shared" si="21"/>
        <v>48.996525921966864</v>
      </c>
      <c r="S314" s="9">
        <f t="shared" si="22"/>
        <v>41572.208333333336</v>
      </c>
      <c r="T314" s="9">
        <f t="shared" si="23"/>
        <v>41579.208333333336</v>
      </c>
      <c r="U314" t="str">
        <f t="shared" si="24"/>
        <v>2013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tr" cm="1">
        <f t="array" ref="O315:P315">_xlfn.TEXTSPLIT(N315,"/")</f>
        <v>music</v>
      </c>
      <c r="P315" t="str">
        <v>rock</v>
      </c>
      <c r="Q315" s="5">
        <f t="shared" si="20"/>
        <v>395.32</v>
      </c>
      <c r="R315" s="6">
        <f t="shared" si="21"/>
        <v>39</v>
      </c>
      <c r="S315" s="9">
        <f t="shared" si="22"/>
        <v>40966.25</v>
      </c>
      <c r="T315" s="9">
        <f t="shared" si="23"/>
        <v>40968.25</v>
      </c>
      <c r="U315" t="str">
        <f t="shared" si="24"/>
        <v>2012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tr" cm="1">
        <f t="array" ref="O316:P316">_xlfn.TEXTSPLIT(N316,"/")</f>
        <v>film &amp; video</v>
      </c>
      <c r="P316" t="str">
        <v>documentary</v>
      </c>
      <c r="Q316" s="5">
        <f t="shared" si="20"/>
        <v>294.70999999999998</v>
      </c>
      <c r="R316" s="6">
        <f t="shared" si="21"/>
        <v>31.022556390977442</v>
      </c>
      <c r="S316" s="9">
        <f t="shared" si="22"/>
        <v>43536.208333333328</v>
      </c>
      <c r="T316" s="9">
        <f t="shared" si="23"/>
        <v>43541.208333333328</v>
      </c>
      <c r="U316" t="str">
        <f t="shared" si="24"/>
        <v>2019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tr" cm="1">
        <f t="array" ref="O317:P317">_xlfn.TEXTSPLIT(N317,"/")</f>
        <v>theater</v>
      </c>
      <c r="P317" t="str">
        <v>plays</v>
      </c>
      <c r="Q317" s="5">
        <f t="shared" si="20"/>
        <v>33.89</v>
      </c>
      <c r="R317" s="6">
        <f t="shared" si="21"/>
        <v>103.87096774193549</v>
      </c>
      <c r="S317" s="9">
        <f t="shared" si="22"/>
        <v>41783.208333333336</v>
      </c>
      <c r="T317" s="9">
        <f t="shared" si="23"/>
        <v>41812.208333333336</v>
      </c>
      <c r="U317" t="str">
        <f t="shared" si="24"/>
        <v>2014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tr" cm="1">
        <f t="array" ref="O318:P318">_xlfn.TEXTSPLIT(N318,"/")</f>
        <v>food</v>
      </c>
      <c r="P318" t="str">
        <v>food trucks</v>
      </c>
      <c r="Q318" s="5">
        <f t="shared" si="20"/>
        <v>66.680000000000007</v>
      </c>
      <c r="R318" s="6">
        <f t="shared" si="21"/>
        <v>59.268518518518519</v>
      </c>
      <c r="S318" s="9">
        <f t="shared" si="22"/>
        <v>43788.25</v>
      </c>
      <c r="T318" s="9">
        <f t="shared" si="23"/>
        <v>43789.25</v>
      </c>
      <c r="U318" t="str">
        <f t="shared" si="24"/>
        <v>2019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tr" cm="1">
        <f t="array" ref="O319:P319">_xlfn.TEXTSPLIT(N319,"/")</f>
        <v>theater</v>
      </c>
      <c r="P319" t="str">
        <v>plays</v>
      </c>
      <c r="Q319" s="5">
        <f t="shared" si="20"/>
        <v>19.23</v>
      </c>
      <c r="R319" s="6">
        <f t="shared" si="21"/>
        <v>42.3</v>
      </c>
      <c r="S319" s="9">
        <f t="shared" si="22"/>
        <v>42869.208333333328</v>
      </c>
      <c r="T319" s="9">
        <f t="shared" si="23"/>
        <v>42882.208333333328</v>
      </c>
      <c r="U319" t="str">
        <f t="shared" si="24"/>
        <v>2017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tr" cm="1">
        <f t="array" ref="O320:P320">_xlfn.TEXTSPLIT(N320,"/")</f>
        <v>music</v>
      </c>
      <c r="P320" t="str">
        <v>rock</v>
      </c>
      <c r="Q320" s="5">
        <f t="shared" si="20"/>
        <v>15.84</v>
      </c>
      <c r="R320" s="6">
        <f t="shared" si="21"/>
        <v>53.117647058823529</v>
      </c>
      <c r="S320" s="9">
        <f t="shared" si="22"/>
        <v>41684.25</v>
      </c>
      <c r="T320" s="9">
        <f t="shared" si="23"/>
        <v>41686.25</v>
      </c>
      <c r="U320" t="str">
        <f t="shared" si="24"/>
        <v>2014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tr" cm="1">
        <f t="array" ref="O321:P321">_xlfn.TEXTSPLIT(N321,"/")</f>
        <v>technology</v>
      </c>
      <c r="P321" t="str">
        <v>web</v>
      </c>
      <c r="Q321" s="5">
        <f t="shared" si="20"/>
        <v>38.700000000000003</v>
      </c>
      <c r="R321" s="6">
        <f t="shared" si="21"/>
        <v>50.796875</v>
      </c>
      <c r="S321" s="9">
        <f t="shared" si="22"/>
        <v>40402.208333333336</v>
      </c>
      <c r="T321" s="9">
        <f t="shared" si="23"/>
        <v>40426.208333333336</v>
      </c>
      <c r="U321" t="str">
        <f t="shared" si="24"/>
        <v>2010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tr" cm="1">
        <f t="array" ref="O322:P322">_xlfn.TEXTSPLIT(N322,"/")</f>
        <v>publishing</v>
      </c>
      <c r="P322" t="str">
        <v>fiction</v>
      </c>
      <c r="Q322" s="5">
        <f t="shared" ref="Q322:Q385" si="25">ROUND(E322/D322*100,2)</f>
        <v>9.59</v>
      </c>
      <c r="R322" s="6">
        <f t="shared" ref="R322:R385" si="26">IFERROR(E322/G322,0)</f>
        <v>101.15</v>
      </c>
      <c r="S322" s="9">
        <f t="shared" ref="S322:S385" si="27">(((J322/60)/60)/24)+DATE(1970,1,1)</f>
        <v>40673.208333333336</v>
      </c>
      <c r="T322" s="9">
        <f t="shared" ref="T322:T385" si="28">(((K322/60)/60)/24)+DATE(1970,1,1)</f>
        <v>40682.208333333336</v>
      </c>
      <c r="U322" t="str">
        <f t="shared" si="24"/>
        <v>2011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tr" cm="1">
        <f t="array" ref="O323:P323">_xlfn.TEXTSPLIT(N323,"/")</f>
        <v>film &amp; video</v>
      </c>
      <c r="P323" t="str">
        <v>shorts</v>
      </c>
      <c r="Q323" s="5">
        <f t="shared" si="25"/>
        <v>94.14</v>
      </c>
      <c r="R323" s="6">
        <f t="shared" si="26"/>
        <v>65.000810372771468</v>
      </c>
      <c r="S323" s="9">
        <f t="shared" si="27"/>
        <v>40634.208333333336</v>
      </c>
      <c r="T323" s="9">
        <f t="shared" si="28"/>
        <v>40642.208333333336</v>
      </c>
      <c r="U323" t="str">
        <f t="shared" ref="U323:U386" si="29">TEXT(S323,"yyyy")</f>
        <v>2011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tr" cm="1">
        <f t="array" ref="O324:P324">_xlfn.TEXTSPLIT(N324,"/")</f>
        <v>theater</v>
      </c>
      <c r="P324" t="str">
        <v>plays</v>
      </c>
      <c r="Q324" s="5">
        <f t="shared" si="25"/>
        <v>166.56</v>
      </c>
      <c r="R324" s="6">
        <f t="shared" si="26"/>
        <v>37.998645510835914</v>
      </c>
      <c r="S324" s="9">
        <f t="shared" si="27"/>
        <v>40507.25</v>
      </c>
      <c r="T324" s="9">
        <f t="shared" si="28"/>
        <v>40520.25</v>
      </c>
      <c r="U324" t="str">
        <f t="shared" si="29"/>
        <v>2010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tr" cm="1">
        <f t="array" ref="O325:P325">_xlfn.TEXTSPLIT(N325,"/")</f>
        <v>film &amp; video</v>
      </c>
      <c r="P325" t="str">
        <v>documentary</v>
      </c>
      <c r="Q325" s="5">
        <f t="shared" si="25"/>
        <v>24.13</v>
      </c>
      <c r="R325" s="6">
        <f t="shared" si="26"/>
        <v>82.615384615384613</v>
      </c>
      <c r="S325" s="9">
        <f t="shared" si="27"/>
        <v>41725.208333333336</v>
      </c>
      <c r="T325" s="9">
        <f t="shared" si="28"/>
        <v>41727.208333333336</v>
      </c>
      <c r="U325" t="str">
        <f t="shared" si="29"/>
        <v>2014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tr" cm="1">
        <f t="array" ref="O326:P326">_xlfn.TEXTSPLIT(N326,"/")</f>
        <v>theater</v>
      </c>
      <c r="P326" t="str">
        <v>plays</v>
      </c>
      <c r="Q326" s="5">
        <f t="shared" si="25"/>
        <v>164.06</v>
      </c>
      <c r="R326" s="6">
        <f t="shared" si="26"/>
        <v>37.941368078175898</v>
      </c>
      <c r="S326" s="9">
        <f t="shared" si="27"/>
        <v>42176.208333333328</v>
      </c>
      <c r="T326" s="9">
        <f t="shared" si="28"/>
        <v>42188.208333333328</v>
      </c>
      <c r="U326" t="str">
        <f t="shared" si="29"/>
        <v>2015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tr" cm="1">
        <f t="array" ref="O327:P327">_xlfn.TEXTSPLIT(N327,"/")</f>
        <v>theater</v>
      </c>
      <c r="P327" t="str">
        <v>plays</v>
      </c>
      <c r="Q327" s="5">
        <f t="shared" si="25"/>
        <v>90.72</v>
      </c>
      <c r="R327" s="6">
        <f t="shared" si="26"/>
        <v>80.780821917808225</v>
      </c>
      <c r="S327" s="9">
        <f t="shared" si="27"/>
        <v>43267.208333333328</v>
      </c>
      <c r="T327" s="9">
        <f t="shared" si="28"/>
        <v>43290.208333333328</v>
      </c>
      <c r="U327" t="str">
        <f t="shared" si="29"/>
        <v>2018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tr" cm="1">
        <f t="array" ref="O328:P328">_xlfn.TEXTSPLIT(N328,"/")</f>
        <v>film &amp; video</v>
      </c>
      <c r="P328" t="str">
        <v>animation</v>
      </c>
      <c r="Q328" s="5">
        <f t="shared" si="25"/>
        <v>46.19</v>
      </c>
      <c r="R328" s="6">
        <f t="shared" si="26"/>
        <v>25.984375</v>
      </c>
      <c r="S328" s="9">
        <f t="shared" si="27"/>
        <v>42364.25</v>
      </c>
      <c r="T328" s="9">
        <f t="shared" si="28"/>
        <v>42370.25</v>
      </c>
      <c r="U328" t="str">
        <f t="shared" si="29"/>
        <v>2015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tr" cm="1">
        <f t="array" ref="O329:P329">_xlfn.TEXTSPLIT(N329,"/")</f>
        <v>theater</v>
      </c>
      <c r="P329" t="str">
        <v>plays</v>
      </c>
      <c r="Q329" s="5">
        <f t="shared" si="25"/>
        <v>38.54</v>
      </c>
      <c r="R329" s="6">
        <f t="shared" si="26"/>
        <v>30.363636363636363</v>
      </c>
      <c r="S329" s="9">
        <f t="shared" si="27"/>
        <v>43705.208333333328</v>
      </c>
      <c r="T329" s="9">
        <f t="shared" si="28"/>
        <v>43709.208333333328</v>
      </c>
      <c r="U329" t="str">
        <f t="shared" si="29"/>
        <v>2019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tr" cm="1">
        <f t="array" ref="O330:P330">_xlfn.TEXTSPLIT(N330,"/")</f>
        <v>music</v>
      </c>
      <c r="P330" t="str">
        <v>rock</v>
      </c>
      <c r="Q330" s="5">
        <f t="shared" si="25"/>
        <v>133.56</v>
      </c>
      <c r="R330" s="6">
        <f t="shared" si="26"/>
        <v>54.004916018025398</v>
      </c>
      <c r="S330" s="9">
        <f t="shared" si="27"/>
        <v>43434.25</v>
      </c>
      <c r="T330" s="9">
        <f t="shared" si="28"/>
        <v>43445.25</v>
      </c>
      <c r="U330" t="str">
        <f t="shared" si="29"/>
        <v>2018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tr" cm="1">
        <f t="array" ref="O331:P331">_xlfn.TEXTSPLIT(N331,"/")</f>
        <v>games</v>
      </c>
      <c r="P331" t="str">
        <v>video games</v>
      </c>
      <c r="Q331" s="5">
        <f t="shared" si="25"/>
        <v>22.9</v>
      </c>
      <c r="R331" s="6">
        <f t="shared" si="26"/>
        <v>101.78672985781991</v>
      </c>
      <c r="S331" s="9">
        <f t="shared" si="27"/>
        <v>42716.25</v>
      </c>
      <c r="T331" s="9">
        <f t="shared" si="28"/>
        <v>42727.25</v>
      </c>
      <c r="U331" t="str">
        <f t="shared" si="29"/>
        <v>2016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tr" cm="1">
        <f t="array" ref="O332:P332">_xlfn.TEXTSPLIT(N332,"/")</f>
        <v>film &amp; video</v>
      </c>
      <c r="P332" t="str">
        <v>documentary</v>
      </c>
      <c r="Q332" s="5">
        <f t="shared" si="25"/>
        <v>184.96</v>
      </c>
      <c r="R332" s="6">
        <f t="shared" si="26"/>
        <v>45.003610108303249</v>
      </c>
      <c r="S332" s="9">
        <f t="shared" si="27"/>
        <v>43077.25</v>
      </c>
      <c r="T332" s="9">
        <f t="shared" si="28"/>
        <v>43078.25</v>
      </c>
      <c r="U332" t="str">
        <f t="shared" si="29"/>
        <v>2017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tr" cm="1">
        <f t="array" ref="O333:P333">_xlfn.TEXTSPLIT(N333,"/")</f>
        <v>food</v>
      </c>
      <c r="P333" t="str">
        <v>food trucks</v>
      </c>
      <c r="Q333" s="5">
        <f t="shared" si="25"/>
        <v>443.73</v>
      </c>
      <c r="R333" s="6">
        <f t="shared" si="26"/>
        <v>77.068421052631578</v>
      </c>
      <c r="S333" s="9">
        <f t="shared" si="27"/>
        <v>40896.25</v>
      </c>
      <c r="T333" s="9">
        <f t="shared" si="28"/>
        <v>40897.25</v>
      </c>
      <c r="U333" t="str">
        <f t="shared" si="29"/>
        <v>2011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tr" cm="1">
        <f t="array" ref="O334:P334">_xlfn.TEXTSPLIT(N334,"/")</f>
        <v>technology</v>
      </c>
      <c r="P334" t="str">
        <v>wearables</v>
      </c>
      <c r="Q334" s="5">
        <f t="shared" si="25"/>
        <v>199.98</v>
      </c>
      <c r="R334" s="6">
        <f t="shared" si="26"/>
        <v>88.076595744680844</v>
      </c>
      <c r="S334" s="9">
        <f t="shared" si="27"/>
        <v>41361.208333333336</v>
      </c>
      <c r="T334" s="9">
        <f t="shared" si="28"/>
        <v>41362.208333333336</v>
      </c>
      <c r="U334" t="str">
        <f t="shared" si="29"/>
        <v>2013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tr" cm="1">
        <f t="array" ref="O335:P335">_xlfn.TEXTSPLIT(N335,"/")</f>
        <v>theater</v>
      </c>
      <c r="P335" t="str">
        <v>plays</v>
      </c>
      <c r="Q335" s="5">
        <f t="shared" si="25"/>
        <v>123.96</v>
      </c>
      <c r="R335" s="6">
        <f t="shared" si="26"/>
        <v>47.035573122529641</v>
      </c>
      <c r="S335" s="9">
        <f t="shared" si="27"/>
        <v>43424.25</v>
      </c>
      <c r="T335" s="9">
        <f t="shared" si="28"/>
        <v>43452.25</v>
      </c>
      <c r="U335" t="str">
        <f t="shared" si="29"/>
        <v>2018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tr" cm="1">
        <f t="array" ref="O336:P336">_xlfn.TEXTSPLIT(N336,"/")</f>
        <v>music</v>
      </c>
      <c r="P336" t="str">
        <v>rock</v>
      </c>
      <c r="Q336" s="5">
        <f t="shared" si="25"/>
        <v>186.61</v>
      </c>
      <c r="R336" s="6">
        <f t="shared" si="26"/>
        <v>110.99550763701707</v>
      </c>
      <c r="S336" s="9">
        <f t="shared" si="27"/>
        <v>43110.25</v>
      </c>
      <c r="T336" s="9">
        <f t="shared" si="28"/>
        <v>43117.25</v>
      </c>
      <c r="U336" t="str">
        <f t="shared" si="29"/>
        <v>2018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tr" cm="1">
        <f t="array" ref="O337:P337">_xlfn.TEXTSPLIT(N337,"/")</f>
        <v>music</v>
      </c>
      <c r="P337" t="str">
        <v>rock</v>
      </c>
      <c r="Q337" s="5">
        <f t="shared" si="25"/>
        <v>114.29</v>
      </c>
      <c r="R337" s="6">
        <f t="shared" si="26"/>
        <v>87.003066141042481</v>
      </c>
      <c r="S337" s="9">
        <f t="shared" si="27"/>
        <v>43784.25</v>
      </c>
      <c r="T337" s="9">
        <f t="shared" si="28"/>
        <v>43797.25</v>
      </c>
      <c r="U337" t="str">
        <f t="shared" si="29"/>
        <v>2019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tr" cm="1">
        <f t="array" ref="O338:P338">_xlfn.TEXTSPLIT(N338,"/")</f>
        <v>music</v>
      </c>
      <c r="P338" t="str">
        <v>rock</v>
      </c>
      <c r="Q338" s="5">
        <f t="shared" si="25"/>
        <v>97.03</v>
      </c>
      <c r="R338" s="6">
        <f t="shared" si="26"/>
        <v>63.994402985074629</v>
      </c>
      <c r="S338" s="9">
        <f t="shared" si="27"/>
        <v>40527.25</v>
      </c>
      <c r="T338" s="9">
        <f t="shared" si="28"/>
        <v>40528.25</v>
      </c>
      <c r="U338" t="str">
        <f t="shared" si="29"/>
        <v>2010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tr" cm="1">
        <f t="array" ref="O339:P339">_xlfn.TEXTSPLIT(N339,"/")</f>
        <v>theater</v>
      </c>
      <c r="P339" t="str">
        <v>plays</v>
      </c>
      <c r="Q339" s="5">
        <f t="shared" si="25"/>
        <v>122.82</v>
      </c>
      <c r="R339" s="6">
        <f t="shared" si="26"/>
        <v>105.9945205479452</v>
      </c>
      <c r="S339" s="9">
        <f t="shared" si="27"/>
        <v>43780.25</v>
      </c>
      <c r="T339" s="9">
        <f t="shared" si="28"/>
        <v>43781.25</v>
      </c>
      <c r="U339" t="str">
        <f t="shared" si="29"/>
        <v>2019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tr" cm="1">
        <f t="array" ref="O340:P340">_xlfn.TEXTSPLIT(N340,"/")</f>
        <v>theater</v>
      </c>
      <c r="P340" t="str">
        <v>plays</v>
      </c>
      <c r="Q340" s="5">
        <f t="shared" si="25"/>
        <v>179.14</v>
      </c>
      <c r="R340" s="6">
        <f t="shared" si="26"/>
        <v>73.989349112426041</v>
      </c>
      <c r="S340" s="9">
        <f t="shared" si="27"/>
        <v>40821.208333333336</v>
      </c>
      <c r="T340" s="9">
        <f t="shared" si="28"/>
        <v>40851.208333333336</v>
      </c>
      <c r="U340" t="str">
        <f t="shared" si="29"/>
        <v>2011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tr" cm="1">
        <f t="array" ref="O341:P341">_xlfn.TEXTSPLIT(N341,"/")</f>
        <v>theater</v>
      </c>
      <c r="P341" t="str">
        <v>plays</v>
      </c>
      <c r="Q341" s="5">
        <f t="shared" si="25"/>
        <v>79.95</v>
      </c>
      <c r="R341" s="6">
        <f t="shared" si="26"/>
        <v>84.02004626060139</v>
      </c>
      <c r="S341" s="9">
        <f t="shared" si="27"/>
        <v>42949.208333333328</v>
      </c>
      <c r="T341" s="9">
        <f t="shared" si="28"/>
        <v>42963.208333333328</v>
      </c>
      <c r="U341" t="str">
        <f t="shared" si="29"/>
        <v>2017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tr" cm="1">
        <f t="array" ref="O342:P342">_xlfn.TEXTSPLIT(N342,"/")</f>
        <v>photography</v>
      </c>
      <c r="P342" t="str">
        <v>photography books</v>
      </c>
      <c r="Q342" s="5">
        <f t="shared" si="25"/>
        <v>94.24</v>
      </c>
      <c r="R342" s="6">
        <f t="shared" si="26"/>
        <v>88.966921119592882</v>
      </c>
      <c r="S342" s="9">
        <f t="shared" si="27"/>
        <v>40889.25</v>
      </c>
      <c r="T342" s="9">
        <f t="shared" si="28"/>
        <v>40890.25</v>
      </c>
      <c r="U342" t="str">
        <f t="shared" si="29"/>
        <v>2011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tr" cm="1">
        <f t="array" ref="O343:P343">_xlfn.TEXTSPLIT(N343,"/")</f>
        <v>music</v>
      </c>
      <c r="P343" t="str">
        <v>indie rock</v>
      </c>
      <c r="Q343" s="5">
        <f t="shared" si="25"/>
        <v>84.67</v>
      </c>
      <c r="R343" s="6">
        <f t="shared" si="26"/>
        <v>76.990453460620529</v>
      </c>
      <c r="S343" s="9">
        <f t="shared" si="27"/>
        <v>42244.208333333328</v>
      </c>
      <c r="T343" s="9">
        <f t="shared" si="28"/>
        <v>42251.208333333328</v>
      </c>
      <c r="U343" t="str">
        <f t="shared" si="29"/>
        <v>2015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tr" cm="1">
        <f t="array" ref="O344:P344">_xlfn.TEXTSPLIT(N344,"/")</f>
        <v>theater</v>
      </c>
      <c r="P344" t="str">
        <v>plays</v>
      </c>
      <c r="Q344" s="5">
        <f t="shared" si="25"/>
        <v>66.52</v>
      </c>
      <c r="R344" s="6">
        <f t="shared" si="26"/>
        <v>97.146341463414629</v>
      </c>
      <c r="S344" s="9">
        <f t="shared" si="27"/>
        <v>41475.208333333336</v>
      </c>
      <c r="T344" s="9">
        <f t="shared" si="28"/>
        <v>41487.208333333336</v>
      </c>
      <c r="U344" t="str">
        <f t="shared" si="29"/>
        <v>2013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tr" cm="1">
        <f t="array" ref="O345:P345">_xlfn.TEXTSPLIT(N345,"/")</f>
        <v>theater</v>
      </c>
      <c r="P345" t="str">
        <v>plays</v>
      </c>
      <c r="Q345" s="5">
        <f t="shared" si="25"/>
        <v>53.92</v>
      </c>
      <c r="R345" s="6">
        <f t="shared" si="26"/>
        <v>33.013605442176868</v>
      </c>
      <c r="S345" s="9">
        <f t="shared" si="27"/>
        <v>41597.25</v>
      </c>
      <c r="T345" s="9">
        <f t="shared" si="28"/>
        <v>41650.25</v>
      </c>
      <c r="U345" t="str">
        <f t="shared" si="29"/>
        <v>2013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tr" cm="1">
        <f t="array" ref="O346:P346">_xlfn.TEXTSPLIT(N346,"/")</f>
        <v>games</v>
      </c>
      <c r="P346" t="str">
        <v>video games</v>
      </c>
      <c r="Q346" s="5">
        <f t="shared" si="25"/>
        <v>41.98</v>
      </c>
      <c r="R346" s="6">
        <f t="shared" si="26"/>
        <v>99.950602409638549</v>
      </c>
      <c r="S346" s="9">
        <f t="shared" si="27"/>
        <v>43122.25</v>
      </c>
      <c r="T346" s="9">
        <f t="shared" si="28"/>
        <v>43162.25</v>
      </c>
      <c r="U346" t="str">
        <f t="shared" si="29"/>
        <v>2018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tr" cm="1">
        <f t="array" ref="O347:P347">_xlfn.TEXTSPLIT(N347,"/")</f>
        <v>film &amp; video</v>
      </c>
      <c r="P347" t="str">
        <v>drama</v>
      </c>
      <c r="Q347" s="5">
        <f t="shared" si="25"/>
        <v>14.69</v>
      </c>
      <c r="R347" s="6">
        <f t="shared" si="26"/>
        <v>69.966767371601208</v>
      </c>
      <c r="S347" s="9">
        <f t="shared" si="27"/>
        <v>42194.208333333328</v>
      </c>
      <c r="T347" s="9">
        <f t="shared" si="28"/>
        <v>42195.208333333328</v>
      </c>
      <c r="U347" t="str">
        <f t="shared" si="29"/>
        <v>2015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tr" cm="1">
        <f t="array" ref="O348:P348">_xlfn.TEXTSPLIT(N348,"/")</f>
        <v>music</v>
      </c>
      <c r="P348" t="str">
        <v>indie rock</v>
      </c>
      <c r="Q348" s="5">
        <f t="shared" si="25"/>
        <v>34.479999999999997</v>
      </c>
      <c r="R348" s="6">
        <f t="shared" si="26"/>
        <v>110.32</v>
      </c>
      <c r="S348" s="9">
        <f t="shared" si="27"/>
        <v>42971.208333333328</v>
      </c>
      <c r="T348" s="9">
        <f t="shared" si="28"/>
        <v>43026.208333333328</v>
      </c>
      <c r="U348" t="str">
        <f t="shared" si="29"/>
        <v>2017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tr" cm="1">
        <f t="array" ref="O349:P349">_xlfn.TEXTSPLIT(N349,"/")</f>
        <v>technology</v>
      </c>
      <c r="P349" t="str">
        <v>web</v>
      </c>
      <c r="Q349" s="5">
        <f t="shared" si="25"/>
        <v>1400.78</v>
      </c>
      <c r="R349" s="6">
        <f t="shared" si="26"/>
        <v>66.005235602094245</v>
      </c>
      <c r="S349" s="9">
        <f t="shared" si="27"/>
        <v>42046.25</v>
      </c>
      <c r="T349" s="9">
        <f t="shared" si="28"/>
        <v>42070.25</v>
      </c>
      <c r="U349" t="str">
        <f t="shared" si="29"/>
        <v>2015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tr" cm="1">
        <f t="array" ref="O350:P350">_xlfn.TEXTSPLIT(N350,"/")</f>
        <v>food</v>
      </c>
      <c r="P350" t="str">
        <v>food trucks</v>
      </c>
      <c r="Q350" s="5">
        <f t="shared" si="25"/>
        <v>71.77</v>
      </c>
      <c r="R350" s="6">
        <f t="shared" si="26"/>
        <v>41.005742176284812</v>
      </c>
      <c r="S350" s="9">
        <f t="shared" si="27"/>
        <v>42782.25</v>
      </c>
      <c r="T350" s="9">
        <f t="shared" si="28"/>
        <v>42795.25</v>
      </c>
      <c r="U350" t="str">
        <f t="shared" si="29"/>
        <v>2017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tr" cm="1">
        <f t="array" ref="O351:P351">_xlfn.TEXTSPLIT(N351,"/")</f>
        <v>theater</v>
      </c>
      <c r="P351" t="str">
        <v>plays</v>
      </c>
      <c r="Q351" s="5">
        <f t="shared" si="25"/>
        <v>53.07</v>
      </c>
      <c r="R351" s="6">
        <f t="shared" si="26"/>
        <v>103.96316359696641</v>
      </c>
      <c r="S351" s="9">
        <f t="shared" si="27"/>
        <v>42930.208333333328</v>
      </c>
      <c r="T351" s="9">
        <f t="shared" si="28"/>
        <v>42960.208333333328</v>
      </c>
      <c r="U351" t="str">
        <f t="shared" si="29"/>
        <v>2017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tr" cm="1">
        <f t="array" ref="O352:P352">_xlfn.TEXTSPLIT(N352,"/")</f>
        <v>music</v>
      </c>
      <c r="P352" t="str">
        <v>jazz</v>
      </c>
      <c r="Q352" s="5">
        <f t="shared" si="25"/>
        <v>5</v>
      </c>
      <c r="R352" s="6">
        <f t="shared" si="26"/>
        <v>5</v>
      </c>
      <c r="S352" s="9">
        <f t="shared" si="27"/>
        <v>42144.208333333328</v>
      </c>
      <c r="T352" s="9">
        <f t="shared" si="28"/>
        <v>42162.208333333328</v>
      </c>
      <c r="U352" t="str">
        <f t="shared" si="29"/>
        <v>2015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tr" cm="1">
        <f t="array" ref="O353:P353">_xlfn.TEXTSPLIT(N353,"/")</f>
        <v>music</v>
      </c>
      <c r="P353" t="str">
        <v>rock</v>
      </c>
      <c r="Q353" s="5">
        <f t="shared" si="25"/>
        <v>127.71</v>
      </c>
      <c r="R353" s="6">
        <f t="shared" si="26"/>
        <v>47.009935419771487</v>
      </c>
      <c r="S353" s="9">
        <f t="shared" si="27"/>
        <v>42240.208333333328</v>
      </c>
      <c r="T353" s="9">
        <f t="shared" si="28"/>
        <v>42254.208333333328</v>
      </c>
      <c r="U353" t="str">
        <f t="shared" si="29"/>
        <v>2015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tr" cm="1">
        <f t="array" ref="O354:P354">_xlfn.TEXTSPLIT(N354,"/")</f>
        <v>theater</v>
      </c>
      <c r="P354" t="str">
        <v>plays</v>
      </c>
      <c r="Q354" s="5">
        <f t="shared" si="25"/>
        <v>34.89</v>
      </c>
      <c r="R354" s="6">
        <f t="shared" si="26"/>
        <v>29.606060606060606</v>
      </c>
      <c r="S354" s="9">
        <f t="shared" si="27"/>
        <v>42315.25</v>
      </c>
      <c r="T354" s="9">
        <f t="shared" si="28"/>
        <v>42323.25</v>
      </c>
      <c r="U354" t="str">
        <f t="shared" si="29"/>
        <v>2015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tr" cm="1">
        <f t="array" ref="O355:P355">_xlfn.TEXTSPLIT(N355,"/")</f>
        <v>theater</v>
      </c>
      <c r="P355" t="str">
        <v>plays</v>
      </c>
      <c r="Q355" s="5">
        <f t="shared" si="25"/>
        <v>410.6</v>
      </c>
      <c r="R355" s="6">
        <f t="shared" si="26"/>
        <v>81.010569583088667</v>
      </c>
      <c r="S355" s="9">
        <f t="shared" si="27"/>
        <v>43651.208333333328</v>
      </c>
      <c r="T355" s="9">
        <f t="shared" si="28"/>
        <v>43652.208333333328</v>
      </c>
      <c r="U355" t="str">
        <f t="shared" si="29"/>
        <v>2019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tr" cm="1">
        <f t="array" ref="O356:P356">_xlfn.TEXTSPLIT(N356,"/")</f>
        <v>film &amp; video</v>
      </c>
      <c r="P356" t="str">
        <v>documentary</v>
      </c>
      <c r="Q356" s="5">
        <f t="shared" si="25"/>
        <v>123.74</v>
      </c>
      <c r="R356" s="6">
        <f t="shared" si="26"/>
        <v>94.35</v>
      </c>
      <c r="S356" s="9">
        <f t="shared" si="27"/>
        <v>41520.208333333336</v>
      </c>
      <c r="T356" s="9">
        <f t="shared" si="28"/>
        <v>41527.208333333336</v>
      </c>
      <c r="U356" t="str">
        <f t="shared" si="29"/>
        <v>2013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tr" cm="1">
        <f t="array" ref="O357:P357">_xlfn.TEXTSPLIT(N357,"/")</f>
        <v>technology</v>
      </c>
      <c r="P357" t="str">
        <v>wearables</v>
      </c>
      <c r="Q357" s="5">
        <f t="shared" si="25"/>
        <v>58.97</v>
      </c>
      <c r="R357" s="6">
        <f t="shared" si="26"/>
        <v>26.058139534883722</v>
      </c>
      <c r="S357" s="9">
        <f t="shared" si="27"/>
        <v>42757.25</v>
      </c>
      <c r="T357" s="9">
        <f t="shared" si="28"/>
        <v>42797.25</v>
      </c>
      <c r="U357" t="str">
        <f t="shared" si="29"/>
        <v>2017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tr" cm="1">
        <f t="array" ref="O358:P358">_xlfn.TEXTSPLIT(N358,"/")</f>
        <v>theater</v>
      </c>
      <c r="P358" t="str">
        <v>plays</v>
      </c>
      <c r="Q358" s="5">
        <f t="shared" si="25"/>
        <v>36.89</v>
      </c>
      <c r="R358" s="6">
        <f t="shared" si="26"/>
        <v>85.775000000000006</v>
      </c>
      <c r="S358" s="9">
        <f t="shared" si="27"/>
        <v>40922.25</v>
      </c>
      <c r="T358" s="9">
        <f t="shared" si="28"/>
        <v>40931.25</v>
      </c>
      <c r="U358" t="str">
        <f t="shared" si="29"/>
        <v>2012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tr" cm="1">
        <f t="array" ref="O359:P359">_xlfn.TEXTSPLIT(N359,"/")</f>
        <v>games</v>
      </c>
      <c r="P359" t="str">
        <v>video games</v>
      </c>
      <c r="Q359" s="5">
        <f t="shared" si="25"/>
        <v>184.91</v>
      </c>
      <c r="R359" s="6">
        <f t="shared" si="26"/>
        <v>103.73170731707317</v>
      </c>
      <c r="S359" s="9">
        <f t="shared" si="27"/>
        <v>42250.208333333328</v>
      </c>
      <c r="T359" s="9">
        <f t="shared" si="28"/>
        <v>42275.208333333328</v>
      </c>
      <c r="U359" t="str">
        <f t="shared" si="29"/>
        <v>2015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tr" cm="1">
        <f t="array" ref="O360:P360">_xlfn.TEXTSPLIT(N360,"/")</f>
        <v>photography</v>
      </c>
      <c r="P360" t="str">
        <v>photography books</v>
      </c>
      <c r="Q360" s="5">
        <f t="shared" si="25"/>
        <v>11.81</v>
      </c>
      <c r="R360" s="6">
        <f t="shared" si="26"/>
        <v>49.826086956521742</v>
      </c>
      <c r="S360" s="9">
        <f t="shared" si="27"/>
        <v>43322.208333333328</v>
      </c>
      <c r="T360" s="9">
        <f t="shared" si="28"/>
        <v>43325.208333333328</v>
      </c>
      <c r="U360" t="str">
        <f t="shared" si="29"/>
        <v>2018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tr" cm="1">
        <f t="array" ref="O361:P361">_xlfn.TEXTSPLIT(N361,"/")</f>
        <v>film &amp; video</v>
      </c>
      <c r="P361" t="str">
        <v>animation</v>
      </c>
      <c r="Q361" s="5">
        <f t="shared" si="25"/>
        <v>298.7</v>
      </c>
      <c r="R361" s="6">
        <f t="shared" si="26"/>
        <v>63.893048128342244</v>
      </c>
      <c r="S361" s="9">
        <f t="shared" si="27"/>
        <v>40782.208333333336</v>
      </c>
      <c r="T361" s="9">
        <f t="shared" si="28"/>
        <v>40789.208333333336</v>
      </c>
      <c r="U361" t="str">
        <f t="shared" si="29"/>
        <v>2011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tr" cm="1">
        <f t="array" ref="O362:P362">_xlfn.TEXTSPLIT(N362,"/")</f>
        <v>theater</v>
      </c>
      <c r="P362" t="str">
        <v>plays</v>
      </c>
      <c r="Q362" s="5">
        <f t="shared" si="25"/>
        <v>226.35</v>
      </c>
      <c r="R362" s="6">
        <f t="shared" si="26"/>
        <v>47.002434782608695</v>
      </c>
      <c r="S362" s="9">
        <f t="shared" si="27"/>
        <v>40544.25</v>
      </c>
      <c r="T362" s="9">
        <f t="shared" si="28"/>
        <v>40558.25</v>
      </c>
      <c r="U362" t="str">
        <f t="shared" si="29"/>
        <v>2011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tr" cm="1">
        <f t="array" ref="O363:P363">_xlfn.TEXTSPLIT(N363,"/")</f>
        <v>theater</v>
      </c>
      <c r="P363" t="str">
        <v>plays</v>
      </c>
      <c r="Q363" s="5">
        <f t="shared" si="25"/>
        <v>173.56</v>
      </c>
      <c r="R363" s="6">
        <f t="shared" si="26"/>
        <v>108.47727272727273</v>
      </c>
      <c r="S363" s="9">
        <f t="shared" si="27"/>
        <v>43015.208333333328</v>
      </c>
      <c r="T363" s="9">
        <f t="shared" si="28"/>
        <v>43039.208333333328</v>
      </c>
      <c r="U363" t="str">
        <f t="shared" si="29"/>
        <v>2017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tr" cm="1">
        <f t="array" ref="O364:P364">_xlfn.TEXTSPLIT(N364,"/")</f>
        <v>music</v>
      </c>
      <c r="P364" t="str">
        <v>rock</v>
      </c>
      <c r="Q364" s="5">
        <f t="shared" si="25"/>
        <v>371.76</v>
      </c>
      <c r="R364" s="6">
        <f t="shared" si="26"/>
        <v>72.015706806282722</v>
      </c>
      <c r="S364" s="9">
        <f t="shared" si="27"/>
        <v>40570.25</v>
      </c>
      <c r="T364" s="9">
        <f t="shared" si="28"/>
        <v>40608.25</v>
      </c>
      <c r="U364" t="str">
        <f t="shared" si="29"/>
        <v>2011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tr" cm="1">
        <f t="array" ref="O365:P365">_xlfn.TEXTSPLIT(N365,"/")</f>
        <v>music</v>
      </c>
      <c r="P365" t="str">
        <v>rock</v>
      </c>
      <c r="Q365" s="5">
        <f t="shared" si="25"/>
        <v>160.19</v>
      </c>
      <c r="R365" s="6">
        <f t="shared" si="26"/>
        <v>59.928057553956833</v>
      </c>
      <c r="S365" s="9">
        <f t="shared" si="27"/>
        <v>40904.25</v>
      </c>
      <c r="T365" s="9">
        <f t="shared" si="28"/>
        <v>40905.25</v>
      </c>
      <c r="U365" t="str">
        <f t="shared" si="29"/>
        <v>2011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tr" cm="1">
        <f t="array" ref="O366:P366">_xlfn.TEXTSPLIT(N366,"/")</f>
        <v>music</v>
      </c>
      <c r="P366" t="str">
        <v>indie rock</v>
      </c>
      <c r="Q366" s="5">
        <f t="shared" si="25"/>
        <v>1616.33</v>
      </c>
      <c r="R366" s="6">
        <f t="shared" si="26"/>
        <v>78.209677419354833</v>
      </c>
      <c r="S366" s="9">
        <f t="shared" si="27"/>
        <v>43164.25</v>
      </c>
      <c r="T366" s="9">
        <f t="shared" si="28"/>
        <v>43194.208333333328</v>
      </c>
      <c r="U366" t="str">
        <f t="shared" si="29"/>
        <v>2018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tr" cm="1">
        <f t="array" ref="O367:P367">_xlfn.TEXTSPLIT(N367,"/")</f>
        <v>theater</v>
      </c>
      <c r="P367" t="str">
        <v>plays</v>
      </c>
      <c r="Q367" s="5">
        <f t="shared" si="25"/>
        <v>733.44</v>
      </c>
      <c r="R367" s="6">
        <f t="shared" si="26"/>
        <v>104.77678571428571</v>
      </c>
      <c r="S367" s="9">
        <f t="shared" si="27"/>
        <v>42733.25</v>
      </c>
      <c r="T367" s="9">
        <f t="shared" si="28"/>
        <v>42760.25</v>
      </c>
      <c r="U367" t="str">
        <f t="shared" si="29"/>
        <v>2016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tr" cm="1">
        <f t="array" ref="O368:P368">_xlfn.TEXTSPLIT(N368,"/")</f>
        <v>theater</v>
      </c>
      <c r="P368" t="str">
        <v>plays</v>
      </c>
      <c r="Q368" s="5">
        <f t="shared" si="25"/>
        <v>592.11</v>
      </c>
      <c r="R368" s="6">
        <f t="shared" si="26"/>
        <v>105.52475247524752</v>
      </c>
      <c r="S368" s="9">
        <f t="shared" si="27"/>
        <v>40546.25</v>
      </c>
      <c r="T368" s="9">
        <f t="shared" si="28"/>
        <v>40547.25</v>
      </c>
      <c r="U368" t="str">
        <f t="shared" si="29"/>
        <v>2011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tr" cm="1">
        <f t="array" ref="O369:P369">_xlfn.TEXTSPLIT(N369,"/")</f>
        <v>theater</v>
      </c>
      <c r="P369" t="str">
        <v>plays</v>
      </c>
      <c r="Q369" s="5">
        <f t="shared" si="25"/>
        <v>18.89</v>
      </c>
      <c r="R369" s="6">
        <f t="shared" si="26"/>
        <v>24.933333333333334</v>
      </c>
      <c r="S369" s="9">
        <f t="shared" si="27"/>
        <v>41930.208333333336</v>
      </c>
      <c r="T369" s="9">
        <f t="shared" si="28"/>
        <v>41954.25</v>
      </c>
      <c r="U369" t="str">
        <f t="shared" si="29"/>
        <v>2014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tr" cm="1">
        <f t="array" ref="O370:P370">_xlfn.TEXTSPLIT(N370,"/")</f>
        <v>film &amp; video</v>
      </c>
      <c r="P370" t="str">
        <v>documentary</v>
      </c>
      <c r="Q370" s="5">
        <f t="shared" si="25"/>
        <v>276.81</v>
      </c>
      <c r="R370" s="6">
        <f t="shared" si="26"/>
        <v>69.873786407766985</v>
      </c>
      <c r="S370" s="9">
        <f t="shared" si="27"/>
        <v>40464.208333333336</v>
      </c>
      <c r="T370" s="9">
        <f t="shared" si="28"/>
        <v>40487.208333333336</v>
      </c>
      <c r="U370" t="str">
        <f t="shared" si="29"/>
        <v>2010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tr" cm="1">
        <f t="array" ref="O371:P371">_xlfn.TEXTSPLIT(N371,"/")</f>
        <v>film &amp; video</v>
      </c>
      <c r="P371" t="str">
        <v>television</v>
      </c>
      <c r="Q371" s="5">
        <f t="shared" si="25"/>
        <v>273.02</v>
      </c>
      <c r="R371" s="6">
        <f t="shared" si="26"/>
        <v>95.733766233766232</v>
      </c>
      <c r="S371" s="9">
        <f t="shared" si="27"/>
        <v>41308.25</v>
      </c>
      <c r="T371" s="9">
        <f t="shared" si="28"/>
        <v>41347.208333333336</v>
      </c>
      <c r="U371" t="str">
        <f t="shared" si="29"/>
        <v>2013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tr" cm="1">
        <f t="array" ref="O372:P372">_xlfn.TEXTSPLIT(N372,"/")</f>
        <v>theater</v>
      </c>
      <c r="P372" t="str">
        <v>plays</v>
      </c>
      <c r="Q372" s="5">
        <f t="shared" si="25"/>
        <v>159.36000000000001</v>
      </c>
      <c r="R372" s="6">
        <f t="shared" si="26"/>
        <v>29.997485752598056</v>
      </c>
      <c r="S372" s="9">
        <f t="shared" si="27"/>
        <v>43570.208333333328</v>
      </c>
      <c r="T372" s="9">
        <f t="shared" si="28"/>
        <v>43576.208333333328</v>
      </c>
      <c r="U372" t="str">
        <f t="shared" si="29"/>
        <v>2019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tr" cm="1">
        <f t="array" ref="O373:P373">_xlfn.TEXTSPLIT(N373,"/")</f>
        <v>theater</v>
      </c>
      <c r="P373" t="str">
        <v>plays</v>
      </c>
      <c r="Q373" s="5">
        <f t="shared" si="25"/>
        <v>67.87</v>
      </c>
      <c r="R373" s="6">
        <f t="shared" si="26"/>
        <v>59.011948529411768</v>
      </c>
      <c r="S373" s="9">
        <f t="shared" si="27"/>
        <v>42043.25</v>
      </c>
      <c r="T373" s="9">
        <f t="shared" si="28"/>
        <v>42094.208333333328</v>
      </c>
      <c r="U373" t="str">
        <f t="shared" si="29"/>
        <v>2015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tr" cm="1">
        <f t="array" ref="O374:P374">_xlfn.TEXTSPLIT(N374,"/")</f>
        <v>film &amp; video</v>
      </c>
      <c r="P374" t="str">
        <v>documentary</v>
      </c>
      <c r="Q374" s="5">
        <f t="shared" si="25"/>
        <v>1591.56</v>
      </c>
      <c r="R374" s="6">
        <f t="shared" si="26"/>
        <v>84.757396449704146</v>
      </c>
      <c r="S374" s="9">
        <f t="shared" si="27"/>
        <v>42012.25</v>
      </c>
      <c r="T374" s="9">
        <f t="shared" si="28"/>
        <v>42032.25</v>
      </c>
      <c r="U374" t="str">
        <f t="shared" si="29"/>
        <v>2015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tr" cm="1">
        <f t="array" ref="O375:P375">_xlfn.TEXTSPLIT(N375,"/")</f>
        <v>theater</v>
      </c>
      <c r="P375" t="str">
        <v>plays</v>
      </c>
      <c r="Q375" s="5">
        <f t="shared" si="25"/>
        <v>730.18</v>
      </c>
      <c r="R375" s="6">
        <f t="shared" si="26"/>
        <v>78.010921177587846</v>
      </c>
      <c r="S375" s="9">
        <f t="shared" si="27"/>
        <v>42964.208333333328</v>
      </c>
      <c r="T375" s="9">
        <f t="shared" si="28"/>
        <v>42972.208333333328</v>
      </c>
      <c r="U375" t="str">
        <f t="shared" si="29"/>
        <v>2017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tr" cm="1">
        <f t="array" ref="O376:P376">_xlfn.TEXTSPLIT(N376,"/")</f>
        <v>film &amp; video</v>
      </c>
      <c r="P376" t="str">
        <v>documentary</v>
      </c>
      <c r="Q376" s="5">
        <f t="shared" si="25"/>
        <v>13.19</v>
      </c>
      <c r="R376" s="6">
        <f t="shared" si="26"/>
        <v>50.05215419501134</v>
      </c>
      <c r="S376" s="9">
        <f t="shared" si="27"/>
        <v>43476.25</v>
      </c>
      <c r="T376" s="9">
        <f t="shared" si="28"/>
        <v>43481.25</v>
      </c>
      <c r="U376" t="str">
        <f t="shared" si="29"/>
        <v>2019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tr" cm="1">
        <f t="array" ref="O377:P377">_xlfn.TEXTSPLIT(N377,"/")</f>
        <v>music</v>
      </c>
      <c r="P377" t="str">
        <v>indie rock</v>
      </c>
      <c r="Q377" s="5">
        <f t="shared" si="25"/>
        <v>54.78</v>
      </c>
      <c r="R377" s="6">
        <f t="shared" si="26"/>
        <v>59.16</v>
      </c>
      <c r="S377" s="9">
        <f t="shared" si="27"/>
        <v>42293.208333333328</v>
      </c>
      <c r="T377" s="9">
        <f t="shared" si="28"/>
        <v>42350.25</v>
      </c>
      <c r="U377" t="str">
        <f t="shared" si="29"/>
        <v>2015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tr" cm="1">
        <f t="array" ref="O378:P378">_xlfn.TEXTSPLIT(N378,"/")</f>
        <v>music</v>
      </c>
      <c r="P378" t="str">
        <v>rock</v>
      </c>
      <c r="Q378" s="5">
        <f t="shared" si="25"/>
        <v>361.03</v>
      </c>
      <c r="R378" s="6">
        <f t="shared" si="26"/>
        <v>93.702290076335885</v>
      </c>
      <c r="S378" s="9">
        <f t="shared" si="27"/>
        <v>41826.208333333336</v>
      </c>
      <c r="T378" s="9">
        <f t="shared" si="28"/>
        <v>41832.208333333336</v>
      </c>
      <c r="U378" t="str">
        <f t="shared" si="29"/>
        <v>2014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tr" cm="1">
        <f t="array" ref="O379:P379">_xlfn.TEXTSPLIT(N379,"/")</f>
        <v>theater</v>
      </c>
      <c r="P379" t="str">
        <v>plays</v>
      </c>
      <c r="Q379" s="5">
        <f t="shared" si="25"/>
        <v>10.26</v>
      </c>
      <c r="R379" s="6">
        <f t="shared" si="26"/>
        <v>40.14173228346457</v>
      </c>
      <c r="S379" s="9">
        <f t="shared" si="27"/>
        <v>43760.208333333328</v>
      </c>
      <c r="T379" s="9">
        <f t="shared" si="28"/>
        <v>43774.25</v>
      </c>
      <c r="U379" t="str">
        <f t="shared" si="29"/>
        <v>2019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tr" cm="1">
        <f t="array" ref="O380:P380">_xlfn.TEXTSPLIT(N380,"/")</f>
        <v>film &amp; video</v>
      </c>
      <c r="P380" t="str">
        <v>documentary</v>
      </c>
      <c r="Q380" s="5">
        <f t="shared" si="25"/>
        <v>13.96</v>
      </c>
      <c r="R380" s="6">
        <f t="shared" si="26"/>
        <v>70.090140845070422</v>
      </c>
      <c r="S380" s="9">
        <f t="shared" si="27"/>
        <v>43241.208333333328</v>
      </c>
      <c r="T380" s="9">
        <f t="shared" si="28"/>
        <v>43279.208333333328</v>
      </c>
      <c r="U380" t="str">
        <f t="shared" si="29"/>
        <v>2018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tr" cm="1">
        <f t="array" ref="O381:P381">_xlfn.TEXTSPLIT(N381,"/")</f>
        <v>theater</v>
      </c>
      <c r="P381" t="str">
        <v>plays</v>
      </c>
      <c r="Q381" s="5">
        <f t="shared" si="25"/>
        <v>40.44</v>
      </c>
      <c r="R381" s="6">
        <f t="shared" si="26"/>
        <v>66.181818181818187</v>
      </c>
      <c r="S381" s="9">
        <f t="shared" si="27"/>
        <v>40843.208333333336</v>
      </c>
      <c r="T381" s="9">
        <f t="shared" si="28"/>
        <v>40857.25</v>
      </c>
      <c r="U381" t="str">
        <f t="shared" si="29"/>
        <v>2011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tr" cm="1">
        <f t="array" ref="O382:P382">_xlfn.TEXTSPLIT(N382,"/")</f>
        <v>theater</v>
      </c>
      <c r="P382" t="str">
        <v>plays</v>
      </c>
      <c r="Q382" s="5">
        <f t="shared" si="25"/>
        <v>160.32</v>
      </c>
      <c r="R382" s="6">
        <f t="shared" si="26"/>
        <v>47.714285714285715</v>
      </c>
      <c r="S382" s="9">
        <f t="shared" si="27"/>
        <v>41448.208333333336</v>
      </c>
      <c r="T382" s="9">
        <f t="shared" si="28"/>
        <v>41453.208333333336</v>
      </c>
      <c r="U382" t="str">
        <f t="shared" si="29"/>
        <v>2013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tr" cm="1">
        <f t="array" ref="O383:P383">_xlfn.TEXTSPLIT(N383,"/")</f>
        <v>theater</v>
      </c>
      <c r="P383" t="str">
        <v>plays</v>
      </c>
      <c r="Q383" s="5">
        <f t="shared" si="25"/>
        <v>183.94</v>
      </c>
      <c r="R383" s="6">
        <f t="shared" si="26"/>
        <v>62.896774193548389</v>
      </c>
      <c r="S383" s="9">
        <f t="shared" si="27"/>
        <v>42163.208333333328</v>
      </c>
      <c r="T383" s="9">
        <f t="shared" si="28"/>
        <v>42209.208333333328</v>
      </c>
      <c r="U383" t="str">
        <f t="shared" si="29"/>
        <v>2015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tr" cm="1">
        <f t="array" ref="O384:P384">_xlfn.TEXTSPLIT(N384,"/")</f>
        <v>photography</v>
      </c>
      <c r="P384" t="str">
        <v>photography books</v>
      </c>
      <c r="Q384" s="5">
        <f t="shared" si="25"/>
        <v>63.77</v>
      </c>
      <c r="R384" s="6">
        <f t="shared" si="26"/>
        <v>86.611940298507463</v>
      </c>
      <c r="S384" s="9">
        <f t="shared" si="27"/>
        <v>43024.208333333328</v>
      </c>
      <c r="T384" s="9">
        <f t="shared" si="28"/>
        <v>43043.208333333328</v>
      </c>
      <c r="U384" t="str">
        <f t="shared" si="29"/>
        <v>2017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tr" cm="1">
        <f t="array" ref="O385:P385">_xlfn.TEXTSPLIT(N385,"/")</f>
        <v>food</v>
      </c>
      <c r="P385" t="str">
        <v>food trucks</v>
      </c>
      <c r="Q385" s="5">
        <f t="shared" si="25"/>
        <v>225.38</v>
      </c>
      <c r="R385" s="6">
        <f t="shared" si="26"/>
        <v>75.126984126984127</v>
      </c>
      <c r="S385" s="9">
        <f t="shared" si="27"/>
        <v>43509.25</v>
      </c>
      <c r="T385" s="9">
        <f t="shared" si="28"/>
        <v>43515.25</v>
      </c>
      <c r="U385" t="str">
        <f t="shared" si="29"/>
        <v>2019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tr" cm="1">
        <f t="array" ref="O386:P386">_xlfn.TEXTSPLIT(N386,"/")</f>
        <v>film &amp; video</v>
      </c>
      <c r="P386" t="str">
        <v>documentary</v>
      </c>
      <c r="Q386" s="5">
        <f t="shared" ref="Q386:Q449" si="30">ROUND(E386/D386*100,2)</f>
        <v>172.01</v>
      </c>
      <c r="R386" s="6">
        <f t="shared" ref="R386:R449" si="31">IFERROR(E386/G386,0)</f>
        <v>41.004167534903104</v>
      </c>
      <c r="S386" s="9">
        <f t="shared" ref="S386:S449" si="32">(((J386/60)/60)/24)+DATE(1970,1,1)</f>
        <v>42776.25</v>
      </c>
      <c r="T386" s="9">
        <f t="shared" ref="T386:T449" si="33">(((K386/60)/60)/24)+DATE(1970,1,1)</f>
        <v>42803.25</v>
      </c>
      <c r="U386" t="str">
        <f t="shared" si="29"/>
        <v>2017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tr" cm="1">
        <f t="array" ref="O387:P387">_xlfn.TEXTSPLIT(N387,"/")</f>
        <v>publishing</v>
      </c>
      <c r="P387" t="str">
        <v>nonfiction</v>
      </c>
      <c r="Q387" s="5">
        <f t="shared" si="30"/>
        <v>146.16999999999999</v>
      </c>
      <c r="R387" s="6">
        <f t="shared" si="31"/>
        <v>50.007915567282325</v>
      </c>
      <c r="S387" s="9">
        <f t="shared" si="32"/>
        <v>43553.208333333328</v>
      </c>
      <c r="T387" s="9">
        <f t="shared" si="33"/>
        <v>43585.208333333328</v>
      </c>
      <c r="U387" t="str">
        <f t="shared" ref="U387:U450" si="34">TEXT(S387,"yyyy")</f>
        <v>2019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tr" cm="1">
        <f t="array" ref="O388:P388">_xlfn.TEXTSPLIT(N388,"/")</f>
        <v>theater</v>
      </c>
      <c r="P388" t="str">
        <v>plays</v>
      </c>
      <c r="Q388" s="5">
        <f t="shared" si="30"/>
        <v>76.42</v>
      </c>
      <c r="R388" s="6">
        <f t="shared" si="31"/>
        <v>96.960674157303373</v>
      </c>
      <c r="S388" s="9">
        <f t="shared" si="32"/>
        <v>40355.208333333336</v>
      </c>
      <c r="T388" s="9">
        <f t="shared" si="33"/>
        <v>40367.208333333336</v>
      </c>
      <c r="U388" t="str">
        <f t="shared" si="34"/>
        <v>2010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tr" cm="1">
        <f t="array" ref="O389:P389">_xlfn.TEXTSPLIT(N389,"/")</f>
        <v>technology</v>
      </c>
      <c r="P389" t="str">
        <v>wearables</v>
      </c>
      <c r="Q389" s="5">
        <f t="shared" si="30"/>
        <v>39.26</v>
      </c>
      <c r="R389" s="6">
        <f t="shared" si="31"/>
        <v>100.93160377358491</v>
      </c>
      <c r="S389" s="9">
        <f t="shared" si="32"/>
        <v>41072.208333333336</v>
      </c>
      <c r="T389" s="9">
        <f t="shared" si="33"/>
        <v>41077.208333333336</v>
      </c>
      <c r="U389" t="str">
        <f t="shared" si="34"/>
        <v>2012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tr" cm="1">
        <f t="array" ref="O390:P390">_xlfn.TEXTSPLIT(N390,"/")</f>
        <v>music</v>
      </c>
      <c r="P390" t="str">
        <v>indie rock</v>
      </c>
      <c r="Q390" s="5">
        <f t="shared" si="30"/>
        <v>11.27</v>
      </c>
      <c r="R390" s="6">
        <f t="shared" si="31"/>
        <v>89.227586206896547</v>
      </c>
      <c r="S390" s="9">
        <f t="shared" si="32"/>
        <v>40912.25</v>
      </c>
      <c r="T390" s="9">
        <f t="shared" si="33"/>
        <v>40914.25</v>
      </c>
      <c r="U390" t="str">
        <f t="shared" si="34"/>
        <v>2012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tr" cm="1">
        <f t="array" ref="O391:P391">_xlfn.TEXTSPLIT(N391,"/")</f>
        <v>theater</v>
      </c>
      <c r="P391" t="str">
        <v>plays</v>
      </c>
      <c r="Q391" s="5">
        <f t="shared" si="30"/>
        <v>122.11</v>
      </c>
      <c r="R391" s="6">
        <f t="shared" si="31"/>
        <v>87.979166666666671</v>
      </c>
      <c r="S391" s="9">
        <f t="shared" si="32"/>
        <v>40479.208333333336</v>
      </c>
      <c r="T391" s="9">
        <f t="shared" si="33"/>
        <v>40506.25</v>
      </c>
      <c r="U391" t="str">
        <f t="shared" si="34"/>
        <v>2010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tr" cm="1">
        <f t="array" ref="O392:P392">_xlfn.TEXTSPLIT(N392,"/")</f>
        <v>photography</v>
      </c>
      <c r="P392" t="str">
        <v>photography books</v>
      </c>
      <c r="Q392" s="5">
        <f t="shared" si="30"/>
        <v>186.54</v>
      </c>
      <c r="R392" s="6">
        <f t="shared" si="31"/>
        <v>89.54</v>
      </c>
      <c r="S392" s="9">
        <f t="shared" si="32"/>
        <v>41530.208333333336</v>
      </c>
      <c r="T392" s="9">
        <f t="shared" si="33"/>
        <v>41545.208333333336</v>
      </c>
      <c r="U392" t="str">
        <f t="shared" si="34"/>
        <v>2013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tr" cm="1">
        <f t="array" ref="O393:P393">_xlfn.TEXTSPLIT(N393,"/")</f>
        <v>publishing</v>
      </c>
      <c r="P393" t="str">
        <v>nonfiction</v>
      </c>
      <c r="Q393" s="5">
        <f t="shared" si="30"/>
        <v>7.27</v>
      </c>
      <c r="R393" s="6">
        <f t="shared" si="31"/>
        <v>29.09271523178808</v>
      </c>
      <c r="S393" s="9">
        <f t="shared" si="32"/>
        <v>41653.25</v>
      </c>
      <c r="T393" s="9">
        <f t="shared" si="33"/>
        <v>41655.25</v>
      </c>
      <c r="U393" t="str">
        <f t="shared" si="34"/>
        <v>2014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tr" cm="1">
        <f t="array" ref="O394:P394">_xlfn.TEXTSPLIT(N394,"/")</f>
        <v>technology</v>
      </c>
      <c r="P394" t="str">
        <v>wearables</v>
      </c>
      <c r="Q394" s="5">
        <f t="shared" si="30"/>
        <v>65.64</v>
      </c>
      <c r="R394" s="6">
        <f t="shared" si="31"/>
        <v>42.006218905472636</v>
      </c>
      <c r="S394" s="9">
        <f t="shared" si="32"/>
        <v>40549.25</v>
      </c>
      <c r="T394" s="9">
        <f t="shared" si="33"/>
        <v>40551.25</v>
      </c>
      <c r="U394" t="str">
        <f t="shared" si="34"/>
        <v>2011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tr" cm="1">
        <f t="array" ref="O395:P395">_xlfn.TEXTSPLIT(N395,"/")</f>
        <v>music</v>
      </c>
      <c r="P395" t="str">
        <v>jazz</v>
      </c>
      <c r="Q395" s="5">
        <f t="shared" si="30"/>
        <v>228.96</v>
      </c>
      <c r="R395" s="6">
        <f t="shared" si="31"/>
        <v>47.004903563255965</v>
      </c>
      <c r="S395" s="9">
        <f t="shared" si="32"/>
        <v>42933.208333333328</v>
      </c>
      <c r="T395" s="9">
        <f t="shared" si="33"/>
        <v>42934.208333333328</v>
      </c>
      <c r="U395" t="str">
        <f t="shared" si="34"/>
        <v>2017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tr" cm="1">
        <f t="array" ref="O396:P396">_xlfn.TEXTSPLIT(N396,"/")</f>
        <v>film &amp; video</v>
      </c>
      <c r="P396" t="str">
        <v>documentary</v>
      </c>
      <c r="Q396" s="5">
        <f t="shared" si="30"/>
        <v>469.38</v>
      </c>
      <c r="R396" s="6">
        <f t="shared" si="31"/>
        <v>110.44117647058823</v>
      </c>
      <c r="S396" s="9">
        <f t="shared" si="32"/>
        <v>41484.208333333336</v>
      </c>
      <c r="T396" s="9">
        <f t="shared" si="33"/>
        <v>41494.208333333336</v>
      </c>
      <c r="U396" t="str">
        <f t="shared" si="34"/>
        <v>2013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tr" cm="1">
        <f t="array" ref="O397:P397">_xlfn.TEXTSPLIT(N397,"/")</f>
        <v>theater</v>
      </c>
      <c r="P397" t="str">
        <v>plays</v>
      </c>
      <c r="Q397" s="5">
        <f t="shared" si="30"/>
        <v>130.11000000000001</v>
      </c>
      <c r="R397" s="6">
        <f t="shared" si="31"/>
        <v>41.990909090909092</v>
      </c>
      <c r="S397" s="9">
        <f t="shared" si="32"/>
        <v>40885.25</v>
      </c>
      <c r="T397" s="9">
        <f t="shared" si="33"/>
        <v>40886.25</v>
      </c>
      <c r="U397" t="str">
        <f t="shared" si="34"/>
        <v>2011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tr" cm="1">
        <f t="array" ref="O398:P398">_xlfn.TEXTSPLIT(N398,"/")</f>
        <v>film &amp; video</v>
      </c>
      <c r="P398" t="str">
        <v>drama</v>
      </c>
      <c r="Q398" s="5">
        <f t="shared" si="30"/>
        <v>167.05</v>
      </c>
      <c r="R398" s="6">
        <f t="shared" si="31"/>
        <v>48.012468827930178</v>
      </c>
      <c r="S398" s="9">
        <f t="shared" si="32"/>
        <v>43378.208333333328</v>
      </c>
      <c r="T398" s="9">
        <f t="shared" si="33"/>
        <v>43386.208333333328</v>
      </c>
      <c r="U398" t="str">
        <f t="shared" si="34"/>
        <v>2018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tr" cm="1">
        <f t="array" ref="O399:P399">_xlfn.TEXTSPLIT(N399,"/")</f>
        <v>music</v>
      </c>
      <c r="P399" t="str">
        <v>rock</v>
      </c>
      <c r="Q399" s="5">
        <f t="shared" si="30"/>
        <v>173.86</v>
      </c>
      <c r="R399" s="6">
        <f t="shared" si="31"/>
        <v>31.019823788546255</v>
      </c>
      <c r="S399" s="9">
        <f t="shared" si="32"/>
        <v>41417.208333333336</v>
      </c>
      <c r="T399" s="9">
        <f t="shared" si="33"/>
        <v>41423.208333333336</v>
      </c>
      <c r="U399" t="str">
        <f t="shared" si="34"/>
        <v>2013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tr" cm="1">
        <f t="array" ref="O400:P400">_xlfn.TEXTSPLIT(N400,"/")</f>
        <v>film &amp; video</v>
      </c>
      <c r="P400" t="str">
        <v>animation</v>
      </c>
      <c r="Q400" s="5">
        <f t="shared" si="30"/>
        <v>717.76</v>
      </c>
      <c r="R400" s="6">
        <f t="shared" si="31"/>
        <v>99.203252032520325</v>
      </c>
      <c r="S400" s="9">
        <f t="shared" si="32"/>
        <v>43228.208333333328</v>
      </c>
      <c r="T400" s="9">
        <f t="shared" si="33"/>
        <v>43230.208333333328</v>
      </c>
      <c r="U400" t="str">
        <f t="shared" si="34"/>
        <v>2018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tr" cm="1">
        <f t="array" ref="O401:P401">_xlfn.TEXTSPLIT(N401,"/")</f>
        <v>music</v>
      </c>
      <c r="P401" t="str">
        <v>indie rock</v>
      </c>
      <c r="Q401" s="5">
        <f t="shared" si="30"/>
        <v>63.85</v>
      </c>
      <c r="R401" s="6">
        <f t="shared" si="31"/>
        <v>66.022316684378325</v>
      </c>
      <c r="S401" s="9">
        <f t="shared" si="32"/>
        <v>40576.25</v>
      </c>
      <c r="T401" s="9">
        <f t="shared" si="33"/>
        <v>40583.25</v>
      </c>
      <c r="U401" t="str">
        <f t="shared" si="34"/>
        <v>2011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tr" cm="1">
        <f t="array" ref="O402:P402">_xlfn.TEXTSPLIT(N402,"/")</f>
        <v>photography</v>
      </c>
      <c r="P402" t="str">
        <v>photography books</v>
      </c>
      <c r="Q402" s="5">
        <f t="shared" si="30"/>
        <v>2</v>
      </c>
      <c r="R402" s="6">
        <f t="shared" si="31"/>
        <v>2</v>
      </c>
      <c r="S402" s="9">
        <f t="shared" si="32"/>
        <v>41502.208333333336</v>
      </c>
      <c r="T402" s="9">
        <f t="shared" si="33"/>
        <v>41524.208333333336</v>
      </c>
      <c r="U402" t="str">
        <f t="shared" si="34"/>
        <v>2013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tr" cm="1">
        <f t="array" ref="O403:P403">_xlfn.TEXTSPLIT(N403,"/")</f>
        <v>theater</v>
      </c>
      <c r="P403" t="str">
        <v>plays</v>
      </c>
      <c r="Q403" s="5">
        <f t="shared" si="30"/>
        <v>1530.22</v>
      </c>
      <c r="R403" s="6">
        <f t="shared" si="31"/>
        <v>46.060200668896321</v>
      </c>
      <c r="S403" s="9">
        <f t="shared" si="32"/>
        <v>43765.208333333328</v>
      </c>
      <c r="T403" s="9">
        <f t="shared" si="33"/>
        <v>43765.208333333328</v>
      </c>
      <c r="U403" t="str">
        <f t="shared" si="34"/>
        <v>2019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tr" cm="1">
        <f t="array" ref="O404:P404">_xlfn.TEXTSPLIT(N404,"/")</f>
        <v>film &amp; video</v>
      </c>
      <c r="P404" t="str">
        <v>shorts</v>
      </c>
      <c r="Q404" s="5">
        <f t="shared" si="30"/>
        <v>40.36</v>
      </c>
      <c r="R404" s="6">
        <f t="shared" si="31"/>
        <v>73.650000000000006</v>
      </c>
      <c r="S404" s="9">
        <f t="shared" si="32"/>
        <v>40914.25</v>
      </c>
      <c r="T404" s="9">
        <f t="shared" si="33"/>
        <v>40961.25</v>
      </c>
      <c r="U404" t="str">
        <f t="shared" si="34"/>
        <v>2012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tr" cm="1">
        <f t="array" ref="O405:P405">_xlfn.TEXTSPLIT(N405,"/")</f>
        <v>theater</v>
      </c>
      <c r="P405" t="str">
        <v>plays</v>
      </c>
      <c r="Q405" s="5">
        <f t="shared" si="30"/>
        <v>86.22</v>
      </c>
      <c r="R405" s="6">
        <f t="shared" si="31"/>
        <v>55.99336650082919</v>
      </c>
      <c r="S405" s="9">
        <f t="shared" si="32"/>
        <v>40310.208333333336</v>
      </c>
      <c r="T405" s="9">
        <f t="shared" si="33"/>
        <v>40346.208333333336</v>
      </c>
      <c r="U405" t="str">
        <f t="shared" si="34"/>
        <v>2010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tr" cm="1">
        <f t="array" ref="O406:P406">_xlfn.TEXTSPLIT(N406,"/")</f>
        <v>theater</v>
      </c>
      <c r="P406" t="str">
        <v>plays</v>
      </c>
      <c r="Q406" s="5">
        <f t="shared" si="30"/>
        <v>315.58</v>
      </c>
      <c r="R406" s="6">
        <f t="shared" si="31"/>
        <v>68.985695127402778</v>
      </c>
      <c r="S406" s="9">
        <f t="shared" si="32"/>
        <v>43053.25</v>
      </c>
      <c r="T406" s="9">
        <f t="shared" si="33"/>
        <v>43056.25</v>
      </c>
      <c r="U406" t="str">
        <f t="shared" si="34"/>
        <v>2017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tr" cm="1">
        <f t="array" ref="O407:P407">_xlfn.TEXTSPLIT(N407,"/")</f>
        <v>theater</v>
      </c>
      <c r="P407" t="str">
        <v>plays</v>
      </c>
      <c r="Q407" s="5">
        <f t="shared" si="30"/>
        <v>89.62</v>
      </c>
      <c r="R407" s="6">
        <f t="shared" si="31"/>
        <v>60.981609195402299</v>
      </c>
      <c r="S407" s="9">
        <f t="shared" si="32"/>
        <v>43255.208333333328</v>
      </c>
      <c r="T407" s="9">
        <f t="shared" si="33"/>
        <v>43305.208333333328</v>
      </c>
      <c r="U407" t="str">
        <f t="shared" si="34"/>
        <v>2018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tr" cm="1">
        <f t="array" ref="O408:P408">_xlfn.TEXTSPLIT(N408,"/")</f>
        <v>film &amp; video</v>
      </c>
      <c r="P408" t="str">
        <v>documentary</v>
      </c>
      <c r="Q408" s="5">
        <f t="shared" si="30"/>
        <v>182.15</v>
      </c>
      <c r="R408" s="6">
        <f t="shared" si="31"/>
        <v>110.98139534883721</v>
      </c>
      <c r="S408" s="9">
        <f t="shared" si="32"/>
        <v>41304.25</v>
      </c>
      <c r="T408" s="9">
        <f t="shared" si="33"/>
        <v>41316.25</v>
      </c>
      <c r="U408" t="str">
        <f t="shared" si="34"/>
        <v>2013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tr" cm="1">
        <f t="array" ref="O409:P409">_xlfn.TEXTSPLIT(N409,"/")</f>
        <v>theater</v>
      </c>
      <c r="P409" t="str">
        <v>plays</v>
      </c>
      <c r="Q409" s="5">
        <f t="shared" si="30"/>
        <v>355.88</v>
      </c>
      <c r="R409" s="6">
        <f t="shared" si="31"/>
        <v>25</v>
      </c>
      <c r="S409" s="9">
        <f t="shared" si="32"/>
        <v>43751.208333333328</v>
      </c>
      <c r="T409" s="9">
        <f t="shared" si="33"/>
        <v>43758.208333333328</v>
      </c>
      <c r="U409" t="str">
        <f t="shared" si="34"/>
        <v>2019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tr" cm="1">
        <f t="array" ref="O410:P410">_xlfn.TEXTSPLIT(N410,"/")</f>
        <v>film &amp; video</v>
      </c>
      <c r="P410" t="str">
        <v>documentary</v>
      </c>
      <c r="Q410" s="5">
        <f t="shared" si="30"/>
        <v>131.84</v>
      </c>
      <c r="R410" s="6">
        <f t="shared" si="31"/>
        <v>78.759740259740255</v>
      </c>
      <c r="S410" s="9">
        <f t="shared" si="32"/>
        <v>42541.208333333328</v>
      </c>
      <c r="T410" s="9">
        <f t="shared" si="33"/>
        <v>42561.208333333328</v>
      </c>
      <c r="U410" t="str">
        <f t="shared" si="34"/>
        <v>2016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tr" cm="1">
        <f t="array" ref="O411:P411">_xlfn.TEXTSPLIT(N411,"/")</f>
        <v>music</v>
      </c>
      <c r="P411" t="str">
        <v>rock</v>
      </c>
      <c r="Q411" s="5">
        <f t="shared" si="30"/>
        <v>46.32</v>
      </c>
      <c r="R411" s="6">
        <f t="shared" si="31"/>
        <v>87.960784313725483</v>
      </c>
      <c r="S411" s="9">
        <f t="shared" si="32"/>
        <v>42843.208333333328</v>
      </c>
      <c r="T411" s="9">
        <f t="shared" si="33"/>
        <v>42847.208333333328</v>
      </c>
      <c r="U411" t="str">
        <f t="shared" si="34"/>
        <v>2017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tr" cm="1">
        <f t="array" ref="O412:P412">_xlfn.TEXTSPLIT(N412,"/")</f>
        <v>games</v>
      </c>
      <c r="P412" t="str">
        <v>mobile games</v>
      </c>
      <c r="Q412" s="5">
        <f t="shared" si="30"/>
        <v>36.130000000000003</v>
      </c>
      <c r="R412" s="6">
        <f t="shared" si="31"/>
        <v>49.987398739873989</v>
      </c>
      <c r="S412" s="9">
        <f t="shared" si="32"/>
        <v>42122.208333333328</v>
      </c>
      <c r="T412" s="9">
        <f t="shared" si="33"/>
        <v>42122.208333333328</v>
      </c>
      <c r="U412" t="str">
        <f t="shared" si="34"/>
        <v>2015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tr" cm="1">
        <f t="array" ref="O413:P413">_xlfn.TEXTSPLIT(N413,"/")</f>
        <v>theater</v>
      </c>
      <c r="P413" t="str">
        <v>plays</v>
      </c>
      <c r="Q413" s="5">
        <f t="shared" si="30"/>
        <v>104.63</v>
      </c>
      <c r="R413" s="6">
        <f t="shared" si="31"/>
        <v>99.524390243902445</v>
      </c>
      <c r="S413" s="9">
        <f t="shared" si="32"/>
        <v>42884.208333333328</v>
      </c>
      <c r="T413" s="9">
        <f t="shared" si="33"/>
        <v>42886.208333333328</v>
      </c>
      <c r="U413" t="str">
        <f t="shared" si="34"/>
        <v>2017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tr" cm="1">
        <f t="array" ref="O414:P414">_xlfn.TEXTSPLIT(N414,"/")</f>
        <v>publishing</v>
      </c>
      <c r="P414" t="str">
        <v>fiction</v>
      </c>
      <c r="Q414" s="5">
        <f t="shared" si="30"/>
        <v>668.86</v>
      </c>
      <c r="R414" s="6">
        <f t="shared" si="31"/>
        <v>104.82089552238806</v>
      </c>
      <c r="S414" s="9">
        <f t="shared" si="32"/>
        <v>41642.25</v>
      </c>
      <c r="T414" s="9">
        <f t="shared" si="33"/>
        <v>41652.25</v>
      </c>
      <c r="U414" t="str">
        <f t="shared" si="34"/>
        <v>2014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tr" cm="1">
        <f t="array" ref="O415:P415">_xlfn.TEXTSPLIT(N415,"/")</f>
        <v>film &amp; video</v>
      </c>
      <c r="P415" t="str">
        <v>animation</v>
      </c>
      <c r="Q415" s="5">
        <f t="shared" si="30"/>
        <v>62.07</v>
      </c>
      <c r="R415" s="6">
        <f t="shared" si="31"/>
        <v>108.01469237832875</v>
      </c>
      <c r="S415" s="9">
        <f t="shared" si="32"/>
        <v>43431.25</v>
      </c>
      <c r="T415" s="9">
        <f t="shared" si="33"/>
        <v>43458.25</v>
      </c>
      <c r="U415" t="str">
        <f t="shared" si="34"/>
        <v>2018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tr" cm="1">
        <f t="array" ref="O416:P416">_xlfn.TEXTSPLIT(N416,"/")</f>
        <v>food</v>
      </c>
      <c r="P416" t="str">
        <v>food trucks</v>
      </c>
      <c r="Q416" s="5">
        <f t="shared" si="30"/>
        <v>84.7</v>
      </c>
      <c r="R416" s="6">
        <f t="shared" si="31"/>
        <v>28.998544660724033</v>
      </c>
      <c r="S416" s="9">
        <f t="shared" si="32"/>
        <v>40288.208333333336</v>
      </c>
      <c r="T416" s="9">
        <f t="shared" si="33"/>
        <v>40296.208333333336</v>
      </c>
      <c r="U416" t="str">
        <f t="shared" si="34"/>
        <v>2010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tr" cm="1">
        <f t="array" ref="O417:P417">_xlfn.TEXTSPLIT(N417,"/")</f>
        <v>theater</v>
      </c>
      <c r="P417" t="str">
        <v>plays</v>
      </c>
      <c r="Q417" s="5">
        <f t="shared" si="30"/>
        <v>11.06</v>
      </c>
      <c r="R417" s="6">
        <f t="shared" si="31"/>
        <v>30.028708133971293</v>
      </c>
      <c r="S417" s="9">
        <f t="shared" si="32"/>
        <v>40921.25</v>
      </c>
      <c r="T417" s="9">
        <f t="shared" si="33"/>
        <v>40938.25</v>
      </c>
      <c r="U417" t="str">
        <f t="shared" si="34"/>
        <v>2012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tr" cm="1">
        <f t="array" ref="O418:P418">_xlfn.TEXTSPLIT(N418,"/")</f>
        <v>film &amp; video</v>
      </c>
      <c r="P418" t="str">
        <v>documentary</v>
      </c>
      <c r="Q418" s="5">
        <f t="shared" si="30"/>
        <v>43.84</v>
      </c>
      <c r="R418" s="6">
        <f t="shared" si="31"/>
        <v>41.005559416261292</v>
      </c>
      <c r="S418" s="9">
        <f t="shared" si="32"/>
        <v>40560.25</v>
      </c>
      <c r="T418" s="9">
        <f t="shared" si="33"/>
        <v>40569.25</v>
      </c>
      <c r="U418" t="str">
        <f t="shared" si="34"/>
        <v>2011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tr" cm="1">
        <f t="array" ref="O419:P419">_xlfn.TEXTSPLIT(N419,"/")</f>
        <v>theater</v>
      </c>
      <c r="P419" t="str">
        <v>plays</v>
      </c>
      <c r="Q419" s="5">
        <f t="shared" si="30"/>
        <v>55.47</v>
      </c>
      <c r="R419" s="6">
        <f t="shared" si="31"/>
        <v>62.866666666666667</v>
      </c>
      <c r="S419" s="9">
        <f t="shared" si="32"/>
        <v>43407.208333333328</v>
      </c>
      <c r="T419" s="9">
        <f t="shared" si="33"/>
        <v>43431.25</v>
      </c>
      <c r="U419" t="str">
        <f t="shared" si="34"/>
        <v>2018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tr" cm="1">
        <f t="array" ref="O420:P420">_xlfn.TEXTSPLIT(N420,"/")</f>
        <v>film &amp; video</v>
      </c>
      <c r="P420" t="str">
        <v>documentary</v>
      </c>
      <c r="Q420" s="5">
        <f t="shared" si="30"/>
        <v>57.4</v>
      </c>
      <c r="R420" s="6">
        <f t="shared" si="31"/>
        <v>47.005002501250623</v>
      </c>
      <c r="S420" s="9">
        <f t="shared" si="32"/>
        <v>41035.208333333336</v>
      </c>
      <c r="T420" s="9">
        <f t="shared" si="33"/>
        <v>41036.208333333336</v>
      </c>
      <c r="U420" t="str">
        <f t="shared" si="34"/>
        <v>2012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tr" cm="1">
        <f t="array" ref="O421:P421">_xlfn.TEXTSPLIT(N421,"/")</f>
        <v>technology</v>
      </c>
      <c r="P421" t="str">
        <v>web</v>
      </c>
      <c r="Q421" s="5">
        <f t="shared" si="30"/>
        <v>123.43</v>
      </c>
      <c r="R421" s="6">
        <f t="shared" si="31"/>
        <v>26.997693638285604</v>
      </c>
      <c r="S421" s="9">
        <f t="shared" si="32"/>
        <v>40899.25</v>
      </c>
      <c r="T421" s="9">
        <f t="shared" si="33"/>
        <v>40905.25</v>
      </c>
      <c r="U421" t="str">
        <f t="shared" si="34"/>
        <v>2011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tr" cm="1">
        <f t="array" ref="O422:P422">_xlfn.TEXTSPLIT(N422,"/")</f>
        <v>theater</v>
      </c>
      <c r="P422" t="str">
        <v>plays</v>
      </c>
      <c r="Q422" s="5">
        <f t="shared" si="30"/>
        <v>128.46</v>
      </c>
      <c r="R422" s="6">
        <f t="shared" si="31"/>
        <v>68.329787234042556</v>
      </c>
      <c r="S422" s="9">
        <f t="shared" si="32"/>
        <v>42911.208333333328</v>
      </c>
      <c r="T422" s="9">
        <f t="shared" si="33"/>
        <v>42925.208333333328</v>
      </c>
      <c r="U422" t="str">
        <f t="shared" si="34"/>
        <v>2017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tr" cm="1">
        <f t="array" ref="O423:P423">_xlfn.TEXTSPLIT(N423,"/")</f>
        <v>technology</v>
      </c>
      <c r="P423" t="str">
        <v>wearables</v>
      </c>
      <c r="Q423" s="5">
        <f t="shared" si="30"/>
        <v>63.99</v>
      </c>
      <c r="R423" s="6">
        <f t="shared" si="31"/>
        <v>50.974576271186443</v>
      </c>
      <c r="S423" s="9">
        <f t="shared" si="32"/>
        <v>42915.208333333328</v>
      </c>
      <c r="T423" s="9">
        <f t="shared" si="33"/>
        <v>42945.208333333328</v>
      </c>
      <c r="U423" t="str">
        <f t="shared" si="34"/>
        <v>2017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tr" cm="1">
        <f t="array" ref="O424:P424">_xlfn.TEXTSPLIT(N424,"/")</f>
        <v>theater</v>
      </c>
      <c r="P424" t="str">
        <v>plays</v>
      </c>
      <c r="Q424" s="5">
        <f t="shared" si="30"/>
        <v>127.3</v>
      </c>
      <c r="R424" s="6">
        <f t="shared" si="31"/>
        <v>54.024390243902438</v>
      </c>
      <c r="S424" s="9">
        <f t="shared" si="32"/>
        <v>40285.208333333336</v>
      </c>
      <c r="T424" s="9">
        <f t="shared" si="33"/>
        <v>40305.208333333336</v>
      </c>
      <c r="U424" t="str">
        <f t="shared" si="34"/>
        <v>2010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tr" cm="1">
        <f t="array" ref="O425:P425">_xlfn.TEXTSPLIT(N425,"/")</f>
        <v>food</v>
      </c>
      <c r="P425" t="str">
        <v>food trucks</v>
      </c>
      <c r="Q425" s="5">
        <f t="shared" si="30"/>
        <v>10.64</v>
      </c>
      <c r="R425" s="6">
        <f t="shared" si="31"/>
        <v>97.055555555555557</v>
      </c>
      <c r="S425" s="9">
        <f t="shared" si="32"/>
        <v>40808.208333333336</v>
      </c>
      <c r="T425" s="9">
        <f t="shared" si="33"/>
        <v>40810.208333333336</v>
      </c>
      <c r="U425" t="str">
        <f t="shared" si="34"/>
        <v>2011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tr" cm="1">
        <f t="array" ref="O426:P426">_xlfn.TEXTSPLIT(N426,"/")</f>
        <v>music</v>
      </c>
      <c r="P426" t="str">
        <v>indie rock</v>
      </c>
      <c r="Q426" s="5">
        <f t="shared" si="30"/>
        <v>40.47</v>
      </c>
      <c r="R426" s="6">
        <f t="shared" si="31"/>
        <v>24.867469879518072</v>
      </c>
      <c r="S426" s="9">
        <f t="shared" si="32"/>
        <v>43208.208333333328</v>
      </c>
      <c r="T426" s="9">
        <f t="shared" si="33"/>
        <v>43214.208333333328</v>
      </c>
      <c r="U426" t="str">
        <f t="shared" si="34"/>
        <v>2018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tr" cm="1">
        <f t="array" ref="O427:P427">_xlfn.TEXTSPLIT(N427,"/")</f>
        <v>photography</v>
      </c>
      <c r="P427" t="str">
        <v>photography books</v>
      </c>
      <c r="Q427" s="5">
        <f t="shared" si="30"/>
        <v>287.67</v>
      </c>
      <c r="R427" s="6">
        <f t="shared" si="31"/>
        <v>84.423913043478265</v>
      </c>
      <c r="S427" s="9">
        <f t="shared" si="32"/>
        <v>42213.208333333328</v>
      </c>
      <c r="T427" s="9">
        <f t="shared" si="33"/>
        <v>42219.208333333328</v>
      </c>
      <c r="U427" t="str">
        <f t="shared" si="34"/>
        <v>2015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tr" cm="1">
        <f t="array" ref="O428:P428">_xlfn.TEXTSPLIT(N428,"/")</f>
        <v>theater</v>
      </c>
      <c r="P428" t="str">
        <v>plays</v>
      </c>
      <c r="Q428" s="5">
        <f t="shared" si="30"/>
        <v>572.94000000000005</v>
      </c>
      <c r="R428" s="6">
        <f t="shared" si="31"/>
        <v>47.091324200913242</v>
      </c>
      <c r="S428" s="9">
        <f t="shared" si="32"/>
        <v>41332.25</v>
      </c>
      <c r="T428" s="9">
        <f t="shared" si="33"/>
        <v>41339.25</v>
      </c>
      <c r="U428" t="str">
        <f t="shared" si="34"/>
        <v>2013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tr" cm="1">
        <f t="array" ref="O429:P429">_xlfn.TEXTSPLIT(N429,"/")</f>
        <v>theater</v>
      </c>
      <c r="P429" t="str">
        <v>plays</v>
      </c>
      <c r="Q429" s="5">
        <f t="shared" si="30"/>
        <v>112.9</v>
      </c>
      <c r="R429" s="6">
        <f t="shared" si="31"/>
        <v>77.996041171813147</v>
      </c>
      <c r="S429" s="9">
        <f t="shared" si="32"/>
        <v>41895.208333333336</v>
      </c>
      <c r="T429" s="9">
        <f t="shared" si="33"/>
        <v>41927.208333333336</v>
      </c>
      <c r="U429" t="str">
        <f t="shared" si="34"/>
        <v>2014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tr" cm="1">
        <f t="array" ref="O430:P430">_xlfn.TEXTSPLIT(N430,"/")</f>
        <v>film &amp; video</v>
      </c>
      <c r="P430" t="str">
        <v>animation</v>
      </c>
      <c r="Q430" s="5">
        <f t="shared" si="30"/>
        <v>46.39</v>
      </c>
      <c r="R430" s="6">
        <f t="shared" si="31"/>
        <v>62.967871485943775</v>
      </c>
      <c r="S430" s="9">
        <f t="shared" si="32"/>
        <v>40585.25</v>
      </c>
      <c r="T430" s="9">
        <f t="shared" si="33"/>
        <v>40592.25</v>
      </c>
      <c r="U430" t="str">
        <f t="shared" si="34"/>
        <v>2011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tr" cm="1">
        <f t="array" ref="O431:P431">_xlfn.TEXTSPLIT(N431,"/")</f>
        <v>photography</v>
      </c>
      <c r="P431" t="str">
        <v>photography books</v>
      </c>
      <c r="Q431" s="5">
        <f t="shared" si="30"/>
        <v>90.68</v>
      </c>
      <c r="R431" s="6">
        <f t="shared" si="31"/>
        <v>81.006080449017773</v>
      </c>
      <c r="S431" s="9">
        <f t="shared" si="32"/>
        <v>41680.25</v>
      </c>
      <c r="T431" s="9">
        <f t="shared" si="33"/>
        <v>41708.208333333336</v>
      </c>
      <c r="U431" t="str">
        <f t="shared" si="34"/>
        <v>2014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tr" cm="1">
        <f t="array" ref="O432:P432">_xlfn.TEXTSPLIT(N432,"/")</f>
        <v>theater</v>
      </c>
      <c r="P432" t="str">
        <v>plays</v>
      </c>
      <c r="Q432" s="5">
        <f t="shared" si="30"/>
        <v>67.739999999999995</v>
      </c>
      <c r="R432" s="6">
        <f t="shared" si="31"/>
        <v>65.321428571428569</v>
      </c>
      <c r="S432" s="9">
        <f t="shared" si="32"/>
        <v>43737.208333333328</v>
      </c>
      <c r="T432" s="9">
        <f t="shared" si="33"/>
        <v>43771.208333333328</v>
      </c>
      <c r="U432" t="str">
        <f t="shared" si="34"/>
        <v>2019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tr" cm="1">
        <f t="array" ref="O433:P433">_xlfn.TEXTSPLIT(N433,"/")</f>
        <v>theater</v>
      </c>
      <c r="P433" t="str">
        <v>plays</v>
      </c>
      <c r="Q433" s="5">
        <f t="shared" si="30"/>
        <v>192.49</v>
      </c>
      <c r="R433" s="6">
        <f t="shared" si="31"/>
        <v>104.43617021276596</v>
      </c>
      <c r="S433" s="9">
        <f t="shared" si="32"/>
        <v>43273.208333333328</v>
      </c>
      <c r="T433" s="9">
        <f t="shared" si="33"/>
        <v>43290.208333333328</v>
      </c>
      <c r="U433" t="str">
        <f t="shared" si="34"/>
        <v>2018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tr" cm="1">
        <f t="array" ref="O434:P434">_xlfn.TEXTSPLIT(N434,"/")</f>
        <v>theater</v>
      </c>
      <c r="P434" t="str">
        <v>plays</v>
      </c>
      <c r="Q434" s="5">
        <f t="shared" si="30"/>
        <v>82.71</v>
      </c>
      <c r="R434" s="6">
        <f t="shared" si="31"/>
        <v>69.989010989010993</v>
      </c>
      <c r="S434" s="9">
        <f t="shared" si="32"/>
        <v>41761.208333333336</v>
      </c>
      <c r="T434" s="9">
        <f t="shared" si="33"/>
        <v>41781.208333333336</v>
      </c>
      <c r="U434" t="str">
        <f t="shared" si="34"/>
        <v>2014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tr" cm="1">
        <f t="array" ref="O435:P435">_xlfn.TEXTSPLIT(N435,"/")</f>
        <v>film &amp; video</v>
      </c>
      <c r="P435" t="str">
        <v>documentary</v>
      </c>
      <c r="Q435" s="5">
        <f t="shared" si="30"/>
        <v>54.16</v>
      </c>
      <c r="R435" s="6">
        <f t="shared" si="31"/>
        <v>83.023989898989896</v>
      </c>
      <c r="S435" s="9">
        <f t="shared" si="32"/>
        <v>41603.25</v>
      </c>
      <c r="T435" s="9">
        <f t="shared" si="33"/>
        <v>41619.25</v>
      </c>
      <c r="U435" t="str">
        <f t="shared" si="34"/>
        <v>2013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tr" cm="1">
        <f t="array" ref="O436:P436">_xlfn.TEXTSPLIT(N436,"/")</f>
        <v>theater</v>
      </c>
      <c r="P436" t="str">
        <v>plays</v>
      </c>
      <c r="Q436" s="5">
        <f t="shared" si="30"/>
        <v>16.72</v>
      </c>
      <c r="R436" s="6">
        <f t="shared" si="31"/>
        <v>90.3</v>
      </c>
      <c r="S436" s="9">
        <f t="shared" si="32"/>
        <v>42705.25</v>
      </c>
      <c r="T436" s="9">
        <f t="shared" si="33"/>
        <v>42719.25</v>
      </c>
      <c r="U436" t="str">
        <f t="shared" si="34"/>
        <v>2016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tr" cm="1">
        <f t="array" ref="O437:P437">_xlfn.TEXTSPLIT(N437,"/")</f>
        <v>theater</v>
      </c>
      <c r="P437" t="str">
        <v>plays</v>
      </c>
      <c r="Q437" s="5">
        <f t="shared" si="30"/>
        <v>116.88</v>
      </c>
      <c r="R437" s="6">
        <f t="shared" si="31"/>
        <v>103.98131932282546</v>
      </c>
      <c r="S437" s="9">
        <f t="shared" si="32"/>
        <v>41988.25</v>
      </c>
      <c r="T437" s="9">
        <f t="shared" si="33"/>
        <v>42000.25</v>
      </c>
      <c r="U437" t="str">
        <f t="shared" si="34"/>
        <v>2014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tr" cm="1">
        <f t="array" ref="O438:P438">_xlfn.TEXTSPLIT(N438,"/")</f>
        <v>music</v>
      </c>
      <c r="P438" t="str">
        <v>jazz</v>
      </c>
      <c r="Q438" s="5">
        <f t="shared" si="30"/>
        <v>1052.1500000000001</v>
      </c>
      <c r="R438" s="6">
        <f t="shared" si="31"/>
        <v>54.931726907630519</v>
      </c>
      <c r="S438" s="9">
        <f t="shared" si="32"/>
        <v>43575.208333333328</v>
      </c>
      <c r="T438" s="9">
        <f t="shared" si="33"/>
        <v>43576.208333333328</v>
      </c>
      <c r="U438" t="str">
        <f t="shared" si="34"/>
        <v>2019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tr" cm="1">
        <f t="array" ref="O439:P439">_xlfn.TEXTSPLIT(N439,"/")</f>
        <v>film &amp; video</v>
      </c>
      <c r="P439" t="str">
        <v>animation</v>
      </c>
      <c r="Q439" s="5">
        <f t="shared" si="30"/>
        <v>123.07</v>
      </c>
      <c r="R439" s="6">
        <f t="shared" si="31"/>
        <v>51.921875</v>
      </c>
      <c r="S439" s="9">
        <f t="shared" si="32"/>
        <v>42260.208333333328</v>
      </c>
      <c r="T439" s="9">
        <f t="shared" si="33"/>
        <v>42263.208333333328</v>
      </c>
      <c r="U439" t="str">
        <f t="shared" si="34"/>
        <v>2015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tr" cm="1">
        <f t="array" ref="O440:P440">_xlfn.TEXTSPLIT(N440,"/")</f>
        <v>theater</v>
      </c>
      <c r="P440" t="str">
        <v>plays</v>
      </c>
      <c r="Q440" s="5">
        <f t="shared" si="30"/>
        <v>178.64</v>
      </c>
      <c r="R440" s="6">
        <f t="shared" si="31"/>
        <v>60.02834008097166</v>
      </c>
      <c r="S440" s="9">
        <f t="shared" si="32"/>
        <v>41337.25</v>
      </c>
      <c r="T440" s="9">
        <f t="shared" si="33"/>
        <v>41367.208333333336</v>
      </c>
      <c r="U440" t="str">
        <f t="shared" si="34"/>
        <v>2013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tr" cm="1">
        <f t="array" ref="O441:P441">_xlfn.TEXTSPLIT(N441,"/")</f>
        <v>film &amp; video</v>
      </c>
      <c r="P441" t="str">
        <v>science fiction</v>
      </c>
      <c r="Q441" s="5">
        <f t="shared" si="30"/>
        <v>355.28</v>
      </c>
      <c r="R441" s="6">
        <f t="shared" si="31"/>
        <v>44.003488879197555</v>
      </c>
      <c r="S441" s="9">
        <f t="shared" si="32"/>
        <v>42680.208333333328</v>
      </c>
      <c r="T441" s="9">
        <f t="shared" si="33"/>
        <v>42687.25</v>
      </c>
      <c r="U441" t="str">
        <f t="shared" si="34"/>
        <v>2016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tr" cm="1">
        <f t="array" ref="O442:P442">_xlfn.TEXTSPLIT(N442,"/")</f>
        <v>film &amp; video</v>
      </c>
      <c r="P442" t="str">
        <v>television</v>
      </c>
      <c r="Q442" s="5">
        <f t="shared" si="30"/>
        <v>161.91</v>
      </c>
      <c r="R442" s="6">
        <f t="shared" si="31"/>
        <v>53.003513254551258</v>
      </c>
      <c r="S442" s="9">
        <f t="shared" si="32"/>
        <v>42916.208333333328</v>
      </c>
      <c r="T442" s="9">
        <f t="shared" si="33"/>
        <v>42926.208333333328</v>
      </c>
      <c r="U442" t="str">
        <f t="shared" si="34"/>
        <v>2017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tr" cm="1">
        <f t="array" ref="O443:P443">_xlfn.TEXTSPLIT(N443,"/")</f>
        <v>technology</v>
      </c>
      <c r="P443" t="str">
        <v>wearables</v>
      </c>
      <c r="Q443" s="5">
        <f t="shared" si="30"/>
        <v>24.91</v>
      </c>
      <c r="R443" s="6">
        <f t="shared" si="31"/>
        <v>54.5</v>
      </c>
      <c r="S443" s="9">
        <f t="shared" si="32"/>
        <v>41025.208333333336</v>
      </c>
      <c r="T443" s="9">
        <f t="shared" si="33"/>
        <v>41053.208333333336</v>
      </c>
      <c r="U443" t="str">
        <f t="shared" si="34"/>
        <v>2012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tr" cm="1">
        <f t="array" ref="O444:P444">_xlfn.TEXTSPLIT(N444,"/")</f>
        <v>theater</v>
      </c>
      <c r="P444" t="str">
        <v>plays</v>
      </c>
      <c r="Q444" s="5">
        <f t="shared" si="30"/>
        <v>198.72</v>
      </c>
      <c r="R444" s="6">
        <f t="shared" si="31"/>
        <v>75.04195804195804</v>
      </c>
      <c r="S444" s="9">
        <f t="shared" si="32"/>
        <v>42980.208333333328</v>
      </c>
      <c r="T444" s="9">
        <f t="shared" si="33"/>
        <v>42996.208333333328</v>
      </c>
      <c r="U444" t="str">
        <f t="shared" si="34"/>
        <v>2017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tr" cm="1">
        <f t="array" ref="O445:P445">_xlfn.TEXTSPLIT(N445,"/")</f>
        <v>theater</v>
      </c>
      <c r="P445" t="str">
        <v>plays</v>
      </c>
      <c r="Q445" s="5">
        <f t="shared" si="30"/>
        <v>34.75</v>
      </c>
      <c r="R445" s="6">
        <f t="shared" si="31"/>
        <v>35.911111111111111</v>
      </c>
      <c r="S445" s="9">
        <f t="shared" si="32"/>
        <v>40451.208333333336</v>
      </c>
      <c r="T445" s="9">
        <f t="shared" si="33"/>
        <v>40470.208333333336</v>
      </c>
      <c r="U445" t="str">
        <f t="shared" si="34"/>
        <v>2010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tr" cm="1">
        <f t="array" ref="O446:P446">_xlfn.TEXTSPLIT(N446,"/")</f>
        <v>music</v>
      </c>
      <c r="P446" t="str">
        <v>indie rock</v>
      </c>
      <c r="Q446" s="5">
        <f t="shared" si="30"/>
        <v>176.42</v>
      </c>
      <c r="R446" s="6">
        <f t="shared" si="31"/>
        <v>36.952702702702702</v>
      </c>
      <c r="S446" s="9">
        <f t="shared" si="32"/>
        <v>40748.208333333336</v>
      </c>
      <c r="T446" s="9">
        <f t="shared" si="33"/>
        <v>40750.208333333336</v>
      </c>
      <c r="U446" t="str">
        <f t="shared" si="34"/>
        <v>2011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tr" cm="1">
        <f t="array" ref="O447:P447">_xlfn.TEXTSPLIT(N447,"/")</f>
        <v>theater</v>
      </c>
      <c r="P447" t="str">
        <v>plays</v>
      </c>
      <c r="Q447" s="5">
        <f t="shared" si="30"/>
        <v>511.38</v>
      </c>
      <c r="R447" s="6">
        <f t="shared" si="31"/>
        <v>63.170588235294119</v>
      </c>
      <c r="S447" s="9">
        <f t="shared" si="32"/>
        <v>40515.25</v>
      </c>
      <c r="T447" s="9">
        <f t="shared" si="33"/>
        <v>40536.25</v>
      </c>
      <c r="U447" t="str">
        <f t="shared" si="34"/>
        <v>2010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tr" cm="1">
        <f t="array" ref="O448:P448">_xlfn.TEXTSPLIT(N448,"/")</f>
        <v>technology</v>
      </c>
      <c r="P448" t="str">
        <v>wearables</v>
      </c>
      <c r="Q448" s="5">
        <f t="shared" si="30"/>
        <v>82.04</v>
      </c>
      <c r="R448" s="6">
        <f t="shared" si="31"/>
        <v>29.99462365591398</v>
      </c>
      <c r="S448" s="9">
        <f t="shared" si="32"/>
        <v>41261.25</v>
      </c>
      <c r="T448" s="9">
        <f t="shared" si="33"/>
        <v>41263.25</v>
      </c>
      <c r="U448" t="str">
        <f t="shared" si="34"/>
        <v>2012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tr" cm="1">
        <f t="array" ref="O449:P449">_xlfn.TEXTSPLIT(N449,"/")</f>
        <v>film &amp; video</v>
      </c>
      <c r="P449" t="str">
        <v>television</v>
      </c>
      <c r="Q449" s="5">
        <f t="shared" si="30"/>
        <v>24.33</v>
      </c>
      <c r="R449" s="6">
        <f t="shared" si="31"/>
        <v>86</v>
      </c>
      <c r="S449" s="9">
        <f t="shared" si="32"/>
        <v>43088.25</v>
      </c>
      <c r="T449" s="9">
        <f t="shared" si="33"/>
        <v>43104.25</v>
      </c>
      <c r="U449" t="str">
        <f t="shared" si="34"/>
        <v>2017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tr" cm="1">
        <f t="array" ref="O450:P450">_xlfn.TEXTSPLIT(N450,"/")</f>
        <v>games</v>
      </c>
      <c r="P450" t="str">
        <v>video games</v>
      </c>
      <c r="Q450" s="5">
        <f t="shared" ref="Q450:Q513" si="35">ROUND(E450/D450*100,2)</f>
        <v>50.48</v>
      </c>
      <c r="R450" s="6">
        <f t="shared" ref="R450:R513" si="36">IFERROR(E450/G450,0)</f>
        <v>75.014876033057845</v>
      </c>
      <c r="S450" s="9">
        <f t="shared" ref="S450:S513" si="37">(((J450/60)/60)/24)+DATE(1970,1,1)</f>
        <v>41378.208333333336</v>
      </c>
      <c r="T450" s="9">
        <f t="shared" ref="T450:T513" si="38">(((K450/60)/60)/24)+DATE(1970,1,1)</f>
        <v>41380.208333333336</v>
      </c>
      <c r="U450" t="str">
        <f t="shared" si="34"/>
        <v>2013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tr" cm="1">
        <f t="array" ref="O451:P451">_xlfn.TEXTSPLIT(N451,"/")</f>
        <v>games</v>
      </c>
      <c r="P451" t="str">
        <v>video games</v>
      </c>
      <c r="Q451" s="5">
        <f t="shared" si="35"/>
        <v>967</v>
      </c>
      <c r="R451" s="6">
        <f t="shared" si="36"/>
        <v>101.19767441860465</v>
      </c>
      <c r="S451" s="9">
        <f t="shared" si="37"/>
        <v>43530.25</v>
      </c>
      <c r="T451" s="9">
        <f t="shared" si="38"/>
        <v>43547.208333333328</v>
      </c>
      <c r="U451" t="str">
        <f t="shared" ref="U451:U514" si="39">TEXT(S451,"yyyy")</f>
        <v>2019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tr" cm="1">
        <f t="array" ref="O452:P452">_xlfn.TEXTSPLIT(N452,"/")</f>
        <v>film &amp; video</v>
      </c>
      <c r="P452" t="str">
        <v>animation</v>
      </c>
      <c r="Q452" s="5">
        <f t="shared" si="35"/>
        <v>4</v>
      </c>
      <c r="R452" s="6">
        <f t="shared" si="36"/>
        <v>4</v>
      </c>
      <c r="S452" s="9">
        <f t="shared" si="37"/>
        <v>43394.208333333328</v>
      </c>
      <c r="T452" s="9">
        <f t="shared" si="38"/>
        <v>43417.25</v>
      </c>
      <c r="U452" t="str">
        <f t="shared" si="39"/>
        <v>2018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tr" cm="1">
        <f t="array" ref="O453:P453">_xlfn.TEXTSPLIT(N453,"/")</f>
        <v>music</v>
      </c>
      <c r="P453" t="str">
        <v>rock</v>
      </c>
      <c r="Q453" s="5">
        <f t="shared" si="35"/>
        <v>122.85</v>
      </c>
      <c r="R453" s="6">
        <f t="shared" si="36"/>
        <v>29.001272669424118</v>
      </c>
      <c r="S453" s="9">
        <f t="shared" si="37"/>
        <v>42935.208333333328</v>
      </c>
      <c r="T453" s="9">
        <f t="shared" si="38"/>
        <v>42966.208333333328</v>
      </c>
      <c r="U453" t="str">
        <f t="shared" si="39"/>
        <v>2017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tr" cm="1">
        <f t="array" ref="O454:P454">_xlfn.TEXTSPLIT(N454,"/")</f>
        <v>film &amp; video</v>
      </c>
      <c r="P454" t="str">
        <v>drama</v>
      </c>
      <c r="Q454" s="5">
        <f t="shared" si="35"/>
        <v>63.44</v>
      </c>
      <c r="R454" s="6">
        <f t="shared" si="36"/>
        <v>98.225806451612897</v>
      </c>
      <c r="S454" s="9">
        <f t="shared" si="37"/>
        <v>40365.208333333336</v>
      </c>
      <c r="T454" s="9">
        <f t="shared" si="38"/>
        <v>40366.208333333336</v>
      </c>
      <c r="U454" t="str">
        <f t="shared" si="39"/>
        <v>2010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tr" cm="1">
        <f t="array" ref="O455:P455">_xlfn.TEXTSPLIT(N455,"/")</f>
        <v>film &amp; video</v>
      </c>
      <c r="P455" t="str">
        <v>science fiction</v>
      </c>
      <c r="Q455" s="5">
        <f t="shared" si="35"/>
        <v>56.33</v>
      </c>
      <c r="R455" s="6">
        <f t="shared" si="36"/>
        <v>87.001693480101608</v>
      </c>
      <c r="S455" s="9">
        <f t="shared" si="37"/>
        <v>42705.25</v>
      </c>
      <c r="T455" s="9">
        <f t="shared" si="38"/>
        <v>42746.25</v>
      </c>
      <c r="U455" t="str">
        <f t="shared" si="39"/>
        <v>2016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tr" cm="1">
        <f t="array" ref="O456:P456">_xlfn.TEXTSPLIT(N456,"/")</f>
        <v>film &amp; video</v>
      </c>
      <c r="P456" t="str">
        <v>drama</v>
      </c>
      <c r="Q456" s="5">
        <f t="shared" si="35"/>
        <v>44.08</v>
      </c>
      <c r="R456" s="6">
        <f t="shared" si="36"/>
        <v>45.205128205128204</v>
      </c>
      <c r="S456" s="9">
        <f t="shared" si="37"/>
        <v>41568.208333333336</v>
      </c>
      <c r="T456" s="9">
        <f t="shared" si="38"/>
        <v>41604.25</v>
      </c>
      <c r="U456" t="str">
        <f t="shared" si="39"/>
        <v>2013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tr" cm="1">
        <f t="array" ref="O457:P457">_xlfn.TEXTSPLIT(N457,"/")</f>
        <v>theater</v>
      </c>
      <c r="P457" t="str">
        <v>plays</v>
      </c>
      <c r="Q457" s="5">
        <f t="shared" si="35"/>
        <v>118.37</v>
      </c>
      <c r="R457" s="6">
        <f t="shared" si="36"/>
        <v>37.001341561577675</v>
      </c>
      <c r="S457" s="9">
        <f t="shared" si="37"/>
        <v>40809.208333333336</v>
      </c>
      <c r="T457" s="9">
        <f t="shared" si="38"/>
        <v>40832.208333333336</v>
      </c>
      <c r="U457" t="str">
        <f t="shared" si="39"/>
        <v>2011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tr" cm="1">
        <f t="array" ref="O458:P458">_xlfn.TEXTSPLIT(N458,"/")</f>
        <v>music</v>
      </c>
      <c r="P458" t="str">
        <v>indie rock</v>
      </c>
      <c r="Q458" s="5">
        <f t="shared" si="35"/>
        <v>104.12</v>
      </c>
      <c r="R458" s="6">
        <f t="shared" si="36"/>
        <v>94.976947040498445</v>
      </c>
      <c r="S458" s="9">
        <f t="shared" si="37"/>
        <v>43141.25</v>
      </c>
      <c r="T458" s="9">
        <f t="shared" si="38"/>
        <v>43141.25</v>
      </c>
      <c r="U458" t="str">
        <f t="shared" si="39"/>
        <v>2018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tr" cm="1">
        <f t="array" ref="O459:P459">_xlfn.TEXTSPLIT(N459,"/")</f>
        <v>theater</v>
      </c>
      <c r="P459" t="str">
        <v>plays</v>
      </c>
      <c r="Q459" s="5">
        <f t="shared" si="35"/>
        <v>26.64</v>
      </c>
      <c r="R459" s="6">
        <f t="shared" si="36"/>
        <v>28.956521739130434</v>
      </c>
      <c r="S459" s="9">
        <f t="shared" si="37"/>
        <v>42657.208333333328</v>
      </c>
      <c r="T459" s="9">
        <f t="shared" si="38"/>
        <v>42659.208333333328</v>
      </c>
      <c r="U459" t="str">
        <f t="shared" si="39"/>
        <v>2016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tr" cm="1">
        <f t="array" ref="O460:P460">_xlfn.TEXTSPLIT(N460,"/")</f>
        <v>theater</v>
      </c>
      <c r="P460" t="str">
        <v>plays</v>
      </c>
      <c r="Q460" s="5">
        <f t="shared" si="35"/>
        <v>351.2</v>
      </c>
      <c r="R460" s="6">
        <f t="shared" si="36"/>
        <v>55.993396226415094</v>
      </c>
      <c r="S460" s="9">
        <f t="shared" si="37"/>
        <v>40265.208333333336</v>
      </c>
      <c r="T460" s="9">
        <f t="shared" si="38"/>
        <v>40309.208333333336</v>
      </c>
      <c r="U460" t="str">
        <f t="shared" si="39"/>
        <v>2010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tr" cm="1">
        <f t="array" ref="O461:P461">_xlfn.TEXTSPLIT(N461,"/")</f>
        <v>film &amp; video</v>
      </c>
      <c r="P461" t="str">
        <v>documentary</v>
      </c>
      <c r="Q461" s="5">
        <f t="shared" si="35"/>
        <v>90.06</v>
      </c>
      <c r="R461" s="6">
        <f t="shared" si="36"/>
        <v>54.038095238095238</v>
      </c>
      <c r="S461" s="9">
        <f t="shared" si="37"/>
        <v>42001.25</v>
      </c>
      <c r="T461" s="9">
        <f t="shared" si="38"/>
        <v>42026.25</v>
      </c>
      <c r="U461" t="str">
        <f t="shared" si="39"/>
        <v>2014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tr" cm="1">
        <f t="array" ref="O462:P462">_xlfn.TEXTSPLIT(N462,"/")</f>
        <v>theater</v>
      </c>
      <c r="P462" t="str">
        <v>plays</v>
      </c>
      <c r="Q462" s="5">
        <f t="shared" si="35"/>
        <v>171.63</v>
      </c>
      <c r="R462" s="6">
        <f t="shared" si="36"/>
        <v>82.38</v>
      </c>
      <c r="S462" s="9">
        <f t="shared" si="37"/>
        <v>40399.208333333336</v>
      </c>
      <c r="T462" s="9">
        <f t="shared" si="38"/>
        <v>40402.208333333336</v>
      </c>
      <c r="U462" t="str">
        <f t="shared" si="39"/>
        <v>2010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tr" cm="1">
        <f t="array" ref="O463:P463">_xlfn.TEXTSPLIT(N463,"/")</f>
        <v>film &amp; video</v>
      </c>
      <c r="P463" t="str">
        <v>drama</v>
      </c>
      <c r="Q463" s="5">
        <f t="shared" si="35"/>
        <v>141.05000000000001</v>
      </c>
      <c r="R463" s="6">
        <f t="shared" si="36"/>
        <v>66.997115384615384</v>
      </c>
      <c r="S463" s="9">
        <f t="shared" si="37"/>
        <v>41757.208333333336</v>
      </c>
      <c r="T463" s="9">
        <f t="shared" si="38"/>
        <v>41777.208333333336</v>
      </c>
      <c r="U463" t="str">
        <f t="shared" si="39"/>
        <v>2014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tr" cm="1">
        <f t="array" ref="O464:P464">_xlfn.TEXTSPLIT(N464,"/")</f>
        <v>games</v>
      </c>
      <c r="P464" t="str">
        <v>mobile games</v>
      </c>
      <c r="Q464" s="5">
        <f t="shared" si="35"/>
        <v>30.58</v>
      </c>
      <c r="R464" s="6">
        <f t="shared" si="36"/>
        <v>107.91401869158878</v>
      </c>
      <c r="S464" s="9">
        <f t="shared" si="37"/>
        <v>41304.25</v>
      </c>
      <c r="T464" s="9">
        <f t="shared" si="38"/>
        <v>41342.25</v>
      </c>
      <c r="U464" t="str">
        <f t="shared" si="39"/>
        <v>2013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tr" cm="1">
        <f t="array" ref="O465:P465">_xlfn.TEXTSPLIT(N465,"/")</f>
        <v>film &amp; video</v>
      </c>
      <c r="P465" t="str">
        <v>animation</v>
      </c>
      <c r="Q465" s="5">
        <f t="shared" si="35"/>
        <v>108.16</v>
      </c>
      <c r="R465" s="6">
        <f t="shared" si="36"/>
        <v>69.009501187648453</v>
      </c>
      <c r="S465" s="9">
        <f t="shared" si="37"/>
        <v>41639.25</v>
      </c>
      <c r="T465" s="9">
        <f t="shared" si="38"/>
        <v>41643.25</v>
      </c>
      <c r="U465" t="str">
        <f t="shared" si="39"/>
        <v>2013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tr" cm="1">
        <f t="array" ref="O466:P466">_xlfn.TEXTSPLIT(N466,"/")</f>
        <v>theater</v>
      </c>
      <c r="P466" t="str">
        <v>plays</v>
      </c>
      <c r="Q466" s="5">
        <f t="shared" si="35"/>
        <v>133.46</v>
      </c>
      <c r="R466" s="6">
        <f t="shared" si="36"/>
        <v>39.006568144499177</v>
      </c>
      <c r="S466" s="9">
        <f t="shared" si="37"/>
        <v>43142.25</v>
      </c>
      <c r="T466" s="9">
        <f t="shared" si="38"/>
        <v>43156.25</v>
      </c>
      <c r="U466" t="str">
        <f t="shared" si="39"/>
        <v>2018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tr" cm="1">
        <f t="array" ref="O467:P467">_xlfn.TEXTSPLIT(N467,"/")</f>
        <v>publishing</v>
      </c>
      <c r="P467" t="str">
        <v>translations</v>
      </c>
      <c r="Q467" s="5">
        <f t="shared" si="35"/>
        <v>187.85</v>
      </c>
      <c r="R467" s="6">
        <f t="shared" si="36"/>
        <v>110.3625</v>
      </c>
      <c r="S467" s="9">
        <f t="shared" si="37"/>
        <v>43127.25</v>
      </c>
      <c r="T467" s="9">
        <f t="shared" si="38"/>
        <v>43136.25</v>
      </c>
      <c r="U467" t="str">
        <f t="shared" si="39"/>
        <v>2018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tr" cm="1">
        <f t="array" ref="O468:P468">_xlfn.TEXTSPLIT(N468,"/")</f>
        <v>technology</v>
      </c>
      <c r="P468" t="str">
        <v>wearables</v>
      </c>
      <c r="Q468" s="5">
        <f t="shared" si="35"/>
        <v>332</v>
      </c>
      <c r="R468" s="6">
        <f t="shared" si="36"/>
        <v>94.857142857142861</v>
      </c>
      <c r="S468" s="9">
        <f t="shared" si="37"/>
        <v>41409.208333333336</v>
      </c>
      <c r="T468" s="9">
        <f t="shared" si="38"/>
        <v>41432.208333333336</v>
      </c>
      <c r="U468" t="str">
        <f t="shared" si="39"/>
        <v>2013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tr" cm="1">
        <f t="array" ref="O469:P469">_xlfn.TEXTSPLIT(N469,"/")</f>
        <v>technology</v>
      </c>
      <c r="P469" t="str">
        <v>web</v>
      </c>
      <c r="Q469" s="5">
        <f t="shared" si="35"/>
        <v>575.21</v>
      </c>
      <c r="R469" s="6">
        <f t="shared" si="36"/>
        <v>57.935251798561154</v>
      </c>
      <c r="S469" s="9">
        <f t="shared" si="37"/>
        <v>42331.25</v>
      </c>
      <c r="T469" s="9">
        <f t="shared" si="38"/>
        <v>42338.25</v>
      </c>
      <c r="U469" t="str">
        <f t="shared" si="39"/>
        <v>2015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tr" cm="1">
        <f t="array" ref="O470:P470">_xlfn.TEXTSPLIT(N470,"/")</f>
        <v>theater</v>
      </c>
      <c r="P470" t="str">
        <v>plays</v>
      </c>
      <c r="Q470" s="5">
        <f t="shared" si="35"/>
        <v>40.5</v>
      </c>
      <c r="R470" s="6">
        <f t="shared" si="36"/>
        <v>101.25</v>
      </c>
      <c r="S470" s="9">
        <f t="shared" si="37"/>
        <v>43569.208333333328</v>
      </c>
      <c r="T470" s="9">
        <f t="shared" si="38"/>
        <v>43585.208333333328</v>
      </c>
      <c r="U470" t="str">
        <f t="shared" si="39"/>
        <v>2019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tr" cm="1">
        <f t="array" ref="O471:P471">_xlfn.TEXTSPLIT(N471,"/")</f>
        <v>film &amp; video</v>
      </c>
      <c r="P471" t="str">
        <v>drama</v>
      </c>
      <c r="Q471" s="5">
        <f t="shared" si="35"/>
        <v>184.43</v>
      </c>
      <c r="R471" s="6">
        <f t="shared" si="36"/>
        <v>64.95597484276729</v>
      </c>
      <c r="S471" s="9">
        <f t="shared" si="37"/>
        <v>42142.208333333328</v>
      </c>
      <c r="T471" s="9">
        <f t="shared" si="38"/>
        <v>42144.208333333328</v>
      </c>
      <c r="U471" t="str">
        <f t="shared" si="39"/>
        <v>2015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tr" cm="1">
        <f t="array" ref="O472:P472">_xlfn.TEXTSPLIT(N472,"/")</f>
        <v>technology</v>
      </c>
      <c r="P472" t="str">
        <v>wearables</v>
      </c>
      <c r="Q472" s="5">
        <f t="shared" si="35"/>
        <v>285.81</v>
      </c>
      <c r="R472" s="6">
        <f t="shared" si="36"/>
        <v>27.00524934383202</v>
      </c>
      <c r="S472" s="9">
        <f t="shared" si="37"/>
        <v>42716.25</v>
      </c>
      <c r="T472" s="9">
        <f t="shared" si="38"/>
        <v>42723.25</v>
      </c>
      <c r="U472" t="str">
        <f t="shared" si="39"/>
        <v>2016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tr" cm="1">
        <f t="array" ref="O473:P473">_xlfn.TEXTSPLIT(N473,"/")</f>
        <v>food</v>
      </c>
      <c r="P473" t="str">
        <v>food trucks</v>
      </c>
      <c r="Q473" s="5">
        <f t="shared" si="35"/>
        <v>319</v>
      </c>
      <c r="R473" s="6">
        <f t="shared" si="36"/>
        <v>50.97422680412371</v>
      </c>
      <c r="S473" s="9">
        <f t="shared" si="37"/>
        <v>41031.208333333336</v>
      </c>
      <c r="T473" s="9">
        <f t="shared" si="38"/>
        <v>41031.208333333336</v>
      </c>
      <c r="U473" t="str">
        <f t="shared" si="39"/>
        <v>2012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tr" cm="1">
        <f t="array" ref="O474:P474">_xlfn.TEXTSPLIT(N474,"/")</f>
        <v>music</v>
      </c>
      <c r="P474" t="str">
        <v>rock</v>
      </c>
      <c r="Q474" s="5">
        <f t="shared" si="35"/>
        <v>39.229999999999997</v>
      </c>
      <c r="R474" s="6">
        <f t="shared" si="36"/>
        <v>104.94260869565217</v>
      </c>
      <c r="S474" s="9">
        <f t="shared" si="37"/>
        <v>43535.208333333328</v>
      </c>
      <c r="T474" s="9">
        <f t="shared" si="38"/>
        <v>43589.208333333328</v>
      </c>
      <c r="U474" t="str">
        <f t="shared" si="39"/>
        <v>2019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tr" cm="1">
        <f t="array" ref="O475:P475">_xlfn.TEXTSPLIT(N475,"/")</f>
        <v>music</v>
      </c>
      <c r="P475" t="str">
        <v>electric music</v>
      </c>
      <c r="Q475" s="5">
        <f t="shared" si="35"/>
        <v>178.14</v>
      </c>
      <c r="R475" s="6">
        <f t="shared" si="36"/>
        <v>84.028301886792448</v>
      </c>
      <c r="S475" s="9">
        <f t="shared" si="37"/>
        <v>43277.208333333328</v>
      </c>
      <c r="T475" s="9">
        <f t="shared" si="38"/>
        <v>43278.208333333328</v>
      </c>
      <c r="U475" t="str">
        <f t="shared" si="39"/>
        <v>2018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tr" cm="1">
        <f t="array" ref="O476:P476">_xlfn.TEXTSPLIT(N476,"/")</f>
        <v>film &amp; video</v>
      </c>
      <c r="P476" t="str">
        <v>television</v>
      </c>
      <c r="Q476" s="5">
        <f t="shared" si="35"/>
        <v>365.15</v>
      </c>
      <c r="R476" s="6">
        <f t="shared" si="36"/>
        <v>102.85915492957747</v>
      </c>
      <c r="S476" s="9">
        <f t="shared" si="37"/>
        <v>41989.25</v>
      </c>
      <c r="T476" s="9">
        <f t="shared" si="38"/>
        <v>41990.25</v>
      </c>
      <c r="U476" t="str">
        <f t="shared" si="39"/>
        <v>2014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tr" cm="1">
        <f t="array" ref="O477:P477">_xlfn.TEXTSPLIT(N477,"/")</f>
        <v>publishing</v>
      </c>
      <c r="P477" t="str">
        <v>translations</v>
      </c>
      <c r="Q477" s="5">
        <f t="shared" si="35"/>
        <v>113.95</v>
      </c>
      <c r="R477" s="6">
        <f t="shared" si="36"/>
        <v>39.962085308056871</v>
      </c>
      <c r="S477" s="9">
        <f t="shared" si="37"/>
        <v>41450.208333333336</v>
      </c>
      <c r="T477" s="9">
        <f t="shared" si="38"/>
        <v>41454.208333333336</v>
      </c>
      <c r="U477" t="str">
        <f t="shared" si="39"/>
        <v>2013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tr" cm="1">
        <f t="array" ref="O478:P478">_xlfn.TEXTSPLIT(N478,"/")</f>
        <v>publishing</v>
      </c>
      <c r="P478" t="str">
        <v>fiction</v>
      </c>
      <c r="Q478" s="5">
        <f t="shared" si="35"/>
        <v>29.83</v>
      </c>
      <c r="R478" s="6">
        <f t="shared" si="36"/>
        <v>51.001785714285717</v>
      </c>
      <c r="S478" s="9">
        <f t="shared" si="37"/>
        <v>43322.208333333328</v>
      </c>
      <c r="T478" s="9">
        <f t="shared" si="38"/>
        <v>43328.208333333328</v>
      </c>
      <c r="U478" t="str">
        <f t="shared" si="39"/>
        <v>2018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tr" cm="1">
        <f t="array" ref="O479:P479">_xlfn.TEXTSPLIT(N479,"/")</f>
        <v>film &amp; video</v>
      </c>
      <c r="P479" t="str">
        <v>science fiction</v>
      </c>
      <c r="Q479" s="5">
        <f t="shared" si="35"/>
        <v>54.27</v>
      </c>
      <c r="R479" s="6">
        <f t="shared" si="36"/>
        <v>40.823008849557525</v>
      </c>
      <c r="S479" s="9">
        <f t="shared" si="37"/>
        <v>40720.208333333336</v>
      </c>
      <c r="T479" s="9">
        <f t="shared" si="38"/>
        <v>40747.208333333336</v>
      </c>
      <c r="U479" t="str">
        <f t="shared" si="39"/>
        <v>2011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tr" cm="1">
        <f t="array" ref="O480:P480">_xlfn.TEXTSPLIT(N480,"/")</f>
        <v>technology</v>
      </c>
      <c r="P480" t="str">
        <v>wearables</v>
      </c>
      <c r="Q480" s="5">
        <f t="shared" si="35"/>
        <v>236.34</v>
      </c>
      <c r="R480" s="6">
        <f t="shared" si="36"/>
        <v>58.999637155297535</v>
      </c>
      <c r="S480" s="9">
        <f t="shared" si="37"/>
        <v>42072.208333333328</v>
      </c>
      <c r="T480" s="9">
        <f t="shared" si="38"/>
        <v>42084.208333333328</v>
      </c>
      <c r="U480" t="str">
        <f t="shared" si="39"/>
        <v>2015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tr" cm="1">
        <f t="array" ref="O481:P481">_xlfn.TEXTSPLIT(N481,"/")</f>
        <v>food</v>
      </c>
      <c r="P481" t="str">
        <v>food trucks</v>
      </c>
      <c r="Q481" s="5">
        <f t="shared" si="35"/>
        <v>512.91999999999996</v>
      </c>
      <c r="R481" s="6">
        <f t="shared" si="36"/>
        <v>71.156069364161851</v>
      </c>
      <c r="S481" s="9">
        <f t="shared" si="37"/>
        <v>42945.208333333328</v>
      </c>
      <c r="T481" s="9">
        <f t="shared" si="38"/>
        <v>42947.208333333328</v>
      </c>
      <c r="U481" t="str">
        <f t="shared" si="39"/>
        <v>2017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tr" cm="1">
        <f t="array" ref="O482:P482">_xlfn.TEXTSPLIT(N482,"/")</f>
        <v>photography</v>
      </c>
      <c r="P482" t="str">
        <v>photography books</v>
      </c>
      <c r="Q482" s="5">
        <f t="shared" si="35"/>
        <v>100.65</v>
      </c>
      <c r="R482" s="6">
        <f t="shared" si="36"/>
        <v>99.494252873563212</v>
      </c>
      <c r="S482" s="9">
        <f t="shared" si="37"/>
        <v>40248.25</v>
      </c>
      <c r="T482" s="9">
        <f t="shared" si="38"/>
        <v>40257.208333333336</v>
      </c>
      <c r="U482" t="str">
        <f t="shared" si="39"/>
        <v>2010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tr" cm="1">
        <f t="array" ref="O483:P483">_xlfn.TEXTSPLIT(N483,"/")</f>
        <v>theater</v>
      </c>
      <c r="P483" t="str">
        <v>plays</v>
      </c>
      <c r="Q483" s="5">
        <f t="shared" si="35"/>
        <v>81.349999999999994</v>
      </c>
      <c r="R483" s="6">
        <f t="shared" si="36"/>
        <v>103.98634590377114</v>
      </c>
      <c r="S483" s="9">
        <f t="shared" si="37"/>
        <v>41913.208333333336</v>
      </c>
      <c r="T483" s="9">
        <f t="shared" si="38"/>
        <v>41955.25</v>
      </c>
      <c r="U483" t="str">
        <f t="shared" si="39"/>
        <v>2014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tr" cm="1">
        <f t="array" ref="O484:P484">_xlfn.TEXTSPLIT(N484,"/")</f>
        <v>publishing</v>
      </c>
      <c r="P484" t="str">
        <v>fiction</v>
      </c>
      <c r="Q484" s="5">
        <f t="shared" si="35"/>
        <v>16.399999999999999</v>
      </c>
      <c r="R484" s="6">
        <f t="shared" si="36"/>
        <v>76.555555555555557</v>
      </c>
      <c r="S484" s="9">
        <f t="shared" si="37"/>
        <v>40963.25</v>
      </c>
      <c r="T484" s="9">
        <f t="shared" si="38"/>
        <v>40974.25</v>
      </c>
      <c r="U484" t="str">
        <f t="shared" si="39"/>
        <v>2012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tr" cm="1">
        <f t="array" ref="O485:P485">_xlfn.TEXTSPLIT(N485,"/")</f>
        <v>theater</v>
      </c>
      <c r="P485" t="str">
        <v>plays</v>
      </c>
      <c r="Q485" s="5">
        <f t="shared" si="35"/>
        <v>52.77</v>
      </c>
      <c r="R485" s="6">
        <f t="shared" si="36"/>
        <v>87.068592057761734</v>
      </c>
      <c r="S485" s="9">
        <f t="shared" si="37"/>
        <v>43811.25</v>
      </c>
      <c r="T485" s="9">
        <f t="shared" si="38"/>
        <v>43818.25</v>
      </c>
      <c r="U485" t="str">
        <f t="shared" si="39"/>
        <v>2019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tr" cm="1">
        <f t="array" ref="O486:P486">_xlfn.TEXTSPLIT(N486,"/")</f>
        <v>food</v>
      </c>
      <c r="P486" t="str">
        <v>food trucks</v>
      </c>
      <c r="Q486" s="5">
        <f t="shared" si="35"/>
        <v>260.20999999999998</v>
      </c>
      <c r="R486" s="6">
        <f t="shared" si="36"/>
        <v>48.99554707379135</v>
      </c>
      <c r="S486" s="9">
        <f t="shared" si="37"/>
        <v>41855.208333333336</v>
      </c>
      <c r="T486" s="9">
        <f t="shared" si="38"/>
        <v>41904.208333333336</v>
      </c>
      <c r="U486" t="str">
        <f t="shared" si="39"/>
        <v>2014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tr" cm="1">
        <f t="array" ref="O487:P487">_xlfn.TEXTSPLIT(N487,"/")</f>
        <v>theater</v>
      </c>
      <c r="P487" t="str">
        <v>plays</v>
      </c>
      <c r="Q487" s="5">
        <f t="shared" si="35"/>
        <v>30.73</v>
      </c>
      <c r="R487" s="6">
        <f t="shared" si="36"/>
        <v>42.969135802469133</v>
      </c>
      <c r="S487" s="9">
        <f t="shared" si="37"/>
        <v>43626.208333333328</v>
      </c>
      <c r="T487" s="9">
        <f t="shared" si="38"/>
        <v>43667.208333333328</v>
      </c>
      <c r="U487" t="str">
        <f t="shared" si="39"/>
        <v>2019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tr" cm="1">
        <f t="array" ref="O488:P488">_xlfn.TEXTSPLIT(N488,"/")</f>
        <v>publishing</v>
      </c>
      <c r="P488" t="str">
        <v>translations</v>
      </c>
      <c r="Q488" s="5">
        <f t="shared" si="35"/>
        <v>13.5</v>
      </c>
      <c r="R488" s="6">
        <f t="shared" si="36"/>
        <v>33.428571428571431</v>
      </c>
      <c r="S488" s="9">
        <f t="shared" si="37"/>
        <v>43168.25</v>
      </c>
      <c r="T488" s="9">
        <f t="shared" si="38"/>
        <v>43183.208333333328</v>
      </c>
      <c r="U488" t="str">
        <f t="shared" si="39"/>
        <v>2018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tr" cm="1">
        <f t="array" ref="O489:P489">_xlfn.TEXTSPLIT(N489,"/")</f>
        <v>theater</v>
      </c>
      <c r="P489" t="str">
        <v>plays</v>
      </c>
      <c r="Q489" s="5">
        <f t="shared" si="35"/>
        <v>178.63</v>
      </c>
      <c r="R489" s="6">
        <f t="shared" si="36"/>
        <v>83.982949701619773</v>
      </c>
      <c r="S489" s="9">
        <f t="shared" si="37"/>
        <v>42845.208333333328</v>
      </c>
      <c r="T489" s="9">
        <f t="shared" si="38"/>
        <v>42878.208333333328</v>
      </c>
      <c r="U489" t="str">
        <f t="shared" si="39"/>
        <v>2017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tr" cm="1">
        <f t="array" ref="O490:P490">_xlfn.TEXTSPLIT(N490,"/")</f>
        <v>theater</v>
      </c>
      <c r="P490" t="str">
        <v>plays</v>
      </c>
      <c r="Q490" s="5">
        <f t="shared" si="35"/>
        <v>220.06</v>
      </c>
      <c r="R490" s="6">
        <f t="shared" si="36"/>
        <v>101.41739130434783</v>
      </c>
      <c r="S490" s="9">
        <f t="shared" si="37"/>
        <v>42403.25</v>
      </c>
      <c r="T490" s="9">
        <f t="shared" si="38"/>
        <v>42420.25</v>
      </c>
      <c r="U490" t="str">
        <f t="shared" si="39"/>
        <v>2016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tr" cm="1">
        <f t="array" ref="O491:P491">_xlfn.TEXTSPLIT(N491,"/")</f>
        <v>technology</v>
      </c>
      <c r="P491" t="str">
        <v>wearables</v>
      </c>
      <c r="Q491" s="5">
        <f t="shared" si="35"/>
        <v>101.51</v>
      </c>
      <c r="R491" s="6">
        <f t="shared" si="36"/>
        <v>109.87058823529412</v>
      </c>
      <c r="S491" s="9">
        <f t="shared" si="37"/>
        <v>40406.208333333336</v>
      </c>
      <c r="T491" s="9">
        <f t="shared" si="38"/>
        <v>40411.208333333336</v>
      </c>
      <c r="U491" t="str">
        <f t="shared" si="39"/>
        <v>2010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tr" cm="1">
        <f t="array" ref="O492:P492">_xlfn.TEXTSPLIT(N492,"/")</f>
        <v>journalism</v>
      </c>
      <c r="P492" t="str">
        <v>audio</v>
      </c>
      <c r="Q492" s="5">
        <f t="shared" si="35"/>
        <v>191.5</v>
      </c>
      <c r="R492" s="6">
        <f t="shared" si="36"/>
        <v>31.916666666666668</v>
      </c>
      <c r="S492" s="9">
        <f t="shared" si="37"/>
        <v>43786.25</v>
      </c>
      <c r="T492" s="9">
        <f t="shared" si="38"/>
        <v>43793.25</v>
      </c>
      <c r="U492" t="str">
        <f t="shared" si="39"/>
        <v>2019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tr" cm="1">
        <f t="array" ref="O493:P493">_xlfn.TEXTSPLIT(N493,"/")</f>
        <v>food</v>
      </c>
      <c r="P493" t="str">
        <v>food trucks</v>
      </c>
      <c r="Q493" s="5">
        <f t="shared" si="35"/>
        <v>305.35000000000002</v>
      </c>
      <c r="R493" s="6">
        <f t="shared" si="36"/>
        <v>70.993450675399103</v>
      </c>
      <c r="S493" s="9">
        <f t="shared" si="37"/>
        <v>41456.208333333336</v>
      </c>
      <c r="T493" s="9">
        <f t="shared" si="38"/>
        <v>41482.208333333336</v>
      </c>
      <c r="U493" t="str">
        <f t="shared" si="39"/>
        <v>2013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tr" cm="1">
        <f t="array" ref="O494:P494">_xlfn.TEXTSPLIT(N494,"/")</f>
        <v>film &amp; video</v>
      </c>
      <c r="P494" t="str">
        <v>shorts</v>
      </c>
      <c r="Q494" s="5">
        <f t="shared" si="35"/>
        <v>24</v>
      </c>
      <c r="R494" s="6">
        <f t="shared" si="36"/>
        <v>77.026890756302521</v>
      </c>
      <c r="S494" s="9">
        <f t="shared" si="37"/>
        <v>40336.208333333336</v>
      </c>
      <c r="T494" s="9">
        <f t="shared" si="38"/>
        <v>40371.208333333336</v>
      </c>
      <c r="U494" t="str">
        <f t="shared" si="39"/>
        <v>2010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tr" cm="1">
        <f t="array" ref="O495:P495">_xlfn.TEXTSPLIT(N495,"/")</f>
        <v>photography</v>
      </c>
      <c r="P495" t="str">
        <v>photography books</v>
      </c>
      <c r="Q495" s="5">
        <f t="shared" si="35"/>
        <v>723.78</v>
      </c>
      <c r="R495" s="6">
        <f t="shared" si="36"/>
        <v>101.78125</v>
      </c>
      <c r="S495" s="9">
        <f t="shared" si="37"/>
        <v>43645.208333333328</v>
      </c>
      <c r="T495" s="9">
        <f t="shared" si="38"/>
        <v>43658.208333333328</v>
      </c>
      <c r="U495" t="str">
        <f t="shared" si="39"/>
        <v>2019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tr" cm="1">
        <f t="array" ref="O496:P496">_xlfn.TEXTSPLIT(N496,"/")</f>
        <v>technology</v>
      </c>
      <c r="P496" t="str">
        <v>wearables</v>
      </c>
      <c r="Q496" s="5">
        <f t="shared" si="35"/>
        <v>547.36</v>
      </c>
      <c r="R496" s="6">
        <f t="shared" si="36"/>
        <v>51.059701492537314</v>
      </c>
      <c r="S496" s="9">
        <f t="shared" si="37"/>
        <v>40990.208333333336</v>
      </c>
      <c r="T496" s="9">
        <f t="shared" si="38"/>
        <v>40991.208333333336</v>
      </c>
      <c r="U496" t="str">
        <f t="shared" si="39"/>
        <v>2012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tr" cm="1">
        <f t="array" ref="O497:P497">_xlfn.TEXTSPLIT(N497,"/")</f>
        <v>theater</v>
      </c>
      <c r="P497" t="str">
        <v>plays</v>
      </c>
      <c r="Q497" s="5">
        <f t="shared" si="35"/>
        <v>414.5</v>
      </c>
      <c r="R497" s="6">
        <f t="shared" si="36"/>
        <v>68.02051282051282</v>
      </c>
      <c r="S497" s="9">
        <f t="shared" si="37"/>
        <v>41800.208333333336</v>
      </c>
      <c r="T497" s="9">
        <f t="shared" si="38"/>
        <v>41804.208333333336</v>
      </c>
      <c r="U497" t="str">
        <f t="shared" si="39"/>
        <v>2014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tr" cm="1">
        <f t="array" ref="O498:P498">_xlfn.TEXTSPLIT(N498,"/")</f>
        <v>film &amp; video</v>
      </c>
      <c r="P498" t="str">
        <v>animation</v>
      </c>
      <c r="Q498" s="5">
        <f t="shared" si="35"/>
        <v>0.91</v>
      </c>
      <c r="R498" s="6">
        <f t="shared" si="36"/>
        <v>30.87037037037037</v>
      </c>
      <c r="S498" s="9">
        <f t="shared" si="37"/>
        <v>42876.208333333328</v>
      </c>
      <c r="T498" s="9">
        <f t="shared" si="38"/>
        <v>42893.208333333328</v>
      </c>
      <c r="U498" t="str">
        <f t="shared" si="39"/>
        <v>2017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tr" cm="1">
        <f t="array" ref="O499:P499">_xlfn.TEXTSPLIT(N499,"/")</f>
        <v>technology</v>
      </c>
      <c r="P499" t="str">
        <v>wearables</v>
      </c>
      <c r="Q499" s="5">
        <f t="shared" si="35"/>
        <v>34.17</v>
      </c>
      <c r="R499" s="6">
        <f t="shared" si="36"/>
        <v>27.908333333333335</v>
      </c>
      <c r="S499" s="9">
        <f t="shared" si="37"/>
        <v>42724.25</v>
      </c>
      <c r="T499" s="9">
        <f t="shared" si="38"/>
        <v>42724.25</v>
      </c>
      <c r="U499" t="str">
        <f t="shared" si="39"/>
        <v>2016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tr" cm="1">
        <f t="array" ref="O500:P500">_xlfn.TEXTSPLIT(N500,"/")</f>
        <v>technology</v>
      </c>
      <c r="P500" t="str">
        <v>web</v>
      </c>
      <c r="Q500" s="5">
        <f t="shared" si="35"/>
        <v>23.95</v>
      </c>
      <c r="R500" s="6">
        <f t="shared" si="36"/>
        <v>79.994818652849744</v>
      </c>
      <c r="S500" s="9">
        <f t="shared" si="37"/>
        <v>42005.25</v>
      </c>
      <c r="T500" s="9">
        <f t="shared" si="38"/>
        <v>42007.25</v>
      </c>
      <c r="U500" t="str">
        <f t="shared" si="39"/>
        <v>2015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tr" cm="1">
        <f t="array" ref="O501:P501">_xlfn.TEXTSPLIT(N501,"/")</f>
        <v>film &amp; video</v>
      </c>
      <c r="P501" t="str">
        <v>documentary</v>
      </c>
      <c r="Q501" s="5">
        <f t="shared" si="35"/>
        <v>48.07</v>
      </c>
      <c r="R501" s="6">
        <f t="shared" si="36"/>
        <v>38.003378378378379</v>
      </c>
      <c r="S501" s="9">
        <f t="shared" si="37"/>
        <v>42444.208333333328</v>
      </c>
      <c r="T501" s="9">
        <f t="shared" si="38"/>
        <v>42449.208333333328</v>
      </c>
      <c r="U501" t="str">
        <f t="shared" si="39"/>
        <v>2016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tr" cm="1">
        <f t="array" ref="O502:P502">_xlfn.TEXTSPLIT(N502,"/")</f>
        <v>theater</v>
      </c>
      <c r="P502" t="str">
        <v>plays</v>
      </c>
      <c r="Q502" s="5">
        <f t="shared" si="35"/>
        <v>0</v>
      </c>
      <c r="R502" s="6">
        <f t="shared" si="36"/>
        <v>0</v>
      </c>
      <c r="S502" s="9">
        <f t="shared" si="37"/>
        <v>41395.208333333336</v>
      </c>
      <c r="T502" s="9">
        <f t="shared" si="38"/>
        <v>41423.208333333336</v>
      </c>
      <c r="U502" t="str">
        <f t="shared" si="39"/>
        <v>2013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tr" cm="1">
        <f t="array" ref="O503:P503">_xlfn.TEXTSPLIT(N503,"/")</f>
        <v>film &amp; video</v>
      </c>
      <c r="P503" t="str">
        <v>documentary</v>
      </c>
      <c r="Q503" s="5">
        <f t="shared" si="35"/>
        <v>70.150000000000006</v>
      </c>
      <c r="R503" s="6">
        <f t="shared" si="36"/>
        <v>59.990534521158132</v>
      </c>
      <c r="S503" s="9">
        <f t="shared" si="37"/>
        <v>41345.208333333336</v>
      </c>
      <c r="T503" s="9">
        <f t="shared" si="38"/>
        <v>41347.208333333336</v>
      </c>
      <c r="U503" t="str">
        <f t="shared" si="39"/>
        <v>2013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tr" cm="1">
        <f t="array" ref="O504:P504">_xlfn.TEXTSPLIT(N504,"/")</f>
        <v>games</v>
      </c>
      <c r="P504" t="str">
        <v>video games</v>
      </c>
      <c r="Q504" s="5">
        <f t="shared" si="35"/>
        <v>529.91999999999996</v>
      </c>
      <c r="R504" s="6">
        <f t="shared" si="36"/>
        <v>37.037634408602152</v>
      </c>
      <c r="S504" s="9">
        <f t="shared" si="37"/>
        <v>41117.208333333336</v>
      </c>
      <c r="T504" s="9">
        <f t="shared" si="38"/>
        <v>41146.208333333336</v>
      </c>
      <c r="U504" t="str">
        <f t="shared" si="39"/>
        <v>2012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tr" cm="1">
        <f t="array" ref="O505:P505">_xlfn.TEXTSPLIT(N505,"/")</f>
        <v>film &amp; video</v>
      </c>
      <c r="P505" t="str">
        <v>drama</v>
      </c>
      <c r="Q505" s="5">
        <f t="shared" si="35"/>
        <v>180.33</v>
      </c>
      <c r="R505" s="6">
        <f t="shared" si="36"/>
        <v>99.963043478260872</v>
      </c>
      <c r="S505" s="9">
        <f t="shared" si="37"/>
        <v>42186.208333333328</v>
      </c>
      <c r="T505" s="9">
        <f t="shared" si="38"/>
        <v>42206.208333333328</v>
      </c>
      <c r="U505" t="str">
        <f t="shared" si="39"/>
        <v>2015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tr" cm="1">
        <f t="array" ref="O506:P506">_xlfn.TEXTSPLIT(N506,"/")</f>
        <v>music</v>
      </c>
      <c r="P506" t="str">
        <v>rock</v>
      </c>
      <c r="Q506" s="5">
        <f t="shared" si="35"/>
        <v>92.32</v>
      </c>
      <c r="R506" s="6">
        <f t="shared" si="36"/>
        <v>111.6774193548387</v>
      </c>
      <c r="S506" s="9">
        <f t="shared" si="37"/>
        <v>42142.208333333328</v>
      </c>
      <c r="T506" s="9">
        <f t="shared" si="38"/>
        <v>42143.208333333328</v>
      </c>
      <c r="U506" t="str">
        <f t="shared" si="39"/>
        <v>2015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tr" cm="1">
        <f t="array" ref="O507:P507">_xlfn.TEXTSPLIT(N507,"/")</f>
        <v>publishing</v>
      </c>
      <c r="P507" t="str">
        <v>radio &amp; podcasts</v>
      </c>
      <c r="Q507" s="5">
        <f t="shared" si="35"/>
        <v>13.9</v>
      </c>
      <c r="R507" s="6">
        <f t="shared" si="36"/>
        <v>36.014409221902014</v>
      </c>
      <c r="S507" s="9">
        <f t="shared" si="37"/>
        <v>41341.25</v>
      </c>
      <c r="T507" s="9">
        <f t="shared" si="38"/>
        <v>41383.208333333336</v>
      </c>
      <c r="U507" t="str">
        <f t="shared" si="39"/>
        <v>2013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tr" cm="1">
        <f t="array" ref="O508:P508">_xlfn.TEXTSPLIT(N508,"/")</f>
        <v>theater</v>
      </c>
      <c r="P508" t="str">
        <v>plays</v>
      </c>
      <c r="Q508" s="5">
        <f t="shared" si="35"/>
        <v>927.08</v>
      </c>
      <c r="R508" s="6">
        <f t="shared" si="36"/>
        <v>66.010284810126578</v>
      </c>
      <c r="S508" s="9">
        <f t="shared" si="37"/>
        <v>43062.25</v>
      </c>
      <c r="T508" s="9">
        <f t="shared" si="38"/>
        <v>43079.25</v>
      </c>
      <c r="U508" t="str">
        <f t="shared" si="39"/>
        <v>2017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tr" cm="1">
        <f t="array" ref="O509:P509">_xlfn.TEXTSPLIT(N509,"/")</f>
        <v>technology</v>
      </c>
      <c r="P509" t="str">
        <v>web</v>
      </c>
      <c r="Q509" s="5">
        <f t="shared" si="35"/>
        <v>39.86</v>
      </c>
      <c r="R509" s="6">
        <f t="shared" si="36"/>
        <v>44.05263157894737</v>
      </c>
      <c r="S509" s="9">
        <f t="shared" si="37"/>
        <v>41373.208333333336</v>
      </c>
      <c r="T509" s="9">
        <f t="shared" si="38"/>
        <v>41422.208333333336</v>
      </c>
      <c r="U509" t="str">
        <f t="shared" si="39"/>
        <v>2013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tr" cm="1">
        <f t="array" ref="O510:P510">_xlfn.TEXTSPLIT(N510,"/")</f>
        <v>theater</v>
      </c>
      <c r="P510" t="str">
        <v>plays</v>
      </c>
      <c r="Q510" s="5">
        <f t="shared" si="35"/>
        <v>112.23</v>
      </c>
      <c r="R510" s="6">
        <f t="shared" si="36"/>
        <v>52.999726551818434</v>
      </c>
      <c r="S510" s="9">
        <f t="shared" si="37"/>
        <v>43310.208333333328</v>
      </c>
      <c r="T510" s="9">
        <f t="shared" si="38"/>
        <v>43331.208333333328</v>
      </c>
      <c r="U510" t="str">
        <f t="shared" si="39"/>
        <v>2018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tr" cm="1">
        <f t="array" ref="O511:P511">_xlfn.TEXTSPLIT(N511,"/")</f>
        <v>theater</v>
      </c>
      <c r="P511" t="str">
        <v>plays</v>
      </c>
      <c r="Q511" s="5">
        <f t="shared" si="35"/>
        <v>70.930000000000007</v>
      </c>
      <c r="R511" s="6">
        <f t="shared" si="36"/>
        <v>95</v>
      </c>
      <c r="S511" s="9">
        <f t="shared" si="37"/>
        <v>41034.208333333336</v>
      </c>
      <c r="T511" s="9">
        <f t="shared" si="38"/>
        <v>41044.208333333336</v>
      </c>
      <c r="U511" t="str">
        <f t="shared" si="39"/>
        <v>2012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tr" cm="1">
        <f t="array" ref="O512:P512">_xlfn.TEXTSPLIT(N512,"/")</f>
        <v>film &amp; video</v>
      </c>
      <c r="P512" t="str">
        <v>drama</v>
      </c>
      <c r="Q512" s="5">
        <f t="shared" si="35"/>
        <v>119.09</v>
      </c>
      <c r="R512" s="6">
        <f t="shared" si="36"/>
        <v>70.908396946564892</v>
      </c>
      <c r="S512" s="9">
        <f t="shared" si="37"/>
        <v>43251.208333333328</v>
      </c>
      <c r="T512" s="9">
        <f t="shared" si="38"/>
        <v>43275.208333333328</v>
      </c>
      <c r="U512" t="str">
        <f t="shared" si="39"/>
        <v>2018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tr" cm="1">
        <f t="array" ref="O513:P513">_xlfn.TEXTSPLIT(N513,"/")</f>
        <v>theater</v>
      </c>
      <c r="P513" t="str">
        <v>plays</v>
      </c>
      <c r="Q513" s="5">
        <f t="shared" si="35"/>
        <v>24.02</v>
      </c>
      <c r="R513" s="6">
        <f t="shared" si="36"/>
        <v>98.060773480662988</v>
      </c>
      <c r="S513" s="9">
        <f t="shared" si="37"/>
        <v>43671.208333333328</v>
      </c>
      <c r="T513" s="9">
        <f t="shared" si="38"/>
        <v>43681.208333333328</v>
      </c>
      <c r="U513" t="str">
        <f t="shared" si="39"/>
        <v>2019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tr" cm="1">
        <f t="array" ref="O514:P514">_xlfn.TEXTSPLIT(N514,"/")</f>
        <v>games</v>
      </c>
      <c r="P514" t="str">
        <v>video games</v>
      </c>
      <c r="Q514" s="5">
        <f t="shared" ref="Q514:Q577" si="40">ROUND(E514/D514*100,2)</f>
        <v>139.32</v>
      </c>
      <c r="R514" s="6">
        <f t="shared" ref="R514:R577" si="41">IFERROR(E514/G514,0)</f>
        <v>53.046025104602514</v>
      </c>
      <c r="S514" s="9">
        <f t="shared" ref="S514:S577" si="42">(((J514/60)/60)/24)+DATE(1970,1,1)</f>
        <v>41825.208333333336</v>
      </c>
      <c r="T514" s="9">
        <f t="shared" ref="T514:T577" si="43">(((K514/60)/60)/24)+DATE(1970,1,1)</f>
        <v>41826.208333333336</v>
      </c>
      <c r="U514" t="str">
        <f t="shared" si="39"/>
        <v>2014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tr" cm="1">
        <f t="array" ref="O515:P515">_xlfn.TEXTSPLIT(N515,"/")</f>
        <v>film &amp; video</v>
      </c>
      <c r="P515" t="str">
        <v>television</v>
      </c>
      <c r="Q515" s="5">
        <f t="shared" si="40"/>
        <v>39.28</v>
      </c>
      <c r="R515" s="6">
        <f t="shared" si="41"/>
        <v>93.142857142857139</v>
      </c>
      <c r="S515" s="9">
        <f t="shared" si="42"/>
        <v>40430.208333333336</v>
      </c>
      <c r="T515" s="9">
        <f t="shared" si="43"/>
        <v>40432.208333333336</v>
      </c>
      <c r="U515" t="str">
        <f t="shared" ref="U515:U578" si="44">TEXT(S515,"yyyy")</f>
        <v>2010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tr" cm="1">
        <f t="array" ref="O516:P516">_xlfn.TEXTSPLIT(N516,"/")</f>
        <v>music</v>
      </c>
      <c r="P516" t="str">
        <v>rock</v>
      </c>
      <c r="Q516" s="5">
        <f t="shared" si="40"/>
        <v>22.44</v>
      </c>
      <c r="R516" s="6">
        <f t="shared" si="41"/>
        <v>58.945075757575758</v>
      </c>
      <c r="S516" s="9">
        <f t="shared" si="42"/>
        <v>41614.25</v>
      </c>
      <c r="T516" s="9">
        <f t="shared" si="43"/>
        <v>41619.25</v>
      </c>
      <c r="U516" t="str">
        <f t="shared" si="44"/>
        <v>2013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tr" cm="1">
        <f t="array" ref="O517:P517">_xlfn.TEXTSPLIT(N517,"/")</f>
        <v>theater</v>
      </c>
      <c r="P517" t="str">
        <v>plays</v>
      </c>
      <c r="Q517" s="5">
        <f t="shared" si="40"/>
        <v>55.78</v>
      </c>
      <c r="R517" s="6">
        <f t="shared" si="41"/>
        <v>36.067669172932334</v>
      </c>
      <c r="S517" s="9">
        <f t="shared" si="42"/>
        <v>40900.25</v>
      </c>
      <c r="T517" s="9">
        <f t="shared" si="43"/>
        <v>40902.25</v>
      </c>
      <c r="U517" t="str">
        <f t="shared" si="44"/>
        <v>2011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tr" cm="1">
        <f t="array" ref="O518:P518">_xlfn.TEXTSPLIT(N518,"/")</f>
        <v>publishing</v>
      </c>
      <c r="P518" t="str">
        <v>nonfiction</v>
      </c>
      <c r="Q518" s="5">
        <f t="shared" si="40"/>
        <v>42.52</v>
      </c>
      <c r="R518" s="6">
        <f t="shared" si="41"/>
        <v>63.030732860520096</v>
      </c>
      <c r="S518" s="9">
        <f t="shared" si="42"/>
        <v>40396.208333333336</v>
      </c>
      <c r="T518" s="9">
        <f t="shared" si="43"/>
        <v>40434.208333333336</v>
      </c>
      <c r="U518" t="str">
        <f t="shared" si="44"/>
        <v>2010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tr" cm="1">
        <f t="array" ref="O519:P519">_xlfn.TEXTSPLIT(N519,"/")</f>
        <v>food</v>
      </c>
      <c r="P519" t="str">
        <v>food trucks</v>
      </c>
      <c r="Q519" s="5">
        <f t="shared" si="40"/>
        <v>112</v>
      </c>
      <c r="R519" s="6">
        <f t="shared" si="41"/>
        <v>84.717948717948715</v>
      </c>
      <c r="S519" s="9">
        <f t="shared" si="42"/>
        <v>42860.208333333328</v>
      </c>
      <c r="T519" s="9">
        <f t="shared" si="43"/>
        <v>42865.208333333328</v>
      </c>
      <c r="U519" t="str">
        <f t="shared" si="44"/>
        <v>2017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tr" cm="1">
        <f t="array" ref="O520:P520">_xlfn.TEXTSPLIT(N520,"/")</f>
        <v>film &amp; video</v>
      </c>
      <c r="P520" t="str">
        <v>animation</v>
      </c>
      <c r="Q520" s="5">
        <f t="shared" si="40"/>
        <v>7.07</v>
      </c>
      <c r="R520" s="6">
        <f t="shared" si="41"/>
        <v>62.2</v>
      </c>
      <c r="S520" s="9">
        <f t="shared" si="42"/>
        <v>43154.25</v>
      </c>
      <c r="T520" s="9">
        <f t="shared" si="43"/>
        <v>43156.25</v>
      </c>
      <c r="U520" t="str">
        <f t="shared" si="44"/>
        <v>2018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tr" cm="1">
        <f t="array" ref="O521:P521">_xlfn.TEXTSPLIT(N521,"/")</f>
        <v>music</v>
      </c>
      <c r="P521" t="str">
        <v>rock</v>
      </c>
      <c r="Q521" s="5">
        <f t="shared" si="40"/>
        <v>101.75</v>
      </c>
      <c r="R521" s="6">
        <f t="shared" si="41"/>
        <v>101.97518330513255</v>
      </c>
      <c r="S521" s="9">
        <f t="shared" si="42"/>
        <v>42012.25</v>
      </c>
      <c r="T521" s="9">
        <f t="shared" si="43"/>
        <v>42026.25</v>
      </c>
      <c r="U521" t="str">
        <f t="shared" si="44"/>
        <v>2015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tr" cm="1">
        <f t="array" ref="O522:P522">_xlfn.TEXTSPLIT(N522,"/")</f>
        <v>theater</v>
      </c>
      <c r="P522" t="str">
        <v>plays</v>
      </c>
      <c r="Q522" s="5">
        <f t="shared" si="40"/>
        <v>425.75</v>
      </c>
      <c r="R522" s="6">
        <f t="shared" si="41"/>
        <v>106.4375</v>
      </c>
      <c r="S522" s="9">
        <f t="shared" si="42"/>
        <v>43574.208333333328</v>
      </c>
      <c r="T522" s="9">
        <f t="shared" si="43"/>
        <v>43577.208333333328</v>
      </c>
      <c r="U522" t="str">
        <f t="shared" si="44"/>
        <v>2019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tr" cm="1">
        <f t="array" ref="O523:P523">_xlfn.TEXTSPLIT(N523,"/")</f>
        <v>film &amp; video</v>
      </c>
      <c r="P523" t="str">
        <v>drama</v>
      </c>
      <c r="Q523" s="5">
        <f t="shared" si="40"/>
        <v>145.54</v>
      </c>
      <c r="R523" s="6">
        <f t="shared" si="41"/>
        <v>29.975609756097562</v>
      </c>
      <c r="S523" s="9">
        <f t="shared" si="42"/>
        <v>42605.208333333328</v>
      </c>
      <c r="T523" s="9">
        <f t="shared" si="43"/>
        <v>42611.208333333328</v>
      </c>
      <c r="U523" t="str">
        <f t="shared" si="44"/>
        <v>2016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tr" cm="1">
        <f t="array" ref="O524:P524">_xlfn.TEXTSPLIT(N524,"/")</f>
        <v>film &amp; video</v>
      </c>
      <c r="P524" t="str">
        <v>shorts</v>
      </c>
      <c r="Q524" s="5">
        <f t="shared" si="40"/>
        <v>32.450000000000003</v>
      </c>
      <c r="R524" s="6">
        <f t="shared" si="41"/>
        <v>85.806282722513089</v>
      </c>
      <c r="S524" s="9">
        <f t="shared" si="42"/>
        <v>41093.208333333336</v>
      </c>
      <c r="T524" s="9">
        <f t="shared" si="43"/>
        <v>41105.208333333336</v>
      </c>
      <c r="U524" t="str">
        <f t="shared" si="44"/>
        <v>2012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tr" cm="1">
        <f t="array" ref="O525:P525">_xlfn.TEXTSPLIT(N525,"/")</f>
        <v>film &amp; video</v>
      </c>
      <c r="P525" t="str">
        <v>shorts</v>
      </c>
      <c r="Q525" s="5">
        <f t="shared" si="40"/>
        <v>700.33</v>
      </c>
      <c r="R525" s="6">
        <f t="shared" si="41"/>
        <v>70.82022471910112</v>
      </c>
      <c r="S525" s="9">
        <f t="shared" si="42"/>
        <v>40241.25</v>
      </c>
      <c r="T525" s="9">
        <f t="shared" si="43"/>
        <v>40246.25</v>
      </c>
      <c r="U525" t="str">
        <f t="shared" si="44"/>
        <v>2010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tr" cm="1">
        <f t="array" ref="O526:P526">_xlfn.TEXTSPLIT(N526,"/")</f>
        <v>theater</v>
      </c>
      <c r="P526" t="str">
        <v>plays</v>
      </c>
      <c r="Q526" s="5">
        <f t="shared" si="40"/>
        <v>83.9</v>
      </c>
      <c r="R526" s="6">
        <f t="shared" si="41"/>
        <v>40.998484082870135</v>
      </c>
      <c r="S526" s="9">
        <f t="shared" si="42"/>
        <v>40294.208333333336</v>
      </c>
      <c r="T526" s="9">
        <f t="shared" si="43"/>
        <v>40307.208333333336</v>
      </c>
      <c r="U526" t="str">
        <f t="shared" si="44"/>
        <v>2010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tr" cm="1">
        <f t="array" ref="O527:P527">_xlfn.TEXTSPLIT(N527,"/")</f>
        <v>technology</v>
      </c>
      <c r="P527" t="str">
        <v>wearables</v>
      </c>
      <c r="Q527" s="5">
        <f t="shared" si="40"/>
        <v>84.19</v>
      </c>
      <c r="R527" s="6">
        <f t="shared" si="41"/>
        <v>28.063492063492063</v>
      </c>
      <c r="S527" s="9">
        <f t="shared" si="42"/>
        <v>40505.25</v>
      </c>
      <c r="T527" s="9">
        <f t="shared" si="43"/>
        <v>40509.25</v>
      </c>
      <c r="U527" t="str">
        <f t="shared" si="44"/>
        <v>2010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tr" cm="1">
        <f t="array" ref="O528:P528">_xlfn.TEXTSPLIT(N528,"/")</f>
        <v>theater</v>
      </c>
      <c r="P528" t="str">
        <v>plays</v>
      </c>
      <c r="Q528" s="5">
        <f t="shared" si="40"/>
        <v>155.94999999999999</v>
      </c>
      <c r="R528" s="6">
        <f t="shared" si="41"/>
        <v>88.054421768707485</v>
      </c>
      <c r="S528" s="9">
        <f t="shared" si="42"/>
        <v>42364.25</v>
      </c>
      <c r="T528" s="9">
        <f t="shared" si="43"/>
        <v>42401.25</v>
      </c>
      <c r="U528" t="str">
        <f t="shared" si="44"/>
        <v>2015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tr" cm="1">
        <f t="array" ref="O529:P529">_xlfn.TEXTSPLIT(N529,"/")</f>
        <v>film &amp; video</v>
      </c>
      <c r="P529" t="str">
        <v>animation</v>
      </c>
      <c r="Q529" s="5">
        <f t="shared" si="40"/>
        <v>99.62</v>
      </c>
      <c r="R529" s="6">
        <f t="shared" si="41"/>
        <v>31</v>
      </c>
      <c r="S529" s="9">
        <f t="shared" si="42"/>
        <v>42405.25</v>
      </c>
      <c r="T529" s="9">
        <f t="shared" si="43"/>
        <v>42441.25</v>
      </c>
      <c r="U529" t="str">
        <f t="shared" si="44"/>
        <v>2016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tr" cm="1">
        <f t="array" ref="O530:P530">_xlfn.TEXTSPLIT(N530,"/")</f>
        <v>music</v>
      </c>
      <c r="P530" t="str">
        <v>indie rock</v>
      </c>
      <c r="Q530" s="5">
        <f t="shared" si="40"/>
        <v>80.3</v>
      </c>
      <c r="R530" s="6">
        <f t="shared" si="41"/>
        <v>90.337500000000006</v>
      </c>
      <c r="S530" s="9">
        <f t="shared" si="42"/>
        <v>41601.25</v>
      </c>
      <c r="T530" s="9">
        <f t="shared" si="43"/>
        <v>41646.25</v>
      </c>
      <c r="U530" t="str">
        <f t="shared" si="44"/>
        <v>2013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tr" cm="1">
        <f t="array" ref="O531:P531">_xlfn.TEXTSPLIT(N531,"/")</f>
        <v>games</v>
      </c>
      <c r="P531" t="str">
        <v>video games</v>
      </c>
      <c r="Q531" s="5">
        <f t="shared" si="40"/>
        <v>11.25</v>
      </c>
      <c r="R531" s="6">
        <f t="shared" si="41"/>
        <v>63.777777777777779</v>
      </c>
      <c r="S531" s="9">
        <f t="shared" si="42"/>
        <v>41769.208333333336</v>
      </c>
      <c r="T531" s="9">
        <f t="shared" si="43"/>
        <v>41797.208333333336</v>
      </c>
      <c r="U531" t="str">
        <f t="shared" si="44"/>
        <v>2014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tr" cm="1">
        <f t="array" ref="O532:P532">_xlfn.TEXTSPLIT(N532,"/")</f>
        <v>publishing</v>
      </c>
      <c r="P532" t="str">
        <v>fiction</v>
      </c>
      <c r="Q532" s="5">
        <f t="shared" si="40"/>
        <v>91.74</v>
      </c>
      <c r="R532" s="6">
        <f t="shared" si="41"/>
        <v>53.995515695067262</v>
      </c>
      <c r="S532" s="9">
        <f t="shared" si="42"/>
        <v>40421.208333333336</v>
      </c>
      <c r="T532" s="9">
        <f t="shared" si="43"/>
        <v>40435.208333333336</v>
      </c>
      <c r="U532" t="str">
        <f t="shared" si="44"/>
        <v>2010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tr" cm="1">
        <f t="array" ref="O533:P533">_xlfn.TEXTSPLIT(N533,"/")</f>
        <v>games</v>
      </c>
      <c r="P533" t="str">
        <v>video games</v>
      </c>
      <c r="Q533" s="5">
        <f t="shared" si="40"/>
        <v>95.52</v>
      </c>
      <c r="R533" s="6">
        <f t="shared" si="41"/>
        <v>48.993956043956047</v>
      </c>
      <c r="S533" s="9">
        <f t="shared" si="42"/>
        <v>41589.25</v>
      </c>
      <c r="T533" s="9">
        <f t="shared" si="43"/>
        <v>41645.25</v>
      </c>
      <c r="U533" t="str">
        <f t="shared" si="44"/>
        <v>2013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tr" cm="1">
        <f t="array" ref="O534:P534">_xlfn.TEXTSPLIT(N534,"/")</f>
        <v>theater</v>
      </c>
      <c r="P534" t="str">
        <v>plays</v>
      </c>
      <c r="Q534" s="5">
        <f t="shared" si="40"/>
        <v>502.88</v>
      </c>
      <c r="R534" s="6">
        <f t="shared" si="41"/>
        <v>63.857142857142854</v>
      </c>
      <c r="S534" s="9">
        <f t="shared" si="42"/>
        <v>43125.25</v>
      </c>
      <c r="T534" s="9">
        <f t="shared" si="43"/>
        <v>43126.25</v>
      </c>
      <c r="U534" t="str">
        <f t="shared" si="44"/>
        <v>2018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tr" cm="1">
        <f t="array" ref="O535:P535">_xlfn.TEXTSPLIT(N535,"/")</f>
        <v>music</v>
      </c>
      <c r="P535" t="str">
        <v>indie rock</v>
      </c>
      <c r="Q535" s="5">
        <f t="shared" si="40"/>
        <v>159.24</v>
      </c>
      <c r="R535" s="6">
        <f t="shared" si="41"/>
        <v>82.996393146979258</v>
      </c>
      <c r="S535" s="9">
        <f t="shared" si="42"/>
        <v>41479.208333333336</v>
      </c>
      <c r="T535" s="9">
        <f t="shared" si="43"/>
        <v>41515.208333333336</v>
      </c>
      <c r="U535" t="str">
        <f t="shared" si="44"/>
        <v>2013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tr" cm="1">
        <f t="array" ref="O536:P536">_xlfn.TEXTSPLIT(N536,"/")</f>
        <v>film &amp; video</v>
      </c>
      <c r="P536" t="str">
        <v>drama</v>
      </c>
      <c r="Q536" s="5">
        <f t="shared" si="40"/>
        <v>15.02</v>
      </c>
      <c r="R536" s="6">
        <f t="shared" si="41"/>
        <v>55.08230452674897</v>
      </c>
      <c r="S536" s="9">
        <f t="shared" si="42"/>
        <v>43329.208333333328</v>
      </c>
      <c r="T536" s="9">
        <f t="shared" si="43"/>
        <v>43330.208333333328</v>
      </c>
      <c r="U536" t="str">
        <f t="shared" si="44"/>
        <v>2018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tr" cm="1">
        <f t="array" ref="O537:P537">_xlfn.TEXTSPLIT(N537,"/")</f>
        <v>theater</v>
      </c>
      <c r="P537" t="str">
        <v>plays</v>
      </c>
      <c r="Q537" s="5">
        <f t="shared" si="40"/>
        <v>482.04</v>
      </c>
      <c r="R537" s="6">
        <f t="shared" si="41"/>
        <v>62.044554455445542</v>
      </c>
      <c r="S537" s="9">
        <f t="shared" si="42"/>
        <v>43259.208333333328</v>
      </c>
      <c r="T537" s="9">
        <f t="shared" si="43"/>
        <v>43261.208333333328</v>
      </c>
      <c r="U537" t="str">
        <f t="shared" si="44"/>
        <v>2018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tr" cm="1">
        <f t="array" ref="O538:P538">_xlfn.TEXTSPLIT(N538,"/")</f>
        <v>publishing</v>
      </c>
      <c r="P538" t="str">
        <v>fiction</v>
      </c>
      <c r="Q538" s="5">
        <f t="shared" si="40"/>
        <v>149.97</v>
      </c>
      <c r="R538" s="6">
        <f t="shared" si="41"/>
        <v>104.97857142857143</v>
      </c>
      <c r="S538" s="9">
        <f t="shared" si="42"/>
        <v>40414.208333333336</v>
      </c>
      <c r="T538" s="9">
        <f t="shared" si="43"/>
        <v>40440.208333333336</v>
      </c>
      <c r="U538" t="str">
        <f t="shared" si="44"/>
        <v>2010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tr" cm="1">
        <f t="array" ref="O539:P539">_xlfn.TEXTSPLIT(N539,"/")</f>
        <v>film &amp; video</v>
      </c>
      <c r="P539" t="str">
        <v>documentary</v>
      </c>
      <c r="Q539" s="5">
        <f t="shared" si="40"/>
        <v>117.22</v>
      </c>
      <c r="R539" s="6">
        <f t="shared" si="41"/>
        <v>94.044676806083643</v>
      </c>
      <c r="S539" s="9">
        <f t="shared" si="42"/>
        <v>43342.208333333328</v>
      </c>
      <c r="T539" s="9">
        <f t="shared" si="43"/>
        <v>43365.208333333328</v>
      </c>
      <c r="U539" t="str">
        <f t="shared" si="44"/>
        <v>2018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tr" cm="1">
        <f t="array" ref="O540:P540">_xlfn.TEXTSPLIT(N540,"/")</f>
        <v>games</v>
      </c>
      <c r="P540" t="str">
        <v>mobile games</v>
      </c>
      <c r="Q540" s="5">
        <f t="shared" si="40"/>
        <v>37.700000000000003</v>
      </c>
      <c r="R540" s="6">
        <f t="shared" si="41"/>
        <v>44.007716049382715</v>
      </c>
      <c r="S540" s="9">
        <f t="shared" si="42"/>
        <v>41539.208333333336</v>
      </c>
      <c r="T540" s="9">
        <f t="shared" si="43"/>
        <v>41555.208333333336</v>
      </c>
      <c r="U540" t="str">
        <f t="shared" si="44"/>
        <v>2013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tr" cm="1">
        <f t="array" ref="O541:P541">_xlfn.TEXTSPLIT(N541,"/")</f>
        <v>food</v>
      </c>
      <c r="P541" t="str">
        <v>food trucks</v>
      </c>
      <c r="Q541" s="5">
        <f t="shared" si="40"/>
        <v>72.650000000000006</v>
      </c>
      <c r="R541" s="6">
        <f t="shared" si="41"/>
        <v>92.467532467532465</v>
      </c>
      <c r="S541" s="9">
        <f t="shared" si="42"/>
        <v>43647.208333333328</v>
      </c>
      <c r="T541" s="9">
        <f t="shared" si="43"/>
        <v>43653.208333333328</v>
      </c>
      <c r="U541" t="str">
        <f t="shared" si="44"/>
        <v>2019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tr" cm="1">
        <f t="array" ref="O542:P542">_xlfn.TEXTSPLIT(N542,"/")</f>
        <v>photography</v>
      </c>
      <c r="P542" t="str">
        <v>photography books</v>
      </c>
      <c r="Q542" s="5">
        <f t="shared" si="40"/>
        <v>265.98</v>
      </c>
      <c r="R542" s="6">
        <f t="shared" si="41"/>
        <v>57.072874493927124</v>
      </c>
      <c r="S542" s="9">
        <f t="shared" si="42"/>
        <v>43225.208333333328</v>
      </c>
      <c r="T542" s="9">
        <f t="shared" si="43"/>
        <v>43247.208333333328</v>
      </c>
      <c r="U542" t="str">
        <f t="shared" si="44"/>
        <v>2018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tr" cm="1">
        <f t="array" ref="O543:P543">_xlfn.TEXTSPLIT(N543,"/")</f>
        <v>games</v>
      </c>
      <c r="P543" t="str">
        <v>mobile games</v>
      </c>
      <c r="Q543" s="5">
        <f t="shared" si="40"/>
        <v>24.21</v>
      </c>
      <c r="R543" s="6">
        <f t="shared" si="41"/>
        <v>109.07848101265823</v>
      </c>
      <c r="S543" s="9">
        <f t="shared" si="42"/>
        <v>42165.208333333328</v>
      </c>
      <c r="T543" s="9">
        <f t="shared" si="43"/>
        <v>42191.208333333328</v>
      </c>
      <c r="U543" t="str">
        <f t="shared" si="44"/>
        <v>2015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tr" cm="1">
        <f t="array" ref="O544:P544">_xlfn.TEXTSPLIT(N544,"/")</f>
        <v>music</v>
      </c>
      <c r="P544" t="str">
        <v>indie rock</v>
      </c>
      <c r="Q544" s="5">
        <f t="shared" si="40"/>
        <v>2.5099999999999998</v>
      </c>
      <c r="R544" s="6">
        <f t="shared" si="41"/>
        <v>39.387755102040813</v>
      </c>
      <c r="S544" s="9">
        <f t="shared" si="42"/>
        <v>42391.25</v>
      </c>
      <c r="T544" s="9">
        <f t="shared" si="43"/>
        <v>42421.25</v>
      </c>
      <c r="U544" t="str">
        <f t="shared" si="44"/>
        <v>2016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tr" cm="1">
        <f t="array" ref="O545:P545">_xlfn.TEXTSPLIT(N545,"/")</f>
        <v>games</v>
      </c>
      <c r="P545" t="str">
        <v>video games</v>
      </c>
      <c r="Q545" s="5">
        <f t="shared" si="40"/>
        <v>16.329999999999998</v>
      </c>
      <c r="R545" s="6">
        <f t="shared" si="41"/>
        <v>77.022222222222226</v>
      </c>
      <c r="S545" s="9">
        <f t="shared" si="42"/>
        <v>41528.208333333336</v>
      </c>
      <c r="T545" s="9">
        <f t="shared" si="43"/>
        <v>41543.208333333336</v>
      </c>
      <c r="U545" t="str">
        <f t="shared" si="44"/>
        <v>2013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tr" cm="1">
        <f t="array" ref="O546:P546">_xlfn.TEXTSPLIT(N546,"/")</f>
        <v>music</v>
      </c>
      <c r="P546" t="str">
        <v>rock</v>
      </c>
      <c r="Q546" s="5">
        <f t="shared" si="40"/>
        <v>276.5</v>
      </c>
      <c r="R546" s="6">
        <f t="shared" si="41"/>
        <v>92.166666666666671</v>
      </c>
      <c r="S546" s="9">
        <f t="shared" si="42"/>
        <v>42377.25</v>
      </c>
      <c r="T546" s="9">
        <f t="shared" si="43"/>
        <v>42390.25</v>
      </c>
      <c r="U546" t="str">
        <f t="shared" si="44"/>
        <v>2016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tr" cm="1">
        <f t="array" ref="O547:P547">_xlfn.TEXTSPLIT(N547,"/")</f>
        <v>theater</v>
      </c>
      <c r="P547" t="str">
        <v>plays</v>
      </c>
      <c r="Q547" s="5">
        <f t="shared" si="40"/>
        <v>88.8</v>
      </c>
      <c r="R547" s="6">
        <f t="shared" si="41"/>
        <v>61.007063197026021</v>
      </c>
      <c r="S547" s="9">
        <f t="shared" si="42"/>
        <v>43824.25</v>
      </c>
      <c r="T547" s="9">
        <f t="shared" si="43"/>
        <v>43844.25</v>
      </c>
      <c r="U547" t="str">
        <f t="shared" si="44"/>
        <v>2019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tr" cm="1">
        <f t="array" ref="O548:P548">_xlfn.TEXTSPLIT(N548,"/")</f>
        <v>theater</v>
      </c>
      <c r="P548" t="str">
        <v>plays</v>
      </c>
      <c r="Q548" s="5">
        <f t="shared" si="40"/>
        <v>163.57</v>
      </c>
      <c r="R548" s="6">
        <f t="shared" si="41"/>
        <v>78.068181818181813</v>
      </c>
      <c r="S548" s="9">
        <f t="shared" si="42"/>
        <v>43360.208333333328</v>
      </c>
      <c r="T548" s="9">
        <f t="shared" si="43"/>
        <v>43363.208333333328</v>
      </c>
      <c r="U548" t="str">
        <f t="shared" si="44"/>
        <v>2018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tr" cm="1">
        <f t="array" ref="O549:P549">_xlfn.TEXTSPLIT(N549,"/")</f>
        <v>film &amp; video</v>
      </c>
      <c r="P549" t="str">
        <v>drama</v>
      </c>
      <c r="Q549" s="5">
        <f t="shared" si="40"/>
        <v>969</v>
      </c>
      <c r="R549" s="6">
        <f t="shared" si="41"/>
        <v>80.75</v>
      </c>
      <c r="S549" s="9">
        <f t="shared" si="42"/>
        <v>42029.25</v>
      </c>
      <c r="T549" s="9">
        <f t="shared" si="43"/>
        <v>42041.25</v>
      </c>
      <c r="U549" t="str">
        <f t="shared" si="44"/>
        <v>2015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tr" cm="1">
        <f t="array" ref="O550:P550">_xlfn.TEXTSPLIT(N550,"/")</f>
        <v>theater</v>
      </c>
      <c r="P550" t="str">
        <v>plays</v>
      </c>
      <c r="Q550" s="5">
        <f t="shared" si="40"/>
        <v>270.91000000000003</v>
      </c>
      <c r="R550" s="6">
        <f t="shared" si="41"/>
        <v>59.991289782244557</v>
      </c>
      <c r="S550" s="9">
        <f t="shared" si="42"/>
        <v>42461.208333333328</v>
      </c>
      <c r="T550" s="9">
        <f t="shared" si="43"/>
        <v>42474.208333333328</v>
      </c>
      <c r="U550" t="str">
        <f t="shared" si="44"/>
        <v>2016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tr" cm="1">
        <f t="array" ref="O551:P551">_xlfn.TEXTSPLIT(N551,"/")</f>
        <v>technology</v>
      </c>
      <c r="P551" t="str">
        <v>wearables</v>
      </c>
      <c r="Q551" s="5">
        <f t="shared" si="40"/>
        <v>284.20999999999998</v>
      </c>
      <c r="R551" s="6">
        <f t="shared" si="41"/>
        <v>110.03018372703411</v>
      </c>
      <c r="S551" s="9">
        <f t="shared" si="42"/>
        <v>41422.208333333336</v>
      </c>
      <c r="T551" s="9">
        <f t="shared" si="43"/>
        <v>41431.208333333336</v>
      </c>
      <c r="U551" t="str">
        <f t="shared" si="44"/>
        <v>2013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tr" cm="1">
        <f t="array" ref="O552:P552">_xlfn.TEXTSPLIT(N552,"/")</f>
        <v>music</v>
      </c>
      <c r="P552" t="str">
        <v>indie rock</v>
      </c>
      <c r="Q552" s="5">
        <f t="shared" si="40"/>
        <v>4</v>
      </c>
      <c r="R552" s="6">
        <f t="shared" si="41"/>
        <v>4</v>
      </c>
      <c r="S552" s="9">
        <f t="shared" si="42"/>
        <v>40968.25</v>
      </c>
      <c r="T552" s="9">
        <f t="shared" si="43"/>
        <v>40989.208333333336</v>
      </c>
      <c r="U552" t="str">
        <f t="shared" si="44"/>
        <v>2012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tr" cm="1">
        <f t="array" ref="O553:P553">_xlfn.TEXTSPLIT(N553,"/")</f>
        <v>technology</v>
      </c>
      <c r="P553" t="str">
        <v>web</v>
      </c>
      <c r="Q553" s="5">
        <f t="shared" si="40"/>
        <v>58.63</v>
      </c>
      <c r="R553" s="6">
        <f t="shared" si="41"/>
        <v>37.99856063332134</v>
      </c>
      <c r="S553" s="9">
        <f t="shared" si="42"/>
        <v>41993.25</v>
      </c>
      <c r="T553" s="9">
        <f t="shared" si="43"/>
        <v>42033.25</v>
      </c>
      <c r="U553" t="str">
        <f t="shared" si="44"/>
        <v>2014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tr" cm="1">
        <f t="array" ref="O554:P554">_xlfn.TEXTSPLIT(N554,"/")</f>
        <v>theater</v>
      </c>
      <c r="P554" t="str">
        <v>plays</v>
      </c>
      <c r="Q554" s="5">
        <f t="shared" si="40"/>
        <v>98.51</v>
      </c>
      <c r="R554" s="6">
        <f t="shared" si="41"/>
        <v>96.369565217391298</v>
      </c>
      <c r="S554" s="9">
        <f t="shared" si="42"/>
        <v>42700.25</v>
      </c>
      <c r="T554" s="9">
        <f t="shared" si="43"/>
        <v>42702.25</v>
      </c>
      <c r="U554" t="str">
        <f t="shared" si="44"/>
        <v>2016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tr" cm="1">
        <f t="array" ref="O555:P555">_xlfn.TEXTSPLIT(N555,"/")</f>
        <v>music</v>
      </c>
      <c r="P555" t="str">
        <v>rock</v>
      </c>
      <c r="Q555" s="5">
        <f t="shared" si="40"/>
        <v>43.98</v>
      </c>
      <c r="R555" s="6">
        <f t="shared" si="41"/>
        <v>72.978599221789878</v>
      </c>
      <c r="S555" s="9">
        <f t="shared" si="42"/>
        <v>40545.25</v>
      </c>
      <c r="T555" s="9">
        <f t="shared" si="43"/>
        <v>40546.25</v>
      </c>
      <c r="U555" t="str">
        <f t="shared" si="44"/>
        <v>2011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tr" cm="1">
        <f t="array" ref="O556:P556">_xlfn.TEXTSPLIT(N556,"/")</f>
        <v>music</v>
      </c>
      <c r="P556" t="str">
        <v>indie rock</v>
      </c>
      <c r="Q556" s="5">
        <f t="shared" si="40"/>
        <v>151.66</v>
      </c>
      <c r="R556" s="6">
        <f t="shared" si="41"/>
        <v>26.007220216606498</v>
      </c>
      <c r="S556" s="9">
        <f t="shared" si="42"/>
        <v>42723.25</v>
      </c>
      <c r="T556" s="9">
        <f t="shared" si="43"/>
        <v>42729.25</v>
      </c>
      <c r="U556" t="str">
        <f t="shared" si="44"/>
        <v>2016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tr" cm="1">
        <f t="array" ref="O557:P557">_xlfn.TEXTSPLIT(N557,"/")</f>
        <v>music</v>
      </c>
      <c r="P557" t="str">
        <v>rock</v>
      </c>
      <c r="Q557" s="5">
        <f t="shared" si="40"/>
        <v>223.63</v>
      </c>
      <c r="R557" s="6">
        <f t="shared" si="41"/>
        <v>104.36296296296297</v>
      </c>
      <c r="S557" s="9">
        <f t="shared" si="42"/>
        <v>41731.208333333336</v>
      </c>
      <c r="T557" s="9">
        <f t="shared" si="43"/>
        <v>41762.208333333336</v>
      </c>
      <c r="U557" t="str">
        <f t="shared" si="44"/>
        <v>2014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tr" cm="1">
        <f t="array" ref="O558:P558">_xlfn.TEXTSPLIT(N558,"/")</f>
        <v>publishing</v>
      </c>
      <c r="P558" t="str">
        <v>translations</v>
      </c>
      <c r="Q558" s="5">
        <f t="shared" si="40"/>
        <v>239.75</v>
      </c>
      <c r="R558" s="6">
        <f t="shared" si="41"/>
        <v>102.18852459016394</v>
      </c>
      <c r="S558" s="9">
        <f t="shared" si="42"/>
        <v>40792.208333333336</v>
      </c>
      <c r="T558" s="9">
        <f t="shared" si="43"/>
        <v>40799.208333333336</v>
      </c>
      <c r="U558" t="str">
        <f t="shared" si="44"/>
        <v>2011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tr" cm="1">
        <f t="array" ref="O559:P559">_xlfn.TEXTSPLIT(N559,"/")</f>
        <v>film &amp; video</v>
      </c>
      <c r="P559" t="str">
        <v>science fiction</v>
      </c>
      <c r="Q559" s="5">
        <f t="shared" si="40"/>
        <v>199.33</v>
      </c>
      <c r="R559" s="6">
        <f t="shared" si="41"/>
        <v>54.117647058823529</v>
      </c>
      <c r="S559" s="9">
        <f t="shared" si="42"/>
        <v>42279.208333333328</v>
      </c>
      <c r="T559" s="9">
        <f t="shared" si="43"/>
        <v>42282.208333333328</v>
      </c>
      <c r="U559" t="str">
        <f t="shared" si="44"/>
        <v>2015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tr" cm="1">
        <f t="array" ref="O560:P560">_xlfn.TEXTSPLIT(N560,"/")</f>
        <v>theater</v>
      </c>
      <c r="P560" t="str">
        <v>plays</v>
      </c>
      <c r="Q560" s="5">
        <f t="shared" si="40"/>
        <v>137.34</v>
      </c>
      <c r="R560" s="6">
        <f t="shared" si="41"/>
        <v>63.222222222222221</v>
      </c>
      <c r="S560" s="9">
        <f t="shared" si="42"/>
        <v>42424.25</v>
      </c>
      <c r="T560" s="9">
        <f t="shared" si="43"/>
        <v>42467.208333333328</v>
      </c>
      <c r="U560" t="str">
        <f t="shared" si="44"/>
        <v>2016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tr" cm="1">
        <f t="array" ref="O561:P561">_xlfn.TEXTSPLIT(N561,"/")</f>
        <v>theater</v>
      </c>
      <c r="P561" t="str">
        <v>plays</v>
      </c>
      <c r="Q561" s="5">
        <f t="shared" si="40"/>
        <v>100.97</v>
      </c>
      <c r="R561" s="6">
        <f t="shared" si="41"/>
        <v>104.03228962818004</v>
      </c>
      <c r="S561" s="9">
        <f t="shared" si="42"/>
        <v>42584.208333333328</v>
      </c>
      <c r="T561" s="9">
        <f t="shared" si="43"/>
        <v>42591.208333333328</v>
      </c>
      <c r="U561" t="str">
        <f t="shared" si="44"/>
        <v>2016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tr" cm="1">
        <f t="array" ref="O562:P562">_xlfn.TEXTSPLIT(N562,"/")</f>
        <v>film &amp; video</v>
      </c>
      <c r="P562" t="str">
        <v>animation</v>
      </c>
      <c r="Q562" s="5">
        <f t="shared" si="40"/>
        <v>794.16</v>
      </c>
      <c r="R562" s="6">
        <f t="shared" si="41"/>
        <v>49.994334277620396</v>
      </c>
      <c r="S562" s="9">
        <f t="shared" si="42"/>
        <v>40865.25</v>
      </c>
      <c r="T562" s="9">
        <f t="shared" si="43"/>
        <v>40905.25</v>
      </c>
      <c r="U562" t="str">
        <f t="shared" si="44"/>
        <v>2011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tr" cm="1">
        <f t="array" ref="O563:P563">_xlfn.TEXTSPLIT(N563,"/")</f>
        <v>theater</v>
      </c>
      <c r="P563" t="str">
        <v>plays</v>
      </c>
      <c r="Q563" s="5">
        <f t="shared" si="40"/>
        <v>369.7</v>
      </c>
      <c r="R563" s="6">
        <f t="shared" si="41"/>
        <v>56.015151515151516</v>
      </c>
      <c r="S563" s="9">
        <f t="shared" si="42"/>
        <v>40833.208333333336</v>
      </c>
      <c r="T563" s="9">
        <f t="shared" si="43"/>
        <v>40835.208333333336</v>
      </c>
      <c r="U563" t="str">
        <f t="shared" si="44"/>
        <v>2011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tr" cm="1">
        <f t="array" ref="O564:P564">_xlfn.TEXTSPLIT(N564,"/")</f>
        <v>music</v>
      </c>
      <c r="P564" t="str">
        <v>rock</v>
      </c>
      <c r="Q564" s="5">
        <f t="shared" si="40"/>
        <v>12.82</v>
      </c>
      <c r="R564" s="6">
        <f t="shared" si="41"/>
        <v>48.807692307692307</v>
      </c>
      <c r="S564" s="9">
        <f t="shared" si="42"/>
        <v>43536.208333333328</v>
      </c>
      <c r="T564" s="9">
        <f t="shared" si="43"/>
        <v>43538.208333333328</v>
      </c>
      <c r="U564" t="str">
        <f t="shared" si="44"/>
        <v>2019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tr" cm="1">
        <f t="array" ref="O565:P565">_xlfn.TEXTSPLIT(N565,"/")</f>
        <v>film &amp; video</v>
      </c>
      <c r="P565" t="str">
        <v>documentary</v>
      </c>
      <c r="Q565" s="5">
        <f t="shared" si="40"/>
        <v>138.03</v>
      </c>
      <c r="R565" s="6">
        <f t="shared" si="41"/>
        <v>60.082352941176474</v>
      </c>
      <c r="S565" s="9">
        <f t="shared" si="42"/>
        <v>43417.25</v>
      </c>
      <c r="T565" s="9">
        <f t="shared" si="43"/>
        <v>43437.25</v>
      </c>
      <c r="U565" t="str">
        <f t="shared" si="44"/>
        <v>2018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tr" cm="1">
        <f t="array" ref="O566:P566">_xlfn.TEXTSPLIT(N566,"/")</f>
        <v>theater</v>
      </c>
      <c r="P566" t="str">
        <v>plays</v>
      </c>
      <c r="Q566" s="5">
        <f t="shared" si="40"/>
        <v>83.81</v>
      </c>
      <c r="R566" s="6">
        <f t="shared" si="41"/>
        <v>78.990502793296088</v>
      </c>
      <c r="S566" s="9">
        <f t="shared" si="42"/>
        <v>42078.208333333328</v>
      </c>
      <c r="T566" s="9">
        <f t="shared" si="43"/>
        <v>42086.208333333328</v>
      </c>
      <c r="U566" t="str">
        <f t="shared" si="44"/>
        <v>2015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tr" cm="1">
        <f t="array" ref="O567:P567">_xlfn.TEXTSPLIT(N567,"/")</f>
        <v>theater</v>
      </c>
      <c r="P567" t="str">
        <v>plays</v>
      </c>
      <c r="Q567" s="5">
        <f t="shared" si="40"/>
        <v>204.6</v>
      </c>
      <c r="R567" s="6">
        <f t="shared" si="41"/>
        <v>53.99499443826474</v>
      </c>
      <c r="S567" s="9">
        <f t="shared" si="42"/>
        <v>40862.25</v>
      </c>
      <c r="T567" s="9">
        <f t="shared" si="43"/>
        <v>40882.25</v>
      </c>
      <c r="U567" t="str">
        <f t="shared" si="44"/>
        <v>2011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tr" cm="1">
        <f t="array" ref="O568:P568">_xlfn.TEXTSPLIT(N568,"/")</f>
        <v>music</v>
      </c>
      <c r="P568" t="str">
        <v>electric music</v>
      </c>
      <c r="Q568" s="5">
        <f t="shared" si="40"/>
        <v>44.34</v>
      </c>
      <c r="R568" s="6">
        <f t="shared" si="41"/>
        <v>111.45945945945945</v>
      </c>
      <c r="S568" s="9">
        <f t="shared" si="42"/>
        <v>42424.25</v>
      </c>
      <c r="T568" s="9">
        <f t="shared" si="43"/>
        <v>42447.208333333328</v>
      </c>
      <c r="U568" t="str">
        <f t="shared" si="44"/>
        <v>2016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tr" cm="1">
        <f t="array" ref="O569:P569">_xlfn.TEXTSPLIT(N569,"/")</f>
        <v>music</v>
      </c>
      <c r="P569" t="str">
        <v>rock</v>
      </c>
      <c r="Q569" s="5">
        <f t="shared" si="40"/>
        <v>218.6</v>
      </c>
      <c r="R569" s="6">
        <f t="shared" si="41"/>
        <v>60.922131147540981</v>
      </c>
      <c r="S569" s="9">
        <f t="shared" si="42"/>
        <v>41830.208333333336</v>
      </c>
      <c r="T569" s="9">
        <f t="shared" si="43"/>
        <v>41832.208333333336</v>
      </c>
      <c r="U569" t="str">
        <f t="shared" si="44"/>
        <v>2014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tr" cm="1">
        <f t="array" ref="O570:P570">_xlfn.TEXTSPLIT(N570,"/")</f>
        <v>theater</v>
      </c>
      <c r="P570" t="str">
        <v>plays</v>
      </c>
      <c r="Q570" s="5">
        <f t="shared" si="40"/>
        <v>186.03</v>
      </c>
      <c r="R570" s="6">
        <f t="shared" si="41"/>
        <v>26.0015444015444</v>
      </c>
      <c r="S570" s="9">
        <f t="shared" si="42"/>
        <v>40374.208333333336</v>
      </c>
      <c r="T570" s="9">
        <f t="shared" si="43"/>
        <v>40419.208333333336</v>
      </c>
      <c r="U570" t="str">
        <f t="shared" si="44"/>
        <v>2010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tr" cm="1">
        <f t="array" ref="O571:P571">_xlfn.TEXTSPLIT(N571,"/")</f>
        <v>film &amp; video</v>
      </c>
      <c r="P571" t="str">
        <v>animation</v>
      </c>
      <c r="Q571" s="5">
        <f t="shared" si="40"/>
        <v>237.34</v>
      </c>
      <c r="R571" s="6">
        <f t="shared" si="41"/>
        <v>80.993208828522924</v>
      </c>
      <c r="S571" s="9">
        <f t="shared" si="42"/>
        <v>40554.25</v>
      </c>
      <c r="T571" s="9">
        <f t="shared" si="43"/>
        <v>40566.25</v>
      </c>
      <c r="U571" t="str">
        <f t="shared" si="44"/>
        <v>2011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tr" cm="1">
        <f t="array" ref="O572:P572">_xlfn.TEXTSPLIT(N572,"/")</f>
        <v>music</v>
      </c>
      <c r="P572" t="str">
        <v>rock</v>
      </c>
      <c r="Q572" s="5">
        <f t="shared" si="40"/>
        <v>305.64999999999998</v>
      </c>
      <c r="R572" s="6">
        <f t="shared" si="41"/>
        <v>34.995963302752294</v>
      </c>
      <c r="S572" s="9">
        <f t="shared" si="42"/>
        <v>41993.25</v>
      </c>
      <c r="T572" s="9">
        <f t="shared" si="43"/>
        <v>41999.25</v>
      </c>
      <c r="U572" t="str">
        <f t="shared" si="44"/>
        <v>2014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tr" cm="1">
        <f t="array" ref="O573:P573">_xlfn.TEXTSPLIT(N573,"/")</f>
        <v>film &amp; video</v>
      </c>
      <c r="P573" t="str">
        <v>shorts</v>
      </c>
      <c r="Q573" s="5">
        <f t="shared" si="40"/>
        <v>94.14</v>
      </c>
      <c r="R573" s="6">
        <f t="shared" si="41"/>
        <v>94.142857142857139</v>
      </c>
      <c r="S573" s="9">
        <f t="shared" si="42"/>
        <v>42174.208333333328</v>
      </c>
      <c r="T573" s="9">
        <f t="shared" si="43"/>
        <v>42221.208333333328</v>
      </c>
      <c r="U573" t="str">
        <f t="shared" si="44"/>
        <v>2015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tr" cm="1">
        <f t="array" ref="O574:P574">_xlfn.TEXTSPLIT(N574,"/")</f>
        <v>music</v>
      </c>
      <c r="P574" t="str">
        <v>rock</v>
      </c>
      <c r="Q574" s="5">
        <f t="shared" si="40"/>
        <v>54.4</v>
      </c>
      <c r="R574" s="6">
        <f t="shared" si="41"/>
        <v>52.085106382978722</v>
      </c>
      <c r="S574" s="9">
        <f t="shared" si="42"/>
        <v>42275.208333333328</v>
      </c>
      <c r="T574" s="9">
        <f t="shared" si="43"/>
        <v>42291.208333333328</v>
      </c>
      <c r="U574" t="str">
        <f t="shared" si="44"/>
        <v>2015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tr" cm="1">
        <f t="array" ref="O575:P575">_xlfn.TEXTSPLIT(N575,"/")</f>
        <v>journalism</v>
      </c>
      <c r="P575" t="str">
        <v>audio</v>
      </c>
      <c r="Q575" s="5">
        <f t="shared" si="40"/>
        <v>111.88</v>
      </c>
      <c r="R575" s="6">
        <f t="shared" si="41"/>
        <v>24.986666666666668</v>
      </c>
      <c r="S575" s="9">
        <f t="shared" si="42"/>
        <v>41761.208333333336</v>
      </c>
      <c r="T575" s="9">
        <f t="shared" si="43"/>
        <v>41763.208333333336</v>
      </c>
      <c r="U575" t="str">
        <f t="shared" si="44"/>
        <v>2014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tr" cm="1">
        <f t="array" ref="O576:P576">_xlfn.TEXTSPLIT(N576,"/")</f>
        <v>food</v>
      </c>
      <c r="P576" t="str">
        <v>food trucks</v>
      </c>
      <c r="Q576" s="5">
        <f t="shared" si="40"/>
        <v>369.15</v>
      </c>
      <c r="R576" s="6">
        <f t="shared" si="41"/>
        <v>69.215277777777771</v>
      </c>
      <c r="S576" s="9">
        <f t="shared" si="42"/>
        <v>43806.25</v>
      </c>
      <c r="T576" s="9">
        <f t="shared" si="43"/>
        <v>43816.25</v>
      </c>
      <c r="U576" t="str">
        <f t="shared" si="44"/>
        <v>2019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tr" cm="1">
        <f t="array" ref="O577:P577">_xlfn.TEXTSPLIT(N577,"/")</f>
        <v>theater</v>
      </c>
      <c r="P577" t="str">
        <v>plays</v>
      </c>
      <c r="Q577" s="5">
        <f t="shared" si="40"/>
        <v>62.93</v>
      </c>
      <c r="R577" s="6">
        <f t="shared" si="41"/>
        <v>93.944444444444443</v>
      </c>
      <c r="S577" s="9">
        <f t="shared" si="42"/>
        <v>41779.208333333336</v>
      </c>
      <c r="T577" s="9">
        <f t="shared" si="43"/>
        <v>41782.208333333336</v>
      </c>
      <c r="U577" t="str">
        <f t="shared" si="44"/>
        <v>2014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tr" cm="1">
        <f t="array" ref="O578:P578">_xlfn.TEXTSPLIT(N578,"/")</f>
        <v>theater</v>
      </c>
      <c r="P578" t="str">
        <v>plays</v>
      </c>
      <c r="Q578" s="5">
        <f t="shared" ref="Q578:Q641" si="45">ROUND(E578/D578*100,2)</f>
        <v>64.930000000000007</v>
      </c>
      <c r="R578" s="6">
        <f t="shared" ref="R578:R641" si="46">IFERROR(E578/G578,0)</f>
        <v>98.40625</v>
      </c>
      <c r="S578" s="9">
        <f t="shared" ref="S578:S641" si="47">(((J578/60)/60)/24)+DATE(1970,1,1)</f>
        <v>43040.208333333328</v>
      </c>
      <c r="T578" s="9">
        <f t="shared" ref="T578:T641" si="48">(((K578/60)/60)/24)+DATE(1970,1,1)</f>
        <v>43057.25</v>
      </c>
      <c r="U578" t="str">
        <f t="shared" si="44"/>
        <v>2017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tr" cm="1">
        <f t="array" ref="O579:P579">_xlfn.TEXTSPLIT(N579,"/")</f>
        <v>music</v>
      </c>
      <c r="P579" t="str">
        <v>jazz</v>
      </c>
      <c r="Q579" s="5">
        <f t="shared" si="45"/>
        <v>18.850000000000001</v>
      </c>
      <c r="R579" s="6">
        <f t="shared" si="46"/>
        <v>41.783783783783782</v>
      </c>
      <c r="S579" s="9">
        <f t="shared" si="47"/>
        <v>40613.25</v>
      </c>
      <c r="T579" s="9">
        <f t="shared" si="48"/>
        <v>40639.208333333336</v>
      </c>
      <c r="U579" t="str">
        <f t="shared" ref="U579:U642" si="49">TEXT(S579,"yyyy")</f>
        <v>2011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tr" cm="1">
        <f t="array" ref="O580:P580">_xlfn.TEXTSPLIT(N580,"/")</f>
        <v>film &amp; video</v>
      </c>
      <c r="P580" t="str">
        <v>science fiction</v>
      </c>
      <c r="Q580" s="5">
        <f t="shared" si="45"/>
        <v>16.75</v>
      </c>
      <c r="R580" s="6">
        <f t="shared" si="46"/>
        <v>65.991836734693877</v>
      </c>
      <c r="S580" s="9">
        <f t="shared" si="47"/>
        <v>40878.25</v>
      </c>
      <c r="T580" s="9">
        <f t="shared" si="48"/>
        <v>40881.25</v>
      </c>
      <c r="U580" t="str">
        <f t="shared" si="49"/>
        <v>2011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tr" cm="1">
        <f t="array" ref="O581:P581">_xlfn.TEXTSPLIT(N581,"/")</f>
        <v>music</v>
      </c>
      <c r="P581" t="str">
        <v>jazz</v>
      </c>
      <c r="Q581" s="5">
        <f t="shared" si="45"/>
        <v>101.11</v>
      </c>
      <c r="R581" s="6">
        <f t="shared" si="46"/>
        <v>72.05747126436782</v>
      </c>
      <c r="S581" s="9">
        <f t="shared" si="47"/>
        <v>40762.208333333336</v>
      </c>
      <c r="T581" s="9">
        <f t="shared" si="48"/>
        <v>40774.208333333336</v>
      </c>
      <c r="U581" t="str">
        <f t="shared" si="49"/>
        <v>2011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tr" cm="1">
        <f t="array" ref="O582:P582">_xlfn.TEXTSPLIT(N582,"/")</f>
        <v>theater</v>
      </c>
      <c r="P582" t="str">
        <v>plays</v>
      </c>
      <c r="Q582" s="5">
        <f t="shared" si="45"/>
        <v>341.5</v>
      </c>
      <c r="R582" s="6">
        <f t="shared" si="46"/>
        <v>48.003209242618745</v>
      </c>
      <c r="S582" s="9">
        <f t="shared" si="47"/>
        <v>41696.25</v>
      </c>
      <c r="T582" s="9">
        <f t="shared" si="48"/>
        <v>41704.25</v>
      </c>
      <c r="U582" t="str">
        <f t="shared" si="49"/>
        <v>2014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tr" cm="1">
        <f t="array" ref="O583:P583">_xlfn.TEXTSPLIT(N583,"/")</f>
        <v>technology</v>
      </c>
      <c r="P583" t="str">
        <v>web</v>
      </c>
      <c r="Q583" s="5">
        <f t="shared" si="45"/>
        <v>64.02</v>
      </c>
      <c r="R583" s="6">
        <f t="shared" si="46"/>
        <v>54.098591549295776</v>
      </c>
      <c r="S583" s="9">
        <f t="shared" si="47"/>
        <v>40662.208333333336</v>
      </c>
      <c r="T583" s="9">
        <f t="shared" si="48"/>
        <v>40677.208333333336</v>
      </c>
      <c r="U583" t="str">
        <f t="shared" si="49"/>
        <v>2011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tr" cm="1">
        <f t="array" ref="O584:P584">_xlfn.TEXTSPLIT(N584,"/")</f>
        <v>games</v>
      </c>
      <c r="P584" t="str">
        <v>video games</v>
      </c>
      <c r="Q584" s="5">
        <f t="shared" si="45"/>
        <v>52.08</v>
      </c>
      <c r="R584" s="6">
        <f t="shared" si="46"/>
        <v>107.88095238095238</v>
      </c>
      <c r="S584" s="9">
        <f t="shared" si="47"/>
        <v>42165.208333333328</v>
      </c>
      <c r="T584" s="9">
        <f t="shared" si="48"/>
        <v>42170.208333333328</v>
      </c>
      <c r="U584" t="str">
        <f t="shared" si="49"/>
        <v>2015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tr" cm="1">
        <f t="array" ref="O585:P585">_xlfn.TEXTSPLIT(N585,"/")</f>
        <v>film &amp; video</v>
      </c>
      <c r="P585" t="str">
        <v>documentary</v>
      </c>
      <c r="Q585" s="5">
        <f t="shared" si="45"/>
        <v>322.39999999999998</v>
      </c>
      <c r="R585" s="6">
        <f t="shared" si="46"/>
        <v>67.034103410341032</v>
      </c>
      <c r="S585" s="9">
        <f t="shared" si="47"/>
        <v>40959.25</v>
      </c>
      <c r="T585" s="9">
        <f t="shared" si="48"/>
        <v>40976.25</v>
      </c>
      <c r="U585" t="str">
        <f t="shared" si="49"/>
        <v>2012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tr" cm="1">
        <f t="array" ref="O586:P586">_xlfn.TEXTSPLIT(N586,"/")</f>
        <v>technology</v>
      </c>
      <c r="P586" t="str">
        <v>web</v>
      </c>
      <c r="Q586" s="5">
        <f t="shared" si="45"/>
        <v>119.51</v>
      </c>
      <c r="R586" s="6">
        <f t="shared" si="46"/>
        <v>64.01425914445133</v>
      </c>
      <c r="S586" s="9">
        <f t="shared" si="47"/>
        <v>41024.208333333336</v>
      </c>
      <c r="T586" s="9">
        <f t="shared" si="48"/>
        <v>41038.208333333336</v>
      </c>
      <c r="U586" t="str">
        <f t="shared" si="49"/>
        <v>2012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tr" cm="1">
        <f t="array" ref="O587:P587">_xlfn.TEXTSPLIT(N587,"/")</f>
        <v>publishing</v>
      </c>
      <c r="P587" t="str">
        <v>translations</v>
      </c>
      <c r="Q587" s="5">
        <f t="shared" si="45"/>
        <v>146.80000000000001</v>
      </c>
      <c r="R587" s="6">
        <f t="shared" si="46"/>
        <v>96.066176470588232</v>
      </c>
      <c r="S587" s="9">
        <f t="shared" si="47"/>
        <v>40255.208333333336</v>
      </c>
      <c r="T587" s="9">
        <f t="shared" si="48"/>
        <v>40265.208333333336</v>
      </c>
      <c r="U587" t="str">
        <f t="shared" si="49"/>
        <v>2010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tr" cm="1">
        <f t="array" ref="O588:P588">_xlfn.TEXTSPLIT(N588,"/")</f>
        <v>music</v>
      </c>
      <c r="P588" t="str">
        <v>rock</v>
      </c>
      <c r="Q588" s="5">
        <f t="shared" si="45"/>
        <v>950.57</v>
      </c>
      <c r="R588" s="6">
        <f t="shared" si="46"/>
        <v>51.184615384615384</v>
      </c>
      <c r="S588" s="9">
        <f t="shared" si="47"/>
        <v>40499.25</v>
      </c>
      <c r="T588" s="9">
        <f t="shared" si="48"/>
        <v>40518.25</v>
      </c>
      <c r="U588" t="str">
        <f t="shared" si="49"/>
        <v>2010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tr" cm="1">
        <f t="array" ref="O589:P589">_xlfn.TEXTSPLIT(N589,"/")</f>
        <v>food</v>
      </c>
      <c r="P589" t="str">
        <v>food trucks</v>
      </c>
      <c r="Q589" s="5">
        <f t="shared" si="45"/>
        <v>72.89</v>
      </c>
      <c r="R589" s="6">
        <f t="shared" si="46"/>
        <v>43.92307692307692</v>
      </c>
      <c r="S589" s="9">
        <f t="shared" si="47"/>
        <v>43484.25</v>
      </c>
      <c r="T589" s="9">
        <f t="shared" si="48"/>
        <v>43536.208333333328</v>
      </c>
      <c r="U589" t="str">
        <f t="shared" si="49"/>
        <v>2019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tr" cm="1">
        <f t="array" ref="O590:P590">_xlfn.TEXTSPLIT(N590,"/")</f>
        <v>theater</v>
      </c>
      <c r="P590" t="str">
        <v>plays</v>
      </c>
      <c r="Q590" s="5">
        <f t="shared" si="45"/>
        <v>79.010000000000005</v>
      </c>
      <c r="R590" s="6">
        <f t="shared" si="46"/>
        <v>91.021198830409361</v>
      </c>
      <c r="S590" s="9">
        <f t="shared" si="47"/>
        <v>40262.208333333336</v>
      </c>
      <c r="T590" s="9">
        <f t="shared" si="48"/>
        <v>40293.208333333336</v>
      </c>
      <c r="U590" t="str">
        <f t="shared" si="49"/>
        <v>2010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tr" cm="1">
        <f t="array" ref="O591:P591">_xlfn.TEXTSPLIT(N591,"/")</f>
        <v>film &amp; video</v>
      </c>
      <c r="P591" t="str">
        <v>documentary</v>
      </c>
      <c r="Q591" s="5">
        <f t="shared" si="45"/>
        <v>64.72</v>
      </c>
      <c r="R591" s="6">
        <f t="shared" si="46"/>
        <v>50.127450980392155</v>
      </c>
      <c r="S591" s="9">
        <f t="shared" si="47"/>
        <v>42190.208333333328</v>
      </c>
      <c r="T591" s="9">
        <f t="shared" si="48"/>
        <v>42197.208333333328</v>
      </c>
      <c r="U591" t="str">
        <f t="shared" si="49"/>
        <v>2015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tr" cm="1">
        <f t="array" ref="O592:P592">_xlfn.TEXTSPLIT(N592,"/")</f>
        <v>publishing</v>
      </c>
      <c r="P592" t="str">
        <v>radio &amp; podcasts</v>
      </c>
      <c r="Q592" s="5">
        <f t="shared" si="45"/>
        <v>82.03</v>
      </c>
      <c r="R592" s="6">
        <f t="shared" si="46"/>
        <v>67.720930232558146</v>
      </c>
      <c r="S592" s="9">
        <f t="shared" si="47"/>
        <v>41994.25</v>
      </c>
      <c r="T592" s="9">
        <f t="shared" si="48"/>
        <v>42005.25</v>
      </c>
      <c r="U592" t="str">
        <f t="shared" si="49"/>
        <v>2014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tr" cm="1">
        <f t="array" ref="O593:P593">_xlfn.TEXTSPLIT(N593,"/")</f>
        <v>games</v>
      </c>
      <c r="P593" t="str">
        <v>video games</v>
      </c>
      <c r="Q593" s="5">
        <f t="shared" si="45"/>
        <v>1037.67</v>
      </c>
      <c r="R593" s="6">
        <f t="shared" si="46"/>
        <v>61.03921568627451</v>
      </c>
      <c r="S593" s="9">
        <f t="shared" si="47"/>
        <v>40373.208333333336</v>
      </c>
      <c r="T593" s="9">
        <f t="shared" si="48"/>
        <v>40383.208333333336</v>
      </c>
      <c r="U593" t="str">
        <f t="shared" si="49"/>
        <v>2010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tr" cm="1">
        <f t="array" ref="O594:P594">_xlfn.TEXTSPLIT(N594,"/")</f>
        <v>theater</v>
      </c>
      <c r="P594" t="str">
        <v>plays</v>
      </c>
      <c r="Q594" s="5">
        <f t="shared" si="45"/>
        <v>12.91</v>
      </c>
      <c r="R594" s="6">
        <f t="shared" si="46"/>
        <v>80.011857707509876</v>
      </c>
      <c r="S594" s="9">
        <f t="shared" si="47"/>
        <v>41789.208333333336</v>
      </c>
      <c r="T594" s="9">
        <f t="shared" si="48"/>
        <v>41798.208333333336</v>
      </c>
      <c r="U594" t="str">
        <f t="shared" si="49"/>
        <v>2014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tr" cm="1">
        <f t="array" ref="O595:P595">_xlfn.TEXTSPLIT(N595,"/")</f>
        <v>film &amp; video</v>
      </c>
      <c r="P595" t="str">
        <v>animation</v>
      </c>
      <c r="Q595" s="5">
        <f t="shared" si="45"/>
        <v>154.84</v>
      </c>
      <c r="R595" s="6">
        <f t="shared" si="46"/>
        <v>47.001497753369947</v>
      </c>
      <c r="S595" s="9">
        <f t="shared" si="47"/>
        <v>41724.208333333336</v>
      </c>
      <c r="T595" s="9">
        <f t="shared" si="48"/>
        <v>41737.208333333336</v>
      </c>
      <c r="U595" t="str">
        <f t="shared" si="49"/>
        <v>2014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tr" cm="1">
        <f t="array" ref="O596:P596">_xlfn.TEXTSPLIT(N596,"/")</f>
        <v>theater</v>
      </c>
      <c r="P596" t="str">
        <v>plays</v>
      </c>
      <c r="Q596" s="5">
        <f t="shared" si="45"/>
        <v>7.1</v>
      </c>
      <c r="R596" s="6">
        <f t="shared" si="46"/>
        <v>71.127388535031841</v>
      </c>
      <c r="S596" s="9">
        <f t="shared" si="47"/>
        <v>42548.208333333328</v>
      </c>
      <c r="T596" s="9">
        <f t="shared" si="48"/>
        <v>42551.208333333328</v>
      </c>
      <c r="U596" t="str">
        <f t="shared" si="49"/>
        <v>2016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tr" cm="1">
        <f t="array" ref="O597:P597">_xlfn.TEXTSPLIT(N597,"/")</f>
        <v>theater</v>
      </c>
      <c r="P597" t="str">
        <v>plays</v>
      </c>
      <c r="Q597" s="5">
        <f t="shared" si="45"/>
        <v>208.53</v>
      </c>
      <c r="R597" s="6">
        <f t="shared" si="46"/>
        <v>89.99079189686924</v>
      </c>
      <c r="S597" s="9">
        <f t="shared" si="47"/>
        <v>40253.208333333336</v>
      </c>
      <c r="T597" s="9">
        <f t="shared" si="48"/>
        <v>40274.208333333336</v>
      </c>
      <c r="U597" t="str">
        <f t="shared" si="49"/>
        <v>2010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tr" cm="1">
        <f t="array" ref="O598:P598">_xlfn.TEXTSPLIT(N598,"/")</f>
        <v>film &amp; video</v>
      </c>
      <c r="P598" t="str">
        <v>drama</v>
      </c>
      <c r="Q598" s="5">
        <f t="shared" si="45"/>
        <v>99.68</v>
      </c>
      <c r="R598" s="6">
        <f t="shared" si="46"/>
        <v>43.032786885245905</v>
      </c>
      <c r="S598" s="9">
        <f t="shared" si="47"/>
        <v>42434.25</v>
      </c>
      <c r="T598" s="9">
        <f t="shared" si="48"/>
        <v>42441.25</v>
      </c>
      <c r="U598" t="str">
        <f t="shared" si="49"/>
        <v>2016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tr" cm="1">
        <f t="array" ref="O599:P599">_xlfn.TEXTSPLIT(N599,"/")</f>
        <v>theater</v>
      </c>
      <c r="P599" t="str">
        <v>plays</v>
      </c>
      <c r="Q599" s="5">
        <f t="shared" si="45"/>
        <v>201.6</v>
      </c>
      <c r="R599" s="6">
        <f t="shared" si="46"/>
        <v>67.997714808043881</v>
      </c>
      <c r="S599" s="9">
        <f t="shared" si="47"/>
        <v>43786.25</v>
      </c>
      <c r="T599" s="9">
        <f t="shared" si="48"/>
        <v>43804.25</v>
      </c>
      <c r="U599" t="str">
        <f t="shared" si="49"/>
        <v>2019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tr" cm="1">
        <f t="array" ref="O600:P600">_xlfn.TEXTSPLIT(N600,"/")</f>
        <v>music</v>
      </c>
      <c r="P600" t="str">
        <v>rock</v>
      </c>
      <c r="Q600" s="5">
        <f t="shared" si="45"/>
        <v>162.09</v>
      </c>
      <c r="R600" s="6">
        <f t="shared" si="46"/>
        <v>73.004566210045667</v>
      </c>
      <c r="S600" s="9">
        <f t="shared" si="47"/>
        <v>40344.208333333336</v>
      </c>
      <c r="T600" s="9">
        <f t="shared" si="48"/>
        <v>40373.208333333336</v>
      </c>
      <c r="U600" t="str">
        <f t="shared" si="49"/>
        <v>2010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tr" cm="1">
        <f t="array" ref="O601:P601">_xlfn.TEXTSPLIT(N601,"/")</f>
        <v>film &amp; video</v>
      </c>
      <c r="P601" t="str">
        <v>documentary</v>
      </c>
      <c r="Q601" s="5">
        <f t="shared" si="45"/>
        <v>3.64</v>
      </c>
      <c r="R601" s="6">
        <f t="shared" si="46"/>
        <v>62.341463414634148</v>
      </c>
      <c r="S601" s="9">
        <f t="shared" si="47"/>
        <v>42047.25</v>
      </c>
      <c r="T601" s="9">
        <f t="shared" si="48"/>
        <v>42055.25</v>
      </c>
      <c r="U601" t="str">
        <f t="shared" si="49"/>
        <v>2015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tr" cm="1">
        <f t="array" ref="O602:P602">_xlfn.TEXTSPLIT(N602,"/")</f>
        <v>food</v>
      </c>
      <c r="P602" t="str">
        <v>food trucks</v>
      </c>
      <c r="Q602" s="5">
        <f t="shared" si="45"/>
        <v>5</v>
      </c>
      <c r="R602" s="6">
        <f t="shared" si="46"/>
        <v>5</v>
      </c>
      <c r="S602" s="9">
        <f t="shared" si="47"/>
        <v>41485.208333333336</v>
      </c>
      <c r="T602" s="9">
        <f t="shared" si="48"/>
        <v>41497.208333333336</v>
      </c>
      <c r="U602" t="str">
        <f t="shared" si="49"/>
        <v>2013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tr" cm="1">
        <f t="array" ref="O603:P603">_xlfn.TEXTSPLIT(N603,"/")</f>
        <v>technology</v>
      </c>
      <c r="P603" t="str">
        <v>wearables</v>
      </c>
      <c r="Q603" s="5">
        <f t="shared" si="45"/>
        <v>206.63</v>
      </c>
      <c r="R603" s="6">
        <f t="shared" si="46"/>
        <v>67.103092783505161</v>
      </c>
      <c r="S603" s="9">
        <f t="shared" si="47"/>
        <v>41789.208333333336</v>
      </c>
      <c r="T603" s="9">
        <f t="shared" si="48"/>
        <v>41806.208333333336</v>
      </c>
      <c r="U603" t="str">
        <f t="shared" si="49"/>
        <v>2014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tr" cm="1">
        <f t="array" ref="O604:P604">_xlfn.TEXTSPLIT(N604,"/")</f>
        <v>theater</v>
      </c>
      <c r="P604" t="str">
        <v>plays</v>
      </c>
      <c r="Q604" s="5">
        <f t="shared" si="45"/>
        <v>128.24</v>
      </c>
      <c r="R604" s="6">
        <f t="shared" si="46"/>
        <v>79.978947368421046</v>
      </c>
      <c r="S604" s="9">
        <f t="shared" si="47"/>
        <v>42160.208333333328</v>
      </c>
      <c r="T604" s="9">
        <f t="shared" si="48"/>
        <v>42171.208333333328</v>
      </c>
      <c r="U604" t="str">
        <f t="shared" si="49"/>
        <v>2015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tr" cm="1">
        <f t="array" ref="O605:P605">_xlfn.TEXTSPLIT(N605,"/")</f>
        <v>theater</v>
      </c>
      <c r="P605" t="str">
        <v>plays</v>
      </c>
      <c r="Q605" s="5">
        <f t="shared" si="45"/>
        <v>119.66</v>
      </c>
      <c r="R605" s="6">
        <f t="shared" si="46"/>
        <v>62.176470588235297</v>
      </c>
      <c r="S605" s="9">
        <f t="shared" si="47"/>
        <v>43573.208333333328</v>
      </c>
      <c r="T605" s="9">
        <f t="shared" si="48"/>
        <v>43600.208333333328</v>
      </c>
      <c r="U605" t="str">
        <f t="shared" si="49"/>
        <v>2019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tr" cm="1">
        <f t="array" ref="O606:P606">_xlfn.TEXTSPLIT(N606,"/")</f>
        <v>theater</v>
      </c>
      <c r="P606" t="str">
        <v>plays</v>
      </c>
      <c r="Q606" s="5">
        <f t="shared" si="45"/>
        <v>170.73</v>
      </c>
      <c r="R606" s="6">
        <f t="shared" si="46"/>
        <v>53.005950297514879</v>
      </c>
      <c r="S606" s="9">
        <f t="shared" si="47"/>
        <v>40565.25</v>
      </c>
      <c r="T606" s="9">
        <f t="shared" si="48"/>
        <v>40586.25</v>
      </c>
      <c r="U606" t="str">
        <f t="shared" si="49"/>
        <v>2011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tr" cm="1">
        <f t="array" ref="O607:P607">_xlfn.TEXTSPLIT(N607,"/")</f>
        <v>publishing</v>
      </c>
      <c r="P607" t="str">
        <v>nonfiction</v>
      </c>
      <c r="Q607" s="5">
        <f t="shared" si="45"/>
        <v>187.21</v>
      </c>
      <c r="R607" s="6">
        <f t="shared" si="46"/>
        <v>57.738317757009348</v>
      </c>
      <c r="S607" s="9">
        <f t="shared" si="47"/>
        <v>42280.208333333328</v>
      </c>
      <c r="T607" s="9">
        <f t="shared" si="48"/>
        <v>42321.25</v>
      </c>
      <c r="U607" t="str">
        <f t="shared" si="49"/>
        <v>2015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tr" cm="1">
        <f t="array" ref="O608:P608">_xlfn.TEXTSPLIT(N608,"/")</f>
        <v>music</v>
      </c>
      <c r="P608" t="str">
        <v>rock</v>
      </c>
      <c r="Q608" s="5">
        <f t="shared" si="45"/>
        <v>188.38</v>
      </c>
      <c r="R608" s="6">
        <f t="shared" si="46"/>
        <v>40.03125</v>
      </c>
      <c r="S608" s="9">
        <f t="shared" si="47"/>
        <v>42436.25</v>
      </c>
      <c r="T608" s="9">
        <f t="shared" si="48"/>
        <v>42447.208333333328</v>
      </c>
      <c r="U608" t="str">
        <f t="shared" si="49"/>
        <v>2016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tr" cm="1">
        <f t="array" ref="O609:P609">_xlfn.TEXTSPLIT(N609,"/")</f>
        <v>food</v>
      </c>
      <c r="P609" t="str">
        <v>food trucks</v>
      </c>
      <c r="Q609" s="5">
        <f t="shared" si="45"/>
        <v>131.30000000000001</v>
      </c>
      <c r="R609" s="6">
        <f t="shared" si="46"/>
        <v>81.016591928251117</v>
      </c>
      <c r="S609" s="9">
        <f t="shared" si="47"/>
        <v>41721.208333333336</v>
      </c>
      <c r="T609" s="9">
        <f t="shared" si="48"/>
        <v>41723.208333333336</v>
      </c>
      <c r="U609" t="str">
        <f t="shared" si="49"/>
        <v>2014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tr" cm="1">
        <f t="array" ref="O610:P610">_xlfn.TEXTSPLIT(N610,"/")</f>
        <v>music</v>
      </c>
      <c r="P610" t="str">
        <v>jazz</v>
      </c>
      <c r="Q610" s="5">
        <f t="shared" si="45"/>
        <v>283.97000000000003</v>
      </c>
      <c r="R610" s="6">
        <f t="shared" si="46"/>
        <v>35.047468354430379</v>
      </c>
      <c r="S610" s="9">
        <f t="shared" si="47"/>
        <v>43530.25</v>
      </c>
      <c r="T610" s="9">
        <f t="shared" si="48"/>
        <v>43534.25</v>
      </c>
      <c r="U610" t="str">
        <f t="shared" si="49"/>
        <v>2019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tr" cm="1">
        <f t="array" ref="O611:P611">_xlfn.TEXTSPLIT(N611,"/")</f>
        <v>film &amp; video</v>
      </c>
      <c r="P611" t="str">
        <v>science fiction</v>
      </c>
      <c r="Q611" s="5">
        <f t="shared" si="45"/>
        <v>120.42</v>
      </c>
      <c r="R611" s="6">
        <f t="shared" si="46"/>
        <v>102.92307692307692</v>
      </c>
      <c r="S611" s="9">
        <f t="shared" si="47"/>
        <v>43481.25</v>
      </c>
      <c r="T611" s="9">
        <f t="shared" si="48"/>
        <v>43498.25</v>
      </c>
      <c r="U611" t="str">
        <f t="shared" si="49"/>
        <v>2019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tr" cm="1">
        <f t="array" ref="O612:P612">_xlfn.TEXTSPLIT(N612,"/")</f>
        <v>theater</v>
      </c>
      <c r="P612" t="str">
        <v>plays</v>
      </c>
      <c r="Q612" s="5">
        <f t="shared" si="45"/>
        <v>419.06</v>
      </c>
      <c r="R612" s="6">
        <f t="shared" si="46"/>
        <v>27.998126756166094</v>
      </c>
      <c r="S612" s="9">
        <f t="shared" si="47"/>
        <v>41259.25</v>
      </c>
      <c r="T612" s="9">
        <f t="shared" si="48"/>
        <v>41273.25</v>
      </c>
      <c r="U612" t="str">
        <f t="shared" si="49"/>
        <v>2012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tr" cm="1">
        <f t="array" ref="O613:P613">_xlfn.TEXTSPLIT(N613,"/")</f>
        <v>theater</v>
      </c>
      <c r="P613" t="str">
        <v>plays</v>
      </c>
      <c r="Q613" s="5">
        <f t="shared" si="45"/>
        <v>13.85</v>
      </c>
      <c r="R613" s="6">
        <f t="shared" si="46"/>
        <v>75.733333333333334</v>
      </c>
      <c r="S613" s="9">
        <f t="shared" si="47"/>
        <v>41480.208333333336</v>
      </c>
      <c r="T613" s="9">
        <f t="shared" si="48"/>
        <v>41492.208333333336</v>
      </c>
      <c r="U613" t="str">
        <f t="shared" si="49"/>
        <v>2013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tr" cm="1">
        <f t="array" ref="O614:P614">_xlfn.TEXTSPLIT(N614,"/")</f>
        <v>music</v>
      </c>
      <c r="P614" t="str">
        <v>electric music</v>
      </c>
      <c r="Q614" s="5">
        <f t="shared" si="45"/>
        <v>139.44</v>
      </c>
      <c r="R614" s="6">
        <f t="shared" si="46"/>
        <v>45.026041666666664</v>
      </c>
      <c r="S614" s="9">
        <f t="shared" si="47"/>
        <v>40474.208333333336</v>
      </c>
      <c r="T614" s="9">
        <f t="shared" si="48"/>
        <v>40497.25</v>
      </c>
      <c r="U614" t="str">
        <f t="shared" si="49"/>
        <v>2010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tr" cm="1">
        <f t="array" ref="O615:P615">_xlfn.TEXTSPLIT(N615,"/")</f>
        <v>theater</v>
      </c>
      <c r="P615" t="str">
        <v>plays</v>
      </c>
      <c r="Q615" s="5">
        <f t="shared" si="45"/>
        <v>174</v>
      </c>
      <c r="R615" s="6">
        <f t="shared" si="46"/>
        <v>73.615384615384613</v>
      </c>
      <c r="S615" s="9">
        <f t="shared" si="47"/>
        <v>42973.208333333328</v>
      </c>
      <c r="T615" s="9">
        <f t="shared" si="48"/>
        <v>42982.208333333328</v>
      </c>
      <c r="U615" t="str">
        <f t="shared" si="49"/>
        <v>2017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tr" cm="1">
        <f t="array" ref="O616:P616">_xlfn.TEXTSPLIT(N616,"/")</f>
        <v>theater</v>
      </c>
      <c r="P616" t="str">
        <v>plays</v>
      </c>
      <c r="Q616" s="5">
        <f t="shared" si="45"/>
        <v>155.49</v>
      </c>
      <c r="R616" s="6">
        <f t="shared" si="46"/>
        <v>56.991701244813278</v>
      </c>
      <c r="S616" s="9">
        <f t="shared" si="47"/>
        <v>42746.25</v>
      </c>
      <c r="T616" s="9">
        <f t="shared" si="48"/>
        <v>42764.25</v>
      </c>
      <c r="U616" t="str">
        <f t="shared" si="49"/>
        <v>2017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tr" cm="1">
        <f t="array" ref="O617:P617">_xlfn.TEXTSPLIT(N617,"/")</f>
        <v>theater</v>
      </c>
      <c r="P617" t="str">
        <v>plays</v>
      </c>
      <c r="Q617" s="5">
        <f t="shared" si="45"/>
        <v>170.45</v>
      </c>
      <c r="R617" s="6">
        <f t="shared" si="46"/>
        <v>85.223529411764702</v>
      </c>
      <c r="S617" s="9">
        <f t="shared" si="47"/>
        <v>42489.208333333328</v>
      </c>
      <c r="T617" s="9">
        <f t="shared" si="48"/>
        <v>42499.208333333328</v>
      </c>
      <c r="U617" t="str">
        <f t="shared" si="49"/>
        <v>2016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tr" cm="1">
        <f t="array" ref="O618:P618">_xlfn.TEXTSPLIT(N618,"/")</f>
        <v>music</v>
      </c>
      <c r="P618" t="str">
        <v>indie rock</v>
      </c>
      <c r="Q618" s="5">
        <f t="shared" si="45"/>
        <v>189.52</v>
      </c>
      <c r="R618" s="6">
        <f t="shared" si="46"/>
        <v>50.962184873949582</v>
      </c>
      <c r="S618" s="9">
        <f t="shared" si="47"/>
        <v>41537.208333333336</v>
      </c>
      <c r="T618" s="9">
        <f t="shared" si="48"/>
        <v>41538.208333333336</v>
      </c>
      <c r="U618" t="str">
        <f t="shared" si="49"/>
        <v>2013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tr" cm="1">
        <f t="array" ref="O619:P619">_xlfn.TEXTSPLIT(N619,"/")</f>
        <v>theater</v>
      </c>
      <c r="P619" t="str">
        <v>plays</v>
      </c>
      <c r="Q619" s="5">
        <f t="shared" si="45"/>
        <v>249.71</v>
      </c>
      <c r="R619" s="6">
        <f t="shared" si="46"/>
        <v>63.563636363636363</v>
      </c>
      <c r="S619" s="9">
        <f t="shared" si="47"/>
        <v>41794.208333333336</v>
      </c>
      <c r="T619" s="9">
        <f t="shared" si="48"/>
        <v>41804.208333333336</v>
      </c>
      <c r="U619" t="str">
        <f t="shared" si="49"/>
        <v>2014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tr" cm="1">
        <f t="array" ref="O620:P620">_xlfn.TEXTSPLIT(N620,"/")</f>
        <v>publishing</v>
      </c>
      <c r="P620" t="str">
        <v>nonfiction</v>
      </c>
      <c r="Q620" s="5">
        <f t="shared" si="45"/>
        <v>48.86</v>
      </c>
      <c r="R620" s="6">
        <f t="shared" si="46"/>
        <v>80.999165275459092</v>
      </c>
      <c r="S620" s="9">
        <f t="shared" si="47"/>
        <v>41396.208333333336</v>
      </c>
      <c r="T620" s="9">
        <f t="shared" si="48"/>
        <v>41417.208333333336</v>
      </c>
      <c r="U620" t="str">
        <f t="shared" si="49"/>
        <v>2013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tr" cm="1">
        <f t="array" ref="O621:P621">_xlfn.TEXTSPLIT(N621,"/")</f>
        <v>theater</v>
      </c>
      <c r="P621" t="str">
        <v>plays</v>
      </c>
      <c r="Q621" s="5">
        <f t="shared" si="45"/>
        <v>28.46</v>
      </c>
      <c r="R621" s="6">
        <f t="shared" si="46"/>
        <v>86.044753086419746</v>
      </c>
      <c r="S621" s="9">
        <f t="shared" si="47"/>
        <v>40669.208333333336</v>
      </c>
      <c r="T621" s="9">
        <f t="shared" si="48"/>
        <v>40670.208333333336</v>
      </c>
      <c r="U621" t="str">
        <f t="shared" si="49"/>
        <v>2011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tr" cm="1">
        <f t="array" ref="O622:P622">_xlfn.TEXTSPLIT(N622,"/")</f>
        <v>photography</v>
      </c>
      <c r="P622" t="str">
        <v>photography books</v>
      </c>
      <c r="Q622" s="5">
        <f t="shared" si="45"/>
        <v>268.02</v>
      </c>
      <c r="R622" s="6">
        <f t="shared" si="46"/>
        <v>90.0390625</v>
      </c>
      <c r="S622" s="9">
        <f t="shared" si="47"/>
        <v>42559.208333333328</v>
      </c>
      <c r="T622" s="9">
        <f t="shared" si="48"/>
        <v>42563.208333333328</v>
      </c>
      <c r="U622" t="str">
        <f t="shared" si="49"/>
        <v>2016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tr" cm="1">
        <f t="array" ref="O623:P623">_xlfn.TEXTSPLIT(N623,"/")</f>
        <v>theater</v>
      </c>
      <c r="P623" t="str">
        <v>plays</v>
      </c>
      <c r="Q623" s="5">
        <f t="shared" si="45"/>
        <v>619.79999999999995</v>
      </c>
      <c r="R623" s="6">
        <f t="shared" si="46"/>
        <v>74.006063432835816</v>
      </c>
      <c r="S623" s="9">
        <f t="shared" si="47"/>
        <v>42626.208333333328</v>
      </c>
      <c r="T623" s="9">
        <f t="shared" si="48"/>
        <v>42631.208333333328</v>
      </c>
      <c r="U623" t="str">
        <f t="shared" si="49"/>
        <v>2016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tr" cm="1">
        <f t="array" ref="O624:P624">_xlfn.TEXTSPLIT(N624,"/")</f>
        <v>music</v>
      </c>
      <c r="P624" t="str">
        <v>indie rock</v>
      </c>
      <c r="Q624" s="5">
        <f t="shared" si="45"/>
        <v>3.13</v>
      </c>
      <c r="R624" s="6">
        <f t="shared" si="46"/>
        <v>92.4375</v>
      </c>
      <c r="S624" s="9">
        <f t="shared" si="47"/>
        <v>43205.208333333328</v>
      </c>
      <c r="T624" s="9">
        <f t="shared" si="48"/>
        <v>43231.208333333328</v>
      </c>
      <c r="U624" t="str">
        <f t="shared" si="49"/>
        <v>2018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tr" cm="1">
        <f t="array" ref="O625:P625">_xlfn.TEXTSPLIT(N625,"/")</f>
        <v>theater</v>
      </c>
      <c r="P625" t="str">
        <v>plays</v>
      </c>
      <c r="Q625" s="5">
        <f t="shared" si="45"/>
        <v>159.91999999999999</v>
      </c>
      <c r="R625" s="6">
        <f t="shared" si="46"/>
        <v>55.999257333828446</v>
      </c>
      <c r="S625" s="9">
        <f t="shared" si="47"/>
        <v>42201.208333333328</v>
      </c>
      <c r="T625" s="9">
        <f t="shared" si="48"/>
        <v>42206.208333333328</v>
      </c>
      <c r="U625" t="str">
        <f t="shared" si="49"/>
        <v>2015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tr" cm="1">
        <f t="array" ref="O626:P626">_xlfn.TEXTSPLIT(N626,"/")</f>
        <v>photography</v>
      </c>
      <c r="P626" t="str">
        <v>photography books</v>
      </c>
      <c r="Q626" s="5">
        <f t="shared" si="45"/>
        <v>279.39</v>
      </c>
      <c r="R626" s="6">
        <f t="shared" si="46"/>
        <v>32.983796296296298</v>
      </c>
      <c r="S626" s="9">
        <f t="shared" si="47"/>
        <v>42029.25</v>
      </c>
      <c r="T626" s="9">
        <f t="shared" si="48"/>
        <v>42035.25</v>
      </c>
      <c r="U626" t="str">
        <f t="shared" si="49"/>
        <v>2015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tr" cm="1">
        <f t="array" ref="O627:P627">_xlfn.TEXTSPLIT(N627,"/")</f>
        <v>theater</v>
      </c>
      <c r="P627" t="str">
        <v>plays</v>
      </c>
      <c r="Q627" s="5">
        <f t="shared" si="45"/>
        <v>77.37</v>
      </c>
      <c r="R627" s="6">
        <f t="shared" si="46"/>
        <v>93.596774193548384</v>
      </c>
      <c r="S627" s="9">
        <f t="shared" si="47"/>
        <v>43857.25</v>
      </c>
      <c r="T627" s="9">
        <f t="shared" si="48"/>
        <v>43871.25</v>
      </c>
      <c r="U627" t="str">
        <f t="shared" si="49"/>
        <v>2020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tr" cm="1">
        <f t="array" ref="O628:P628">_xlfn.TEXTSPLIT(N628,"/")</f>
        <v>theater</v>
      </c>
      <c r="P628" t="str">
        <v>plays</v>
      </c>
      <c r="Q628" s="5">
        <f t="shared" si="45"/>
        <v>206.33</v>
      </c>
      <c r="R628" s="6">
        <f t="shared" si="46"/>
        <v>69.867724867724874</v>
      </c>
      <c r="S628" s="9">
        <f t="shared" si="47"/>
        <v>40449.208333333336</v>
      </c>
      <c r="T628" s="9">
        <f t="shared" si="48"/>
        <v>40458.208333333336</v>
      </c>
      <c r="U628" t="str">
        <f t="shared" si="49"/>
        <v>2010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tr" cm="1">
        <f t="array" ref="O629:P629">_xlfn.TEXTSPLIT(N629,"/")</f>
        <v>food</v>
      </c>
      <c r="P629" t="str">
        <v>food trucks</v>
      </c>
      <c r="Q629" s="5">
        <f t="shared" si="45"/>
        <v>694.25</v>
      </c>
      <c r="R629" s="6">
        <f t="shared" si="46"/>
        <v>72.129870129870127</v>
      </c>
      <c r="S629" s="9">
        <f t="shared" si="47"/>
        <v>40345.208333333336</v>
      </c>
      <c r="T629" s="9">
        <f t="shared" si="48"/>
        <v>40369.208333333336</v>
      </c>
      <c r="U629" t="str">
        <f t="shared" si="49"/>
        <v>2010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tr" cm="1">
        <f t="array" ref="O630:P630">_xlfn.TEXTSPLIT(N630,"/")</f>
        <v>music</v>
      </c>
      <c r="P630" t="str">
        <v>indie rock</v>
      </c>
      <c r="Q630" s="5">
        <f t="shared" si="45"/>
        <v>151.79</v>
      </c>
      <c r="R630" s="6">
        <f t="shared" si="46"/>
        <v>30.041666666666668</v>
      </c>
      <c r="S630" s="9">
        <f t="shared" si="47"/>
        <v>40455.208333333336</v>
      </c>
      <c r="T630" s="9">
        <f t="shared" si="48"/>
        <v>40458.208333333336</v>
      </c>
      <c r="U630" t="str">
        <f t="shared" si="49"/>
        <v>2010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tr" cm="1">
        <f t="array" ref="O631:P631">_xlfn.TEXTSPLIT(N631,"/")</f>
        <v>theater</v>
      </c>
      <c r="P631" t="str">
        <v>plays</v>
      </c>
      <c r="Q631" s="5">
        <f t="shared" si="45"/>
        <v>64.58</v>
      </c>
      <c r="R631" s="6">
        <f t="shared" si="46"/>
        <v>73.968000000000004</v>
      </c>
      <c r="S631" s="9">
        <f t="shared" si="47"/>
        <v>42557.208333333328</v>
      </c>
      <c r="T631" s="9">
        <f t="shared" si="48"/>
        <v>42559.208333333328</v>
      </c>
      <c r="U631" t="str">
        <f t="shared" si="49"/>
        <v>2016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tr" cm="1">
        <f t="array" ref="O632:P632">_xlfn.TEXTSPLIT(N632,"/")</f>
        <v>theater</v>
      </c>
      <c r="P632" t="str">
        <v>plays</v>
      </c>
      <c r="Q632" s="5">
        <f t="shared" si="45"/>
        <v>62.87</v>
      </c>
      <c r="R632" s="6">
        <f t="shared" si="46"/>
        <v>68.65517241379311</v>
      </c>
      <c r="S632" s="9">
        <f t="shared" si="47"/>
        <v>43586.208333333328</v>
      </c>
      <c r="T632" s="9">
        <f t="shared" si="48"/>
        <v>43597.208333333328</v>
      </c>
      <c r="U632" t="str">
        <f t="shared" si="49"/>
        <v>2019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tr" cm="1">
        <f t="array" ref="O633:P633">_xlfn.TEXTSPLIT(N633,"/")</f>
        <v>theater</v>
      </c>
      <c r="P633" t="str">
        <v>plays</v>
      </c>
      <c r="Q633" s="5">
        <f t="shared" si="45"/>
        <v>310.39999999999998</v>
      </c>
      <c r="R633" s="6">
        <f t="shared" si="46"/>
        <v>59.992164544564154</v>
      </c>
      <c r="S633" s="9">
        <f t="shared" si="47"/>
        <v>43550.208333333328</v>
      </c>
      <c r="T633" s="9">
        <f t="shared" si="48"/>
        <v>43554.208333333328</v>
      </c>
      <c r="U633" t="str">
        <f t="shared" si="49"/>
        <v>2019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tr" cm="1">
        <f t="array" ref="O634:P634">_xlfn.TEXTSPLIT(N634,"/")</f>
        <v>theater</v>
      </c>
      <c r="P634" t="str">
        <v>plays</v>
      </c>
      <c r="Q634" s="5">
        <f t="shared" si="45"/>
        <v>42.86</v>
      </c>
      <c r="R634" s="6">
        <f t="shared" si="46"/>
        <v>111.15827338129496</v>
      </c>
      <c r="S634" s="9">
        <f t="shared" si="47"/>
        <v>41945.208333333336</v>
      </c>
      <c r="T634" s="9">
        <f t="shared" si="48"/>
        <v>41963.25</v>
      </c>
      <c r="U634" t="str">
        <f t="shared" si="49"/>
        <v>2014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tr" cm="1">
        <f t="array" ref="O635:P635">_xlfn.TEXTSPLIT(N635,"/")</f>
        <v>film &amp; video</v>
      </c>
      <c r="P635" t="str">
        <v>animation</v>
      </c>
      <c r="Q635" s="5">
        <f t="shared" si="45"/>
        <v>83.12</v>
      </c>
      <c r="R635" s="6">
        <f t="shared" si="46"/>
        <v>53.038095238095238</v>
      </c>
      <c r="S635" s="9">
        <f t="shared" si="47"/>
        <v>42315.25</v>
      </c>
      <c r="T635" s="9">
        <f t="shared" si="48"/>
        <v>42319.25</v>
      </c>
      <c r="U635" t="str">
        <f t="shared" si="49"/>
        <v>2015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tr" cm="1">
        <f t="array" ref="O636:P636">_xlfn.TEXTSPLIT(N636,"/")</f>
        <v>film &amp; video</v>
      </c>
      <c r="P636" t="str">
        <v>television</v>
      </c>
      <c r="Q636" s="5">
        <f t="shared" si="45"/>
        <v>78.53</v>
      </c>
      <c r="R636" s="6">
        <f t="shared" si="46"/>
        <v>55.985524728588658</v>
      </c>
      <c r="S636" s="9">
        <f t="shared" si="47"/>
        <v>42819.208333333328</v>
      </c>
      <c r="T636" s="9">
        <f t="shared" si="48"/>
        <v>42833.208333333328</v>
      </c>
      <c r="U636" t="str">
        <f t="shared" si="49"/>
        <v>2017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tr" cm="1">
        <f t="array" ref="O637:P637">_xlfn.TEXTSPLIT(N637,"/")</f>
        <v>film &amp; video</v>
      </c>
      <c r="P637" t="str">
        <v>television</v>
      </c>
      <c r="Q637" s="5">
        <f t="shared" si="45"/>
        <v>114.09</v>
      </c>
      <c r="R637" s="6">
        <f t="shared" si="46"/>
        <v>69.986760812003524</v>
      </c>
      <c r="S637" s="9">
        <f t="shared" si="47"/>
        <v>41314.25</v>
      </c>
      <c r="T637" s="9">
        <f t="shared" si="48"/>
        <v>41346.208333333336</v>
      </c>
      <c r="U637" t="str">
        <f t="shared" si="49"/>
        <v>2013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tr" cm="1">
        <f t="array" ref="O638:P638">_xlfn.TEXTSPLIT(N638,"/")</f>
        <v>film &amp; video</v>
      </c>
      <c r="P638" t="str">
        <v>animation</v>
      </c>
      <c r="Q638" s="5">
        <f t="shared" si="45"/>
        <v>64.540000000000006</v>
      </c>
      <c r="R638" s="6">
        <f t="shared" si="46"/>
        <v>48.998079877112133</v>
      </c>
      <c r="S638" s="9">
        <f t="shared" si="47"/>
        <v>40926.25</v>
      </c>
      <c r="T638" s="9">
        <f t="shared" si="48"/>
        <v>40971.25</v>
      </c>
      <c r="U638" t="str">
        <f t="shared" si="49"/>
        <v>2012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tr" cm="1">
        <f t="array" ref="O639:P639">_xlfn.TEXTSPLIT(N639,"/")</f>
        <v>theater</v>
      </c>
      <c r="P639" t="str">
        <v>plays</v>
      </c>
      <c r="Q639" s="5">
        <f t="shared" si="45"/>
        <v>79.41</v>
      </c>
      <c r="R639" s="6">
        <f t="shared" si="46"/>
        <v>103.84615384615384</v>
      </c>
      <c r="S639" s="9">
        <f t="shared" si="47"/>
        <v>42688.25</v>
      </c>
      <c r="T639" s="9">
        <f t="shared" si="48"/>
        <v>42696.25</v>
      </c>
      <c r="U639" t="str">
        <f t="shared" si="49"/>
        <v>2016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tr" cm="1">
        <f t="array" ref="O640:P640">_xlfn.TEXTSPLIT(N640,"/")</f>
        <v>theater</v>
      </c>
      <c r="P640" t="str">
        <v>plays</v>
      </c>
      <c r="Q640" s="5">
        <f t="shared" si="45"/>
        <v>11.42</v>
      </c>
      <c r="R640" s="6">
        <f t="shared" si="46"/>
        <v>99.127659574468083</v>
      </c>
      <c r="S640" s="9">
        <f t="shared" si="47"/>
        <v>40386.208333333336</v>
      </c>
      <c r="T640" s="9">
        <f t="shared" si="48"/>
        <v>40398.208333333336</v>
      </c>
      <c r="U640" t="str">
        <f t="shared" si="49"/>
        <v>2010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tr" cm="1">
        <f t="array" ref="O641:P641">_xlfn.TEXTSPLIT(N641,"/")</f>
        <v>film &amp; video</v>
      </c>
      <c r="P641" t="str">
        <v>drama</v>
      </c>
      <c r="Q641" s="5">
        <f t="shared" si="45"/>
        <v>56.19</v>
      </c>
      <c r="R641" s="6">
        <f t="shared" si="46"/>
        <v>107.37777777777778</v>
      </c>
      <c r="S641" s="9">
        <f t="shared" si="47"/>
        <v>43309.208333333328</v>
      </c>
      <c r="T641" s="9">
        <f t="shared" si="48"/>
        <v>43309.208333333328</v>
      </c>
      <c r="U641" t="str">
        <f t="shared" si="49"/>
        <v>2018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tr" cm="1">
        <f t="array" ref="O642:P642">_xlfn.TEXTSPLIT(N642,"/")</f>
        <v>theater</v>
      </c>
      <c r="P642" t="str">
        <v>plays</v>
      </c>
      <c r="Q642" s="5">
        <f t="shared" ref="Q642:Q705" si="50">ROUND(E642/D642*100,2)</f>
        <v>16.5</v>
      </c>
      <c r="R642" s="6">
        <f t="shared" ref="R642:R705" si="51">IFERROR(E642/G642,0)</f>
        <v>76.922178988326849</v>
      </c>
      <c r="S642" s="9">
        <f t="shared" ref="S642:S705" si="52">(((J642/60)/60)/24)+DATE(1970,1,1)</f>
        <v>42387.25</v>
      </c>
      <c r="T642" s="9">
        <f t="shared" ref="T642:T705" si="53">(((K642/60)/60)/24)+DATE(1970,1,1)</f>
        <v>42390.25</v>
      </c>
      <c r="U642" t="str">
        <f t="shared" si="49"/>
        <v>2016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tr" cm="1">
        <f t="array" ref="O643:P643">_xlfn.TEXTSPLIT(N643,"/")</f>
        <v>theater</v>
      </c>
      <c r="P643" t="str">
        <v>plays</v>
      </c>
      <c r="Q643" s="5">
        <f t="shared" si="50"/>
        <v>119.97</v>
      </c>
      <c r="R643" s="6">
        <f t="shared" si="51"/>
        <v>58.128865979381445</v>
      </c>
      <c r="S643" s="9">
        <f t="shared" si="52"/>
        <v>42786.25</v>
      </c>
      <c r="T643" s="9">
        <f t="shared" si="53"/>
        <v>42814.208333333328</v>
      </c>
      <c r="U643" t="str">
        <f t="shared" ref="U643:U706" si="54">TEXT(S643,"yyyy")</f>
        <v>2017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tr" cm="1">
        <f t="array" ref="O644:P644">_xlfn.TEXTSPLIT(N644,"/")</f>
        <v>technology</v>
      </c>
      <c r="P644" t="str">
        <v>wearables</v>
      </c>
      <c r="Q644" s="5">
        <f t="shared" si="50"/>
        <v>145.46</v>
      </c>
      <c r="R644" s="6">
        <f t="shared" si="51"/>
        <v>103.73643410852713</v>
      </c>
      <c r="S644" s="9">
        <f t="shared" si="52"/>
        <v>43451.25</v>
      </c>
      <c r="T644" s="9">
        <f t="shared" si="53"/>
        <v>43460.25</v>
      </c>
      <c r="U644" t="str">
        <f t="shared" si="54"/>
        <v>2018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tr" cm="1">
        <f t="array" ref="O645:P645">_xlfn.TEXTSPLIT(N645,"/")</f>
        <v>theater</v>
      </c>
      <c r="P645" t="str">
        <v>plays</v>
      </c>
      <c r="Q645" s="5">
        <f t="shared" si="50"/>
        <v>221.38</v>
      </c>
      <c r="R645" s="6">
        <f t="shared" si="51"/>
        <v>87.962666666666664</v>
      </c>
      <c r="S645" s="9">
        <f t="shared" si="52"/>
        <v>42795.25</v>
      </c>
      <c r="T645" s="9">
        <f t="shared" si="53"/>
        <v>42813.208333333328</v>
      </c>
      <c r="U645" t="str">
        <f t="shared" si="54"/>
        <v>2017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tr" cm="1">
        <f t="array" ref="O646:P646">_xlfn.TEXTSPLIT(N646,"/")</f>
        <v>theater</v>
      </c>
      <c r="P646" t="str">
        <v>plays</v>
      </c>
      <c r="Q646" s="5">
        <f t="shared" si="50"/>
        <v>48.4</v>
      </c>
      <c r="R646" s="6">
        <f t="shared" si="51"/>
        <v>28</v>
      </c>
      <c r="S646" s="9">
        <f t="shared" si="52"/>
        <v>43452.25</v>
      </c>
      <c r="T646" s="9">
        <f t="shared" si="53"/>
        <v>43468.25</v>
      </c>
      <c r="U646" t="str">
        <f t="shared" si="54"/>
        <v>2018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tr" cm="1">
        <f t="array" ref="O647:P647">_xlfn.TEXTSPLIT(N647,"/")</f>
        <v>music</v>
      </c>
      <c r="P647" t="str">
        <v>rock</v>
      </c>
      <c r="Q647" s="5">
        <f t="shared" si="50"/>
        <v>92.91</v>
      </c>
      <c r="R647" s="6">
        <f t="shared" si="51"/>
        <v>37.999361294443261</v>
      </c>
      <c r="S647" s="9">
        <f t="shared" si="52"/>
        <v>43369.208333333328</v>
      </c>
      <c r="T647" s="9">
        <f t="shared" si="53"/>
        <v>43390.208333333328</v>
      </c>
      <c r="U647" t="str">
        <f t="shared" si="54"/>
        <v>2018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tr" cm="1">
        <f t="array" ref="O648:P648">_xlfn.TEXTSPLIT(N648,"/")</f>
        <v>games</v>
      </c>
      <c r="P648" t="str">
        <v>video games</v>
      </c>
      <c r="Q648" s="5">
        <f t="shared" si="50"/>
        <v>88.6</v>
      </c>
      <c r="R648" s="6">
        <f t="shared" si="51"/>
        <v>29.999313893653515</v>
      </c>
      <c r="S648" s="9">
        <f t="shared" si="52"/>
        <v>41346.208333333336</v>
      </c>
      <c r="T648" s="9">
        <f t="shared" si="53"/>
        <v>41357.208333333336</v>
      </c>
      <c r="U648" t="str">
        <f t="shared" si="54"/>
        <v>2013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tr" cm="1">
        <f t="array" ref="O649:P649">_xlfn.TEXTSPLIT(N649,"/")</f>
        <v>publishing</v>
      </c>
      <c r="P649" t="str">
        <v>translations</v>
      </c>
      <c r="Q649" s="5">
        <f t="shared" si="50"/>
        <v>41.4</v>
      </c>
      <c r="R649" s="6">
        <f t="shared" si="51"/>
        <v>103.5</v>
      </c>
      <c r="S649" s="9">
        <f t="shared" si="52"/>
        <v>43199.208333333328</v>
      </c>
      <c r="T649" s="9">
        <f t="shared" si="53"/>
        <v>43223.208333333328</v>
      </c>
      <c r="U649" t="str">
        <f t="shared" si="54"/>
        <v>2018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tr" cm="1">
        <f t="array" ref="O650:P650">_xlfn.TEXTSPLIT(N650,"/")</f>
        <v>food</v>
      </c>
      <c r="P650" t="str">
        <v>food trucks</v>
      </c>
      <c r="Q650" s="5">
        <f t="shared" si="50"/>
        <v>63.06</v>
      </c>
      <c r="R650" s="6">
        <f t="shared" si="51"/>
        <v>85.994467496542185</v>
      </c>
      <c r="S650" s="9">
        <f t="shared" si="52"/>
        <v>42922.208333333328</v>
      </c>
      <c r="T650" s="9">
        <f t="shared" si="53"/>
        <v>42940.208333333328</v>
      </c>
      <c r="U650" t="str">
        <f t="shared" si="54"/>
        <v>2017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tr" cm="1">
        <f t="array" ref="O651:P651">_xlfn.TEXTSPLIT(N651,"/")</f>
        <v>theater</v>
      </c>
      <c r="P651" t="str">
        <v>plays</v>
      </c>
      <c r="Q651" s="5">
        <f t="shared" si="50"/>
        <v>48.48</v>
      </c>
      <c r="R651" s="6">
        <f t="shared" si="51"/>
        <v>98.011627906976742</v>
      </c>
      <c r="S651" s="9">
        <f t="shared" si="52"/>
        <v>40471.208333333336</v>
      </c>
      <c r="T651" s="9">
        <f t="shared" si="53"/>
        <v>40482.208333333336</v>
      </c>
      <c r="U651" t="str">
        <f t="shared" si="54"/>
        <v>2010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tr" cm="1">
        <f t="array" ref="O652:P652">_xlfn.TEXTSPLIT(N652,"/")</f>
        <v>music</v>
      </c>
      <c r="P652" t="str">
        <v>jazz</v>
      </c>
      <c r="Q652" s="5">
        <f t="shared" si="50"/>
        <v>2</v>
      </c>
      <c r="R652" s="6">
        <f t="shared" si="51"/>
        <v>2</v>
      </c>
      <c r="S652" s="9">
        <f t="shared" si="52"/>
        <v>41828.208333333336</v>
      </c>
      <c r="T652" s="9">
        <f t="shared" si="53"/>
        <v>41855.208333333336</v>
      </c>
      <c r="U652" t="str">
        <f t="shared" si="54"/>
        <v>2014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tr" cm="1">
        <f t="array" ref="O653:P653">_xlfn.TEXTSPLIT(N653,"/")</f>
        <v>film &amp; video</v>
      </c>
      <c r="P653" t="str">
        <v>shorts</v>
      </c>
      <c r="Q653" s="5">
        <f t="shared" si="50"/>
        <v>88.48</v>
      </c>
      <c r="R653" s="6">
        <f t="shared" si="51"/>
        <v>44.994570837642193</v>
      </c>
      <c r="S653" s="9">
        <f t="shared" si="52"/>
        <v>41692.25</v>
      </c>
      <c r="T653" s="9">
        <f t="shared" si="53"/>
        <v>41707.25</v>
      </c>
      <c r="U653" t="str">
        <f t="shared" si="54"/>
        <v>2014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tr" cm="1">
        <f t="array" ref="O654:P654">_xlfn.TEXTSPLIT(N654,"/")</f>
        <v>technology</v>
      </c>
      <c r="P654" t="str">
        <v>web</v>
      </c>
      <c r="Q654" s="5">
        <f t="shared" si="50"/>
        <v>126.84</v>
      </c>
      <c r="R654" s="6">
        <f t="shared" si="51"/>
        <v>31.012224938875306</v>
      </c>
      <c r="S654" s="9">
        <f t="shared" si="52"/>
        <v>42587.208333333328</v>
      </c>
      <c r="T654" s="9">
        <f t="shared" si="53"/>
        <v>42630.208333333328</v>
      </c>
      <c r="U654" t="str">
        <f t="shared" si="54"/>
        <v>2016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tr" cm="1">
        <f t="array" ref="O655:P655">_xlfn.TEXTSPLIT(N655,"/")</f>
        <v>technology</v>
      </c>
      <c r="P655" t="str">
        <v>web</v>
      </c>
      <c r="Q655" s="5">
        <f t="shared" si="50"/>
        <v>2338.83</v>
      </c>
      <c r="R655" s="6">
        <f t="shared" si="51"/>
        <v>59.970085470085472</v>
      </c>
      <c r="S655" s="9">
        <f t="shared" si="52"/>
        <v>42468.208333333328</v>
      </c>
      <c r="T655" s="9">
        <f t="shared" si="53"/>
        <v>42470.208333333328</v>
      </c>
      <c r="U655" t="str">
        <f t="shared" si="54"/>
        <v>2016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tr" cm="1">
        <f t="array" ref="O656:P656">_xlfn.TEXTSPLIT(N656,"/")</f>
        <v>music</v>
      </c>
      <c r="P656" t="str">
        <v>metal</v>
      </c>
      <c r="Q656" s="5">
        <f t="shared" si="50"/>
        <v>508.39</v>
      </c>
      <c r="R656" s="6">
        <f t="shared" si="51"/>
        <v>58.9973474801061</v>
      </c>
      <c r="S656" s="9">
        <f t="shared" si="52"/>
        <v>42240.208333333328</v>
      </c>
      <c r="T656" s="9">
        <f t="shared" si="53"/>
        <v>42245.208333333328</v>
      </c>
      <c r="U656" t="str">
        <f t="shared" si="54"/>
        <v>2015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tr" cm="1">
        <f t="array" ref="O657:P657">_xlfn.TEXTSPLIT(N657,"/")</f>
        <v>photography</v>
      </c>
      <c r="P657" t="str">
        <v>photography books</v>
      </c>
      <c r="Q657" s="5">
        <f t="shared" si="50"/>
        <v>191.48</v>
      </c>
      <c r="R657" s="6">
        <f t="shared" si="51"/>
        <v>50.045454545454547</v>
      </c>
      <c r="S657" s="9">
        <f t="shared" si="52"/>
        <v>42796.25</v>
      </c>
      <c r="T657" s="9">
        <f t="shared" si="53"/>
        <v>42809.208333333328</v>
      </c>
      <c r="U657" t="str">
        <f t="shared" si="54"/>
        <v>2017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tr" cm="1">
        <f t="array" ref="O658:P658">_xlfn.TEXTSPLIT(N658,"/")</f>
        <v>food</v>
      </c>
      <c r="P658" t="str">
        <v>food trucks</v>
      </c>
      <c r="Q658" s="5">
        <f t="shared" si="50"/>
        <v>42.13</v>
      </c>
      <c r="R658" s="6">
        <f t="shared" si="51"/>
        <v>98.966269841269835</v>
      </c>
      <c r="S658" s="9">
        <f t="shared" si="52"/>
        <v>43097.25</v>
      </c>
      <c r="T658" s="9">
        <f t="shared" si="53"/>
        <v>43102.25</v>
      </c>
      <c r="U658" t="str">
        <f t="shared" si="54"/>
        <v>2017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tr" cm="1">
        <f t="array" ref="O659:P659">_xlfn.TEXTSPLIT(N659,"/")</f>
        <v>film &amp; video</v>
      </c>
      <c r="P659" t="str">
        <v>science fiction</v>
      </c>
      <c r="Q659" s="5">
        <f t="shared" si="50"/>
        <v>8.24</v>
      </c>
      <c r="R659" s="6">
        <f t="shared" si="51"/>
        <v>58.857142857142854</v>
      </c>
      <c r="S659" s="9">
        <f t="shared" si="52"/>
        <v>43096.25</v>
      </c>
      <c r="T659" s="9">
        <f t="shared" si="53"/>
        <v>43112.25</v>
      </c>
      <c r="U659" t="str">
        <f t="shared" si="54"/>
        <v>2017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tr" cm="1">
        <f t="array" ref="O660:P660">_xlfn.TEXTSPLIT(N660,"/")</f>
        <v>music</v>
      </c>
      <c r="P660" t="str">
        <v>rock</v>
      </c>
      <c r="Q660" s="5">
        <f t="shared" si="50"/>
        <v>60.06</v>
      </c>
      <c r="R660" s="6">
        <f t="shared" si="51"/>
        <v>81.010256410256417</v>
      </c>
      <c r="S660" s="9">
        <f t="shared" si="52"/>
        <v>42246.208333333328</v>
      </c>
      <c r="T660" s="9">
        <f t="shared" si="53"/>
        <v>42269.208333333328</v>
      </c>
      <c r="U660" t="str">
        <f t="shared" si="54"/>
        <v>2015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tr" cm="1">
        <f t="array" ref="O661:P661">_xlfn.TEXTSPLIT(N661,"/")</f>
        <v>film &amp; video</v>
      </c>
      <c r="P661" t="str">
        <v>documentary</v>
      </c>
      <c r="Q661" s="5">
        <f t="shared" si="50"/>
        <v>47.23</v>
      </c>
      <c r="R661" s="6">
        <f t="shared" si="51"/>
        <v>76.013333333333335</v>
      </c>
      <c r="S661" s="9">
        <f t="shared" si="52"/>
        <v>40570.25</v>
      </c>
      <c r="T661" s="9">
        <f t="shared" si="53"/>
        <v>40571.25</v>
      </c>
      <c r="U661" t="str">
        <f t="shared" si="54"/>
        <v>2011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tr" cm="1">
        <f t="array" ref="O662:P662">_xlfn.TEXTSPLIT(N662,"/")</f>
        <v>theater</v>
      </c>
      <c r="P662" t="str">
        <v>plays</v>
      </c>
      <c r="Q662" s="5">
        <f t="shared" si="50"/>
        <v>81.739999999999995</v>
      </c>
      <c r="R662" s="6">
        <f t="shared" si="51"/>
        <v>96.597402597402592</v>
      </c>
      <c r="S662" s="9">
        <f t="shared" si="52"/>
        <v>42237.208333333328</v>
      </c>
      <c r="T662" s="9">
        <f t="shared" si="53"/>
        <v>42246.208333333328</v>
      </c>
      <c r="U662" t="str">
        <f t="shared" si="54"/>
        <v>2015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tr" cm="1">
        <f t="array" ref="O663:P663">_xlfn.TEXTSPLIT(N663,"/")</f>
        <v>music</v>
      </c>
      <c r="P663" t="str">
        <v>jazz</v>
      </c>
      <c r="Q663" s="5">
        <f t="shared" si="50"/>
        <v>54.19</v>
      </c>
      <c r="R663" s="6">
        <f t="shared" si="51"/>
        <v>76.957446808510639</v>
      </c>
      <c r="S663" s="9">
        <f t="shared" si="52"/>
        <v>40996.208333333336</v>
      </c>
      <c r="T663" s="9">
        <f t="shared" si="53"/>
        <v>41026.208333333336</v>
      </c>
      <c r="U663" t="str">
        <f t="shared" si="54"/>
        <v>2012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tr" cm="1">
        <f t="array" ref="O664:P664">_xlfn.TEXTSPLIT(N664,"/")</f>
        <v>theater</v>
      </c>
      <c r="P664" t="str">
        <v>plays</v>
      </c>
      <c r="Q664" s="5">
        <f t="shared" si="50"/>
        <v>97.87</v>
      </c>
      <c r="R664" s="6">
        <f t="shared" si="51"/>
        <v>67.984732824427482</v>
      </c>
      <c r="S664" s="9">
        <f t="shared" si="52"/>
        <v>43443.25</v>
      </c>
      <c r="T664" s="9">
        <f t="shared" si="53"/>
        <v>43447.25</v>
      </c>
      <c r="U664" t="str">
        <f t="shared" si="54"/>
        <v>2018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tr" cm="1">
        <f t="array" ref="O665:P665">_xlfn.TEXTSPLIT(N665,"/")</f>
        <v>theater</v>
      </c>
      <c r="P665" t="str">
        <v>plays</v>
      </c>
      <c r="Q665" s="5">
        <f t="shared" si="50"/>
        <v>77.239999999999995</v>
      </c>
      <c r="R665" s="6">
        <f t="shared" si="51"/>
        <v>88.781609195402297</v>
      </c>
      <c r="S665" s="9">
        <f t="shared" si="52"/>
        <v>40458.208333333336</v>
      </c>
      <c r="T665" s="9">
        <f t="shared" si="53"/>
        <v>40481.208333333336</v>
      </c>
      <c r="U665" t="str">
        <f t="shared" si="54"/>
        <v>2010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tr" cm="1">
        <f t="array" ref="O666:P666">_xlfn.TEXTSPLIT(N666,"/")</f>
        <v>music</v>
      </c>
      <c r="P666" t="str">
        <v>jazz</v>
      </c>
      <c r="Q666" s="5">
        <f t="shared" si="50"/>
        <v>33.46</v>
      </c>
      <c r="R666" s="6">
        <f t="shared" si="51"/>
        <v>24.99623706491063</v>
      </c>
      <c r="S666" s="9">
        <f t="shared" si="52"/>
        <v>40959.25</v>
      </c>
      <c r="T666" s="9">
        <f t="shared" si="53"/>
        <v>40969.25</v>
      </c>
      <c r="U666" t="str">
        <f t="shared" si="54"/>
        <v>2012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tr" cm="1">
        <f t="array" ref="O667:P667">_xlfn.TEXTSPLIT(N667,"/")</f>
        <v>film &amp; video</v>
      </c>
      <c r="P667" t="str">
        <v>documentary</v>
      </c>
      <c r="Q667" s="5">
        <f t="shared" si="50"/>
        <v>239.59</v>
      </c>
      <c r="R667" s="6">
        <f t="shared" si="51"/>
        <v>44.922794117647058</v>
      </c>
      <c r="S667" s="9">
        <f t="shared" si="52"/>
        <v>40733.208333333336</v>
      </c>
      <c r="T667" s="9">
        <f t="shared" si="53"/>
        <v>40747.208333333336</v>
      </c>
      <c r="U667" t="str">
        <f t="shared" si="54"/>
        <v>2011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tr" cm="1">
        <f t="array" ref="O668:P668">_xlfn.TEXTSPLIT(N668,"/")</f>
        <v>theater</v>
      </c>
      <c r="P668" t="str">
        <v>plays</v>
      </c>
      <c r="Q668" s="5">
        <f t="shared" si="50"/>
        <v>64.03</v>
      </c>
      <c r="R668" s="6">
        <f t="shared" si="51"/>
        <v>79.400000000000006</v>
      </c>
      <c r="S668" s="9">
        <f t="shared" si="52"/>
        <v>41516.208333333336</v>
      </c>
      <c r="T668" s="9">
        <f t="shared" si="53"/>
        <v>41522.208333333336</v>
      </c>
      <c r="U668" t="str">
        <f t="shared" si="54"/>
        <v>2013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tr" cm="1">
        <f t="array" ref="O669:P669">_xlfn.TEXTSPLIT(N669,"/")</f>
        <v>journalism</v>
      </c>
      <c r="P669" t="str">
        <v>audio</v>
      </c>
      <c r="Q669" s="5">
        <f t="shared" si="50"/>
        <v>176.16</v>
      </c>
      <c r="R669" s="6">
        <f t="shared" si="51"/>
        <v>29.009546539379475</v>
      </c>
      <c r="S669" s="9">
        <f t="shared" si="52"/>
        <v>41892.208333333336</v>
      </c>
      <c r="T669" s="9">
        <f t="shared" si="53"/>
        <v>41901.208333333336</v>
      </c>
      <c r="U669" t="str">
        <f t="shared" si="54"/>
        <v>2014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tr" cm="1">
        <f t="array" ref="O670:P670">_xlfn.TEXTSPLIT(N670,"/")</f>
        <v>theater</v>
      </c>
      <c r="P670" t="str">
        <v>plays</v>
      </c>
      <c r="Q670" s="5">
        <f t="shared" si="50"/>
        <v>20.34</v>
      </c>
      <c r="R670" s="6">
        <f t="shared" si="51"/>
        <v>73.59210526315789</v>
      </c>
      <c r="S670" s="9">
        <f t="shared" si="52"/>
        <v>41122.208333333336</v>
      </c>
      <c r="T670" s="9">
        <f t="shared" si="53"/>
        <v>41134.208333333336</v>
      </c>
      <c r="U670" t="str">
        <f t="shared" si="54"/>
        <v>2012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tr" cm="1">
        <f t="array" ref="O671:P671">_xlfn.TEXTSPLIT(N671,"/")</f>
        <v>theater</v>
      </c>
      <c r="P671" t="str">
        <v>plays</v>
      </c>
      <c r="Q671" s="5">
        <f t="shared" si="50"/>
        <v>358.65</v>
      </c>
      <c r="R671" s="6">
        <f t="shared" si="51"/>
        <v>107.97038864898211</v>
      </c>
      <c r="S671" s="9">
        <f t="shared" si="52"/>
        <v>42912.208333333328</v>
      </c>
      <c r="T671" s="9">
        <f t="shared" si="53"/>
        <v>42921.208333333328</v>
      </c>
      <c r="U671" t="str">
        <f t="shared" si="54"/>
        <v>2017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tr" cm="1">
        <f t="array" ref="O672:P672">_xlfn.TEXTSPLIT(N672,"/")</f>
        <v>music</v>
      </c>
      <c r="P672" t="str">
        <v>indie rock</v>
      </c>
      <c r="Q672" s="5">
        <f t="shared" si="50"/>
        <v>468.86</v>
      </c>
      <c r="R672" s="6">
        <f t="shared" si="51"/>
        <v>68.987284287011803</v>
      </c>
      <c r="S672" s="9">
        <f t="shared" si="52"/>
        <v>42425.25</v>
      </c>
      <c r="T672" s="9">
        <f t="shared" si="53"/>
        <v>42437.25</v>
      </c>
      <c r="U672" t="str">
        <f t="shared" si="54"/>
        <v>2016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tr" cm="1">
        <f t="array" ref="O673:P673">_xlfn.TEXTSPLIT(N673,"/")</f>
        <v>theater</v>
      </c>
      <c r="P673" t="str">
        <v>plays</v>
      </c>
      <c r="Q673" s="5">
        <f t="shared" si="50"/>
        <v>122.06</v>
      </c>
      <c r="R673" s="6">
        <f t="shared" si="51"/>
        <v>111.02236719478098</v>
      </c>
      <c r="S673" s="9">
        <f t="shared" si="52"/>
        <v>40390.208333333336</v>
      </c>
      <c r="T673" s="9">
        <f t="shared" si="53"/>
        <v>40394.208333333336</v>
      </c>
      <c r="U673" t="str">
        <f t="shared" si="54"/>
        <v>2010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tr" cm="1">
        <f t="array" ref="O674:P674">_xlfn.TEXTSPLIT(N674,"/")</f>
        <v>theater</v>
      </c>
      <c r="P674" t="str">
        <v>plays</v>
      </c>
      <c r="Q674" s="5">
        <f t="shared" si="50"/>
        <v>55.93</v>
      </c>
      <c r="R674" s="6">
        <f t="shared" si="51"/>
        <v>24.997515808491418</v>
      </c>
      <c r="S674" s="9">
        <f t="shared" si="52"/>
        <v>43180.208333333328</v>
      </c>
      <c r="T674" s="9">
        <f t="shared" si="53"/>
        <v>43190.208333333328</v>
      </c>
      <c r="U674" t="str">
        <f t="shared" si="54"/>
        <v>2018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tr" cm="1">
        <f t="array" ref="O675:P675">_xlfn.TEXTSPLIT(N675,"/")</f>
        <v>music</v>
      </c>
      <c r="P675" t="str">
        <v>indie rock</v>
      </c>
      <c r="Q675" s="5">
        <f t="shared" si="50"/>
        <v>43.66</v>
      </c>
      <c r="R675" s="6">
        <f t="shared" si="51"/>
        <v>42.155172413793103</v>
      </c>
      <c r="S675" s="9">
        <f t="shared" si="52"/>
        <v>42475.208333333328</v>
      </c>
      <c r="T675" s="9">
        <f t="shared" si="53"/>
        <v>42496.208333333328</v>
      </c>
      <c r="U675" t="str">
        <f t="shared" si="54"/>
        <v>2016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tr" cm="1">
        <f t="array" ref="O676:P676">_xlfn.TEXTSPLIT(N676,"/")</f>
        <v>photography</v>
      </c>
      <c r="P676" t="str">
        <v>photography books</v>
      </c>
      <c r="Q676" s="5">
        <f t="shared" si="50"/>
        <v>33.54</v>
      </c>
      <c r="R676" s="6">
        <f t="shared" si="51"/>
        <v>47.003284072249592</v>
      </c>
      <c r="S676" s="9">
        <f t="shared" si="52"/>
        <v>40774.208333333336</v>
      </c>
      <c r="T676" s="9">
        <f t="shared" si="53"/>
        <v>40821.208333333336</v>
      </c>
      <c r="U676" t="str">
        <f t="shared" si="54"/>
        <v>2011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tr" cm="1">
        <f t="array" ref="O677:P677">_xlfn.TEXTSPLIT(N677,"/")</f>
        <v>journalism</v>
      </c>
      <c r="P677" t="str">
        <v>audio</v>
      </c>
      <c r="Q677" s="5">
        <f t="shared" si="50"/>
        <v>122.98</v>
      </c>
      <c r="R677" s="6">
        <f t="shared" si="51"/>
        <v>36.0392749244713</v>
      </c>
      <c r="S677" s="9">
        <f t="shared" si="52"/>
        <v>43719.208333333328</v>
      </c>
      <c r="T677" s="9">
        <f t="shared" si="53"/>
        <v>43726.208333333328</v>
      </c>
      <c r="U677" t="str">
        <f t="shared" si="54"/>
        <v>2019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tr" cm="1">
        <f t="array" ref="O678:P678">_xlfn.TEXTSPLIT(N678,"/")</f>
        <v>photography</v>
      </c>
      <c r="P678" t="str">
        <v>photography books</v>
      </c>
      <c r="Q678" s="5">
        <f t="shared" si="50"/>
        <v>189.75</v>
      </c>
      <c r="R678" s="6">
        <f t="shared" si="51"/>
        <v>101.03760683760684</v>
      </c>
      <c r="S678" s="9">
        <f t="shared" si="52"/>
        <v>41178.208333333336</v>
      </c>
      <c r="T678" s="9">
        <f t="shared" si="53"/>
        <v>41187.208333333336</v>
      </c>
      <c r="U678" t="str">
        <f t="shared" si="54"/>
        <v>2012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tr" cm="1">
        <f t="array" ref="O679:P679">_xlfn.TEXTSPLIT(N679,"/")</f>
        <v>publishing</v>
      </c>
      <c r="P679" t="str">
        <v>fiction</v>
      </c>
      <c r="Q679" s="5">
        <f t="shared" si="50"/>
        <v>83.62</v>
      </c>
      <c r="R679" s="6">
        <f t="shared" si="51"/>
        <v>39.927927927927925</v>
      </c>
      <c r="S679" s="9">
        <f t="shared" si="52"/>
        <v>42561.208333333328</v>
      </c>
      <c r="T679" s="9">
        <f t="shared" si="53"/>
        <v>42611.208333333328</v>
      </c>
      <c r="U679" t="str">
        <f t="shared" si="54"/>
        <v>2016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tr" cm="1">
        <f t="array" ref="O680:P680">_xlfn.TEXTSPLIT(N680,"/")</f>
        <v>film &amp; video</v>
      </c>
      <c r="P680" t="str">
        <v>drama</v>
      </c>
      <c r="Q680" s="5">
        <f t="shared" si="50"/>
        <v>17.97</v>
      </c>
      <c r="R680" s="6">
        <f t="shared" si="51"/>
        <v>83.158139534883716</v>
      </c>
      <c r="S680" s="9">
        <f t="shared" si="52"/>
        <v>43484.25</v>
      </c>
      <c r="T680" s="9">
        <f t="shared" si="53"/>
        <v>43486.25</v>
      </c>
      <c r="U680" t="str">
        <f t="shared" si="54"/>
        <v>2019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tr" cm="1">
        <f t="array" ref="O681:P681">_xlfn.TEXTSPLIT(N681,"/")</f>
        <v>food</v>
      </c>
      <c r="P681" t="str">
        <v>food trucks</v>
      </c>
      <c r="Q681" s="5">
        <f t="shared" si="50"/>
        <v>1036.5</v>
      </c>
      <c r="R681" s="6">
        <f t="shared" si="51"/>
        <v>39.97520661157025</v>
      </c>
      <c r="S681" s="9">
        <f t="shared" si="52"/>
        <v>43756.208333333328</v>
      </c>
      <c r="T681" s="9">
        <f t="shared" si="53"/>
        <v>43761.208333333328</v>
      </c>
      <c r="U681" t="str">
        <f t="shared" si="54"/>
        <v>2019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tr" cm="1">
        <f t="array" ref="O682:P682">_xlfn.TEXTSPLIT(N682,"/")</f>
        <v>games</v>
      </c>
      <c r="P682" t="str">
        <v>mobile games</v>
      </c>
      <c r="Q682" s="5">
        <f t="shared" si="50"/>
        <v>97.41</v>
      </c>
      <c r="R682" s="6">
        <f t="shared" si="51"/>
        <v>47.993908629441627</v>
      </c>
      <c r="S682" s="9">
        <f t="shared" si="52"/>
        <v>43813.25</v>
      </c>
      <c r="T682" s="9">
        <f t="shared" si="53"/>
        <v>43815.25</v>
      </c>
      <c r="U682" t="str">
        <f t="shared" si="54"/>
        <v>2019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tr" cm="1">
        <f t="array" ref="O683:P683">_xlfn.TEXTSPLIT(N683,"/")</f>
        <v>theater</v>
      </c>
      <c r="P683" t="str">
        <v>plays</v>
      </c>
      <c r="Q683" s="5">
        <f t="shared" si="50"/>
        <v>86.39</v>
      </c>
      <c r="R683" s="6">
        <f t="shared" si="51"/>
        <v>95.978877489438744</v>
      </c>
      <c r="S683" s="9">
        <f t="shared" si="52"/>
        <v>40898.25</v>
      </c>
      <c r="T683" s="9">
        <f t="shared" si="53"/>
        <v>40904.25</v>
      </c>
      <c r="U683" t="str">
        <f t="shared" si="54"/>
        <v>2011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tr" cm="1">
        <f t="array" ref="O684:P684">_xlfn.TEXTSPLIT(N684,"/")</f>
        <v>theater</v>
      </c>
      <c r="P684" t="str">
        <v>plays</v>
      </c>
      <c r="Q684" s="5">
        <f t="shared" si="50"/>
        <v>150.16999999999999</v>
      </c>
      <c r="R684" s="6">
        <f t="shared" si="51"/>
        <v>78.728155339805824</v>
      </c>
      <c r="S684" s="9">
        <f t="shared" si="52"/>
        <v>41619.25</v>
      </c>
      <c r="T684" s="9">
        <f t="shared" si="53"/>
        <v>41628.25</v>
      </c>
      <c r="U684" t="str">
        <f t="shared" si="54"/>
        <v>2013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tr" cm="1">
        <f t="array" ref="O685:P685">_xlfn.TEXTSPLIT(N685,"/")</f>
        <v>theater</v>
      </c>
      <c r="P685" t="str">
        <v>plays</v>
      </c>
      <c r="Q685" s="5">
        <f t="shared" si="50"/>
        <v>358.43</v>
      </c>
      <c r="R685" s="6">
        <f t="shared" si="51"/>
        <v>56.081632653061227</v>
      </c>
      <c r="S685" s="9">
        <f t="shared" si="52"/>
        <v>43359.208333333328</v>
      </c>
      <c r="T685" s="9">
        <f t="shared" si="53"/>
        <v>43361.208333333328</v>
      </c>
      <c r="U685" t="str">
        <f t="shared" si="54"/>
        <v>2018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tr" cm="1">
        <f t="array" ref="O686:P686">_xlfn.TEXTSPLIT(N686,"/")</f>
        <v>publishing</v>
      </c>
      <c r="P686" t="str">
        <v>nonfiction</v>
      </c>
      <c r="Q686" s="5">
        <f t="shared" si="50"/>
        <v>542.86</v>
      </c>
      <c r="R686" s="6">
        <f t="shared" si="51"/>
        <v>69.090909090909093</v>
      </c>
      <c r="S686" s="9">
        <f t="shared" si="52"/>
        <v>40358.208333333336</v>
      </c>
      <c r="T686" s="9">
        <f t="shared" si="53"/>
        <v>40378.208333333336</v>
      </c>
      <c r="U686" t="str">
        <f t="shared" si="54"/>
        <v>2010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tr" cm="1">
        <f t="array" ref="O687:P687">_xlfn.TEXTSPLIT(N687,"/")</f>
        <v>theater</v>
      </c>
      <c r="P687" t="str">
        <v>plays</v>
      </c>
      <c r="Q687" s="5">
        <f t="shared" si="50"/>
        <v>67.5</v>
      </c>
      <c r="R687" s="6">
        <f t="shared" si="51"/>
        <v>102.05291576673866</v>
      </c>
      <c r="S687" s="9">
        <f t="shared" si="52"/>
        <v>42239.208333333328</v>
      </c>
      <c r="T687" s="9">
        <f t="shared" si="53"/>
        <v>42263.208333333328</v>
      </c>
      <c r="U687" t="str">
        <f t="shared" si="54"/>
        <v>2015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tr" cm="1">
        <f t="array" ref="O688:P688">_xlfn.TEXTSPLIT(N688,"/")</f>
        <v>technology</v>
      </c>
      <c r="P688" t="str">
        <v>wearables</v>
      </c>
      <c r="Q688" s="5">
        <f t="shared" si="50"/>
        <v>191.75</v>
      </c>
      <c r="R688" s="6">
        <f t="shared" si="51"/>
        <v>107.32089552238806</v>
      </c>
      <c r="S688" s="9">
        <f t="shared" si="52"/>
        <v>43186.208333333328</v>
      </c>
      <c r="T688" s="9">
        <f t="shared" si="53"/>
        <v>43197.208333333328</v>
      </c>
      <c r="U688" t="str">
        <f t="shared" si="54"/>
        <v>2018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tr" cm="1">
        <f t="array" ref="O689:P689">_xlfn.TEXTSPLIT(N689,"/")</f>
        <v>theater</v>
      </c>
      <c r="P689" t="str">
        <v>plays</v>
      </c>
      <c r="Q689" s="5">
        <f t="shared" si="50"/>
        <v>932</v>
      </c>
      <c r="R689" s="6">
        <f t="shared" si="51"/>
        <v>51.970260223048328</v>
      </c>
      <c r="S689" s="9">
        <f t="shared" si="52"/>
        <v>42806.25</v>
      </c>
      <c r="T689" s="9">
        <f t="shared" si="53"/>
        <v>42809.208333333328</v>
      </c>
      <c r="U689" t="str">
        <f t="shared" si="54"/>
        <v>2017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tr" cm="1">
        <f t="array" ref="O690:P690">_xlfn.TEXTSPLIT(N690,"/")</f>
        <v>film &amp; video</v>
      </c>
      <c r="P690" t="str">
        <v>television</v>
      </c>
      <c r="Q690" s="5">
        <f t="shared" si="50"/>
        <v>429.28</v>
      </c>
      <c r="R690" s="6">
        <f t="shared" si="51"/>
        <v>71.137142857142862</v>
      </c>
      <c r="S690" s="9">
        <f t="shared" si="52"/>
        <v>43475.25</v>
      </c>
      <c r="T690" s="9">
        <f t="shared" si="53"/>
        <v>43491.25</v>
      </c>
      <c r="U690" t="str">
        <f t="shared" si="54"/>
        <v>2019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tr" cm="1">
        <f t="array" ref="O691:P691">_xlfn.TEXTSPLIT(N691,"/")</f>
        <v>technology</v>
      </c>
      <c r="P691" t="str">
        <v>web</v>
      </c>
      <c r="Q691" s="5">
        <f t="shared" si="50"/>
        <v>100.66</v>
      </c>
      <c r="R691" s="6">
        <f t="shared" si="51"/>
        <v>106.49275362318841</v>
      </c>
      <c r="S691" s="9">
        <f t="shared" si="52"/>
        <v>41576.208333333336</v>
      </c>
      <c r="T691" s="9">
        <f t="shared" si="53"/>
        <v>41588.25</v>
      </c>
      <c r="U691" t="str">
        <f t="shared" si="54"/>
        <v>2013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tr" cm="1">
        <f t="array" ref="O692:P692">_xlfn.TEXTSPLIT(N692,"/")</f>
        <v>film &amp; video</v>
      </c>
      <c r="P692" t="str">
        <v>documentary</v>
      </c>
      <c r="Q692" s="5">
        <f t="shared" si="50"/>
        <v>226.61</v>
      </c>
      <c r="R692" s="6">
        <f t="shared" si="51"/>
        <v>42.93684210526316</v>
      </c>
      <c r="S692" s="9">
        <f t="shared" si="52"/>
        <v>40874.25</v>
      </c>
      <c r="T692" s="9">
        <f t="shared" si="53"/>
        <v>40880.25</v>
      </c>
      <c r="U692" t="str">
        <f t="shared" si="54"/>
        <v>2011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tr" cm="1">
        <f t="array" ref="O693:P693">_xlfn.TEXTSPLIT(N693,"/")</f>
        <v>film &amp; video</v>
      </c>
      <c r="P693" t="str">
        <v>documentary</v>
      </c>
      <c r="Q693" s="5">
        <f t="shared" si="50"/>
        <v>142.38</v>
      </c>
      <c r="R693" s="6">
        <f t="shared" si="51"/>
        <v>30.037974683544302</v>
      </c>
      <c r="S693" s="9">
        <f t="shared" si="52"/>
        <v>41185.208333333336</v>
      </c>
      <c r="T693" s="9">
        <f t="shared" si="53"/>
        <v>41202.208333333336</v>
      </c>
      <c r="U693" t="str">
        <f t="shared" si="54"/>
        <v>2012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tr" cm="1">
        <f t="array" ref="O694:P694">_xlfn.TEXTSPLIT(N694,"/")</f>
        <v>music</v>
      </c>
      <c r="P694" t="str">
        <v>rock</v>
      </c>
      <c r="Q694" s="5">
        <f t="shared" si="50"/>
        <v>90.63</v>
      </c>
      <c r="R694" s="6">
        <f t="shared" si="51"/>
        <v>70.623376623376629</v>
      </c>
      <c r="S694" s="9">
        <f t="shared" si="52"/>
        <v>43655.208333333328</v>
      </c>
      <c r="T694" s="9">
        <f t="shared" si="53"/>
        <v>43673.208333333328</v>
      </c>
      <c r="U694" t="str">
        <f t="shared" si="54"/>
        <v>2019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tr" cm="1">
        <f t="array" ref="O695:P695">_xlfn.TEXTSPLIT(N695,"/")</f>
        <v>theater</v>
      </c>
      <c r="P695" t="str">
        <v>plays</v>
      </c>
      <c r="Q695" s="5">
        <f t="shared" si="50"/>
        <v>63.97</v>
      </c>
      <c r="R695" s="6">
        <f t="shared" si="51"/>
        <v>66.016018306636155</v>
      </c>
      <c r="S695" s="9">
        <f t="shared" si="52"/>
        <v>43025.208333333328</v>
      </c>
      <c r="T695" s="9">
        <f t="shared" si="53"/>
        <v>43042.208333333328</v>
      </c>
      <c r="U695" t="str">
        <f t="shared" si="54"/>
        <v>2017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tr" cm="1">
        <f t="array" ref="O696:P696">_xlfn.TEXTSPLIT(N696,"/")</f>
        <v>theater</v>
      </c>
      <c r="P696" t="str">
        <v>plays</v>
      </c>
      <c r="Q696" s="5">
        <f t="shared" si="50"/>
        <v>84.13</v>
      </c>
      <c r="R696" s="6">
        <f t="shared" si="51"/>
        <v>96.911392405063296</v>
      </c>
      <c r="S696" s="9">
        <f t="shared" si="52"/>
        <v>43066.25</v>
      </c>
      <c r="T696" s="9">
        <f t="shared" si="53"/>
        <v>43103.25</v>
      </c>
      <c r="U696" t="str">
        <f t="shared" si="54"/>
        <v>2017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tr" cm="1">
        <f t="array" ref="O697:P697">_xlfn.TEXTSPLIT(N697,"/")</f>
        <v>music</v>
      </c>
      <c r="P697" t="str">
        <v>rock</v>
      </c>
      <c r="Q697" s="5">
        <f t="shared" si="50"/>
        <v>133.93</v>
      </c>
      <c r="R697" s="6">
        <f t="shared" si="51"/>
        <v>62.867346938775512</v>
      </c>
      <c r="S697" s="9">
        <f t="shared" si="52"/>
        <v>42322.25</v>
      </c>
      <c r="T697" s="9">
        <f t="shared" si="53"/>
        <v>42338.25</v>
      </c>
      <c r="U697" t="str">
        <f t="shared" si="54"/>
        <v>2015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tr" cm="1">
        <f t="array" ref="O698:P698">_xlfn.TEXTSPLIT(N698,"/")</f>
        <v>theater</v>
      </c>
      <c r="P698" t="str">
        <v>plays</v>
      </c>
      <c r="Q698" s="5">
        <f t="shared" si="50"/>
        <v>59.04</v>
      </c>
      <c r="R698" s="6">
        <f t="shared" si="51"/>
        <v>108.98537682789652</v>
      </c>
      <c r="S698" s="9">
        <f t="shared" si="52"/>
        <v>42114.208333333328</v>
      </c>
      <c r="T698" s="9">
        <f t="shared" si="53"/>
        <v>42115.208333333328</v>
      </c>
      <c r="U698" t="str">
        <f t="shared" si="54"/>
        <v>2015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tr" cm="1">
        <f t="array" ref="O699:P699">_xlfn.TEXTSPLIT(N699,"/")</f>
        <v>music</v>
      </c>
      <c r="P699" t="str">
        <v>electric music</v>
      </c>
      <c r="Q699" s="5">
        <f t="shared" si="50"/>
        <v>152.80000000000001</v>
      </c>
      <c r="R699" s="6">
        <f t="shared" si="51"/>
        <v>26.999314599040439</v>
      </c>
      <c r="S699" s="9">
        <f t="shared" si="52"/>
        <v>43190.208333333328</v>
      </c>
      <c r="T699" s="9">
        <f t="shared" si="53"/>
        <v>43192.208333333328</v>
      </c>
      <c r="U699" t="str">
        <f t="shared" si="54"/>
        <v>2018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tr" cm="1">
        <f t="array" ref="O700:P700">_xlfn.TEXTSPLIT(N700,"/")</f>
        <v>technology</v>
      </c>
      <c r="P700" t="str">
        <v>wearables</v>
      </c>
      <c r="Q700" s="5">
        <f t="shared" si="50"/>
        <v>446.69</v>
      </c>
      <c r="R700" s="6">
        <f t="shared" si="51"/>
        <v>65.004147943311438</v>
      </c>
      <c r="S700" s="9">
        <f t="shared" si="52"/>
        <v>40871.25</v>
      </c>
      <c r="T700" s="9">
        <f t="shared" si="53"/>
        <v>40885.25</v>
      </c>
      <c r="U700" t="str">
        <f t="shared" si="54"/>
        <v>2011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tr" cm="1">
        <f t="array" ref="O701:P701">_xlfn.TEXTSPLIT(N701,"/")</f>
        <v>film &amp; video</v>
      </c>
      <c r="P701" t="str">
        <v>drama</v>
      </c>
      <c r="Q701" s="5">
        <f t="shared" si="50"/>
        <v>84.39</v>
      </c>
      <c r="R701" s="6">
        <f t="shared" si="51"/>
        <v>111.51785714285714</v>
      </c>
      <c r="S701" s="9">
        <f t="shared" si="52"/>
        <v>43641.208333333328</v>
      </c>
      <c r="T701" s="9">
        <f t="shared" si="53"/>
        <v>43642.208333333328</v>
      </c>
      <c r="U701" t="str">
        <f t="shared" si="54"/>
        <v>2019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tr" cm="1">
        <f t="array" ref="O702:P702">_xlfn.TEXTSPLIT(N702,"/")</f>
        <v>technology</v>
      </c>
      <c r="P702" t="str">
        <v>wearables</v>
      </c>
      <c r="Q702" s="5">
        <f t="shared" si="50"/>
        <v>3</v>
      </c>
      <c r="R702" s="6">
        <f t="shared" si="51"/>
        <v>3</v>
      </c>
      <c r="S702" s="9">
        <f t="shared" si="52"/>
        <v>40203.25</v>
      </c>
      <c r="T702" s="9">
        <f t="shared" si="53"/>
        <v>40218.25</v>
      </c>
      <c r="U702" t="str">
        <f t="shared" si="54"/>
        <v>2010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tr" cm="1">
        <f t="array" ref="O703:P703">_xlfn.TEXTSPLIT(N703,"/")</f>
        <v>theater</v>
      </c>
      <c r="P703" t="str">
        <v>plays</v>
      </c>
      <c r="Q703" s="5">
        <f t="shared" si="50"/>
        <v>175.03</v>
      </c>
      <c r="R703" s="6">
        <f t="shared" si="51"/>
        <v>110.99268292682927</v>
      </c>
      <c r="S703" s="9">
        <f t="shared" si="52"/>
        <v>40629.208333333336</v>
      </c>
      <c r="T703" s="9">
        <f t="shared" si="53"/>
        <v>40636.208333333336</v>
      </c>
      <c r="U703" t="str">
        <f t="shared" si="54"/>
        <v>2011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tr" cm="1">
        <f t="array" ref="O704:P704">_xlfn.TEXTSPLIT(N704,"/")</f>
        <v>technology</v>
      </c>
      <c r="P704" t="str">
        <v>wearables</v>
      </c>
      <c r="Q704" s="5">
        <f t="shared" si="50"/>
        <v>54.14</v>
      </c>
      <c r="R704" s="6">
        <f t="shared" si="51"/>
        <v>56.746987951807228</v>
      </c>
      <c r="S704" s="9">
        <f t="shared" si="52"/>
        <v>41477.208333333336</v>
      </c>
      <c r="T704" s="9">
        <f t="shared" si="53"/>
        <v>41482.208333333336</v>
      </c>
      <c r="U704" t="str">
        <f t="shared" si="54"/>
        <v>2013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tr" cm="1">
        <f t="array" ref="O705:P705">_xlfn.TEXTSPLIT(N705,"/")</f>
        <v>publishing</v>
      </c>
      <c r="P705" t="str">
        <v>translations</v>
      </c>
      <c r="Q705" s="5">
        <f t="shared" si="50"/>
        <v>311.87</v>
      </c>
      <c r="R705" s="6">
        <f t="shared" si="51"/>
        <v>97.020608439646708</v>
      </c>
      <c r="S705" s="9">
        <f t="shared" si="52"/>
        <v>41020.208333333336</v>
      </c>
      <c r="T705" s="9">
        <f t="shared" si="53"/>
        <v>41037.208333333336</v>
      </c>
      <c r="U705" t="str">
        <f t="shared" si="54"/>
        <v>2012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tr" cm="1">
        <f t="array" ref="O706:P706">_xlfn.TEXTSPLIT(N706,"/")</f>
        <v>film &amp; video</v>
      </c>
      <c r="P706" t="str">
        <v>animation</v>
      </c>
      <c r="Q706" s="5">
        <f t="shared" ref="Q706:Q769" si="55">ROUND(E706/D706*100,2)</f>
        <v>122.78</v>
      </c>
      <c r="R706" s="6">
        <f t="shared" ref="R706:R769" si="56">IFERROR(E706/G706,0)</f>
        <v>92.08620689655173</v>
      </c>
      <c r="S706" s="9">
        <f t="shared" ref="S706:S769" si="57">(((J706/60)/60)/24)+DATE(1970,1,1)</f>
        <v>42555.208333333328</v>
      </c>
      <c r="T706" s="9">
        <f t="shared" ref="T706:T769" si="58">(((K706/60)/60)/24)+DATE(1970,1,1)</f>
        <v>42570.208333333328</v>
      </c>
      <c r="U706" t="str">
        <f t="shared" si="54"/>
        <v>2016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tr" cm="1">
        <f t="array" ref="O707:P707">_xlfn.TEXTSPLIT(N707,"/")</f>
        <v>publishing</v>
      </c>
      <c r="P707" t="str">
        <v>nonfiction</v>
      </c>
      <c r="Q707" s="5">
        <f t="shared" si="55"/>
        <v>99.03</v>
      </c>
      <c r="R707" s="6">
        <f t="shared" si="56"/>
        <v>82.986666666666665</v>
      </c>
      <c r="S707" s="9">
        <f t="shared" si="57"/>
        <v>41619.25</v>
      </c>
      <c r="T707" s="9">
        <f t="shared" si="58"/>
        <v>41623.25</v>
      </c>
      <c r="U707" t="str">
        <f t="shared" ref="U707:U770" si="59">TEXT(S707,"yyyy")</f>
        <v>2013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tr" cm="1">
        <f t="array" ref="O708:P708">_xlfn.TEXTSPLIT(N708,"/")</f>
        <v>technology</v>
      </c>
      <c r="P708" t="str">
        <v>web</v>
      </c>
      <c r="Q708" s="5">
        <f t="shared" si="55"/>
        <v>127.85</v>
      </c>
      <c r="R708" s="6">
        <f t="shared" si="56"/>
        <v>103.03791821561339</v>
      </c>
      <c r="S708" s="9">
        <f t="shared" si="57"/>
        <v>43471.25</v>
      </c>
      <c r="T708" s="9">
        <f t="shared" si="58"/>
        <v>43479.25</v>
      </c>
      <c r="U708" t="str">
        <f t="shared" si="59"/>
        <v>2019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tr" cm="1">
        <f t="array" ref="O709:P709">_xlfn.TEXTSPLIT(N709,"/")</f>
        <v>film &amp; video</v>
      </c>
      <c r="P709" t="str">
        <v>drama</v>
      </c>
      <c r="Q709" s="5">
        <f t="shared" si="55"/>
        <v>158.62</v>
      </c>
      <c r="R709" s="6">
        <f t="shared" si="56"/>
        <v>68.922619047619051</v>
      </c>
      <c r="S709" s="9">
        <f t="shared" si="57"/>
        <v>43442.25</v>
      </c>
      <c r="T709" s="9">
        <f t="shared" si="58"/>
        <v>43478.25</v>
      </c>
      <c r="U709" t="str">
        <f t="shared" si="59"/>
        <v>2018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tr" cm="1">
        <f t="array" ref="O710:P710">_xlfn.TEXTSPLIT(N710,"/")</f>
        <v>theater</v>
      </c>
      <c r="P710" t="str">
        <v>plays</v>
      </c>
      <c r="Q710" s="5">
        <f t="shared" si="55"/>
        <v>707.06</v>
      </c>
      <c r="R710" s="6">
        <f t="shared" si="56"/>
        <v>87.737226277372258</v>
      </c>
      <c r="S710" s="9">
        <f t="shared" si="57"/>
        <v>42877.208333333328</v>
      </c>
      <c r="T710" s="9">
        <f t="shared" si="58"/>
        <v>42887.208333333328</v>
      </c>
      <c r="U710" t="str">
        <f t="shared" si="59"/>
        <v>2017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tr" cm="1">
        <f t="array" ref="O711:P711">_xlfn.TEXTSPLIT(N711,"/")</f>
        <v>theater</v>
      </c>
      <c r="P711" t="str">
        <v>plays</v>
      </c>
      <c r="Q711" s="5">
        <f t="shared" si="55"/>
        <v>142.38999999999999</v>
      </c>
      <c r="R711" s="6">
        <f t="shared" si="56"/>
        <v>75.021505376344081</v>
      </c>
      <c r="S711" s="9">
        <f t="shared" si="57"/>
        <v>41018.208333333336</v>
      </c>
      <c r="T711" s="9">
        <f t="shared" si="58"/>
        <v>41025.208333333336</v>
      </c>
      <c r="U711" t="str">
        <f t="shared" si="59"/>
        <v>2012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tr" cm="1">
        <f t="array" ref="O712:P712">_xlfn.TEXTSPLIT(N712,"/")</f>
        <v>theater</v>
      </c>
      <c r="P712" t="str">
        <v>plays</v>
      </c>
      <c r="Q712" s="5">
        <f t="shared" si="55"/>
        <v>147.86000000000001</v>
      </c>
      <c r="R712" s="6">
        <f t="shared" si="56"/>
        <v>50.863999999999997</v>
      </c>
      <c r="S712" s="9">
        <f t="shared" si="57"/>
        <v>43295.208333333328</v>
      </c>
      <c r="T712" s="9">
        <f t="shared" si="58"/>
        <v>43302.208333333328</v>
      </c>
      <c r="U712" t="str">
        <f t="shared" si="59"/>
        <v>2018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tr" cm="1">
        <f t="array" ref="O713:P713">_xlfn.TEXTSPLIT(N713,"/")</f>
        <v>theater</v>
      </c>
      <c r="P713" t="str">
        <v>plays</v>
      </c>
      <c r="Q713" s="5">
        <f t="shared" si="55"/>
        <v>20.32</v>
      </c>
      <c r="R713" s="6">
        <f t="shared" si="56"/>
        <v>90</v>
      </c>
      <c r="S713" s="9">
        <f t="shared" si="57"/>
        <v>42393.25</v>
      </c>
      <c r="T713" s="9">
        <f t="shared" si="58"/>
        <v>42395.25</v>
      </c>
      <c r="U713" t="str">
        <f t="shared" si="59"/>
        <v>2016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tr" cm="1">
        <f t="array" ref="O714:P714">_xlfn.TEXTSPLIT(N714,"/")</f>
        <v>theater</v>
      </c>
      <c r="P714" t="str">
        <v>plays</v>
      </c>
      <c r="Q714" s="5">
        <f t="shared" si="55"/>
        <v>1840.63</v>
      </c>
      <c r="R714" s="6">
        <f t="shared" si="56"/>
        <v>72.896039603960389</v>
      </c>
      <c r="S714" s="9">
        <f t="shared" si="57"/>
        <v>42559.208333333328</v>
      </c>
      <c r="T714" s="9">
        <f t="shared" si="58"/>
        <v>42600.208333333328</v>
      </c>
      <c r="U714" t="str">
        <f t="shared" si="59"/>
        <v>2016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tr" cm="1">
        <f t="array" ref="O715:P715">_xlfn.TEXTSPLIT(N715,"/")</f>
        <v>publishing</v>
      </c>
      <c r="P715" t="str">
        <v>radio &amp; podcasts</v>
      </c>
      <c r="Q715" s="5">
        <f t="shared" si="55"/>
        <v>161.94</v>
      </c>
      <c r="R715" s="6">
        <f t="shared" si="56"/>
        <v>108.48543689320388</v>
      </c>
      <c r="S715" s="9">
        <f t="shared" si="57"/>
        <v>42604.208333333328</v>
      </c>
      <c r="T715" s="9">
        <f t="shared" si="58"/>
        <v>42616.208333333328</v>
      </c>
      <c r="U715" t="str">
        <f t="shared" si="59"/>
        <v>2016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tr" cm="1">
        <f t="array" ref="O716:P716">_xlfn.TEXTSPLIT(N716,"/")</f>
        <v>music</v>
      </c>
      <c r="P716" t="str">
        <v>rock</v>
      </c>
      <c r="Q716" s="5">
        <f t="shared" si="55"/>
        <v>472.82</v>
      </c>
      <c r="R716" s="6">
        <f t="shared" si="56"/>
        <v>101.98095238095237</v>
      </c>
      <c r="S716" s="9">
        <f t="shared" si="57"/>
        <v>41870.208333333336</v>
      </c>
      <c r="T716" s="9">
        <f t="shared" si="58"/>
        <v>41871.208333333336</v>
      </c>
      <c r="U716" t="str">
        <f t="shared" si="59"/>
        <v>2014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tr" cm="1">
        <f t="array" ref="O717:P717">_xlfn.TEXTSPLIT(N717,"/")</f>
        <v>games</v>
      </c>
      <c r="P717" t="str">
        <v>mobile games</v>
      </c>
      <c r="Q717" s="5">
        <f t="shared" si="55"/>
        <v>24.47</v>
      </c>
      <c r="R717" s="6">
        <f t="shared" si="56"/>
        <v>44.009146341463413</v>
      </c>
      <c r="S717" s="9">
        <f t="shared" si="57"/>
        <v>40397.208333333336</v>
      </c>
      <c r="T717" s="9">
        <f t="shared" si="58"/>
        <v>40402.208333333336</v>
      </c>
      <c r="U717" t="str">
        <f t="shared" si="59"/>
        <v>2010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tr" cm="1">
        <f t="array" ref="O718:P718">_xlfn.TEXTSPLIT(N718,"/")</f>
        <v>theater</v>
      </c>
      <c r="P718" t="str">
        <v>plays</v>
      </c>
      <c r="Q718" s="5">
        <f t="shared" si="55"/>
        <v>517.65</v>
      </c>
      <c r="R718" s="6">
        <f t="shared" si="56"/>
        <v>65.942675159235662</v>
      </c>
      <c r="S718" s="9">
        <f t="shared" si="57"/>
        <v>41465.208333333336</v>
      </c>
      <c r="T718" s="9">
        <f t="shared" si="58"/>
        <v>41493.208333333336</v>
      </c>
      <c r="U718" t="str">
        <f t="shared" si="59"/>
        <v>2013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tr" cm="1">
        <f t="array" ref="O719:P719">_xlfn.TEXTSPLIT(N719,"/")</f>
        <v>film &amp; video</v>
      </c>
      <c r="P719" t="str">
        <v>documentary</v>
      </c>
      <c r="Q719" s="5">
        <f t="shared" si="55"/>
        <v>247.64</v>
      </c>
      <c r="R719" s="6">
        <f t="shared" si="56"/>
        <v>24.987387387387386</v>
      </c>
      <c r="S719" s="9">
        <f t="shared" si="57"/>
        <v>40777.208333333336</v>
      </c>
      <c r="T719" s="9">
        <f t="shared" si="58"/>
        <v>40798.208333333336</v>
      </c>
      <c r="U719" t="str">
        <f t="shared" si="59"/>
        <v>2011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tr" cm="1">
        <f t="array" ref="O720:P720">_xlfn.TEXTSPLIT(N720,"/")</f>
        <v>technology</v>
      </c>
      <c r="P720" t="str">
        <v>wearables</v>
      </c>
      <c r="Q720" s="5">
        <f t="shared" si="55"/>
        <v>100.2</v>
      </c>
      <c r="R720" s="6">
        <f t="shared" si="56"/>
        <v>28.003367003367003</v>
      </c>
      <c r="S720" s="9">
        <f t="shared" si="57"/>
        <v>41442.208333333336</v>
      </c>
      <c r="T720" s="9">
        <f t="shared" si="58"/>
        <v>41468.208333333336</v>
      </c>
      <c r="U720" t="str">
        <f t="shared" si="59"/>
        <v>2013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tr" cm="1">
        <f t="array" ref="O721:P721">_xlfn.TEXTSPLIT(N721,"/")</f>
        <v>publishing</v>
      </c>
      <c r="P721" t="str">
        <v>fiction</v>
      </c>
      <c r="Q721" s="5">
        <f t="shared" si="55"/>
        <v>153</v>
      </c>
      <c r="R721" s="6">
        <f t="shared" si="56"/>
        <v>85.829268292682926</v>
      </c>
      <c r="S721" s="9">
        <f t="shared" si="57"/>
        <v>41058.208333333336</v>
      </c>
      <c r="T721" s="9">
        <f t="shared" si="58"/>
        <v>41069.208333333336</v>
      </c>
      <c r="U721" t="str">
        <f t="shared" si="59"/>
        <v>2012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tr" cm="1">
        <f t="array" ref="O722:P722">_xlfn.TEXTSPLIT(N722,"/")</f>
        <v>theater</v>
      </c>
      <c r="P722" t="str">
        <v>plays</v>
      </c>
      <c r="Q722" s="5">
        <f t="shared" si="55"/>
        <v>37.090000000000003</v>
      </c>
      <c r="R722" s="6">
        <f t="shared" si="56"/>
        <v>84.921052631578945</v>
      </c>
      <c r="S722" s="9">
        <f t="shared" si="57"/>
        <v>43152.25</v>
      </c>
      <c r="T722" s="9">
        <f t="shared" si="58"/>
        <v>43166.25</v>
      </c>
      <c r="U722" t="str">
        <f t="shared" si="59"/>
        <v>2018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tr" cm="1">
        <f t="array" ref="O723:P723">_xlfn.TEXTSPLIT(N723,"/")</f>
        <v>music</v>
      </c>
      <c r="P723" t="str">
        <v>rock</v>
      </c>
      <c r="Q723" s="5">
        <f t="shared" si="55"/>
        <v>4.3899999999999997</v>
      </c>
      <c r="R723" s="6">
        <f t="shared" si="56"/>
        <v>90.483333333333334</v>
      </c>
      <c r="S723" s="9">
        <f t="shared" si="57"/>
        <v>43194.208333333328</v>
      </c>
      <c r="T723" s="9">
        <f t="shared" si="58"/>
        <v>43200.208333333328</v>
      </c>
      <c r="U723" t="str">
        <f t="shared" si="59"/>
        <v>2018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tr" cm="1">
        <f t="array" ref="O724:P724">_xlfn.TEXTSPLIT(N724,"/")</f>
        <v>film &amp; video</v>
      </c>
      <c r="P724" t="str">
        <v>documentary</v>
      </c>
      <c r="Q724" s="5">
        <f t="shared" si="55"/>
        <v>156.51</v>
      </c>
      <c r="R724" s="6">
        <f t="shared" si="56"/>
        <v>25.00197628458498</v>
      </c>
      <c r="S724" s="9">
        <f t="shared" si="57"/>
        <v>43045.25</v>
      </c>
      <c r="T724" s="9">
        <f t="shared" si="58"/>
        <v>43072.25</v>
      </c>
      <c r="U724" t="str">
        <f t="shared" si="59"/>
        <v>2017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tr" cm="1">
        <f t="array" ref="O725:P725">_xlfn.TEXTSPLIT(N725,"/")</f>
        <v>theater</v>
      </c>
      <c r="P725" t="str">
        <v>plays</v>
      </c>
      <c r="Q725" s="5">
        <f t="shared" si="55"/>
        <v>270.41000000000003</v>
      </c>
      <c r="R725" s="6">
        <f t="shared" si="56"/>
        <v>92.013888888888886</v>
      </c>
      <c r="S725" s="9">
        <f t="shared" si="57"/>
        <v>42431.25</v>
      </c>
      <c r="T725" s="9">
        <f t="shared" si="58"/>
        <v>42452.208333333328</v>
      </c>
      <c r="U725" t="str">
        <f t="shared" si="59"/>
        <v>2016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tr" cm="1">
        <f t="array" ref="O726:P726">_xlfn.TEXTSPLIT(N726,"/")</f>
        <v>theater</v>
      </c>
      <c r="P726" t="str">
        <v>plays</v>
      </c>
      <c r="Q726" s="5">
        <f t="shared" si="55"/>
        <v>134.06</v>
      </c>
      <c r="R726" s="6">
        <f t="shared" si="56"/>
        <v>93.066115702479337</v>
      </c>
      <c r="S726" s="9">
        <f t="shared" si="57"/>
        <v>41934.208333333336</v>
      </c>
      <c r="T726" s="9">
        <f t="shared" si="58"/>
        <v>41936.208333333336</v>
      </c>
      <c r="U726" t="str">
        <f t="shared" si="59"/>
        <v>2014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tr" cm="1">
        <f t="array" ref="O727:P727">_xlfn.TEXTSPLIT(N727,"/")</f>
        <v>games</v>
      </c>
      <c r="P727" t="str">
        <v>mobile games</v>
      </c>
      <c r="Q727" s="5">
        <f t="shared" si="55"/>
        <v>50.4</v>
      </c>
      <c r="R727" s="6">
        <f t="shared" si="56"/>
        <v>61.008145363408524</v>
      </c>
      <c r="S727" s="9">
        <f t="shared" si="57"/>
        <v>41958.25</v>
      </c>
      <c r="T727" s="9">
        <f t="shared" si="58"/>
        <v>41960.25</v>
      </c>
      <c r="U727" t="str">
        <f t="shared" si="59"/>
        <v>2014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tr" cm="1">
        <f t="array" ref="O728:P728">_xlfn.TEXTSPLIT(N728,"/")</f>
        <v>theater</v>
      </c>
      <c r="P728" t="str">
        <v>plays</v>
      </c>
      <c r="Q728" s="5">
        <f t="shared" si="55"/>
        <v>88.82</v>
      </c>
      <c r="R728" s="6">
        <f t="shared" si="56"/>
        <v>92.036259541984734</v>
      </c>
      <c r="S728" s="9">
        <f t="shared" si="57"/>
        <v>40476.208333333336</v>
      </c>
      <c r="T728" s="9">
        <f t="shared" si="58"/>
        <v>40482.208333333336</v>
      </c>
      <c r="U728" t="str">
        <f t="shared" si="59"/>
        <v>2010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tr" cm="1">
        <f t="array" ref="O729:P729">_xlfn.TEXTSPLIT(N729,"/")</f>
        <v>technology</v>
      </c>
      <c r="P729" t="str">
        <v>web</v>
      </c>
      <c r="Q729" s="5">
        <f t="shared" si="55"/>
        <v>165</v>
      </c>
      <c r="R729" s="6">
        <f t="shared" si="56"/>
        <v>81.132596685082873</v>
      </c>
      <c r="S729" s="9">
        <f t="shared" si="57"/>
        <v>43485.25</v>
      </c>
      <c r="T729" s="9">
        <f t="shared" si="58"/>
        <v>43543.208333333328</v>
      </c>
      <c r="U729" t="str">
        <f t="shared" si="59"/>
        <v>2019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tr" cm="1">
        <f t="array" ref="O730:P730">_xlfn.TEXTSPLIT(N730,"/")</f>
        <v>theater</v>
      </c>
      <c r="P730" t="str">
        <v>plays</v>
      </c>
      <c r="Q730" s="5">
        <f t="shared" si="55"/>
        <v>17.5</v>
      </c>
      <c r="R730" s="6">
        <f t="shared" si="56"/>
        <v>73.5</v>
      </c>
      <c r="S730" s="9">
        <f t="shared" si="57"/>
        <v>42515.208333333328</v>
      </c>
      <c r="T730" s="9">
        <f t="shared" si="58"/>
        <v>42526.208333333328</v>
      </c>
      <c r="U730" t="str">
        <f t="shared" si="59"/>
        <v>2016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tr" cm="1">
        <f t="array" ref="O731:P731">_xlfn.TEXTSPLIT(N731,"/")</f>
        <v>film &amp; video</v>
      </c>
      <c r="P731" t="str">
        <v>drama</v>
      </c>
      <c r="Q731" s="5">
        <f t="shared" si="55"/>
        <v>185.66</v>
      </c>
      <c r="R731" s="6">
        <f t="shared" si="56"/>
        <v>85.221311475409834</v>
      </c>
      <c r="S731" s="9">
        <f t="shared" si="57"/>
        <v>41309.25</v>
      </c>
      <c r="T731" s="9">
        <f t="shared" si="58"/>
        <v>41311.25</v>
      </c>
      <c r="U731" t="str">
        <f t="shared" si="59"/>
        <v>2013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tr" cm="1">
        <f t="array" ref="O732:P732">_xlfn.TEXTSPLIT(N732,"/")</f>
        <v>technology</v>
      </c>
      <c r="P732" t="str">
        <v>wearables</v>
      </c>
      <c r="Q732" s="5">
        <f t="shared" si="55"/>
        <v>412.66</v>
      </c>
      <c r="R732" s="6">
        <f t="shared" si="56"/>
        <v>110.96825396825396</v>
      </c>
      <c r="S732" s="9">
        <f t="shared" si="57"/>
        <v>42147.208333333328</v>
      </c>
      <c r="T732" s="9">
        <f t="shared" si="58"/>
        <v>42153.208333333328</v>
      </c>
      <c r="U732" t="str">
        <f t="shared" si="59"/>
        <v>2015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tr" cm="1">
        <f t="array" ref="O733:P733">_xlfn.TEXTSPLIT(N733,"/")</f>
        <v>technology</v>
      </c>
      <c r="P733" t="str">
        <v>web</v>
      </c>
      <c r="Q733" s="5">
        <f t="shared" si="55"/>
        <v>90.25</v>
      </c>
      <c r="R733" s="6">
        <f t="shared" si="56"/>
        <v>32.968036529680369</v>
      </c>
      <c r="S733" s="9">
        <f t="shared" si="57"/>
        <v>42939.208333333328</v>
      </c>
      <c r="T733" s="9">
        <f t="shared" si="58"/>
        <v>42940.208333333328</v>
      </c>
      <c r="U733" t="str">
        <f t="shared" si="59"/>
        <v>2017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tr" cm="1">
        <f t="array" ref="O734:P734">_xlfn.TEXTSPLIT(N734,"/")</f>
        <v>music</v>
      </c>
      <c r="P734" t="str">
        <v>rock</v>
      </c>
      <c r="Q734" s="5">
        <f t="shared" si="55"/>
        <v>91.98</v>
      </c>
      <c r="R734" s="6">
        <f t="shared" si="56"/>
        <v>96.005352363960753</v>
      </c>
      <c r="S734" s="9">
        <f t="shared" si="57"/>
        <v>42816.208333333328</v>
      </c>
      <c r="T734" s="9">
        <f t="shared" si="58"/>
        <v>42839.208333333328</v>
      </c>
      <c r="U734" t="str">
        <f t="shared" si="59"/>
        <v>2017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tr" cm="1">
        <f t="array" ref="O735:P735">_xlfn.TEXTSPLIT(N735,"/")</f>
        <v>music</v>
      </c>
      <c r="P735" t="str">
        <v>metal</v>
      </c>
      <c r="Q735" s="5">
        <f t="shared" si="55"/>
        <v>527.01</v>
      </c>
      <c r="R735" s="6">
        <f t="shared" si="56"/>
        <v>84.96632653061225</v>
      </c>
      <c r="S735" s="9">
        <f t="shared" si="57"/>
        <v>41844.208333333336</v>
      </c>
      <c r="T735" s="9">
        <f t="shared" si="58"/>
        <v>41857.208333333336</v>
      </c>
      <c r="U735" t="str">
        <f t="shared" si="59"/>
        <v>2014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tr" cm="1">
        <f t="array" ref="O736:P736">_xlfn.TEXTSPLIT(N736,"/")</f>
        <v>theater</v>
      </c>
      <c r="P736" t="str">
        <v>plays</v>
      </c>
      <c r="Q736" s="5">
        <f t="shared" si="55"/>
        <v>319.14</v>
      </c>
      <c r="R736" s="6">
        <f t="shared" si="56"/>
        <v>25.007462686567163</v>
      </c>
      <c r="S736" s="9">
        <f t="shared" si="57"/>
        <v>42763.25</v>
      </c>
      <c r="T736" s="9">
        <f t="shared" si="58"/>
        <v>42775.25</v>
      </c>
      <c r="U736" t="str">
        <f t="shared" si="59"/>
        <v>2017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tr" cm="1">
        <f t="array" ref="O737:P737">_xlfn.TEXTSPLIT(N737,"/")</f>
        <v>photography</v>
      </c>
      <c r="P737" t="str">
        <v>photography books</v>
      </c>
      <c r="Q737" s="5">
        <f t="shared" si="55"/>
        <v>354.19</v>
      </c>
      <c r="R737" s="6">
        <f t="shared" si="56"/>
        <v>65.998995479658461</v>
      </c>
      <c r="S737" s="9">
        <f t="shared" si="57"/>
        <v>42459.208333333328</v>
      </c>
      <c r="T737" s="9">
        <f t="shared" si="58"/>
        <v>42466.208333333328</v>
      </c>
      <c r="U737" t="str">
        <f t="shared" si="59"/>
        <v>2016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tr" cm="1">
        <f t="array" ref="O738:P738">_xlfn.TEXTSPLIT(N738,"/")</f>
        <v>publishing</v>
      </c>
      <c r="P738" t="str">
        <v>nonfiction</v>
      </c>
      <c r="Q738" s="5">
        <f t="shared" si="55"/>
        <v>32.9</v>
      </c>
      <c r="R738" s="6">
        <f t="shared" si="56"/>
        <v>87.34482758620689</v>
      </c>
      <c r="S738" s="9">
        <f t="shared" si="57"/>
        <v>42055.25</v>
      </c>
      <c r="T738" s="9">
        <f t="shared" si="58"/>
        <v>42059.25</v>
      </c>
      <c r="U738" t="str">
        <f t="shared" si="59"/>
        <v>2015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tr" cm="1">
        <f t="array" ref="O739:P739">_xlfn.TEXTSPLIT(N739,"/")</f>
        <v>music</v>
      </c>
      <c r="P739" t="str">
        <v>indie rock</v>
      </c>
      <c r="Q739" s="5">
        <f t="shared" si="55"/>
        <v>135.88999999999999</v>
      </c>
      <c r="R739" s="6">
        <f t="shared" si="56"/>
        <v>27.933333333333334</v>
      </c>
      <c r="S739" s="9">
        <f t="shared" si="57"/>
        <v>42685.25</v>
      </c>
      <c r="T739" s="9">
        <f t="shared" si="58"/>
        <v>42697.25</v>
      </c>
      <c r="U739" t="str">
        <f t="shared" si="59"/>
        <v>2016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tr" cm="1">
        <f t="array" ref="O740:P740">_xlfn.TEXTSPLIT(N740,"/")</f>
        <v>theater</v>
      </c>
      <c r="P740" t="str">
        <v>plays</v>
      </c>
      <c r="Q740" s="5">
        <f t="shared" si="55"/>
        <v>2.08</v>
      </c>
      <c r="R740" s="6">
        <f t="shared" si="56"/>
        <v>103.8</v>
      </c>
      <c r="S740" s="9">
        <f t="shared" si="57"/>
        <v>41959.25</v>
      </c>
      <c r="T740" s="9">
        <f t="shared" si="58"/>
        <v>41981.25</v>
      </c>
      <c r="U740" t="str">
        <f t="shared" si="59"/>
        <v>2014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tr" cm="1">
        <f t="array" ref="O741:P741">_xlfn.TEXTSPLIT(N741,"/")</f>
        <v>music</v>
      </c>
      <c r="P741" t="str">
        <v>indie rock</v>
      </c>
      <c r="Q741" s="5">
        <f t="shared" si="55"/>
        <v>61</v>
      </c>
      <c r="R741" s="6">
        <f t="shared" si="56"/>
        <v>31.937172774869111</v>
      </c>
      <c r="S741" s="9">
        <f t="shared" si="57"/>
        <v>41089.208333333336</v>
      </c>
      <c r="T741" s="9">
        <f t="shared" si="58"/>
        <v>41090.208333333336</v>
      </c>
      <c r="U741" t="str">
        <f t="shared" si="59"/>
        <v>2012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tr" cm="1">
        <f t="array" ref="O742:P742">_xlfn.TEXTSPLIT(N742,"/")</f>
        <v>theater</v>
      </c>
      <c r="P742" t="str">
        <v>plays</v>
      </c>
      <c r="Q742" s="5">
        <f t="shared" si="55"/>
        <v>30.04</v>
      </c>
      <c r="R742" s="6">
        <f t="shared" si="56"/>
        <v>99.5</v>
      </c>
      <c r="S742" s="9">
        <f t="shared" si="57"/>
        <v>42769.25</v>
      </c>
      <c r="T742" s="9">
        <f t="shared" si="58"/>
        <v>42772.25</v>
      </c>
      <c r="U742" t="str">
        <f t="shared" si="59"/>
        <v>2017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tr" cm="1">
        <f t="array" ref="O743:P743">_xlfn.TEXTSPLIT(N743,"/")</f>
        <v>theater</v>
      </c>
      <c r="P743" t="str">
        <v>plays</v>
      </c>
      <c r="Q743" s="5">
        <f t="shared" si="55"/>
        <v>1179.17</v>
      </c>
      <c r="R743" s="6">
        <f t="shared" si="56"/>
        <v>108.84615384615384</v>
      </c>
      <c r="S743" s="9">
        <f t="shared" si="57"/>
        <v>40321.208333333336</v>
      </c>
      <c r="T743" s="9">
        <f t="shared" si="58"/>
        <v>40322.208333333336</v>
      </c>
      <c r="U743" t="str">
        <f t="shared" si="59"/>
        <v>2010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tr" cm="1">
        <f t="array" ref="O744:P744">_xlfn.TEXTSPLIT(N744,"/")</f>
        <v>music</v>
      </c>
      <c r="P744" t="str">
        <v>electric music</v>
      </c>
      <c r="Q744" s="5">
        <f t="shared" si="55"/>
        <v>1126.08</v>
      </c>
      <c r="R744" s="6">
        <f t="shared" si="56"/>
        <v>110.76229508196721</v>
      </c>
      <c r="S744" s="9">
        <f t="shared" si="57"/>
        <v>40197.25</v>
      </c>
      <c r="T744" s="9">
        <f t="shared" si="58"/>
        <v>40239.25</v>
      </c>
      <c r="U744" t="str">
        <f t="shared" si="59"/>
        <v>2010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tr" cm="1">
        <f t="array" ref="O745:P745">_xlfn.TEXTSPLIT(N745,"/")</f>
        <v>theater</v>
      </c>
      <c r="P745" t="str">
        <v>plays</v>
      </c>
      <c r="Q745" s="5">
        <f t="shared" si="55"/>
        <v>12.92</v>
      </c>
      <c r="R745" s="6">
        <f t="shared" si="56"/>
        <v>29.647058823529413</v>
      </c>
      <c r="S745" s="9">
        <f t="shared" si="57"/>
        <v>42298.208333333328</v>
      </c>
      <c r="T745" s="9">
        <f t="shared" si="58"/>
        <v>42304.208333333328</v>
      </c>
      <c r="U745" t="str">
        <f t="shared" si="59"/>
        <v>2015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tr" cm="1">
        <f t="array" ref="O746:P746">_xlfn.TEXTSPLIT(N746,"/")</f>
        <v>theater</v>
      </c>
      <c r="P746" t="str">
        <v>plays</v>
      </c>
      <c r="Q746" s="5">
        <f t="shared" si="55"/>
        <v>712</v>
      </c>
      <c r="R746" s="6">
        <f t="shared" si="56"/>
        <v>101.71428571428571</v>
      </c>
      <c r="S746" s="9">
        <f t="shared" si="57"/>
        <v>43322.208333333328</v>
      </c>
      <c r="T746" s="9">
        <f t="shared" si="58"/>
        <v>43324.208333333328</v>
      </c>
      <c r="U746" t="str">
        <f t="shared" si="59"/>
        <v>2018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tr" cm="1">
        <f t="array" ref="O747:P747">_xlfn.TEXTSPLIT(N747,"/")</f>
        <v>technology</v>
      </c>
      <c r="P747" t="str">
        <v>wearables</v>
      </c>
      <c r="Q747" s="5">
        <f t="shared" si="55"/>
        <v>30.3</v>
      </c>
      <c r="R747" s="6">
        <f t="shared" si="56"/>
        <v>61.5</v>
      </c>
      <c r="S747" s="9">
        <f t="shared" si="57"/>
        <v>40328.208333333336</v>
      </c>
      <c r="T747" s="9">
        <f t="shared" si="58"/>
        <v>40355.208333333336</v>
      </c>
      <c r="U747" t="str">
        <f t="shared" si="59"/>
        <v>2010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tr" cm="1">
        <f t="array" ref="O748:P748">_xlfn.TEXTSPLIT(N748,"/")</f>
        <v>technology</v>
      </c>
      <c r="P748" t="str">
        <v>web</v>
      </c>
      <c r="Q748" s="5">
        <f t="shared" si="55"/>
        <v>212.51</v>
      </c>
      <c r="R748" s="6">
        <f t="shared" si="56"/>
        <v>35</v>
      </c>
      <c r="S748" s="9">
        <f t="shared" si="57"/>
        <v>40825.208333333336</v>
      </c>
      <c r="T748" s="9">
        <f t="shared" si="58"/>
        <v>40830.208333333336</v>
      </c>
      <c r="U748" t="str">
        <f t="shared" si="59"/>
        <v>2011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tr" cm="1">
        <f t="array" ref="O749:P749">_xlfn.TEXTSPLIT(N749,"/")</f>
        <v>theater</v>
      </c>
      <c r="P749" t="str">
        <v>plays</v>
      </c>
      <c r="Q749" s="5">
        <f t="shared" si="55"/>
        <v>228.86</v>
      </c>
      <c r="R749" s="6">
        <f t="shared" si="56"/>
        <v>40.049999999999997</v>
      </c>
      <c r="S749" s="9">
        <f t="shared" si="57"/>
        <v>40423.208333333336</v>
      </c>
      <c r="T749" s="9">
        <f t="shared" si="58"/>
        <v>40434.208333333336</v>
      </c>
      <c r="U749" t="str">
        <f t="shared" si="59"/>
        <v>2010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tr" cm="1">
        <f t="array" ref="O750:P750">_xlfn.TEXTSPLIT(N750,"/")</f>
        <v>film &amp; video</v>
      </c>
      <c r="P750" t="str">
        <v>animation</v>
      </c>
      <c r="Q750" s="5">
        <f t="shared" si="55"/>
        <v>34.96</v>
      </c>
      <c r="R750" s="6">
        <f t="shared" si="56"/>
        <v>110.97231270358306</v>
      </c>
      <c r="S750" s="9">
        <f t="shared" si="57"/>
        <v>40238.25</v>
      </c>
      <c r="T750" s="9">
        <f t="shared" si="58"/>
        <v>40263.208333333336</v>
      </c>
      <c r="U750" t="str">
        <f t="shared" si="59"/>
        <v>2010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tr" cm="1">
        <f t="array" ref="O751:P751">_xlfn.TEXTSPLIT(N751,"/")</f>
        <v>technology</v>
      </c>
      <c r="P751" t="str">
        <v>wearables</v>
      </c>
      <c r="Q751" s="5">
        <f t="shared" si="55"/>
        <v>157.29</v>
      </c>
      <c r="R751" s="6">
        <f t="shared" si="56"/>
        <v>36.959016393442624</v>
      </c>
      <c r="S751" s="9">
        <f t="shared" si="57"/>
        <v>41920.208333333336</v>
      </c>
      <c r="T751" s="9">
        <f t="shared" si="58"/>
        <v>41932.208333333336</v>
      </c>
      <c r="U751" t="str">
        <f t="shared" si="59"/>
        <v>2014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tr" cm="1">
        <f t="array" ref="O752:P752">_xlfn.TEXTSPLIT(N752,"/")</f>
        <v>music</v>
      </c>
      <c r="P752" t="str">
        <v>electric music</v>
      </c>
      <c r="Q752" s="5">
        <f t="shared" si="55"/>
        <v>1</v>
      </c>
      <c r="R752" s="6">
        <f t="shared" si="56"/>
        <v>1</v>
      </c>
      <c r="S752" s="9">
        <f t="shared" si="57"/>
        <v>40360.208333333336</v>
      </c>
      <c r="T752" s="9">
        <f t="shared" si="58"/>
        <v>40385.208333333336</v>
      </c>
      <c r="U752" t="str">
        <f t="shared" si="59"/>
        <v>2010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 cm="1">
        <f t="array" ref="O753:P753">_xlfn.TEXTSPLIT(N753,"/")</f>
        <v>publishing</v>
      </c>
      <c r="P753" t="str">
        <v>nonfiction</v>
      </c>
      <c r="Q753" s="5">
        <f t="shared" si="55"/>
        <v>232.31</v>
      </c>
      <c r="R753" s="6">
        <f t="shared" si="56"/>
        <v>30.974074074074075</v>
      </c>
      <c r="S753" s="9">
        <f t="shared" si="57"/>
        <v>42446.208333333328</v>
      </c>
      <c r="T753" s="9">
        <f t="shared" si="58"/>
        <v>42461.208333333328</v>
      </c>
      <c r="U753" t="str">
        <f t="shared" si="59"/>
        <v>2016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tr" cm="1">
        <f t="array" ref="O754:P754">_xlfn.TEXTSPLIT(N754,"/")</f>
        <v>theater</v>
      </c>
      <c r="P754" t="str">
        <v>plays</v>
      </c>
      <c r="Q754" s="5">
        <f t="shared" si="55"/>
        <v>92.45</v>
      </c>
      <c r="R754" s="6">
        <f t="shared" si="56"/>
        <v>47.035087719298247</v>
      </c>
      <c r="S754" s="9">
        <f t="shared" si="57"/>
        <v>40395.208333333336</v>
      </c>
      <c r="T754" s="9">
        <f t="shared" si="58"/>
        <v>40413.208333333336</v>
      </c>
      <c r="U754" t="str">
        <f t="shared" si="59"/>
        <v>2010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tr" cm="1">
        <f t="array" ref="O755:P755">_xlfn.TEXTSPLIT(N755,"/")</f>
        <v>photography</v>
      </c>
      <c r="P755" t="str">
        <v>photography books</v>
      </c>
      <c r="Q755" s="5">
        <f t="shared" si="55"/>
        <v>256.7</v>
      </c>
      <c r="R755" s="6">
        <f t="shared" si="56"/>
        <v>88.065693430656935</v>
      </c>
      <c r="S755" s="9">
        <f t="shared" si="57"/>
        <v>40321.208333333336</v>
      </c>
      <c r="T755" s="9">
        <f t="shared" si="58"/>
        <v>40336.208333333336</v>
      </c>
      <c r="U755" t="str">
        <f t="shared" si="59"/>
        <v>2010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tr" cm="1">
        <f t="array" ref="O756:P756">_xlfn.TEXTSPLIT(N756,"/")</f>
        <v>theater</v>
      </c>
      <c r="P756" t="str">
        <v>plays</v>
      </c>
      <c r="Q756" s="5">
        <f t="shared" si="55"/>
        <v>168.47</v>
      </c>
      <c r="R756" s="6">
        <f t="shared" si="56"/>
        <v>37.005616224648989</v>
      </c>
      <c r="S756" s="9">
        <f t="shared" si="57"/>
        <v>41210.208333333336</v>
      </c>
      <c r="T756" s="9">
        <f t="shared" si="58"/>
        <v>41263.25</v>
      </c>
      <c r="U756" t="str">
        <f t="shared" si="59"/>
        <v>2012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tr" cm="1">
        <f t="array" ref="O757:P757">_xlfn.TEXTSPLIT(N757,"/")</f>
        <v>theater</v>
      </c>
      <c r="P757" t="str">
        <v>plays</v>
      </c>
      <c r="Q757" s="5">
        <f t="shared" si="55"/>
        <v>166.58</v>
      </c>
      <c r="R757" s="6">
        <f t="shared" si="56"/>
        <v>26.027777777777779</v>
      </c>
      <c r="S757" s="9">
        <f t="shared" si="57"/>
        <v>43096.25</v>
      </c>
      <c r="T757" s="9">
        <f t="shared" si="58"/>
        <v>43108.25</v>
      </c>
      <c r="U757" t="str">
        <f t="shared" si="59"/>
        <v>2017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tr" cm="1">
        <f t="array" ref="O758:P758">_xlfn.TEXTSPLIT(N758,"/")</f>
        <v>theater</v>
      </c>
      <c r="P758" t="str">
        <v>plays</v>
      </c>
      <c r="Q758" s="5">
        <f t="shared" si="55"/>
        <v>772.08</v>
      </c>
      <c r="R758" s="6">
        <f t="shared" si="56"/>
        <v>67.817567567567565</v>
      </c>
      <c r="S758" s="9">
        <f t="shared" si="57"/>
        <v>42024.25</v>
      </c>
      <c r="T758" s="9">
        <f t="shared" si="58"/>
        <v>42030.25</v>
      </c>
      <c r="U758" t="str">
        <f t="shared" si="59"/>
        <v>2015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tr" cm="1">
        <f t="array" ref="O759:P759">_xlfn.TEXTSPLIT(N759,"/")</f>
        <v>film &amp; video</v>
      </c>
      <c r="P759" t="str">
        <v>drama</v>
      </c>
      <c r="Q759" s="5">
        <f t="shared" si="55"/>
        <v>406.86</v>
      </c>
      <c r="R759" s="6">
        <f t="shared" si="56"/>
        <v>49.964912280701753</v>
      </c>
      <c r="S759" s="9">
        <f t="shared" si="57"/>
        <v>40675.208333333336</v>
      </c>
      <c r="T759" s="9">
        <f t="shared" si="58"/>
        <v>40679.208333333336</v>
      </c>
      <c r="U759" t="str">
        <f t="shared" si="59"/>
        <v>2011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tr" cm="1">
        <f t="array" ref="O760:P760">_xlfn.TEXTSPLIT(N760,"/")</f>
        <v>music</v>
      </c>
      <c r="P760" t="str">
        <v>rock</v>
      </c>
      <c r="Q760" s="5">
        <f t="shared" si="55"/>
        <v>564.21</v>
      </c>
      <c r="R760" s="6">
        <f t="shared" si="56"/>
        <v>110.01646903820817</v>
      </c>
      <c r="S760" s="9">
        <f t="shared" si="57"/>
        <v>41936.208333333336</v>
      </c>
      <c r="T760" s="9">
        <f t="shared" si="58"/>
        <v>41945.208333333336</v>
      </c>
      <c r="U760" t="str">
        <f t="shared" si="59"/>
        <v>2014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tr" cm="1">
        <f t="array" ref="O761:P761">_xlfn.TEXTSPLIT(N761,"/")</f>
        <v>music</v>
      </c>
      <c r="P761" t="str">
        <v>electric music</v>
      </c>
      <c r="Q761" s="5">
        <f t="shared" si="55"/>
        <v>68.430000000000007</v>
      </c>
      <c r="R761" s="6">
        <f t="shared" si="56"/>
        <v>89.964678178963894</v>
      </c>
      <c r="S761" s="9">
        <f t="shared" si="57"/>
        <v>43136.25</v>
      </c>
      <c r="T761" s="9">
        <f t="shared" si="58"/>
        <v>43166.25</v>
      </c>
      <c r="U761" t="str">
        <f t="shared" si="59"/>
        <v>2018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tr" cm="1">
        <f t="array" ref="O762:P762">_xlfn.TEXTSPLIT(N762,"/")</f>
        <v>games</v>
      </c>
      <c r="P762" t="str">
        <v>video games</v>
      </c>
      <c r="Q762" s="5">
        <f t="shared" si="55"/>
        <v>34.35</v>
      </c>
      <c r="R762" s="6">
        <f t="shared" si="56"/>
        <v>79.009523809523813</v>
      </c>
      <c r="S762" s="9">
        <f t="shared" si="57"/>
        <v>43678.208333333328</v>
      </c>
      <c r="T762" s="9">
        <f t="shared" si="58"/>
        <v>43707.208333333328</v>
      </c>
      <c r="U762" t="str">
        <f t="shared" si="59"/>
        <v>2019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tr" cm="1">
        <f t="array" ref="O763:P763">_xlfn.TEXTSPLIT(N763,"/")</f>
        <v>music</v>
      </c>
      <c r="P763" t="str">
        <v>rock</v>
      </c>
      <c r="Q763" s="5">
        <f t="shared" si="55"/>
        <v>655.45</v>
      </c>
      <c r="R763" s="6">
        <f t="shared" si="56"/>
        <v>86.867469879518069</v>
      </c>
      <c r="S763" s="9">
        <f t="shared" si="57"/>
        <v>42938.208333333328</v>
      </c>
      <c r="T763" s="9">
        <f t="shared" si="58"/>
        <v>42943.208333333328</v>
      </c>
      <c r="U763" t="str">
        <f t="shared" si="59"/>
        <v>2017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tr" cm="1">
        <f t="array" ref="O764:P764">_xlfn.TEXTSPLIT(N764,"/")</f>
        <v>music</v>
      </c>
      <c r="P764" t="str">
        <v>jazz</v>
      </c>
      <c r="Q764" s="5">
        <f t="shared" si="55"/>
        <v>177.26</v>
      </c>
      <c r="R764" s="6">
        <f t="shared" si="56"/>
        <v>62.04</v>
      </c>
      <c r="S764" s="9">
        <f t="shared" si="57"/>
        <v>41241.25</v>
      </c>
      <c r="T764" s="9">
        <f t="shared" si="58"/>
        <v>41252.25</v>
      </c>
      <c r="U764" t="str">
        <f t="shared" si="59"/>
        <v>2012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tr" cm="1">
        <f t="array" ref="O765:P765">_xlfn.TEXTSPLIT(N765,"/")</f>
        <v>theater</v>
      </c>
      <c r="P765" t="str">
        <v>plays</v>
      </c>
      <c r="Q765" s="5">
        <f t="shared" si="55"/>
        <v>113.18</v>
      </c>
      <c r="R765" s="6">
        <f t="shared" si="56"/>
        <v>26.970212765957445</v>
      </c>
      <c r="S765" s="9">
        <f t="shared" si="57"/>
        <v>41037.208333333336</v>
      </c>
      <c r="T765" s="9">
        <f t="shared" si="58"/>
        <v>41072.208333333336</v>
      </c>
      <c r="U765" t="str">
        <f t="shared" si="59"/>
        <v>2012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tr" cm="1">
        <f t="array" ref="O766:P766">_xlfn.TEXTSPLIT(N766,"/")</f>
        <v>music</v>
      </c>
      <c r="P766" t="str">
        <v>rock</v>
      </c>
      <c r="Q766" s="5">
        <f t="shared" si="55"/>
        <v>728.18</v>
      </c>
      <c r="R766" s="6">
        <f t="shared" si="56"/>
        <v>54.121621621621621</v>
      </c>
      <c r="S766" s="9">
        <f t="shared" si="57"/>
        <v>40676.208333333336</v>
      </c>
      <c r="T766" s="9">
        <f t="shared" si="58"/>
        <v>40684.208333333336</v>
      </c>
      <c r="U766" t="str">
        <f t="shared" si="59"/>
        <v>2011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tr" cm="1">
        <f t="array" ref="O767:P767">_xlfn.TEXTSPLIT(N767,"/")</f>
        <v>music</v>
      </c>
      <c r="P767" t="str">
        <v>indie rock</v>
      </c>
      <c r="Q767" s="5">
        <f t="shared" si="55"/>
        <v>208.33</v>
      </c>
      <c r="R767" s="6">
        <f t="shared" si="56"/>
        <v>41.035353535353536</v>
      </c>
      <c r="S767" s="9">
        <f t="shared" si="57"/>
        <v>42840.208333333328</v>
      </c>
      <c r="T767" s="9">
        <f t="shared" si="58"/>
        <v>42865.208333333328</v>
      </c>
      <c r="U767" t="str">
        <f t="shared" si="59"/>
        <v>2017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tr" cm="1">
        <f t="array" ref="O768:P768">_xlfn.TEXTSPLIT(N768,"/")</f>
        <v>film &amp; video</v>
      </c>
      <c r="P768" t="str">
        <v>science fiction</v>
      </c>
      <c r="Q768" s="5">
        <f t="shared" si="55"/>
        <v>31.17</v>
      </c>
      <c r="R768" s="6">
        <f t="shared" si="56"/>
        <v>55.052419354838712</v>
      </c>
      <c r="S768" s="9">
        <f t="shared" si="57"/>
        <v>43362.208333333328</v>
      </c>
      <c r="T768" s="9">
        <f t="shared" si="58"/>
        <v>43363.208333333328</v>
      </c>
      <c r="U768" t="str">
        <f t="shared" si="59"/>
        <v>2018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tr" cm="1">
        <f t="array" ref="O769:P769">_xlfn.TEXTSPLIT(N769,"/")</f>
        <v>publishing</v>
      </c>
      <c r="P769" t="str">
        <v>translations</v>
      </c>
      <c r="Q769" s="5">
        <f t="shared" si="55"/>
        <v>56.97</v>
      </c>
      <c r="R769" s="6">
        <f t="shared" si="56"/>
        <v>107.93762183235867</v>
      </c>
      <c r="S769" s="9">
        <f t="shared" si="57"/>
        <v>42283.208333333328</v>
      </c>
      <c r="T769" s="9">
        <f t="shared" si="58"/>
        <v>42328.25</v>
      </c>
      <c r="U769" t="str">
        <f t="shared" si="59"/>
        <v>2015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tr" cm="1">
        <f t="array" ref="O770:P770">_xlfn.TEXTSPLIT(N770,"/")</f>
        <v>theater</v>
      </c>
      <c r="P770" t="str">
        <v>plays</v>
      </c>
      <c r="Q770" s="5">
        <f t="shared" ref="Q770:Q833" si="60">ROUND(E770/D770*100,2)</f>
        <v>231</v>
      </c>
      <c r="R770" s="6">
        <f t="shared" ref="R770:R833" si="61">IFERROR(E770/G770,0)</f>
        <v>73.92</v>
      </c>
      <c r="S770" s="9">
        <f t="shared" ref="S770:S833" si="62">(((J770/60)/60)/24)+DATE(1970,1,1)</f>
        <v>41619.25</v>
      </c>
      <c r="T770" s="9">
        <f t="shared" ref="T770:T833" si="63">(((K770/60)/60)/24)+DATE(1970,1,1)</f>
        <v>41634.25</v>
      </c>
      <c r="U770" t="str">
        <f t="shared" si="59"/>
        <v>2013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tr" cm="1">
        <f t="array" ref="O771:P771">_xlfn.TEXTSPLIT(N771,"/")</f>
        <v>games</v>
      </c>
      <c r="P771" t="str">
        <v>video games</v>
      </c>
      <c r="Q771" s="5">
        <f t="shared" si="60"/>
        <v>86.87</v>
      </c>
      <c r="R771" s="6">
        <f t="shared" si="61"/>
        <v>31.995894428152493</v>
      </c>
      <c r="S771" s="9">
        <f t="shared" si="62"/>
        <v>41501.208333333336</v>
      </c>
      <c r="T771" s="9">
        <f t="shared" si="63"/>
        <v>41527.208333333336</v>
      </c>
      <c r="U771" t="str">
        <f t="shared" ref="U771:U834" si="64">TEXT(S771,"yyyy")</f>
        <v>2013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tr" cm="1">
        <f t="array" ref="O772:P772">_xlfn.TEXTSPLIT(N772,"/")</f>
        <v>theater</v>
      </c>
      <c r="P772" t="str">
        <v>plays</v>
      </c>
      <c r="Q772" s="5">
        <f t="shared" si="60"/>
        <v>270.74</v>
      </c>
      <c r="R772" s="6">
        <f t="shared" si="61"/>
        <v>53.898148148148145</v>
      </c>
      <c r="S772" s="9">
        <f t="shared" si="62"/>
        <v>41743.208333333336</v>
      </c>
      <c r="T772" s="9">
        <f t="shared" si="63"/>
        <v>41750.208333333336</v>
      </c>
      <c r="U772" t="str">
        <f t="shared" si="64"/>
        <v>2014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tr" cm="1">
        <f t="array" ref="O773:P773">_xlfn.TEXTSPLIT(N773,"/")</f>
        <v>theater</v>
      </c>
      <c r="P773" t="str">
        <v>plays</v>
      </c>
      <c r="Q773" s="5">
        <f t="shared" si="60"/>
        <v>49.45</v>
      </c>
      <c r="R773" s="6">
        <f t="shared" si="61"/>
        <v>106.5</v>
      </c>
      <c r="S773" s="9">
        <f t="shared" si="62"/>
        <v>43491.25</v>
      </c>
      <c r="T773" s="9">
        <f t="shared" si="63"/>
        <v>43518.25</v>
      </c>
      <c r="U773" t="str">
        <f t="shared" si="64"/>
        <v>2019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tr" cm="1">
        <f t="array" ref="O774:P774">_xlfn.TEXTSPLIT(N774,"/")</f>
        <v>music</v>
      </c>
      <c r="P774" t="str">
        <v>indie rock</v>
      </c>
      <c r="Q774" s="5">
        <f t="shared" si="60"/>
        <v>113.36</v>
      </c>
      <c r="R774" s="6">
        <f t="shared" si="61"/>
        <v>32.999805409612762</v>
      </c>
      <c r="S774" s="9">
        <f t="shared" si="62"/>
        <v>43505.25</v>
      </c>
      <c r="T774" s="9">
        <f t="shared" si="63"/>
        <v>43509.25</v>
      </c>
      <c r="U774" t="str">
        <f t="shared" si="64"/>
        <v>2019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tr" cm="1">
        <f t="array" ref="O775:P775">_xlfn.TEXTSPLIT(N775,"/")</f>
        <v>theater</v>
      </c>
      <c r="P775" t="str">
        <v>plays</v>
      </c>
      <c r="Q775" s="5">
        <f t="shared" si="60"/>
        <v>190.56</v>
      </c>
      <c r="R775" s="6">
        <f t="shared" si="61"/>
        <v>43.00254993625159</v>
      </c>
      <c r="S775" s="9">
        <f t="shared" si="62"/>
        <v>42838.208333333328</v>
      </c>
      <c r="T775" s="9">
        <f t="shared" si="63"/>
        <v>42848.208333333328</v>
      </c>
      <c r="U775" t="str">
        <f t="shared" si="64"/>
        <v>2017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tr" cm="1">
        <f t="array" ref="O776:P776">_xlfn.TEXTSPLIT(N776,"/")</f>
        <v>technology</v>
      </c>
      <c r="P776" t="str">
        <v>web</v>
      </c>
      <c r="Q776" s="5">
        <f t="shared" si="60"/>
        <v>135.5</v>
      </c>
      <c r="R776" s="6">
        <f t="shared" si="61"/>
        <v>86.858974358974365</v>
      </c>
      <c r="S776" s="9">
        <f t="shared" si="62"/>
        <v>42513.208333333328</v>
      </c>
      <c r="T776" s="9">
        <f t="shared" si="63"/>
        <v>42554.208333333328</v>
      </c>
      <c r="U776" t="str">
        <f t="shared" si="64"/>
        <v>2016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tr" cm="1">
        <f t="array" ref="O777:P777">_xlfn.TEXTSPLIT(N777,"/")</f>
        <v>music</v>
      </c>
      <c r="P777" t="str">
        <v>rock</v>
      </c>
      <c r="Q777" s="5">
        <f t="shared" si="60"/>
        <v>10.3</v>
      </c>
      <c r="R777" s="6">
        <f t="shared" si="61"/>
        <v>96.8</v>
      </c>
      <c r="S777" s="9">
        <f t="shared" si="62"/>
        <v>41949.25</v>
      </c>
      <c r="T777" s="9">
        <f t="shared" si="63"/>
        <v>41959.25</v>
      </c>
      <c r="U777" t="str">
        <f t="shared" si="64"/>
        <v>2014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tr" cm="1">
        <f t="array" ref="O778:P778">_xlfn.TEXTSPLIT(N778,"/")</f>
        <v>theater</v>
      </c>
      <c r="P778" t="str">
        <v>plays</v>
      </c>
      <c r="Q778" s="5">
        <f t="shared" si="60"/>
        <v>65.540000000000006</v>
      </c>
      <c r="R778" s="6">
        <f t="shared" si="61"/>
        <v>32.995456610631528</v>
      </c>
      <c r="S778" s="9">
        <f t="shared" si="62"/>
        <v>43650.208333333328</v>
      </c>
      <c r="T778" s="9">
        <f t="shared" si="63"/>
        <v>43668.208333333328</v>
      </c>
      <c r="U778" t="str">
        <f t="shared" si="64"/>
        <v>2019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tr" cm="1">
        <f t="array" ref="O779:P779">_xlfn.TEXTSPLIT(N779,"/")</f>
        <v>theater</v>
      </c>
      <c r="P779" t="str">
        <v>plays</v>
      </c>
      <c r="Q779" s="5">
        <f t="shared" si="60"/>
        <v>49.03</v>
      </c>
      <c r="R779" s="6">
        <f t="shared" si="61"/>
        <v>68.028106508875737</v>
      </c>
      <c r="S779" s="9">
        <f t="shared" si="62"/>
        <v>40809.208333333336</v>
      </c>
      <c r="T779" s="9">
        <f t="shared" si="63"/>
        <v>40838.208333333336</v>
      </c>
      <c r="U779" t="str">
        <f t="shared" si="64"/>
        <v>2011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tr" cm="1">
        <f t="array" ref="O780:P780">_xlfn.TEXTSPLIT(N780,"/")</f>
        <v>film &amp; video</v>
      </c>
      <c r="P780" t="str">
        <v>animation</v>
      </c>
      <c r="Q780" s="5">
        <f t="shared" si="60"/>
        <v>787.92</v>
      </c>
      <c r="R780" s="6">
        <f t="shared" si="61"/>
        <v>58.867816091954026</v>
      </c>
      <c r="S780" s="9">
        <f t="shared" si="62"/>
        <v>40768.208333333336</v>
      </c>
      <c r="T780" s="9">
        <f t="shared" si="63"/>
        <v>40773.208333333336</v>
      </c>
      <c r="U780" t="str">
        <f t="shared" si="64"/>
        <v>2011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tr" cm="1">
        <f t="array" ref="O781:P781">_xlfn.TEXTSPLIT(N781,"/")</f>
        <v>theater</v>
      </c>
      <c r="P781" t="str">
        <v>plays</v>
      </c>
      <c r="Q781" s="5">
        <f t="shared" si="60"/>
        <v>80.31</v>
      </c>
      <c r="R781" s="6">
        <f t="shared" si="61"/>
        <v>105.04572803850782</v>
      </c>
      <c r="S781" s="9">
        <f t="shared" si="62"/>
        <v>42230.208333333328</v>
      </c>
      <c r="T781" s="9">
        <f t="shared" si="63"/>
        <v>42239.208333333328</v>
      </c>
      <c r="U781" t="str">
        <f t="shared" si="64"/>
        <v>2015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tr" cm="1">
        <f t="array" ref="O782:P782">_xlfn.TEXTSPLIT(N782,"/")</f>
        <v>film &amp; video</v>
      </c>
      <c r="P782" t="str">
        <v>drama</v>
      </c>
      <c r="Q782" s="5">
        <f t="shared" si="60"/>
        <v>106.29</v>
      </c>
      <c r="R782" s="6">
        <f t="shared" si="61"/>
        <v>33.054878048780488</v>
      </c>
      <c r="S782" s="9">
        <f t="shared" si="62"/>
        <v>42573.208333333328</v>
      </c>
      <c r="T782" s="9">
        <f t="shared" si="63"/>
        <v>42592.208333333328</v>
      </c>
      <c r="U782" t="str">
        <f t="shared" si="64"/>
        <v>2016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tr" cm="1">
        <f t="array" ref="O783:P783">_xlfn.TEXTSPLIT(N783,"/")</f>
        <v>theater</v>
      </c>
      <c r="P783" t="str">
        <v>plays</v>
      </c>
      <c r="Q783" s="5">
        <f t="shared" si="60"/>
        <v>50.74</v>
      </c>
      <c r="R783" s="6">
        <f t="shared" si="61"/>
        <v>78.821428571428569</v>
      </c>
      <c r="S783" s="9">
        <f t="shared" si="62"/>
        <v>40482.208333333336</v>
      </c>
      <c r="T783" s="9">
        <f t="shared" si="63"/>
        <v>40533.25</v>
      </c>
      <c r="U783" t="str">
        <f t="shared" si="64"/>
        <v>2010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tr" cm="1">
        <f t="array" ref="O784:P784">_xlfn.TEXTSPLIT(N784,"/")</f>
        <v>film &amp; video</v>
      </c>
      <c r="P784" t="str">
        <v>animation</v>
      </c>
      <c r="Q784" s="5">
        <f t="shared" si="60"/>
        <v>215.31</v>
      </c>
      <c r="R784" s="6">
        <f t="shared" si="61"/>
        <v>68.204968944099377</v>
      </c>
      <c r="S784" s="9">
        <f t="shared" si="62"/>
        <v>40603.25</v>
      </c>
      <c r="T784" s="9">
        <f t="shared" si="63"/>
        <v>40631.208333333336</v>
      </c>
      <c r="U784" t="str">
        <f t="shared" si="64"/>
        <v>2011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tr" cm="1">
        <f t="array" ref="O785:P785">_xlfn.TEXTSPLIT(N785,"/")</f>
        <v>music</v>
      </c>
      <c r="P785" t="str">
        <v>rock</v>
      </c>
      <c r="Q785" s="5">
        <f t="shared" si="60"/>
        <v>141.22999999999999</v>
      </c>
      <c r="R785" s="6">
        <f t="shared" si="61"/>
        <v>75.731884057971016</v>
      </c>
      <c r="S785" s="9">
        <f t="shared" si="62"/>
        <v>41625.25</v>
      </c>
      <c r="T785" s="9">
        <f t="shared" si="63"/>
        <v>41632.25</v>
      </c>
      <c r="U785" t="str">
        <f t="shared" si="64"/>
        <v>2013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tr" cm="1">
        <f t="array" ref="O786:P786">_xlfn.TEXTSPLIT(N786,"/")</f>
        <v>technology</v>
      </c>
      <c r="P786" t="str">
        <v>web</v>
      </c>
      <c r="Q786" s="5">
        <f t="shared" si="60"/>
        <v>115.34</v>
      </c>
      <c r="R786" s="6">
        <f t="shared" si="61"/>
        <v>30.996070133010882</v>
      </c>
      <c r="S786" s="9">
        <f t="shared" si="62"/>
        <v>42435.25</v>
      </c>
      <c r="T786" s="9">
        <f t="shared" si="63"/>
        <v>42446.208333333328</v>
      </c>
      <c r="U786" t="str">
        <f t="shared" si="64"/>
        <v>2016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tr" cm="1">
        <f t="array" ref="O787:P787">_xlfn.TEXTSPLIT(N787,"/")</f>
        <v>film &amp; video</v>
      </c>
      <c r="P787" t="str">
        <v>animation</v>
      </c>
      <c r="Q787" s="5">
        <f t="shared" si="60"/>
        <v>193.12</v>
      </c>
      <c r="R787" s="6">
        <f t="shared" si="61"/>
        <v>101.88188976377953</v>
      </c>
      <c r="S787" s="9">
        <f t="shared" si="62"/>
        <v>43582.208333333328</v>
      </c>
      <c r="T787" s="9">
        <f t="shared" si="63"/>
        <v>43616.208333333328</v>
      </c>
      <c r="U787" t="str">
        <f t="shared" si="64"/>
        <v>2019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tr" cm="1">
        <f t="array" ref="O788:P788">_xlfn.TEXTSPLIT(N788,"/")</f>
        <v>music</v>
      </c>
      <c r="P788" t="str">
        <v>jazz</v>
      </c>
      <c r="Q788" s="5">
        <f t="shared" si="60"/>
        <v>729.73</v>
      </c>
      <c r="R788" s="6">
        <f t="shared" si="61"/>
        <v>52.879227053140099</v>
      </c>
      <c r="S788" s="9">
        <f t="shared" si="62"/>
        <v>43186.208333333328</v>
      </c>
      <c r="T788" s="9">
        <f t="shared" si="63"/>
        <v>43193.208333333328</v>
      </c>
      <c r="U788" t="str">
        <f t="shared" si="64"/>
        <v>2018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tr" cm="1">
        <f t="array" ref="O789:P789">_xlfn.TEXTSPLIT(N789,"/")</f>
        <v>music</v>
      </c>
      <c r="P789" t="str">
        <v>rock</v>
      </c>
      <c r="Q789" s="5">
        <f t="shared" si="60"/>
        <v>99.66</v>
      </c>
      <c r="R789" s="6">
        <f t="shared" si="61"/>
        <v>71.005820721769496</v>
      </c>
      <c r="S789" s="9">
        <f t="shared" si="62"/>
        <v>40684.208333333336</v>
      </c>
      <c r="T789" s="9">
        <f t="shared" si="63"/>
        <v>40693.208333333336</v>
      </c>
      <c r="U789" t="str">
        <f t="shared" si="64"/>
        <v>2011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tr" cm="1">
        <f t="array" ref="O790:P790">_xlfn.TEXTSPLIT(N790,"/")</f>
        <v>film &amp; video</v>
      </c>
      <c r="P790" t="str">
        <v>animation</v>
      </c>
      <c r="Q790" s="5">
        <f t="shared" si="60"/>
        <v>88.17</v>
      </c>
      <c r="R790" s="6">
        <f t="shared" si="61"/>
        <v>102.38709677419355</v>
      </c>
      <c r="S790" s="9">
        <f t="shared" si="62"/>
        <v>41202.208333333336</v>
      </c>
      <c r="T790" s="9">
        <f t="shared" si="63"/>
        <v>41223.25</v>
      </c>
      <c r="U790" t="str">
        <f t="shared" si="64"/>
        <v>2012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tr" cm="1">
        <f t="array" ref="O791:P791">_xlfn.TEXTSPLIT(N791,"/")</f>
        <v>theater</v>
      </c>
      <c r="P791" t="str">
        <v>plays</v>
      </c>
      <c r="Q791" s="5">
        <f t="shared" si="60"/>
        <v>37.229999999999997</v>
      </c>
      <c r="R791" s="6">
        <f t="shared" si="61"/>
        <v>74.466666666666669</v>
      </c>
      <c r="S791" s="9">
        <f t="shared" si="62"/>
        <v>41786.208333333336</v>
      </c>
      <c r="T791" s="9">
        <f t="shared" si="63"/>
        <v>41823.208333333336</v>
      </c>
      <c r="U791" t="str">
        <f t="shared" si="64"/>
        <v>2014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tr" cm="1">
        <f t="array" ref="O792:P792">_xlfn.TEXTSPLIT(N792,"/")</f>
        <v>theater</v>
      </c>
      <c r="P792" t="str">
        <v>plays</v>
      </c>
      <c r="Q792" s="5">
        <f t="shared" si="60"/>
        <v>30.54</v>
      </c>
      <c r="R792" s="6">
        <f t="shared" si="61"/>
        <v>51.009883198562441</v>
      </c>
      <c r="S792" s="9">
        <f t="shared" si="62"/>
        <v>40223.25</v>
      </c>
      <c r="T792" s="9">
        <f t="shared" si="63"/>
        <v>40229.25</v>
      </c>
      <c r="U792" t="str">
        <f t="shared" si="64"/>
        <v>2010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tr" cm="1">
        <f t="array" ref="O793:P793">_xlfn.TEXTSPLIT(N793,"/")</f>
        <v>food</v>
      </c>
      <c r="P793" t="str">
        <v>food trucks</v>
      </c>
      <c r="Q793" s="5">
        <f t="shared" si="60"/>
        <v>25.71</v>
      </c>
      <c r="R793" s="6">
        <f t="shared" si="61"/>
        <v>90</v>
      </c>
      <c r="S793" s="9">
        <f t="shared" si="62"/>
        <v>42715.25</v>
      </c>
      <c r="T793" s="9">
        <f t="shared" si="63"/>
        <v>42731.25</v>
      </c>
      <c r="U793" t="str">
        <f t="shared" si="64"/>
        <v>2016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tr" cm="1">
        <f t="array" ref="O794:P794">_xlfn.TEXTSPLIT(N794,"/")</f>
        <v>theater</v>
      </c>
      <c r="P794" t="str">
        <v>plays</v>
      </c>
      <c r="Q794" s="5">
        <f t="shared" si="60"/>
        <v>34</v>
      </c>
      <c r="R794" s="6">
        <f t="shared" si="61"/>
        <v>97.142857142857139</v>
      </c>
      <c r="S794" s="9">
        <f t="shared" si="62"/>
        <v>41451.208333333336</v>
      </c>
      <c r="T794" s="9">
        <f t="shared" si="63"/>
        <v>41479.208333333336</v>
      </c>
      <c r="U794" t="str">
        <f t="shared" si="64"/>
        <v>2013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tr" cm="1">
        <f t="array" ref="O795:P795">_xlfn.TEXTSPLIT(N795,"/")</f>
        <v>publishing</v>
      </c>
      <c r="P795" t="str">
        <v>nonfiction</v>
      </c>
      <c r="Q795" s="5">
        <f t="shared" si="60"/>
        <v>1185.9100000000001</v>
      </c>
      <c r="R795" s="6">
        <f t="shared" si="61"/>
        <v>72.071823204419886</v>
      </c>
      <c r="S795" s="9">
        <f t="shared" si="62"/>
        <v>41450.208333333336</v>
      </c>
      <c r="T795" s="9">
        <f t="shared" si="63"/>
        <v>41454.208333333336</v>
      </c>
      <c r="U795" t="str">
        <f t="shared" si="64"/>
        <v>2013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tr" cm="1">
        <f t="array" ref="O796:P796">_xlfn.TEXTSPLIT(N796,"/")</f>
        <v>music</v>
      </c>
      <c r="P796" t="str">
        <v>rock</v>
      </c>
      <c r="Q796" s="5">
        <f t="shared" si="60"/>
        <v>125.39</v>
      </c>
      <c r="R796" s="6">
        <f t="shared" si="61"/>
        <v>75.236363636363635</v>
      </c>
      <c r="S796" s="9">
        <f t="shared" si="62"/>
        <v>43091.25</v>
      </c>
      <c r="T796" s="9">
        <f t="shared" si="63"/>
        <v>43103.25</v>
      </c>
      <c r="U796" t="str">
        <f t="shared" si="64"/>
        <v>2017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tr" cm="1">
        <f t="array" ref="O797:P797">_xlfn.TEXTSPLIT(N797,"/")</f>
        <v>film &amp; video</v>
      </c>
      <c r="P797" t="str">
        <v>drama</v>
      </c>
      <c r="Q797" s="5">
        <f t="shared" si="60"/>
        <v>14.39</v>
      </c>
      <c r="R797" s="6">
        <f t="shared" si="61"/>
        <v>32.967741935483872</v>
      </c>
      <c r="S797" s="9">
        <f t="shared" si="62"/>
        <v>42675.208333333328</v>
      </c>
      <c r="T797" s="9">
        <f t="shared" si="63"/>
        <v>42678.208333333328</v>
      </c>
      <c r="U797" t="str">
        <f t="shared" si="64"/>
        <v>2016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tr" cm="1">
        <f t="array" ref="O798:P798">_xlfn.TEXTSPLIT(N798,"/")</f>
        <v>games</v>
      </c>
      <c r="P798" t="str">
        <v>mobile games</v>
      </c>
      <c r="Q798" s="5">
        <f t="shared" si="60"/>
        <v>54.81</v>
      </c>
      <c r="R798" s="6">
        <f t="shared" si="61"/>
        <v>54.807692307692307</v>
      </c>
      <c r="S798" s="9">
        <f t="shared" si="62"/>
        <v>41859.208333333336</v>
      </c>
      <c r="T798" s="9">
        <f t="shared" si="63"/>
        <v>41866.208333333336</v>
      </c>
      <c r="U798" t="str">
        <f t="shared" si="64"/>
        <v>2014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tr" cm="1">
        <f t="array" ref="O799:P799">_xlfn.TEXTSPLIT(N799,"/")</f>
        <v>technology</v>
      </c>
      <c r="P799" t="str">
        <v>web</v>
      </c>
      <c r="Q799" s="5">
        <f t="shared" si="60"/>
        <v>109.63</v>
      </c>
      <c r="R799" s="6">
        <f t="shared" si="61"/>
        <v>45.037837837837834</v>
      </c>
      <c r="S799" s="9">
        <f t="shared" si="62"/>
        <v>43464.25</v>
      </c>
      <c r="T799" s="9">
        <f t="shared" si="63"/>
        <v>43487.25</v>
      </c>
      <c r="U799" t="str">
        <f t="shared" si="64"/>
        <v>2018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tr" cm="1">
        <f t="array" ref="O800:P800">_xlfn.TEXTSPLIT(N800,"/")</f>
        <v>theater</v>
      </c>
      <c r="P800" t="str">
        <v>plays</v>
      </c>
      <c r="Q800" s="5">
        <f t="shared" si="60"/>
        <v>188.47</v>
      </c>
      <c r="R800" s="6">
        <f t="shared" si="61"/>
        <v>52.958677685950413</v>
      </c>
      <c r="S800" s="9">
        <f t="shared" si="62"/>
        <v>41060.208333333336</v>
      </c>
      <c r="T800" s="9">
        <f t="shared" si="63"/>
        <v>41088.208333333336</v>
      </c>
      <c r="U800" t="str">
        <f t="shared" si="64"/>
        <v>2012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tr" cm="1">
        <f t="array" ref="O801:P801">_xlfn.TEXTSPLIT(N801,"/")</f>
        <v>theater</v>
      </c>
      <c r="P801" t="str">
        <v>plays</v>
      </c>
      <c r="Q801" s="5">
        <f t="shared" si="60"/>
        <v>87.01</v>
      </c>
      <c r="R801" s="6">
        <f t="shared" si="61"/>
        <v>60.017959183673469</v>
      </c>
      <c r="S801" s="9">
        <f t="shared" si="62"/>
        <v>42399.25</v>
      </c>
      <c r="T801" s="9">
        <f t="shared" si="63"/>
        <v>42403.25</v>
      </c>
      <c r="U801" t="str">
        <f t="shared" si="64"/>
        <v>2016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tr" cm="1">
        <f t="array" ref="O802:P802">_xlfn.TEXTSPLIT(N802,"/")</f>
        <v>music</v>
      </c>
      <c r="P802" t="str">
        <v>rock</v>
      </c>
      <c r="Q802" s="5">
        <f t="shared" si="60"/>
        <v>1</v>
      </c>
      <c r="R802" s="6">
        <f t="shared" si="61"/>
        <v>1</v>
      </c>
      <c r="S802" s="9">
        <f t="shared" si="62"/>
        <v>42167.208333333328</v>
      </c>
      <c r="T802" s="9">
        <f t="shared" si="63"/>
        <v>42171.208333333328</v>
      </c>
      <c r="U802" t="str">
        <f t="shared" si="64"/>
        <v>2015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tr" cm="1">
        <f t="array" ref="O803:P803">_xlfn.TEXTSPLIT(N803,"/")</f>
        <v>photography</v>
      </c>
      <c r="P803" t="str">
        <v>photography books</v>
      </c>
      <c r="Q803" s="5">
        <f t="shared" si="60"/>
        <v>202.91</v>
      </c>
      <c r="R803" s="6">
        <f t="shared" si="61"/>
        <v>44.028301886792455</v>
      </c>
      <c r="S803" s="9">
        <f t="shared" si="62"/>
        <v>43830.25</v>
      </c>
      <c r="T803" s="9">
        <f t="shared" si="63"/>
        <v>43852.25</v>
      </c>
      <c r="U803" t="str">
        <f t="shared" si="64"/>
        <v>2019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tr" cm="1">
        <f t="array" ref="O804:P804">_xlfn.TEXTSPLIT(N804,"/")</f>
        <v>photography</v>
      </c>
      <c r="P804" t="str">
        <v>photography books</v>
      </c>
      <c r="Q804" s="5">
        <f t="shared" si="60"/>
        <v>197.03</v>
      </c>
      <c r="R804" s="6">
        <f t="shared" si="61"/>
        <v>86.028169014084511</v>
      </c>
      <c r="S804" s="9">
        <f t="shared" si="62"/>
        <v>43650.208333333328</v>
      </c>
      <c r="T804" s="9">
        <f t="shared" si="63"/>
        <v>43652.208333333328</v>
      </c>
      <c r="U804" t="str">
        <f t="shared" si="64"/>
        <v>2019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tr" cm="1">
        <f t="array" ref="O805:P805">_xlfn.TEXTSPLIT(N805,"/")</f>
        <v>theater</v>
      </c>
      <c r="P805" t="str">
        <v>plays</v>
      </c>
      <c r="Q805" s="5">
        <f t="shared" si="60"/>
        <v>107</v>
      </c>
      <c r="R805" s="6">
        <f t="shared" si="61"/>
        <v>28.012875536480685</v>
      </c>
      <c r="S805" s="9">
        <f t="shared" si="62"/>
        <v>43492.25</v>
      </c>
      <c r="T805" s="9">
        <f t="shared" si="63"/>
        <v>43526.25</v>
      </c>
      <c r="U805" t="str">
        <f t="shared" si="64"/>
        <v>2019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tr" cm="1">
        <f t="array" ref="O806:P806">_xlfn.TEXTSPLIT(N806,"/")</f>
        <v>music</v>
      </c>
      <c r="P806" t="str">
        <v>rock</v>
      </c>
      <c r="Q806" s="5">
        <f t="shared" si="60"/>
        <v>268.73</v>
      </c>
      <c r="R806" s="6">
        <f t="shared" si="61"/>
        <v>32.050458715596328</v>
      </c>
      <c r="S806" s="9">
        <f t="shared" si="62"/>
        <v>43102.25</v>
      </c>
      <c r="T806" s="9">
        <f t="shared" si="63"/>
        <v>43122.25</v>
      </c>
      <c r="U806" t="str">
        <f t="shared" si="64"/>
        <v>2018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tr" cm="1">
        <f t="array" ref="O807:P807">_xlfn.TEXTSPLIT(N807,"/")</f>
        <v>film &amp; video</v>
      </c>
      <c r="P807" t="str">
        <v>documentary</v>
      </c>
      <c r="Q807" s="5">
        <f t="shared" si="60"/>
        <v>50.85</v>
      </c>
      <c r="R807" s="6">
        <f t="shared" si="61"/>
        <v>73.611940298507463</v>
      </c>
      <c r="S807" s="9">
        <f t="shared" si="62"/>
        <v>41958.25</v>
      </c>
      <c r="T807" s="9">
        <f t="shared" si="63"/>
        <v>42009.25</v>
      </c>
      <c r="U807" t="str">
        <f t="shared" si="64"/>
        <v>2014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tr" cm="1">
        <f t="array" ref="O808:P808">_xlfn.TEXTSPLIT(N808,"/")</f>
        <v>film &amp; video</v>
      </c>
      <c r="P808" t="str">
        <v>drama</v>
      </c>
      <c r="Q808" s="5">
        <f t="shared" si="60"/>
        <v>1180.29</v>
      </c>
      <c r="R808" s="6">
        <f t="shared" si="61"/>
        <v>108.71052631578948</v>
      </c>
      <c r="S808" s="9">
        <f t="shared" si="62"/>
        <v>40973.25</v>
      </c>
      <c r="T808" s="9">
        <f t="shared" si="63"/>
        <v>40997.208333333336</v>
      </c>
      <c r="U808" t="str">
        <f t="shared" si="64"/>
        <v>2012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tr" cm="1">
        <f t="array" ref="O809:P809">_xlfn.TEXTSPLIT(N809,"/")</f>
        <v>theater</v>
      </c>
      <c r="P809" t="str">
        <v>plays</v>
      </c>
      <c r="Q809" s="5">
        <f t="shared" si="60"/>
        <v>264</v>
      </c>
      <c r="R809" s="6">
        <f t="shared" si="61"/>
        <v>42.97674418604651</v>
      </c>
      <c r="S809" s="9">
        <f t="shared" si="62"/>
        <v>43753.208333333328</v>
      </c>
      <c r="T809" s="9">
        <f t="shared" si="63"/>
        <v>43797.25</v>
      </c>
      <c r="U809" t="str">
        <f t="shared" si="64"/>
        <v>2019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tr" cm="1">
        <f t="array" ref="O810:P810">_xlfn.TEXTSPLIT(N810,"/")</f>
        <v>food</v>
      </c>
      <c r="P810" t="str">
        <v>food trucks</v>
      </c>
      <c r="Q810" s="5">
        <f t="shared" si="60"/>
        <v>30.44</v>
      </c>
      <c r="R810" s="6">
        <f t="shared" si="61"/>
        <v>83.315789473684205</v>
      </c>
      <c r="S810" s="9">
        <f t="shared" si="62"/>
        <v>42507.208333333328</v>
      </c>
      <c r="T810" s="9">
        <f t="shared" si="63"/>
        <v>42524.208333333328</v>
      </c>
      <c r="U810" t="str">
        <f t="shared" si="64"/>
        <v>2016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tr" cm="1">
        <f t="array" ref="O811:P811">_xlfn.TEXTSPLIT(N811,"/")</f>
        <v>film &amp; video</v>
      </c>
      <c r="P811" t="str">
        <v>documentary</v>
      </c>
      <c r="Q811" s="5">
        <f t="shared" si="60"/>
        <v>62.88</v>
      </c>
      <c r="R811" s="6">
        <f t="shared" si="61"/>
        <v>42</v>
      </c>
      <c r="S811" s="9">
        <f t="shared" si="62"/>
        <v>41135.208333333336</v>
      </c>
      <c r="T811" s="9">
        <f t="shared" si="63"/>
        <v>41136.208333333336</v>
      </c>
      <c r="U811" t="str">
        <f t="shared" si="64"/>
        <v>2012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tr" cm="1">
        <f t="array" ref="O812:P812">_xlfn.TEXTSPLIT(N812,"/")</f>
        <v>theater</v>
      </c>
      <c r="P812" t="str">
        <v>plays</v>
      </c>
      <c r="Q812" s="5">
        <f t="shared" si="60"/>
        <v>193.13</v>
      </c>
      <c r="R812" s="6">
        <f t="shared" si="61"/>
        <v>55.927601809954751</v>
      </c>
      <c r="S812" s="9">
        <f t="shared" si="62"/>
        <v>43067.25</v>
      </c>
      <c r="T812" s="9">
        <f t="shared" si="63"/>
        <v>43077.25</v>
      </c>
      <c r="U812" t="str">
        <f t="shared" si="64"/>
        <v>2017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tr" cm="1">
        <f t="array" ref="O813:P813">_xlfn.TEXTSPLIT(N813,"/")</f>
        <v>games</v>
      </c>
      <c r="P813" t="str">
        <v>video games</v>
      </c>
      <c r="Q813" s="5">
        <f t="shared" si="60"/>
        <v>77.099999999999994</v>
      </c>
      <c r="R813" s="6">
        <f t="shared" si="61"/>
        <v>105.03681885125184</v>
      </c>
      <c r="S813" s="9">
        <f t="shared" si="62"/>
        <v>42378.25</v>
      </c>
      <c r="T813" s="9">
        <f t="shared" si="63"/>
        <v>42380.25</v>
      </c>
      <c r="U813" t="str">
        <f t="shared" si="64"/>
        <v>2016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tr" cm="1">
        <f t="array" ref="O814:P814">_xlfn.TEXTSPLIT(N814,"/")</f>
        <v>publishing</v>
      </c>
      <c r="P814" t="str">
        <v>nonfiction</v>
      </c>
      <c r="Q814" s="5">
        <f t="shared" si="60"/>
        <v>225.53</v>
      </c>
      <c r="R814" s="6">
        <f t="shared" si="61"/>
        <v>48</v>
      </c>
      <c r="S814" s="9">
        <f t="shared" si="62"/>
        <v>43206.208333333328</v>
      </c>
      <c r="T814" s="9">
        <f t="shared" si="63"/>
        <v>43211.208333333328</v>
      </c>
      <c r="U814" t="str">
        <f t="shared" si="64"/>
        <v>2018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tr" cm="1">
        <f t="array" ref="O815:P815">_xlfn.TEXTSPLIT(N815,"/")</f>
        <v>games</v>
      </c>
      <c r="P815" t="str">
        <v>video games</v>
      </c>
      <c r="Q815" s="5">
        <f t="shared" si="60"/>
        <v>239.41</v>
      </c>
      <c r="R815" s="6">
        <f t="shared" si="61"/>
        <v>112.66176470588235</v>
      </c>
      <c r="S815" s="9">
        <f t="shared" si="62"/>
        <v>41148.208333333336</v>
      </c>
      <c r="T815" s="9">
        <f t="shared" si="63"/>
        <v>41158.208333333336</v>
      </c>
      <c r="U815" t="str">
        <f t="shared" si="64"/>
        <v>2012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tr" cm="1">
        <f t="array" ref="O816:P816">_xlfn.TEXTSPLIT(N816,"/")</f>
        <v>music</v>
      </c>
      <c r="P816" t="str">
        <v>rock</v>
      </c>
      <c r="Q816" s="5">
        <f t="shared" si="60"/>
        <v>92.19</v>
      </c>
      <c r="R816" s="6">
        <f t="shared" si="61"/>
        <v>81.944444444444443</v>
      </c>
      <c r="S816" s="9">
        <f t="shared" si="62"/>
        <v>42517.208333333328</v>
      </c>
      <c r="T816" s="9">
        <f t="shared" si="63"/>
        <v>42519.208333333328</v>
      </c>
      <c r="U816" t="str">
        <f t="shared" si="64"/>
        <v>2016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tr" cm="1">
        <f t="array" ref="O817:P817">_xlfn.TEXTSPLIT(N817,"/")</f>
        <v>music</v>
      </c>
      <c r="P817" t="str">
        <v>rock</v>
      </c>
      <c r="Q817" s="5">
        <f t="shared" si="60"/>
        <v>130.22999999999999</v>
      </c>
      <c r="R817" s="6">
        <f t="shared" si="61"/>
        <v>64.049180327868854</v>
      </c>
      <c r="S817" s="9">
        <f t="shared" si="62"/>
        <v>43068.25</v>
      </c>
      <c r="T817" s="9">
        <f t="shared" si="63"/>
        <v>43094.25</v>
      </c>
      <c r="U817" t="str">
        <f t="shared" si="64"/>
        <v>2017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tr" cm="1">
        <f t="array" ref="O818:P818">_xlfn.TEXTSPLIT(N818,"/")</f>
        <v>theater</v>
      </c>
      <c r="P818" t="str">
        <v>plays</v>
      </c>
      <c r="Q818" s="5">
        <f t="shared" si="60"/>
        <v>615.22</v>
      </c>
      <c r="R818" s="6">
        <f t="shared" si="61"/>
        <v>106.39097744360902</v>
      </c>
      <c r="S818" s="9">
        <f t="shared" si="62"/>
        <v>41680.25</v>
      </c>
      <c r="T818" s="9">
        <f t="shared" si="63"/>
        <v>41682.25</v>
      </c>
      <c r="U818" t="str">
        <f t="shared" si="64"/>
        <v>2014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tr" cm="1">
        <f t="array" ref="O819:P819">_xlfn.TEXTSPLIT(N819,"/")</f>
        <v>publishing</v>
      </c>
      <c r="P819" t="str">
        <v>nonfiction</v>
      </c>
      <c r="Q819" s="5">
        <f t="shared" si="60"/>
        <v>368.8</v>
      </c>
      <c r="R819" s="6">
        <f t="shared" si="61"/>
        <v>76.011249497790274</v>
      </c>
      <c r="S819" s="9">
        <f t="shared" si="62"/>
        <v>43589.208333333328</v>
      </c>
      <c r="T819" s="9">
        <f t="shared" si="63"/>
        <v>43617.208333333328</v>
      </c>
      <c r="U819" t="str">
        <f t="shared" si="64"/>
        <v>2019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tr" cm="1">
        <f t="array" ref="O820:P820">_xlfn.TEXTSPLIT(N820,"/")</f>
        <v>theater</v>
      </c>
      <c r="P820" t="str">
        <v>plays</v>
      </c>
      <c r="Q820" s="5">
        <f t="shared" si="60"/>
        <v>1094.8599999999999</v>
      </c>
      <c r="R820" s="6">
        <f t="shared" si="61"/>
        <v>111.07246376811594</v>
      </c>
      <c r="S820" s="9">
        <f t="shared" si="62"/>
        <v>43486.25</v>
      </c>
      <c r="T820" s="9">
        <f t="shared" si="63"/>
        <v>43499.25</v>
      </c>
      <c r="U820" t="str">
        <f t="shared" si="64"/>
        <v>2019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tr" cm="1">
        <f t="array" ref="O821:P821">_xlfn.TEXTSPLIT(N821,"/")</f>
        <v>games</v>
      </c>
      <c r="P821" t="str">
        <v>video games</v>
      </c>
      <c r="Q821" s="5">
        <f t="shared" si="60"/>
        <v>50.66</v>
      </c>
      <c r="R821" s="6">
        <f t="shared" si="61"/>
        <v>95.936170212765958</v>
      </c>
      <c r="S821" s="9">
        <f t="shared" si="62"/>
        <v>41237.25</v>
      </c>
      <c r="T821" s="9">
        <f t="shared" si="63"/>
        <v>41252.25</v>
      </c>
      <c r="U821" t="str">
        <f t="shared" si="64"/>
        <v>2012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tr" cm="1">
        <f t="array" ref="O822:P822">_xlfn.TEXTSPLIT(N822,"/")</f>
        <v>music</v>
      </c>
      <c r="P822" t="str">
        <v>rock</v>
      </c>
      <c r="Q822" s="5">
        <f t="shared" si="60"/>
        <v>800.6</v>
      </c>
      <c r="R822" s="6">
        <f t="shared" si="61"/>
        <v>43.043010752688176</v>
      </c>
      <c r="S822" s="9">
        <f t="shared" si="62"/>
        <v>43310.208333333328</v>
      </c>
      <c r="T822" s="9">
        <f t="shared" si="63"/>
        <v>43323.208333333328</v>
      </c>
      <c r="U822" t="str">
        <f t="shared" si="64"/>
        <v>2018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tr" cm="1">
        <f t="array" ref="O823:P823">_xlfn.TEXTSPLIT(N823,"/")</f>
        <v>film &amp; video</v>
      </c>
      <c r="P823" t="str">
        <v>documentary</v>
      </c>
      <c r="Q823" s="5">
        <f t="shared" si="60"/>
        <v>291.29000000000002</v>
      </c>
      <c r="R823" s="6">
        <f t="shared" si="61"/>
        <v>67.966666666666669</v>
      </c>
      <c r="S823" s="9">
        <f t="shared" si="62"/>
        <v>42794.25</v>
      </c>
      <c r="T823" s="9">
        <f t="shared" si="63"/>
        <v>42807.208333333328</v>
      </c>
      <c r="U823" t="str">
        <f t="shared" si="64"/>
        <v>2017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tr" cm="1">
        <f t="array" ref="O824:P824">_xlfn.TEXTSPLIT(N824,"/")</f>
        <v>music</v>
      </c>
      <c r="P824" t="str">
        <v>rock</v>
      </c>
      <c r="Q824" s="5">
        <f t="shared" si="60"/>
        <v>349.97</v>
      </c>
      <c r="R824" s="6">
        <f t="shared" si="61"/>
        <v>89.991428571428571</v>
      </c>
      <c r="S824" s="9">
        <f t="shared" si="62"/>
        <v>41698.25</v>
      </c>
      <c r="T824" s="9">
        <f t="shared" si="63"/>
        <v>41715.208333333336</v>
      </c>
      <c r="U824" t="str">
        <f t="shared" si="64"/>
        <v>2014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tr" cm="1">
        <f t="array" ref="O825:P825">_xlfn.TEXTSPLIT(N825,"/")</f>
        <v>music</v>
      </c>
      <c r="P825" t="str">
        <v>rock</v>
      </c>
      <c r="Q825" s="5">
        <f t="shared" si="60"/>
        <v>357.07</v>
      </c>
      <c r="R825" s="6">
        <f t="shared" si="61"/>
        <v>58.095238095238095</v>
      </c>
      <c r="S825" s="9">
        <f t="shared" si="62"/>
        <v>41892.208333333336</v>
      </c>
      <c r="T825" s="9">
        <f t="shared" si="63"/>
        <v>41917.208333333336</v>
      </c>
      <c r="U825" t="str">
        <f t="shared" si="64"/>
        <v>2014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tr" cm="1">
        <f t="array" ref="O826:P826">_xlfn.TEXTSPLIT(N826,"/")</f>
        <v>publishing</v>
      </c>
      <c r="P826" t="str">
        <v>nonfiction</v>
      </c>
      <c r="Q826" s="5">
        <f t="shared" si="60"/>
        <v>126.49</v>
      </c>
      <c r="R826" s="6">
        <f t="shared" si="61"/>
        <v>83.996875000000003</v>
      </c>
      <c r="S826" s="9">
        <f t="shared" si="62"/>
        <v>40348.208333333336</v>
      </c>
      <c r="T826" s="9">
        <f t="shared" si="63"/>
        <v>40380.208333333336</v>
      </c>
      <c r="U826" t="str">
        <f t="shared" si="64"/>
        <v>2010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tr" cm="1">
        <f t="array" ref="O827:P827">_xlfn.TEXTSPLIT(N827,"/")</f>
        <v>film &amp; video</v>
      </c>
      <c r="P827" t="str">
        <v>shorts</v>
      </c>
      <c r="Q827" s="5">
        <f t="shared" si="60"/>
        <v>387.5</v>
      </c>
      <c r="R827" s="6">
        <f t="shared" si="61"/>
        <v>88.853503184713375</v>
      </c>
      <c r="S827" s="9">
        <f t="shared" si="62"/>
        <v>42941.208333333328</v>
      </c>
      <c r="T827" s="9">
        <f t="shared" si="63"/>
        <v>42953.208333333328</v>
      </c>
      <c r="U827" t="str">
        <f t="shared" si="64"/>
        <v>2017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tr" cm="1">
        <f t="array" ref="O828:P828">_xlfn.TEXTSPLIT(N828,"/")</f>
        <v>theater</v>
      </c>
      <c r="P828" t="str">
        <v>plays</v>
      </c>
      <c r="Q828" s="5">
        <f t="shared" si="60"/>
        <v>457.04</v>
      </c>
      <c r="R828" s="6">
        <f t="shared" si="61"/>
        <v>65.963917525773198</v>
      </c>
      <c r="S828" s="9">
        <f t="shared" si="62"/>
        <v>40525.25</v>
      </c>
      <c r="T828" s="9">
        <f t="shared" si="63"/>
        <v>40553.25</v>
      </c>
      <c r="U828" t="str">
        <f t="shared" si="64"/>
        <v>2010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tr" cm="1">
        <f t="array" ref="O829:P829">_xlfn.TEXTSPLIT(N829,"/")</f>
        <v>film &amp; video</v>
      </c>
      <c r="P829" t="str">
        <v>drama</v>
      </c>
      <c r="Q829" s="5">
        <f t="shared" si="60"/>
        <v>266.7</v>
      </c>
      <c r="R829" s="6">
        <f t="shared" si="61"/>
        <v>74.804878048780495</v>
      </c>
      <c r="S829" s="9">
        <f t="shared" si="62"/>
        <v>40666.208333333336</v>
      </c>
      <c r="T829" s="9">
        <f t="shared" si="63"/>
        <v>40678.208333333336</v>
      </c>
      <c r="U829" t="str">
        <f t="shared" si="64"/>
        <v>2011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tr" cm="1">
        <f t="array" ref="O830:P830">_xlfn.TEXTSPLIT(N830,"/")</f>
        <v>theater</v>
      </c>
      <c r="P830" t="str">
        <v>plays</v>
      </c>
      <c r="Q830" s="5">
        <f t="shared" si="60"/>
        <v>69</v>
      </c>
      <c r="R830" s="6">
        <f t="shared" si="61"/>
        <v>69.98571428571428</v>
      </c>
      <c r="S830" s="9">
        <f t="shared" si="62"/>
        <v>43340.208333333328</v>
      </c>
      <c r="T830" s="9">
        <f t="shared" si="63"/>
        <v>43365.208333333328</v>
      </c>
      <c r="U830" t="str">
        <f t="shared" si="64"/>
        <v>2018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tr" cm="1">
        <f t="array" ref="O831:P831">_xlfn.TEXTSPLIT(N831,"/")</f>
        <v>theater</v>
      </c>
      <c r="P831" t="str">
        <v>plays</v>
      </c>
      <c r="Q831" s="5">
        <f t="shared" si="60"/>
        <v>51.34</v>
      </c>
      <c r="R831" s="6">
        <f t="shared" si="61"/>
        <v>32.006493506493506</v>
      </c>
      <c r="S831" s="9">
        <f t="shared" si="62"/>
        <v>42164.208333333328</v>
      </c>
      <c r="T831" s="9">
        <f t="shared" si="63"/>
        <v>42179.208333333328</v>
      </c>
      <c r="U831" t="str">
        <f t="shared" si="64"/>
        <v>2015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tr" cm="1">
        <f t="array" ref="O832:P832">_xlfn.TEXTSPLIT(N832,"/")</f>
        <v>theater</v>
      </c>
      <c r="P832" t="str">
        <v>plays</v>
      </c>
      <c r="Q832" s="5">
        <f t="shared" si="60"/>
        <v>1.17</v>
      </c>
      <c r="R832" s="6">
        <f t="shared" si="61"/>
        <v>64.727272727272734</v>
      </c>
      <c r="S832" s="9">
        <f t="shared" si="62"/>
        <v>43103.25</v>
      </c>
      <c r="T832" s="9">
        <f t="shared" si="63"/>
        <v>43162.25</v>
      </c>
      <c r="U832" t="str">
        <f t="shared" si="64"/>
        <v>2018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tr" cm="1">
        <f t="array" ref="O833:P833">_xlfn.TEXTSPLIT(N833,"/")</f>
        <v>photography</v>
      </c>
      <c r="P833" t="str">
        <v>photography books</v>
      </c>
      <c r="Q833" s="5">
        <f t="shared" si="60"/>
        <v>108.98</v>
      </c>
      <c r="R833" s="6">
        <f t="shared" si="61"/>
        <v>24.998110087408456</v>
      </c>
      <c r="S833" s="9">
        <f t="shared" si="62"/>
        <v>40994.208333333336</v>
      </c>
      <c r="T833" s="9">
        <f t="shared" si="63"/>
        <v>41028.208333333336</v>
      </c>
      <c r="U833" t="str">
        <f t="shared" si="64"/>
        <v>2012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tr" cm="1">
        <f t="array" ref="O834:P834">_xlfn.TEXTSPLIT(N834,"/")</f>
        <v>publishing</v>
      </c>
      <c r="P834" t="str">
        <v>translations</v>
      </c>
      <c r="Q834" s="5">
        <f t="shared" ref="Q834:Q897" si="65">ROUND(E834/D834*100,2)</f>
        <v>315.18</v>
      </c>
      <c r="R834" s="6">
        <f t="shared" ref="R834:R897" si="66">IFERROR(E834/G834,0)</f>
        <v>104.97764070932922</v>
      </c>
      <c r="S834" s="9">
        <f t="shared" ref="S834:S897" si="67">(((J834/60)/60)/24)+DATE(1970,1,1)</f>
        <v>42299.208333333328</v>
      </c>
      <c r="T834" s="9">
        <f t="shared" ref="T834:T897" si="68">(((K834/60)/60)/24)+DATE(1970,1,1)</f>
        <v>42333.25</v>
      </c>
      <c r="U834" t="str">
        <f t="shared" si="64"/>
        <v>2015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tr" cm="1">
        <f t="array" ref="O835:P835">_xlfn.TEXTSPLIT(N835,"/")</f>
        <v>publishing</v>
      </c>
      <c r="P835" t="str">
        <v>translations</v>
      </c>
      <c r="Q835" s="5">
        <f t="shared" si="65"/>
        <v>157.69</v>
      </c>
      <c r="R835" s="6">
        <f t="shared" si="66"/>
        <v>64.987878787878785</v>
      </c>
      <c r="S835" s="9">
        <f t="shared" si="67"/>
        <v>40588.25</v>
      </c>
      <c r="T835" s="9">
        <f t="shared" si="68"/>
        <v>40599.25</v>
      </c>
      <c r="U835" t="str">
        <f t="shared" ref="U835:U898" si="69">TEXT(S835,"yyyy")</f>
        <v>2011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tr" cm="1">
        <f t="array" ref="O836:P836">_xlfn.TEXTSPLIT(N836,"/")</f>
        <v>theater</v>
      </c>
      <c r="P836" t="str">
        <v>plays</v>
      </c>
      <c r="Q836" s="5">
        <f t="shared" si="65"/>
        <v>153.81</v>
      </c>
      <c r="R836" s="6">
        <f t="shared" si="66"/>
        <v>94.352941176470594</v>
      </c>
      <c r="S836" s="9">
        <f t="shared" si="67"/>
        <v>41448.208333333336</v>
      </c>
      <c r="T836" s="9">
        <f t="shared" si="68"/>
        <v>41454.208333333336</v>
      </c>
      <c r="U836" t="str">
        <f t="shared" si="69"/>
        <v>2013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tr" cm="1">
        <f t="array" ref="O837:P837">_xlfn.TEXTSPLIT(N837,"/")</f>
        <v>technology</v>
      </c>
      <c r="P837" t="str">
        <v>web</v>
      </c>
      <c r="Q837" s="5">
        <f t="shared" si="65"/>
        <v>89.74</v>
      </c>
      <c r="R837" s="6">
        <f t="shared" si="66"/>
        <v>44.001706484641637</v>
      </c>
      <c r="S837" s="9">
        <f t="shared" si="67"/>
        <v>42063.25</v>
      </c>
      <c r="T837" s="9">
        <f t="shared" si="68"/>
        <v>42069.25</v>
      </c>
      <c r="U837" t="str">
        <f t="shared" si="69"/>
        <v>2015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tr" cm="1">
        <f t="array" ref="O838:P838">_xlfn.TEXTSPLIT(N838,"/")</f>
        <v>music</v>
      </c>
      <c r="P838" t="str">
        <v>indie rock</v>
      </c>
      <c r="Q838" s="5">
        <f t="shared" si="65"/>
        <v>75.14</v>
      </c>
      <c r="R838" s="6">
        <f t="shared" si="66"/>
        <v>64.744680851063833</v>
      </c>
      <c r="S838" s="9">
        <f t="shared" si="67"/>
        <v>40214.25</v>
      </c>
      <c r="T838" s="9">
        <f t="shared" si="68"/>
        <v>40225.25</v>
      </c>
      <c r="U838" t="str">
        <f t="shared" si="69"/>
        <v>2010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tr" cm="1">
        <f t="array" ref="O839:P839">_xlfn.TEXTSPLIT(N839,"/")</f>
        <v>music</v>
      </c>
      <c r="P839" t="str">
        <v>jazz</v>
      </c>
      <c r="Q839" s="5">
        <f t="shared" si="65"/>
        <v>852.88</v>
      </c>
      <c r="R839" s="6">
        <f t="shared" si="66"/>
        <v>84.00667779632721</v>
      </c>
      <c r="S839" s="9">
        <f t="shared" si="67"/>
        <v>40629.208333333336</v>
      </c>
      <c r="T839" s="9">
        <f t="shared" si="68"/>
        <v>40683.208333333336</v>
      </c>
      <c r="U839" t="str">
        <f t="shared" si="69"/>
        <v>2011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tr" cm="1">
        <f t="array" ref="O840:P840">_xlfn.TEXTSPLIT(N840,"/")</f>
        <v>theater</v>
      </c>
      <c r="P840" t="str">
        <v>plays</v>
      </c>
      <c r="Q840" s="5">
        <f t="shared" si="65"/>
        <v>138.91</v>
      </c>
      <c r="R840" s="6">
        <f t="shared" si="66"/>
        <v>34.061302681992338</v>
      </c>
      <c r="S840" s="9">
        <f t="shared" si="67"/>
        <v>43370.208333333328</v>
      </c>
      <c r="T840" s="9">
        <f t="shared" si="68"/>
        <v>43379.208333333328</v>
      </c>
      <c r="U840" t="str">
        <f t="shared" si="69"/>
        <v>2018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tr" cm="1">
        <f t="array" ref="O841:P841">_xlfn.TEXTSPLIT(N841,"/")</f>
        <v>film &amp; video</v>
      </c>
      <c r="P841" t="str">
        <v>documentary</v>
      </c>
      <c r="Q841" s="5">
        <f t="shared" si="65"/>
        <v>190.18</v>
      </c>
      <c r="R841" s="6">
        <f t="shared" si="66"/>
        <v>93.273885350318466</v>
      </c>
      <c r="S841" s="9">
        <f t="shared" si="67"/>
        <v>41715.208333333336</v>
      </c>
      <c r="T841" s="9">
        <f t="shared" si="68"/>
        <v>41760.208333333336</v>
      </c>
      <c r="U841" t="str">
        <f t="shared" si="69"/>
        <v>2014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tr" cm="1">
        <f t="array" ref="O842:P842">_xlfn.TEXTSPLIT(N842,"/")</f>
        <v>theater</v>
      </c>
      <c r="P842" t="str">
        <v>plays</v>
      </c>
      <c r="Q842" s="5">
        <f t="shared" si="65"/>
        <v>100.24</v>
      </c>
      <c r="R842" s="6">
        <f t="shared" si="66"/>
        <v>32.998301726577978</v>
      </c>
      <c r="S842" s="9">
        <f t="shared" si="67"/>
        <v>41836.208333333336</v>
      </c>
      <c r="T842" s="9">
        <f t="shared" si="68"/>
        <v>41838.208333333336</v>
      </c>
      <c r="U842" t="str">
        <f t="shared" si="69"/>
        <v>2014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tr" cm="1">
        <f t="array" ref="O843:P843">_xlfn.TEXTSPLIT(N843,"/")</f>
        <v>technology</v>
      </c>
      <c r="P843" t="str">
        <v>web</v>
      </c>
      <c r="Q843" s="5">
        <f t="shared" si="65"/>
        <v>142.76</v>
      </c>
      <c r="R843" s="6">
        <f t="shared" si="66"/>
        <v>83.812903225806451</v>
      </c>
      <c r="S843" s="9">
        <f t="shared" si="67"/>
        <v>42419.25</v>
      </c>
      <c r="T843" s="9">
        <f t="shared" si="68"/>
        <v>42435.25</v>
      </c>
      <c r="U843" t="str">
        <f t="shared" si="69"/>
        <v>2016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tr" cm="1">
        <f t="array" ref="O844:P844">_xlfn.TEXTSPLIT(N844,"/")</f>
        <v>technology</v>
      </c>
      <c r="P844" t="str">
        <v>wearables</v>
      </c>
      <c r="Q844" s="5">
        <f t="shared" si="65"/>
        <v>563.13</v>
      </c>
      <c r="R844" s="6">
        <f t="shared" si="66"/>
        <v>63.992424242424242</v>
      </c>
      <c r="S844" s="9">
        <f t="shared" si="67"/>
        <v>43266.208333333328</v>
      </c>
      <c r="T844" s="9">
        <f t="shared" si="68"/>
        <v>43269.208333333328</v>
      </c>
      <c r="U844" t="str">
        <f t="shared" si="69"/>
        <v>2018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tr" cm="1">
        <f t="array" ref="O845:P845">_xlfn.TEXTSPLIT(N845,"/")</f>
        <v>photography</v>
      </c>
      <c r="P845" t="str">
        <v>photography books</v>
      </c>
      <c r="Q845" s="5">
        <f t="shared" si="65"/>
        <v>30.72</v>
      </c>
      <c r="R845" s="6">
        <f t="shared" si="66"/>
        <v>81.909090909090907</v>
      </c>
      <c r="S845" s="9">
        <f t="shared" si="67"/>
        <v>43338.208333333328</v>
      </c>
      <c r="T845" s="9">
        <f t="shared" si="68"/>
        <v>43344.208333333328</v>
      </c>
      <c r="U845" t="str">
        <f t="shared" si="69"/>
        <v>2018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tr" cm="1">
        <f t="array" ref="O846:P846">_xlfn.TEXTSPLIT(N846,"/")</f>
        <v>film &amp; video</v>
      </c>
      <c r="P846" t="str">
        <v>documentary</v>
      </c>
      <c r="Q846" s="5">
        <f t="shared" si="65"/>
        <v>99.4</v>
      </c>
      <c r="R846" s="6">
        <f t="shared" si="66"/>
        <v>93.053191489361708</v>
      </c>
      <c r="S846" s="9">
        <f t="shared" si="67"/>
        <v>40930.25</v>
      </c>
      <c r="T846" s="9">
        <f t="shared" si="68"/>
        <v>40933.25</v>
      </c>
      <c r="U846" t="str">
        <f t="shared" si="69"/>
        <v>2012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tr" cm="1">
        <f t="array" ref="O847:P847">_xlfn.TEXTSPLIT(N847,"/")</f>
        <v>technology</v>
      </c>
      <c r="P847" t="str">
        <v>web</v>
      </c>
      <c r="Q847" s="5">
        <f t="shared" si="65"/>
        <v>197.55</v>
      </c>
      <c r="R847" s="6">
        <f t="shared" si="66"/>
        <v>101.98449039881831</v>
      </c>
      <c r="S847" s="9">
        <f t="shared" si="67"/>
        <v>43235.208333333328</v>
      </c>
      <c r="T847" s="9">
        <f t="shared" si="68"/>
        <v>43272.208333333328</v>
      </c>
      <c r="U847" t="str">
        <f t="shared" si="69"/>
        <v>2018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tr" cm="1">
        <f t="array" ref="O848:P848">_xlfn.TEXTSPLIT(N848,"/")</f>
        <v>technology</v>
      </c>
      <c r="P848" t="str">
        <v>web</v>
      </c>
      <c r="Q848" s="5">
        <f t="shared" si="65"/>
        <v>508.5</v>
      </c>
      <c r="R848" s="6">
        <f t="shared" si="66"/>
        <v>105.9375</v>
      </c>
      <c r="S848" s="9">
        <f t="shared" si="67"/>
        <v>43302.208333333328</v>
      </c>
      <c r="T848" s="9">
        <f t="shared" si="68"/>
        <v>43338.208333333328</v>
      </c>
      <c r="U848" t="str">
        <f t="shared" si="69"/>
        <v>2018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tr" cm="1">
        <f t="array" ref="O849:P849">_xlfn.TEXTSPLIT(N849,"/")</f>
        <v>food</v>
      </c>
      <c r="P849" t="str">
        <v>food trucks</v>
      </c>
      <c r="Q849" s="5">
        <f t="shared" si="65"/>
        <v>237.74</v>
      </c>
      <c r="R849" s="6">
        <f t="shared" si="66"/>
        <v>101.58181818181818</v>
      </c>
      <c r="S849" s="9">
        <f t="shared" si="67"/>
        <v>43107.25</v>
      </c>
      <c r="T849" s="9">
        <f t="shared" si="68"/>
        <v>43110.25</v>
      </c>
      <c r="U849" t="str">
        <f t="shared" si="69"/>
        <v>2018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tr" cm="1">
        <f t="array" ref="O850:P850">_xlfn.TEXTSPLIT(N850,"/")</f>
        <v>film &amp; video</v>
      </c>
      <c r="P850" t="str">
        <v>drama</v>
      </c>
      <c r="Q850" s="5">
        <f t="shared" si="65"/>
        <v>338.47</v>
      </c>
      <c r="R850" s="6">
        <f t="shared" si="66"/>
        <v>62.970930232558139</v>
      </c>
      <c r="S850" s="9">
        <f t="shared" si="67"/>
        <v>40341.208333333336</v>
      </c>
      <c r="T850" s="9">
        <f t="shared" si="68"/>
        <v>40350.208333333336</v>
      </c>
      <c r="U850" t="str">
        <f t="shared" si="69"/>
        <v>2010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tr" cm="1">
        <f t="array" ref="O851:P851">_xlfn.TEXTSPLIT(N851,"/")</f>
        <v>music</v>
      </c>
      <c r="P851" t="str">
        <v>indie rock</v>
      </c>
      <c r="Q851" s="5">
        <f t="shared" si="65"/>
        <v>133.09</v>
      </c>
      <c r="R851" s="6">
        <f t="shared" si="66"/>
        <v>29.045602605863191</v>
      </c>
      <c r="S851" s="9">
        <f t="shared" si="67"/>
        <v>40948.25</v>
      </c>
      <c r="T851" s="9">
        <f t="shared" si="68"/>
        <v>40951.25</v>
      </c>
      <c r="U851" t="str">
        <f t="shared" si="69"/>
        <v>2012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tr" cm="1">
        <f t="array" ref="O852:P852">_xlfn.TEXTSPLIT(N852,"/")</f>
        <v>music</v>
      </c>
      <c r="P852" t="str">
        <v>rock</v>
      </c>
      <c r="Q852" s="5">
        <f t="shared" si="65"/>
        <v>1</v>
      </c>
      <c r="R852" s="6">
        <f t="shared" si="66"/>
        <v>1</v>
      </c>
      <c r="S852" s="9">
        <f t="shared" si="67"/>
        <v>40866.25</v>
      </c>
      <c r="T852" s="9">
        <f t="shared" si="68"/>
        <v>40881.25</v>
      </c>
      <c r="U852" t="str">
        <f t="shared" si="69"/>
        <v>2011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tr" cm="1">
        <f t="array" ref="O853:P853">_xlfn.TEXTSPLIT(N853,"/")</f>
        <v>music</v>
      </c>
      <c r="P853" t="str">
        <v>electric music</v>
      </c>
      <c r="Q853" s="5">
        <f t="shared" si="65"/>
        <v>207.8</v>
      </c>
      <c r="R853" s="6">
        <f t="shared" si="66"/>
        <v>77.924999999999997</v>
      </c>
      <c r="S853" s="9">
        <f t="shared" si="67"/>
        <v>41031.208333333336</v>
      </c>
      <c r="T853" s="9">
        <f t="shared" si="68"/>
        <v>41064.208333333336</v>
      </c>
      <c r="U853" t="str">
        <f t="shared" si="69"/>
        <v>2012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tr" cm="1">
        <f t="array" ref="O854:P854">_xlfn.TEXTSPLIT(N854,"/")</f>
        <v>games</v>
      </c>
      <c r="P854" t="str">
        <v>video games</v>
      </c>
      <c r="Q854" s="5">
        <f t="shared" si="65"/>
        <v>51.12</v>
      </c>
      <c r="R854" s="6">
        <f t="shared" si="66"/>
        <v>80.806451612903231</v>
      </c>
      <c r="S854" s="9">
        <f t="shared" si="67"/>
        <v>40740.208333333336</v>
      </c>
      <c r="T854" s="9">
        <f t="shared" si="68"/>
        <v>40750.208333333336</v>
      </c>
      <c r="U854" t="str">
        <f t="shared" si="69"/>
        <v>2011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tr" cm="1">
        <f t="array" ref="O855:P855">_xlfn.TEXTSPLIT(N855,"/")</f>
        <v>music</v>
      </c>
      <c r="P855" t="str">
        <v>indie rock</v>
      </c>
      <c r="Q855" s="5">
        <f t="shared" si="65"/>
        <v>652.05999999999995</v>
      </c>
      <c r="R855" s="6">
        <f t="shared" si="66"/>
        <v>76.006816632583508</v>
      </c>
      <c r="S855" s="9">
        <f t="shared" si="67"/>
        <v>40714.208333333336</v>
      </c>
      <c r="T855" s="9">
        <f t="shared" si="68"/>
        <v>40719.208333333336</v>
      </c>
      <c r="U855" t="str">
        <f t="shared" si="69"/>
        <v>2011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tr" cm="1">
        <f t="array" ref="O856:P856">_xlfn.TEXTSPLIT(N856,"/")</f>
        <v>publishing</v>
      </c>
      <c r="P856" t="str">
        <v>fiction</v>
      </c>
      <c r="Q856" s="5">
        <f t="shared" si="65"/>
        <v>113.63</v>
      </c>
      <c r="R856" s="6">
        <f t="shared" si="66"/>
        <v>72.993613824192337</v>
      </c>
      <c r="S856" s="9">
        <f t="shared" si="67"/>
        <v>43787.25</v>
      </c>
      <c r="T856" s="9">
        <f t="shared" si="68"/>
        <v>43814.25</v>
      </c>
      <c r="U856" t="str">
        <f t="shared" si="69"/>
        <v>2019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tr" cm="1">
        <f t="array" ref="O857:P857">_xlfn.TEXTSPLIT(N857,"/")</f>
        <v>theater</v>
      </c>
      <c r="P857" t="str">
        <v>plays</v>
      </c>
      <c r="Q857" s="5">
        <f t="shared" si="65"/>
        <v>102.38</v>
      </c>
      <c r="R857" s="6">
        <f t="shared" si="66"/>
        <v>53</v>
      </c>
      <c r="S857" s="9">
        <f t="shared" si="67"/>
        <v>40712.208333333336</v>
      </c>
      <c r="T857" s="9">
        <f t="shared" si="68"/>
        <v>40743.208333333336</v>
      </c>
      <c r="U857" t="str">
        <f t="shared" si="69"/>
        <v>2011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tr" cm="1">
        <f t="array" ref="O858:P858">_xlfn.TEXTSPLIT(N858,"/")</f>
        <v>food</v>
      </c>
      <c r="P858" t="str">
        <v>food trucks</v>
      </c>
      <c r="Q858" s="5">
        <f t="shared" si="65"/>
        <v>356.58</v>
      </c>
      <c r="R858" s="6">
        <f t="shared" si="66"/>
        <v>54.164556962025316</v>
      </c>
      <c r="S858" s="9">
        <f t="shared" si="67"/>
        <v>41023.208333333336</v>
      </c>
      <c r="T858" s="9">
        <f t="shared" si="68"/>
        <v>41040.208333333336</v>
      </c>
      <c r="U858" t="str">
        <f t="shared" si="69"/>
        <v>2012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tr" cm="1">
        <f t="array" ref="O859:P859">_xlfn.TEXTSPLIT(N859,"/")</f>
        <v>film &amp; video</v>
      </c>
      <c r="P859" t="str">
        <v>shorts</v>
      </c>
      <c r="Q859" s="5">
        <f t="shared" si="65"/>
        <v>139.87</v>
      </c>
      <c r="R859" s="6">
        <f t="shared" si="66"/>
        <v>32.946666666666665</v>
      </c>
      <c r="S859" s="9">
        <f t="shared" si="67"/>
        <v>40944.25</v>
      </c>
      <c r="T859" s="9">
        <f t="shared" si="68"/>
        <v>40967.25</v>
      </c>
      <c r="U859" t="str">
        <f t="shared" si="69"/>
        <v>2012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tr" cm="1">
        <f t="array" ref="O860:P860">_xlfn.TEXTSPLIT(N860,"/")</f>
        <v>food</v>
      </c>
      <c r="P860" t="str">
        <v>food trucks</v>
      </c>
      <c r="Q860" s="5">
        <f t="shared" si="65"/>
        <v>69.45</v>
      </c>
      <c r="R860" s="6">
        <f t="shared" si="66"/>
        <v>79.371428571428567</v>
      </c>
      <c r="S860" s="9">
        <f t="shared" si="67"/>
        <v>43211.208333333328</v>
      </c>
      <c r="T860" s="9">
        <f t="shared" si="68"/>
        <v>43218.208333333328</v>
      </c>
      <c r="U860" t="str">
        <f t="shared" si="69"/>
        <v>2018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tr" cm="1">
        <f t="array" ref="O861:P861">_xlfn.TEXTSPLIT(N861,"/")</f>
        <v>theater</v>
      </c>
      <c r="P861" t="str">
        <v>plays</v>
      </c>
      <c r="Q861" s="5">
        <f t="shared" si="65"/>
        <v>35.53</v>
      </c>
      <c r="R861" s="6">
        <f t="shared" si="66"/>
        <v>41.174603174603178</v>
      </c>
      <c r="S861" s="9">
        <f t="shared" si="67"/>
        <v>41334.25</v>
      </c>
      <c r="T861" s="9">
        <f t="shared" si="68"/>
        <v>41352.208333333336</v>
      </c>
      <c r="U861" t="str">
        <f t="shared" si="69"/>
        <v>2013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tr" cm="1">
        <f t="array" ref="O862:P862">_xlfn.TEXTSPLIT(N862,"/")</f>
        <v>technology</v>
      </c>
      <c r="P862" t="str">
        <v>wearables</v>
      </c>
      <c r="Q862" s="5">
        <f t="shared" si="65"/>
        <v>251.65</v>
      </c>
      <c r="R862" s="6">
        <f t="shared" si="66"/>
        <v>77.430769230769229</v>
      </c>
      <c r="S862" s="9">
        <f t="shared" si="67"/>
        <v>43515.25</v>
      </c>
      <c r="T862" s="9">
        <f t="shared" si="68"/>
        <v>43525.25</v>
      </c>
      <c r="U862" t="str">
        <f t="shared" si="69"/>
        <v>2019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tr" cm="1">
        <f t="array" ref="O863:P863">_xlfn.TEXTSPLIT(N863,"/")</f>
        <v>theater</v>
      </c>
      <c r="P863" t="str">
        <v>plays</v>
      </c>
      <c r="Q863" s="5">
        <f t="shared" si="65"/>
        <v>105.88</v>
      </c>
      <c r="R863" s="6">
        <f t="shared" si="66"/>
        <v>57.159509202453989</v>
      </c>
      <c r="S863" s="9">
        <f t="shared" si="67"/>
        <v>40258.208333333336</v>
      </c>
      <c r="T863" s="9">
        <f t="shared" si="68"/>
        <v>40266.208333333336</v>
      </c>
      <c r="U863" t="str">
        <f t="shared" si="69"/>
        <v>2010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tr" cm="1">
        <f t="array" ref="O864:P864">_xlfn.TEXTSPLIT(N864,"/")</f>
        <v>theater</v>
      </c>
      <c r="P864" t="str">
        <v>plays</v>
      </c>
      <c r="Q864" s="5">
        <f t="shared" si="65"/>
        <v>187.43</v>
      </c>
      <c r="R864" s="6">
        <f t="shared" si="66"/>
        <v>77.17647058823529</v>
      </c>
      <c r="S864" s="9">
        <f t="shared" si="67"/>
        <v>40756.208333333336</v>
      </c>
      <c r="T864" s="9">
        <f t="shared" si="68"/>
        <v>40760.208333333336</v>
      </c>
      <c r="U864" t="str">
        <f t="shared" si="69"/>
        <v>2011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tr" cm="1">
        <f t="array" ref="O865:P865">_xlfn.TEXTSPLIT(N865,"/")</f>
        <v>film &amp; video</v>
      </c>
      <c r="P865" t="str">
        <v>television</v>
      </c>
      <c r="Q865" s="5">
        <f t="shared" si="65"/>
        <v>386.79</v>
      </c>
      <c r="R865" s="6">
        <f t="shared" si="66"/>
        <v>24.953917050691246</v>
      </c>
      <c r="S865" s="9">
        <f t="shared" si="67"/>
        <v>42172.208333333328</v>
      </c>
      <c r="T865" s="9">
        <f t="shared" si="68"/>
        <v>42195.208333333328</v>
      </c>
      <c r="U865" t="str">
        <f t="shared" si="69"/>
        <v>2015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tr" cm="1">
        <f t="array" ref="O866:P866">_xlfn.TEXTSPLIT(N866,"/")</f>
        <v>film &amp; video</v>
      </c>
      <c r="P866" t="str">
        <v>shorts</v>
      </c>
      <c r="Q866" s="5">
        <f t="shared" si="65"/>
        <v>347.07</v>
      </c>
      <c r="R866" s="6">
        <f t="shared" si="66"/>
        <v>97.18</v>
      </c>
      <c r="S866" s="9">
        <f t="shared" si="67"/>
        <v>42601.208333333328</v>
      </c>
      <c r="T866" s="9">
        <f t="shared" si="68"/>
        <v>42606.208333333328</v>
      </c>
      <c r="U866" t="str">
        <f t="shared" si="69"/>
        <v>2016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tr" cm="1">
        <f t="array" ref="O867:P867">_xlfn.TEXTSPLIT(N867,"/")</f>
        <v>theater</v>
      </c>
      <c r="P867" t="str">
        <v>plays</v>
      </c>
      <c r="Q867" s="5">
        <f t="shared" si="65"/>
        <v>185.82</v>
      </c>
      <c r="R867" s="6">
        <f t="shared" si="66"/>
        <v>46.000916870415651</v>
      </c>
      <c r="S867" s="9">
        <f t="shared" si="67"/>
        <v>41897.208333333336</v>
      </c>
      <c r="T867" s="9">
        <f t="shared" si="68"/>
        <v>41906.208333333336</v>
      </c>
      <c r="U867" t="str">
        <f t="shared" si="69"/>
        <v>2014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tr" cm="1">
        <f t="array" ref="O868:P868">_xlfn.TEXTSPLIT(N868,"/")</f>
        <v>photography</v>
      </c>
      <c r="P868" t="str">
        <v>photography books</v>
      </c>
      <c r="Q868" s="5">
        <f t="shared" si="65"/>
        <v>43.24</v>
      </c>
      <c r="R868" s="6">
        <f t="shared" si="66"/>
        <v>88.023385300668153</v>
      </c>
      <c r="S868" s="9">
        <f t="shared" si="67"/>
        <v>40671.208333333336</v>
      </c>
      <c r="T868" s="9">
        <f t="shared" si="68"/>
        <v>40672.208333333336</v>
      </c>
      <c r="U868" t="str">
        <f t="shared" si="69"/>
        <v>2011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tr" cm="1">
        <f t="array" ref="O869:P869">_xlfn.TEXTSPLIT(N869,"/")</f>
        <v>food</v>
      </c>
      <c r="P869" t="str">
        <v>food trucks</v>
      </c>
      <c r="Q869" s="5">
        <f t="shared" si="65"/>
        <v>162.44</v>
      </c>
      <c r="R869" s="6">
        <f t="shared" si="66"/>
        <v>25.99</v>
      </c>
      <c r="S869" s="9">
        <f t="shared" si="67"/>
        <v>43382.208333333328</v>
      </c>
      <c r="T869" s="9">
        <f t="shared" si="68"/>
        <v>43388.208333333328</v>
      </c>
      <c r="U869" t="str">
        <f t="shared" si="69"/>
        <v>2018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tr" cm="1">
        <f t="array" ref="O870:P870">_xlfn.TEXTSPLIT(N870,"/")</f>
        <v>theater</v>
      </c>
      <c r="P870" t="str">
        <v>plays</v>
      </c>
      <c r="Q870" s="5">
        <f t="shared" si="65"/>
        <v>184.84</v>
      </c>
      <c r="R870" s="6">
        <f t="shared" si="66"/>
        <v>102.69047619047619</v>
      </c>
      <c r="S870" s="9">
        <f t="shared" si="67"/>
        <v>41559.208333333336</v>
      </c>
      <c r="T870" s="9">
        <f t="shared" si="68"/>
        <v>41570.208333333336</v>
      </c>
      <c r="U870" t="str">
        <f t="shared" si="69"/>
        <v>2013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tr" cm="1">
        <f t="array" ref="O871:P871">_xlfn.TEXTSPLIT(N871,"/")</f>
        <v>film &amp; video</v>
      </c>
      <c r="P871" t="str">
        <v>drama</v>
      </c>
      <c r="Q871" s="5">
        <f t="shared" si="65"/>
        <v>23.7</v>
      </c>
      <c r="R871" s="6">
        <f t="shared" si="66"/>
        <v>72.958174904942965</v>
      </c>
      <c r="S871" s="9">
        <f t="shared" si="67"/>
        <v>40350.208333333336</v>
      </c>
      <c r="T871" s="9">
        <f t="shared" si="68"/>
        <v>40364.208333333336</v>
      </c>
      <c r="U871" t="str">
        <f t="shared" si="69"/>
        <v>2010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tr" cm="1">
        <f t="array" ref="O872:P872">_xlfn.TEXTSPLIT(N872,"/")</f>
        <v>theater</v>
      </c>
      <c r="P872" t="str">
        <v>plays</v>
      </c>
      <c r="Q872" s="5">
        <f t="shared" si="65"/>
        <v>89.87</v>
      </c>
      <c r="R872" s="6">
        <f t="shared" si="66"/>
        <v>57.190082644628099</v>
      </c>
      <c r="S872" s="9">
        <f t="shared" si="67"/>
        <v>42240.208333333328</v>
      </c>
      <c r="T872" s="9">
        <f t="shared" si="68"/>
        <v>42265.208333333328</v>
      </c>
      <c r="U872" t="str">
        <f t="shared" si="69"/>
        <v>2015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tr" cm="1">
        <f t="array" ref="O873:P873">_xlfn.TEXTSPLIT(N873,"/")</f>
        <v>theater</v>
      </c>
      <c r="P873" t="str">
        <v>plays</v>
      </c>
      <c r="Q873" s="5">
        <f t="shared" si="65"/>
        <v>272.60000000000002</v>
      </c>
      <c r="R873" s="6">
        <f t="shared" si="66"/>
        <v>84.013793103448279</v>
      </c>
      <c r="S873" s="9">
        <f t="shared" si="67"/>
        <v>43040.208333333328</v>
      </c>
      <c r="T873" s="9">
        <f t="shared" si="68"/>
        <v>43058.25</v>
      </c>
      <c r="U873" t="str">
        <f t="shared" si="69"/>
        <v>2017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tr" cm="1">
        <f t="array" ref="O874:P874">_xlfn.TEXTSPLIT(N874,"/")</f>
        <v>film &amp; video</v>
      </c>
      <c r="P874" t="str">
        <v>science fiction</v>
      </c>
      <c r="Q874" s="5">
        <f t="shared" si="65"/>
        <v>170.04</v>
      </c>
      <c r="R874" s="6">
        <f t="shared" si="66"/>
        <v>98.666666666666671</v>
      </c>
      <c r="S874" s="9">
        <f t="shared" si="67"/>
        <v>43346.208333333328</v>
      </c>
      <c r="T874" s="9">
        <f t="shared" si="68"/>
        <v>43351.208333333328</v>
      </c>
      <c r="U874" t="str">
        <f t="shared" si="69"/>
        <v>2018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tr" cm="1">
        <f t="array" ref="O875:P875">_xlfn.TEXTSPLIT(N875,"/")</f>
        <v>photography</v>
      </c>
      <c r="P875" t="str">
        <v>photography books</v>
      </c>
      <c r="Q875" s="5">
        <f t="shared" si="65"/>
        <v>188.29</v>
      </c>
      <c r="R875" s="6">
        <f t="shared" si="66"/>
        <v>42.007419183889773</v>
      </c>
      <c r="S875" s="9">
        <f t="shared" si="67"/>
        <v>41647.25</v>
      </c>
      <c r="T875" s="9">
        <f t="shared" si="68"/>
        <v>41652.25</v>
      </c>
      <c r="U875" t="str">
        <f t="shared" si="69"/>
        <v>2014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tr" cm="1">
        <f t="array" ref="O876:P876">_xlfn.TEXTSPLIT(N876,"/")</f>
        <v>photography</v>
      </c>
      <c r="P876" t="str">
        <v>photography books</v>
      </c>
      <c r="Q876" s="5">
        <f t="shared" si="65"/>
        <v>346.94</v>
      </c>
      <c r="R876" s="6">
        <f t="shared" si="66"/>
        <v>32.002753556677376</v>
      </c>
      <c r="S876" s="9">
        <f t="shared" si="67"/>
        <v>40291.208333333336</v>
      </c>
      <c r="T876" s="9">
        <f t="shared" si="68"/>
        <v>40329.208333333336</v>
      </c>
      <c r="U876" t="str">
        <f t="shared" si="69"/>
        <v>2010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tr" cm="1">
        <f t="array" ref="O877:P877">_xlfn.TEXTSPLIT(N877,"/")</f>
        <v>music</v>
      </c>
      <c r="P877" t="str">
        <v>rock</v>
      </c>
      <c r="Q877" s="5">
        <f t="shared" si="65"/>
        <v>69.180000000000007</v>
      </c>
      <c r="R877" s="6">
        <f t="shared" si="66"/>
        <v>81.567164179104481</v>
      </c>
      <c r="S877" s="9">
        <f t="shared" si="67"/>
        <v>40556.25</v>
      </c>
      <c r="T877" s="9">
        <f t="shared" si="68"/>
        <v>40557.25</v>
      </c>
      <c r="U877" t="str">
        <f t="shared" si="69"/>
        <v>2011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tr" cm="1">
        <f t="array" ref="O878:P878">_xlfn.TEXTSPLIT(N878,"/")</f>
        <v>photography</v>
      </c>
      <c r="P878" t="str">
        <v>photography books</v>
      </c>
      <c r="Q878" s="5">
        <f t="shared" si="65"/>
        <v>25.43</v>
      </c>
      <c r="R878" s="6">
        <f t="shared" si="66"/>
        <v>37.035087719298247</v>
      </c>
      <c r="S878" s="9">
        <f t="shared" si="67"/>
        <v>43624.208333333328</v>
      </c>
      <c r="T878" s="9">
        <f t="shared" si="68"/>
        <v>43648.208333333328</v>
      </c>
      <c r="U878" t="str">
        <f t="shared" si="69"/>
        <v>2019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tr" cm="1">
        <f t="array" ref="O879:P879">_xlfn.TEXTSPLIT(N879,"/")</f>
        <v>food</v>
      </c>
      <c r="P879" t="str">
        <v>food trucks</v>
      </c>
      <c r="Q879" s="5">
        <f t="shared" si="65"/>
        <v>77.400000000000006</v>
      </c>
      <c r="R879" s="6">
        <f t="shared" si="66"/>
        <v>103.033360455655</v>
      </c>
      <c r="S879" s="9">
        <f t="shared" si="67"/>
        <v>42577.208333333328</v>
      </c>
      <c r="T879" s="9">
        <f t="shared" si="68"/>
        <v>42578.208333333328</v>
      </c>
      <c r="U879" t="str">
        <f t="shared" si="69"/>
        <v>2016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tr" cm="1">
        <f t="array" ref="O880:P880">_xlfn.TEXTSPLIT(N880,"/")</f>
        <v>music</v>
      </c>
      <c r="P880" t="str">
        <v>metal</v>
      </c>
      <c r="Q880" s="5">
        <f t="shared" si="65"/>
        <v>37.479999999999997</v>
      </c>
      <c r="R880" s="6">
        <f t="shared" si="66"/>
        <v>84.333333333333329</v>
      </c>
      <c r="S880" s="9">
        <f t="shared" si="67"/>
        <v>43845.25</v>
      </c>
      <c r="T880" s="9">
        <f t="shared" si="68"/>
        <v>43869.25</v>
      </c>
      <c r="U880" t="str">
        <f t="shared" si="69"/>
        <v>2020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tr" cm="1">
        <f t="array" ref="O881:P881">_xlfn.TEXTSPLIT(N881,"/")</f>
        <v>publishing</v>
      </c>
      <c r="P881" t="str">
        <v>nonfiction</v>
      </c>
      <c r="Q881" s="5">
        <f t="shared" si="65"/>
        <v>543.79999999999995</v>
      </c>
      <c r="R881" s="6">
        <f t="shared" si="66"/>
        <v>102.60377358490567</v>
      </c>
      <c r="S881" s="9">
        <f t="shared" si="67"/>
        <v>42788.25</v>
      </c>
      <c r="T881" s="9">
        <f t="shared" si="68"/>
        <v>42797.25</v>
      </c>
      <c r="U881" t="str">
        <f t="shared" si="69"/>
        <v>2017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tr" cm="1">
        <f t="array" ref="O882:P882">_xlfn.TEXTSPLIT(N882,"/")</f>
        <v>music</v>
      </c>
      <c r="P882" t="str">
        <v>electric music</v>
      </c>
      <c r="Q882" s="5">
        <f t="shared" si="65"/>
        <v>228.52</v>
      </c>
      <c r="R882" s="6">
        <f t="shared" si="66"/>
        <v>79.992129246064621</v>
      </c>
      <c r="S882" s="9">
        <f t="shared" si="67"/>
        <v>43667.208333333328</v>
      </c>
      <c r="T882" s="9">
        <f t="shared" si="68"/>
        <v>43669.208333333328</v>
      </c>
      <c r="U882" t="str">
        <f t="shared" si="69"/>
        <v>2019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tr" cm="1">
        <f t="array" ref="O883:P883">_xlfn.TEXTSPLIT(N883,"/")</f>
        <v>theater</v>
      </c>
      <c r="P883" t="str">
        <v>plays</v>
      </c>
      <c r="Q883" s="5">
        <f t="shared" si="65"/>
        <v>38.950000000000003</v>
      </c>
      <c r="R883" s="6">
        <f t="shared" si="66"/>
        <v>70.055309734513273</v>
      </c>
      <c r="S883" s="9">
        <f t="shared" si="67"/>
        <v>42194.208333333328</v>
      </c>
      <c r="T883" s="9">
        <f t="shared" si="68"/>
        <v>42223.208333333328</v>
      </c>
      <c r="U883" t="str">
        <f t="shared" si="69"/>
        <v>2015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tr" cm="1">
        <f t="array" ref="O884:P884">_xlfn.TEXTSPLIT(N884,"/")</f>
        <v>theater</v>
      </c>
      <c r="P884" t="str">
        <v>plays</v>
      </c>
      <c r="Q884" s="5">
        <f t="shared" si="65"/>
        <v>370</v>
      </c>
      <c r="R884" s="6">
        <f t="shared" si="66"/>
        <v>37</v>
      </c>
      <c r="S884" s="9">
        <f t="shared" si="67"/>
        <v>42025.25</v>
      </c>
      <c r="T884" s="9">
        <f t="shared" si="68"/>
        <v>42029.25</v>
      </c>
      <c r="U884" t="str">
        <f t="shared" si="69"/>
        <v>2015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tr" cm="1">
        <f t="array" ref="O885:P885">_xlfn.TEXTSPLIT(N885,"/")</f>
        <v>film &amp; video</v>
      </c>
      <c r="P885" t="str">
        <v>shorts</v>
      </c>
      <c r="Q885" s="5">
        <f t="shared" si="65"/>
        <v>237.91</v>
      </c>
      <c r="R885" s="6">
        <f t="shared" si="66"/>
        <v>41.911917098445599</v>
      </c>
      <c r="S885" s="9">
        <f t="shared" si="67"/>
        <v>40323.208333333336</v>
      </c>
      <c r="T885" s="9">
        <f t="shared" si="68"/>
        <v>40359.208333333336</v>
      </c>
      <c r="U885" t="str">
        <f t="shared" si="69"/>
        <v>2010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tr" cm="1">
        <f t="array" ref="O886:P886">_xlfn.TEXTSPLIT(N886,"/")</f>
        <v>theater</v>
      </c>
      <c r="P886" t="str">
        <v>plays</v>
      </c>
      <c r="Q886" s="5">
        <f t="shared" si="65"/>
        <v>64.040000000000006</v>
      </c>
      <c r="R886" s="6">
        <f t="shared" si="66"/>
        <v>57.992576882290564</v>
      </c>
      <c r="S886" s="9">
        <f t="shared" si="67"/>
        <v>41763.208333333336</v>
      </c>
      <c r="T886" s="9">
        <f t="shared" si="68"/>
        <v>41765.208333333336</v>
      </c>
      <c r="U886" t="str">
        <f t="shared" si="69"/>
        <v>2014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tr" cm="1">
        <f t="array" ref="O887:P887">_xlfn.TEXTSPLIT(N887,"/")</f>
        <v>theater</v>
      </c>
      <c r="P887" t="str">
        <v>plays</v>
      </c>
      <c r="Q887" s="5">
        <f t="shared" si="65"/>
        <v>118.28</v>
      </c>
      <c r="R887" s="6">
        <f t="shared" si="66"/>
        <v>40.942307692307693</v>
      </c>
      <c r="S887" s="9">
        <f t="shared" si="67"/>
        <v>40335.208333333336</v>
      </c>
      <c r="T887" s="9">
        <f t="shared" si="68"/>
        <v>40373.208333333336</v>
      </c>
      <c r="U887" t="str">
        <f t="shared" si="69"/>
        <v>2010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tr" cm="1">
        <f t="array" ref="O888:P888">_xlfn.TEXTSPLIT(N888,"/")</f>
        <v>music</v>
      </c>
      <c r="P888" t="str">
        <v>indie rock</v>
      </c>
      <c r="Q888" s="5">
        <f t="shared" si="65"/>
        <v>84.82</v>
      </c>
      <c r="R888" s="6">
        <f t="shared" si="66"/>
        <v>69.9972602739726</v>
      </c>
      <c r="S888" s="9">
        <f t="shared" si="67"/>
        <v>40416.208333333336</v>
      </c>
      <c r="T888" s="9">
        <f t="shared" si="68"/>
        <v>40434.208333333336</v>
      </c>
      <c r="U888" t="str">
        <f t="shared" si="69"/>
        <v>2010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tr" cm="1">
        <f t="array" ref="O889:P889">_xlfn.TEXTSPLIT(N889,"/")</f>
        <v>theater</v>
      </c>
      <c r="P889" t="str">
        <v>plays</v>
      </c>
      <c r="Q889" s="5">
        <f t="shared" si="65"/>
        <v>29.35</v>
      </c>
      <c r="R889" s="6">
        <f t="shared" si="66"/>
        <v>73.838709677419359</v>
      </c>
      <c r="S889" s="9">
        <f t="shared" si="67"/>
        <v>42202.208333333328</v>
      </c>
      <c r="T889" s="9">
        <f t="shared" si="68"/>
        <v>42249.208333333328</v>
      </c>
      <c r="U889" t="str">
        <f t="shared" si="69"/>
        <v>2015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tr" cm="1">
        <f t="array" ref="O890:P890">_xlfn.TEXTSPLIT(N890,"/")</f>
        <v>theater</v>
      </c>
      <c r="P890" t="str">
        <v>plays</v>
      </c>
      <c r="Q890" s="5">
        <f t="shared" si="65"/>
        <v>209.9</v>
      </c>
      <c r="R890" s="6">
        <f t="shared" si="66"/>
        <v>41.979310344827589</v>
      </c>
      <c r="S890" s="9">
        <f t="shared" si="67"/>
        <v>42836.208333333328</v>
      </c>
      <c r="T890" s="9">
        <f t="shared" si="68"/>
        <v>42855.208333333328</v>
      </c>
      <c r="U890" t="str">
        <f t="shared" si="69"/>
        <v>2017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tr" cm="1">
        <f t="array" ref="O891:P891">_xlfn.TEXTSPLIT(N891,"/")</f>
        <v>music</v>
      </c>
      <c r="P891" t="str">
        <v>electric music</v>
      </c>
      <c r="Q891" s="5">
        <f t="shared" si="65"/>
        <v>169.79</v>
      </c>
      <c r="R891" s="6">
        <f t="shared" si="66"/>
        <v>77.93442622950819</v>
      </c>
      <c r="S891" s="9">
        <f t="shared" si="67"/>
        <v>41710.208333333336</v>
      </c>
      <c r="T891" s="9">
        <f t="shared" si="68"/>
        <v>41717.208333333336</v>
      </c>
      <c r="U891" t="str">
        <f t="shared" si="69"/>
        <v>2014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tr" cm="1">
        <f t="array" ref="O892:P892">_xlfn.TEXTSPLIT(N892,"/")</f>
        <v>music</v>
      </c>
      <c r="P892" t="str">
        <v>indie rock</v>
      </c>
      <c r="Q892" s="5">
        <f t="shared" si="65"/>
        <v>115.96</v>
      </c>
      <c r="R892" s="6">
        <f t="shared" si="66"/>
        <v>106.01972789115646</v>
      </c>
      <c r="S892" s="9">
        <f t="shared" si="67"/>
        <v>43640.208333333328</v>
      </c>
      <c r="T892" s="9">
        <f t="shared" si="68"/>
        <v>43641.208333333328</v>
      </c>
      <c r="U892" t="str">
        <f t="shared" si="69"/>
        <v>2019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tr" cm="1">
        <f t="array" ref="O893:P893">_xlfn.TEXTSPLIT(N893,"/")</f>
        <v>film &amp; video</v>
      </c>
      <c r="P893" t="str">
        <v>documentary</v>
      </c>
      <c r="Q893" s="5">
        <f t="shared" si="65"/>
        <v>258.60000000000002</v>
      </c>
      <c r="R893" s="6">
        <f t="shared" si="66"/>
        <v>47.018181818181816</v>
      </c>
      <c r="S893" s="9">
        <f t="shared" si="67"/>
        <v>40880.25</v>
      </c>
      <c r="T893" s="9">
        <f t="shared" si="68"/>
        <v>40924.25</v>
      </c>
      <c r="U893" t="str">
        <f t="shared" si="69"/>
        <v>2011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tr" cm="1">
        <f t="array" ref="O894:P894">_xlfn.TEXTSPLIT(N894,"/")</f>
        <v>publishing</v>
      </c>
      <c r="P894" t="str">
        <v>translations</v>
      </c>
      <c r="Q894" s="5">
        <f t="shared" si="65"/>
        <v>230.58</v>
      </c>
      <c r="R894" s="6">
        <f t="shared" si="66"/>
        <v>76.016483516483518</v>
      </c>
      <c r="S894" s="9">
        <f t="shared" si="67"/>
        <v>40319.208333333336</v>
      </c>
      <c r="T894" s="9">
        <f t="shared" si="68"/>
        <v>40360.208333333336</v>
      </c>
      <c r="U894" t="str">
        <f t="shared" si="69"/>
        <v>2010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tr" cm="1">
        <f t="array" ref="O895:P895">_xlfn.TEXTSPLIT(N895,"/")</f>
        <v>film &amp; video</v>
      </c>
      <c r="P895" t="str">
        <v>documentary</v>
      </c>
      <c r="Q895" s="5">
        <f t="shared" si="65"/>
        <v>128.21</v>
      </c>
      <c r="R895" s="6">
        <f t="shared" si="66"/>
        <v>54.120603015075375</v>
      </c>
      <c r="S895" s="9">
        <f t="shared" si="67"/>
        <v>42170.208333333328</v>
      </c>
      <c r="T895" s="9">
        <f t="shared" si="68"/>
        <v>42174.208333333328</v>
      </c>
      <c r="U895" t="str">
        <f t="shared" si="69"/>
        <v>2015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tr" cm="1">
        <f t="array" ref="O896:P896">_xlfn.TEXTSPLIT(N896,"/")</f>
        <v>film &amp; video</v>
      </c>
      <c r="P896" t="str">
        <v>television</v>
      </c>
      <c r="Q896" s="5">
        <f t="shared" si="65"/>
        <v>188.71</v>
      </c>
      <c r="R896" s="6">
        <f t="shared" si="66"/>
        <v>57.285714285714285</v>
      </c>
      <c r="S896" s="9">
        <f t="shared" si="67"/>
        <v>41466.208333333336</v>
      </c>
      <c r="T896" s="9">
        <f t="shared" si="68"/>
        <v>41496.208333333336</v>
      </c>
      <c r="U896" t="str">
        <f t="shared" si="69"/>
        <v>2013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tr" cm="1">
        <f t="array" ref="O897:P897">_xlfn.TEXTSPLIT(N897,"/")</f>
        <v>theater</v>
      </c>
      <c r="P897" t="str">
        <v>plays</v>
      </c>
      <c r="Q897" s="5">
        <f t="shared" si="65"/>
        <v>6.95</v>
      </c>
      <c r="R897" s="6">
        <f t="shared" si="66"/>
        <v>103.81308411214954</v>
      </c>
      <c r="S897" s="9">
        <f t="shared" si="67"/>
        <v>43134.25</v>
      </c>
      <c r="T897" s="9">
        <f t="shared" si="68"/>
        <v>43143.25</v>
      </c>
      <c r="U897" t="str">
        <f t="shared" si="69"/>
        <v>2018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tr" cm="1">
        <f t="array" ref="O898:P898">_xlfn.TEXTSPLIT(N898,"/")</f>
        <v>food</v>
      </c>
      <c r="P898" t="str">
        <v>food trucks</v>
      </c>
      <c r="Q898" s="5">
        <f t="shared" ref="Q898:Q961" si="70">ROUND(E898/D898*100,2)</f>
        <v>774.43</v>
      </c>
      <c r="R898" s="6">
        <f t="shared" ref="R898:R963" si="71">IFERROR(E898/G898,0)</f>
        <v>105.02602739726028</v>
      </c>
      <c r="S898" s="9">
        <f t="shared" ref="S898:S961" si="72">(((J898/60)/60)/24)+DATE(1970,1,1)</f>
        <v>40738.208333333336</v>
      </c>
      <c r="T898" s="9">
        <f t="shared" ref="T898:T961" si="73">(((K898/60)/60)/24)+DATE(1970,1,1)</f>
        <v>40741.208333333336</v>
      </c>
      <c r="U898" t="str">
        <f t="shared" si="69"/>
        <v>2011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tr" cm="1">
        <f t="array" ref="O899:P899">_xlfn.TEXTSPLIT(N899,"/")</f>
        <v>theater</v>
      </c>
      <c r="P899" t="str">
        <v>plays</v>
      </c>
      <c r="Q899" s="5">
        <f t="shared" si="70"/>
        <v>27.69</v>
      </c>
      <c r="R899" s="6">
        <f t="shared" si="71"/>
        <v>90.259259259259252</v>
      </c>
      <c r="S899" s="9">
        <f t="shared" si="72"/>
        <v>43583.208333333328</v>
      </c>
      <c r="T899" s="9">
        <f t="shared" si="73"/>
        <v>43585.208333333328</v>
      </c>
      <c r="U899" t="str">
        <f t="shared" ref="U899:U962" si="74">TEXT(S899,"yyyy")</f>
        <v>2019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tr" cm="1">
        <f t="array" ref="O900:P900">_xlfn.TEXTSPLIT(N900,"/")</f>
        <v>film &amp; video</v>
      </c>
      <c r="P900" t="str">
        <v>documentary</v>
      </c>
      <c r="Q900" s="5">
        <f t="shared" si="70"/>
        <v>52.48</v>
      </c>
      <c r="R900" s="6">
        <f t="shared" si="71"/>
        <v>76.978705978705975</v>
      </c>
      <c r="S900" s="9">
        <f t="shared" si="72"/>
        <v>43815.25</v>
      </c>
      <c r="T900" s="9">
        <f t="shared" si="73"/>
        <v>43821.25</v>
      </c>
      <c r="U900" t="str">
        <f t="shared" si="74"/>
        <v>2019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tr" cm="1">
        <f t="array" ref="O901:P901">_xlfn.TEXTSPLIT(N901,"/")</f>
        <v>music</v>
      </c>
      <c r="P901" t="str">
        <v>jazz</v>
      </c>
      <c r="Q901" s="5">
        <f t="shared" si="70"/>
        <v>407.1</v>
      </c>
      <c r="R901" s="6">
        <f t="shared" si="71"/>
        <v>102.60162601626017</v>
      </c>
      <c r="S901" s="9">
        <f t="shared" si="72"/>
        <v>41554.208333333336</v>
      </c>
      <c r="T901" s="9">
        <f t="shared" si="73"/>
        <v>41572.208333333336</v>
      </c>
      <c r="U901" t="str">
        <f t="shared" si="74"/>
        <v>2013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tr" cm="1">
        <f t="array" ref="O902:P902">_xlfn.TEXTSPLIT(N902,"/")</f>
        <v>technology</v>
      </c>
      <c r="P902" t="str">
        <v>web</v>
      </c>
      <c r="Q902" s="5">
        <f t="shared" si="70"/>
        <v>2</v>
      </c>
      <c r="R902" s="6">
        <f t="shared" si="71"/>
        <v>2</v>
      </c>
      <c r="S902" s="9">
        <f t="shared" si="72"/>
        <v>41901.208333333336</v>
      </c>
      <c r="T902" s="9">
        <f t="shared" si="73"/>
        <v>41902.208333333336</v>
      </c>
      <c r="U902" t="str">
        <f t="shared" si="74"/>
        <v>2014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tr" cm="1">
        <f t="array" ref="O903:P903">_xlfn.TEXTSPLIT(N903,"/")</f>
        <v>music</v>
      </c>
      <c r="P903" t="str">
        <v>rock</v>
      </c>
      <c r="Q903" s="5">
        <f t="shared" si="70"/>
        <v>156.18</v>
      </c>
      <c r="R903" s="6">
        <f t="shared" si="71"/>
        <v>55.0062893081761</v>
      </c>
      <c r="S903" s="9">
        <f t="shared" si="72"/>
        <v>43298.208333333328</v>
      </c>
      <c r="T903" s="9">
        <f t="shared" si="73"/>
        <v>43331.208333333328</v>
      </c>
      <c r="U903" t="str">
        <f t="shared" si="74"/>
        <v>2018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tr" cm="1">
        <f t="array" ref="O904:P904">_xlfn.TEXTSPLIT(N904,"/")</f>
        <v>technology</v>
      </c>
      <c r="P904" t="str">
        <v>web</v>
      </c>
      <c r="Q904" s="5">
        <f t="shared" si="70"/>
        <v>252.43</v>
      </c>
      <c r="R904" s="6">
        <f t="shared" si="71"/>
        <v>32.127272727272725</v>
      </c>
      <c r="S904" s="9">
        <f t="shared" si="72"/>
        <v>42399.25</v>
      </c>
      <c r="T904" s="9">
        <f t="shared" si="73"/>
        <v>42441.25</v>
      </c>
      <c r="U904" t="str">
        <f t="shared" si="74"/>
        <v>2016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tr" cm="1">
        <f t="array" ref="O905:P905">_xlfn.TEXTSPLIT(N905,"/")</f>
        <v>publishing</v>
      </c>
      <c r="P905" t="str">
        <v>nonfiction</v>
      </c>
      <c r="Q905" s="5">
        <f t="shared" si="70"/>
        <v>1.73</v>
      </c>
      <c r="R905" s="6">
        <f t="shared" si="71"/>
        <v>50.642857142857146</v>
      </c>
      <c r="S905" s="9">
        <f t="shared" si="72"/>
        <v>41034.208333333336</v>
      </c>
      <c r="T905" s="9">
        <f t="shared" si="73"/>
        <v>41049.208333333336</v>
      </c>
      <c r="U905" t="str">
        <f t="shared" si="74"/>
        <v>2012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tr" cm="1">
        <f t="array" ref="O906:P906">_xlfn.TEXTSPLIT(N906,"/")</f>
        <v>publishing</v>
      </c>
      <c r="P906" t="str">
        <v>radio &amp; podcasts</v>
      </c>
      <c r="Q906" s="5">
        <f t="shared" si="70"/>
        <v>12.23</v>
      </c>
      <c r="R906" s="6">
        <f t="shared" si="71"/>
        <v>49.6875</v>
      </c>
      <c r="S906" s="9">
        <f t="shared" si="72"/>
        <v>41186.208333333336</v>
      </c>
      <c r="T906" s="9">
        <f t="shared" si="73"/>
        <v>41190.208333333336</v>
      </c>
      <c r="U906" t="str">
        <f t="shared" si="74"/>
        <v>2012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tr" cm="1">
        <f t="array" ref="O907:P907">_xlfn.TEXTSPLIT(N907,"/")</f>
        <v>theater</v>
      </c>
      <c r="P907" t="str">
        <v>plays</v>
      </c>
      <c r="Q907" s="5">
        <f t="shared" si="70"/>
        <v>163.99</v>
      </c>
      <c r="R907" s="6">
        <f t="shared" si="71"/>
        <v>54.894067796610166</v>
      </c>
      <c r="S907" s="9">
        <f t="shared" si="72"/>
        <v>41536.208333333336</v>
      </c>
      <c r="T907" s="9">
        <f t="shared" si="73"/>
        <v>41539.208333333336</v>
      </c>
      <c r="U907" t="str">
        <f t="shared" si="74"/>
        <v>2013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tr" cm="1">
        <f t="array" ref="O908:P908">_xlfn.TEXTSPLIT(N908,"/")</f>
        <v>film &amp; video</v>
      </c>
      <c r="P908" t="str">
        <v>documentary</v>
      </c>
      <c r="Q908" s="5">
        <f t="shared" si="70"/>
        <v>162.97999999999999</v>
      </c>
      <c r="R908" s="6">
        <f t="shared" si="71"/>
        <v>46.931937172774866</v>
      </c>
      <c r="S908" s="9">
        <f t="shared" si="72"/>
        <v>42868.208333333328</v>
      </c>
      <c r="T908" s="9">
        <f t="shared" si="73"/>
        <v>42904.208333333328</v>
      </c>
      <c r="U908" t="str">
        <f t="shared" si="74"/>
        <v>2017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tr" cm="1">
        <f t="array" ref="O909:P909">_xlfn.TEXTSPLIT(N909,"/")</f>
        <v>theater</v>
      </c>
      <c r="P909" t="str">
        <v>plays</v>
      </c>
      <c r="Q909" s="5">
        <f t="shared" si="70"/>
        <v>20.25</v>
      </c>
      <c r="R909" s="6">
        <f t="shared" si="71"/>
        <v>44.951219512195124</v>
      </c>
      <c r="S909" s="9">
        <f t="shared" si="72"/>
        <v>40660.208333333336</v>
      </c>
      <c r="T909" s="9">
        <f t="shared" si="73"/>
        <v>40667.208333333336</v>
      </c>
      <c r="U909" t="str">
        <f t="shared" si="74"/>
        <v>2011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tr" cm="1">
        <f t="array" ref="O910:P910">_xlfn.TEXTSPLIT(N910,"/")</f>
        <v>games</v>
      </c>
      <c r="P910" t="str">
        <v>video games</v>
      </c>
      <c r="Q910" s="5">
        <f t="shared" si="70"/>
        <v>319.24</v>
      </c>
      <c r="R910" s="6">
        <f t="shared" si="71"/>
        <v>30.99898322318251</v>
      </c>
      <c r="S910" s="9">
        <f t="shared" si="72"/>
        <v>41031.208333333336</v>
      </c>
      <c r="T910" s="9">
        <f t="shared" si="73"/>
        <v>41042.208333333336</v>
      </c>
      <c r="U910" t="str">
        <f t="shared" si="74"/>
        <v>2012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tr" cm="1">
        <f t="array" ref="O911:P911">_xlfn.TEXTSPLIT(N911,"/")</f>
        <v>theater</v>
      </c>
      <c r="P911" t="str">
        <v>plays</v>
      </c>
      <c r="Q911" s="5">
        <f t="shared" si="70"/>
        <v>478.94</v>
      </c>
      <c r="R911" s="6">
        <f t="shared" si="71"/>
        <v>107.7625</v>
      </c>
      <c r="S911" s="9">
        <f t="shared" si="72"/>
        <v>43255.208333333328</v>
      </c>
      <c r="T911" s="9">
        <f t="shared" si="73"/>
        <v>43282.208333333328</v>
      </c>
      <c r="U911" t="str">
        <f t="shared" si="74"/>
        <v>2018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tr" cm="1">
        <f t="array" ref="O912:P912">_xlfn.TEXTSPLIT(N912,"/")</f>
        <v>theater</v>
      </c>
      <c r="P912" t="str">
        <v>plays</v>
      </c>
      <c r="Q912" s="5">
        <f t="shared" si="70"/>
        <v>19.559999999999999</v>
      </c>
      <c r="R912" s="6">
        <f t="shared" si="71"/>
        <v>102.07770270270271</v>
      </c>
      <c r="S912" s="9">
        <f t="shared" si="72"/>
        <v>42026.25</v>
      </c>
      <c r="T912" s="9">
        <f t="shared" si="73"/>
        <v>42027.25</v>
      </c>
      <c r="U912" t="str">
        <f t="shared" si="74"/>
        <v>2015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tr" cm="1">
        <f t="array" ref="O913:P913">_xlfn.TEXTSPLIT(N913,"/")</f>
        <v>technology</v>
      </c>
      <c r="P913" t="str">
        <v>web</v>
      </c>
      <c r="Q913" s="5">
        <f t="shared" si="70"/>
        <v>198.95</v>
      </c>
      <c r="R913" s="6">
        <f t="shared" si="71"/>
        <v>24.976190476190474</v>
      </c>
      <c r="S913" s="9">
        <f t="shared" si="72"/>
        <v>43717.208333333328</v>
      </c>
      <c r="T913" s="9">
        <f t="shared" si="73"/>
        <v>43719.208333333328</v>
      </c>
      <c r="U913" t="str">
        <f t="shared" si="74"/>
        <v>2019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tr" cm="1">
        <f t="array" ref="O914:P914">_xlfn.TEXTSPLIT(N914,"/")</f>
        <v>film &amp; video</v>
      </c>
      <c r="P914" t="str">
        <v>drama</v>
      </c>
      <c r="Q914" s="5">
        <f t="shared" si="70"/>
        <v>795</v>
      </c>
      <c r="R914" s="6">
        <f t="shared" si="71"/>
        <v>79.944134078212286</v>
      </c>
      <c r="S914" s="9">
        <f t="shared" si="72"/>
        <v>41157.208333333336</v>
      </c>
      <c r="T914" s="9">
        <f t="shared" si="73"/>
        <v>41170.208333333336</v>
      </c>
      <c r="U914" t="str">
        <f t="shared" si="74"/>
        <v>2012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tr" cm="1">
        <f t="array" ref="O915:P915">_xlfn.TEXTSPLIT(N915,"/")</f>
        <v>film &amp; video</v>
      </c>
      <c r="P915" t="str">
        <v>drama</v>
      </c>
      <c r="Q915" s="5">
        <f t="shared" si="70"/>
        <v>50.62</v>
      </c>
      <c r="R915" s="6">
        <f t="shared" si="71"/>
        <v>67.946462715105156</v>
      </c>
      <c r="S915" s="9">
        <f t="shared" si="72"/>
        <v>43597.208333333328</v>
      </c>
      <c r="T915" s="9">
        <f t="shared" si="73"/>
        <v>43610.208333333328</v>
      </c>
      <c r="U915" t="str">
        <f t="shared" si="74"/>
        <v>2019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tr" cm="1">
        <f t="array" ref="O916:P916">_xlfn.TEXTSPLIT(N916,"/")</f>
        <v>theater</v>
      </c>
      <c r="P916" t="str">
        <v>plays</v>
      </c>
      <c r="Q916" s="5">
        <f t="shared" si="70"/>
        <v>57.44</v>
      </c>
      <c r="R916" s="6">
        <f t="shared" si="71"/>
        <v>26.070921985815602</v>
      </c>
      <c r="S916" s="9">
        <f t="shared" si="72"/>
        <v>41490.208333333336</v>
      </c>
      <c r="T916" s="9">
        <f t="shared" si="73"/>
        <v>41502.208333333336</v>
      </c>
      <c r="U916" t="str">
        <f t="shared" si="74"/>
        <v>2013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tr" cm="1">
        <f t="array" ref="O917:P917">_xlfn.TEXTSPLIT(N917,"/")</f>
        <v>film &amp; video</v>
      </c>
      <c r="P917" t="str">
        <v>television</v>
      </c>
      <c r="Q917" s="5">
        <f t="shared" si="70"/>
        <v>155.63</v>
      </c>
      <c r="R917" s="6">
        <f t="shared" si="71"/>
        <v>105.0032154340836</v>
      </c>
      <c r="S917" s="9">
        <f t="shared" si="72"/>
        <v>42976.208333333328</v>
      </c>
      <c r="T917" s="9">
        <f t="shared" si="73"/>
        <v>42985.208333333328</v>
      </c>
      <c r="U917" t="str">
        <f t="shared" si="74"/>
        <v>2017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tr" cm="1">
        <f t="array" ref="O918:P918">_xlfn.TEXTSPLIT(N918,"/")</f>
        <v>photography</v>
      </c>
      <c r="P918" t="str">
        <v>photography books</v>
      </c>
      <c r="Q918" s="5">
        <f t="shared" si="70"/>
        <v>36.299999999999997</v>
      </c>
      <c r="R918" s="6">
        <f t="shared" si="71"/>
        <v>25.826923076923077</v>
      </c>
      <c r="S918" s="9">
        <f t="shared" si="72"/>
        <v>41991.25</v>
      </c>
      <c r="T918" s="9">
        <f t="shared" si="73"/>
        <v>42000.25</v>
      </c>
      <c r="U918" t="str">
        <f t="shared" si="74"/>
        <v>2014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tr" cm="1">
        <f t="array" ref="O919:P919">_xlfn.TEXTSPLIT(N919,"/")</f>
        <v>film &amp; video</v>
      </c>
      <c r="P919" t="str">
        <v>shorts</v>
      </c>
      <c r="Q919" s="5">
        <f t="shared" si="70"/>
        <v>58.25</v>
      </c>
      <c r="R919" s="6">
        <f t="shared" si="71"/>
        <v>77.666666666666671</v>
      </c>
      <c r="S919" s="9">
        <f t="shared" si="72"/>
        <v>40722.208333333336</v>
      </c>
      <c r="T919" s="9">
        <f t="shared" si="73"/>
        <v>40746.208333333336</v>
      </c>
      <c r="U919" t="str">
        <f t="shared" si="74"/>
        <v>2011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tr" cm="1">
        <f t="array" ref="O920:P920">_xlfn.TEXTSPLIT(N920,"/")</f>
        <v>publishing</v>
      </c>
      <c r="P920" t="str">
        <v>radio &amp; podcasts</v>
      </c>
      <c r="Q920" s="5">
        <f t="shared" si="70"/>
        <v>237.39</v>
      </c>
      <c r="R920" s="6">
        <f t="shared" si="71"/>
        <v>57.82692307692308</v>
      </c>
      <c r="S920" s="9">
        <f t="shared" si="72"/>
        <v>41117.208333333336</v>
      </c>
      <c r="T920" s="9">
        <f t="shared" si="73"/>
        <v>41128.208333333336</v>
      </c>
      <c r="U920" t="str">
        <f t="shared" si="74"/>
        <v>2012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tr" cm="1">
        <f t="array" ref="O921:P921">_xlfn.TEXTSPLIT(N921,"/")</f>
        <v>theater</v>
      </c>
      <c r="P921" t="str">
        <v>plays</v>
      </c>
      <c r="Q921" s="5">
        <f t="shared" si="70"/>
        <v>58.75</v>
      </c>
      <c r="R921" s="6">
        <f t="shared" si="71"/>
        <v>92.955555555555549</v>
      </c>
      <c r="S921" s="9">
        <f t="shared" si="72"/>
        <v>43022.208333333328</v>
      </c>
      <c r="T921" s="9">
        <f t="shared" si="73"/>
        <v>43054.25</v>
      </c>
      <c r="U921" t="str">
        <f t="shared" si="74"/>
        <v>2017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tr" cm="1">
        <f t="array" ref="O922:P922">_xlfn.TEXTSPLIT(N922,"/")</f>
        <v>film &amp; video</v>
      </c>
      <c r="P922" t="str">
        <v>animation</v>
      </c>
      <c r="Q922" s="5">
        <f t="shared" si="70"/>
        <v>182.57</v>
      </c>
      <c r="R922" s="6">
        <f t="shared" si="71"/>
        <v>37.945098039215686</v>
      </c>
      <c r="S922" s="9">
        <f t="shared" si="72"/>
        <v>43503.25</v>
      </c>
      <c r="T922" s="9">
        <f t="shared" si="73"/>
        <v>43523.25</v>
      </c>
      <c r="U922" t="str">
        <f t="shared" si="74"/>
        <v>2019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tr" cm="1">
        <f t="array" ref="O923:P923">_xlfn.TEXTSPLIT(N923,"/")</f>
        <v>technology</v>
      </c>
      <c r="P923" t="str">
        <v>web</v>
      </c>
      <c r="Q923" s="5">
        <f t="shared" si="70"/>
        <v>0.75</v>
      </c>
      <c r="R923" s="6">
        <f t="shared" si="71"/>
        <v>31.842105263157894</v>
      </c>
      <c r="S923" s="9">
        <f t="shared" si="72"/>
        <v>40951.25</v>
      </c>
      <c r="T923" s="9">
        <f t="shared" si="73"/>
        <v>40965.25</v>
      </c>
      <c r="U923" t="str">
        <f t="shared" si="74"/>
        <v>2012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tr" cm="1">
        <f t="array" ref="O924:P924">_xlfn.TEXTSPLIT(N924,"/")</f>
        <v>music</v>
      </c>
      <c r="P924" t="str">
        <v>world music</v>
      </c>
      <c r="Q924" s="5">
        <f t="shared" si="70"/>
        <v>175.95</v>
      </c>
      <c r="R924" s="6">
        <f t="shared" si="71"/>
        <v>40</v>
      </c>
      <c r="S924" s="9">
        <f t="shared" si="72"/>
        <v>43443.25</v>
      </c>
      <c r="T924" s="9">
        <f t="shared" si="73"/>
        <v>43452.25</v>
      </c>
      <c r="U924" t="str">
        <f t="shared" si="74"/>
        <v>2018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tr" cm="1">
        <f t="array" ref="O925:P925">_xlfn.TEXTSPLIT(N925,"/")</f>
        <v>theater</v>
      </c>
      <c r="P925" t="str">
        <v>plays</v>
      </c>
      <c r="Q925" s="5">
        <f t="shared" si="70"/>
        <v>237.88</v>
      </c>
      <c r="R925" s="6">
        <f t="shared" si="71"/>
        <v>101.1</v>
      </c>
      <c r="S925" s="9">
        <f t="shared" si="72"/>
        <v>40373.208333333336</v>
      </c>
      <c r="T925" s="9">
        <f t="shared" si="73"/>
        <v>40374.208333333336</v>
      </c>
      <c r="U925" t="str">
        <f t="shared" si="74"/>
        <v>2010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tr" cm="1">
        <f t="array" ref="O926:P926">_xlfn.TEXTSPLIT(N926,"/")</f>
        <v>theater</v>
      </c>
      <c r="P926" t="str">
        <v>plays</v>
      </c>
      <c r="Q926" s="5">
        <f t="shared" si="70"/>
        <v>488.05</v>
      </c>
      <c r="R926" s="6">
        <f t="shared" si="71"/>
        <v>84.006989951944078</v>
      </c>
      <c r="S926" s="9">
        <f t="shared" si="72"/>
        <v>43769.208333333328</v>
      </c>
      <c r="T926" s="9">
        <f t="shared" si="73"/>
        <v>43780.25</v>
      </c>
      <c r="U926" t="str">
        <f t="shared" si="74"/>
        <v>2019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tr" cm="1">
        <f t="array" ref="O927:P927">_xlfn.TEXTSPLIT(N927,"/")</f>
        <v>theater</v>
      </c>
      <c r="P927" t="str">
        <v>plays</v>
      </c>
      <c r="Q927" s="5">
        <f t="shared" si="70"/>
        <v>224.07</v>
      </c>
      <c r="R927" s="6">
        <f t="shared" si="71"/>
        <v>103.41538461538461</v>
      </c>
      <c r="S927" s="9">
        <f t="shared" si="72"/>
        <v>43000.208333333328</v>
      </c>
      <c r="T927" s="9">
        <f t="shared" si="73"/>
        <v>43012.208333333328</v>
      </c>
      <c r="U927" t="str">
        <f t="shared" si="74"/>
        <v>2017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tr" cm="1">
        <f t="array" ref="O928:P928">_xlfn.TEXTSPLIT(N928,"/")</f>
        <v>food</v>
      </c>
      <c r="P928" t="str">
        <v>food trucks</v>
      </c>
      <c r="Q928" s="5">
        <f t="shared" si="70"/>
        <v>18.13</v>
      </c>
      <c r="R928" s="6">
        <f t="shared" si="71"/>
        <v>105.13333333333334</v>
      </c>
      <c r="S928" s="9">
        <f t="shared" si="72"/>
        <v>42502.208333333328</v>
      </c>
      <c r="T928" s="9">
        <f t="shared" si="73"/>
        <v>42506.208333333328</v>
      </c>
      <c r="U928" t="str">
        <f t="shared" si="74"/>
        <v>2016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tr" cm="1">
        <f t="array" ref="O929:P929">_xlfn.TEXTSPLIT(N929,"/")</f>
        <v>theater</v>
      </c>
      <c r="P929" t="str">
        <v>plays</v>
      </c>
      <c r="Q929" s="5">
        <f t="shared" si="70"/>
        <v>45.85</v>
      </c>
      <c r="R929" s="6">
        <f t="shared" si="71"/>
        <v>89.21621621621621</v>
      </c>
      <c r="S929" s="9">
        <f t="shared" si="72"/>
        <v>41102.208333333336</v>
      </c>
      <c r="T929" s="9">
        <f t="shared" si="73"/>
        <v>41131.208333333336</v>
      </c>
      <c r="U929" t="str">
        <f t="shared" si="74"/>
        <v>2012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tr" cm="1">
        <f t="array" ref="O930:P930">_xlfn.TEXTSPLIT(N930,"/")</f>
        <v>technology</v>
      </c>
      <c r="P930" t="str">
        <v>web</v>
      </c>
      <c r="Q930" s="5">
        <f t="shared" si="70"/>
        <v>117.32</v>
      </c>
      <c r="R930" s="6">
        <f t="shared" si="71"/>
        <v>51.995234312946785</v>
      </c>
      <c r="S930" s="9">
        <f t="shared" si="72"/>
        <v>41637.25</v>
      </c>
      <c r="T930" s="9">
        <f t="shared" si="73"/>
        <v>41646.25</v>
      </c>
      <c r="U930" t="str">
        <f t="shared" si="74"/>
        <v>2013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tr" cm="1">
        <f t="array" ref="O931:P931">_xlfn.TEXTSPLIT(N931,"/")</f>
        <v>theater</v>
      </c>
      <c r="P931" t="str">
        <v>plays</v>
      </c>
      <c r="Q931" s="5">
        <f t="shared" si="70"/>
        <v>217.31</v>
      </c>
      <c r="R931" s="6">
        <f t="shared" si="71"/>
        <v>64.956521739130437</v>
      </c>
      <c r="S931" s="9">
        <f t="shared" si="72"/>
        <v>42858.208333333328</v>
      </c>
      <c r="T931" s="9">
        <f t="shared" si="73"/>
        <v>42872.208333333328</v>
      </c>
      <c r="U931" t="str">
        <f t="shared" si="74"/>
        <v>2017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tr" cm="1">
        <f t="array" ref="O932:P932">_xlfn.TEXTSPLIT(N932,"/")</f>
        <v>theater</v>
      </c>
      <c r="P932" t="str">
        <v>plays</v>
      </c>
      <c r="Q932" s="5">
        <f t="shared" si="70"/>
        <v>112.29</v>
      </c>
      <c r="R932" s="6">
        <f t="shared" si="71"/>
        <v>46.235294117647058</v>
      </c>
      <c r="S932" s="9">
        <f t="shared" si="72"/>
        <v>42060.25</v>
      </c>
      <c r="T932" s="9">
        <f t="shared" si="73"/>
        <v>42067.25</v>
      </c>
      <c r="U932" t="str">
        <f t="shared" si="74"/>
        <v>2015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tr" cm="1">
        <f t="array" ref="O933:P933">_xlfn.TEXTSPLIT(N933,"/")</f>
        <v>theater</v>
      </c>
      <c r="P933" t="str">
        <v>plays</v>
      </c>
      <c r="Q933" s="5">
        <f t="shared" si="70"/>
        <v>72.52</v>
      </c>
      <c r="R933" s="6">
        <f t="shared" si="71"/>
        <v>51.151785714285715</v>
      </c>
      <c r="S933" s="9">
        <f t="shared" si="72"/>
        <v>41818.208333333336</v>
      </c>
      <c r="T933" s="9">
        <f t="shared" si="73"/>
        <v>41820.208333333336</v>
      </c>
      <c r="U933" t="str">
        <f t="shared" si="74"/>
        <v>2014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tr" cm="1">
        <f t="array" ref="O934:P934">_xlfn.TEXTSPLIT(N934,"/")</f>
        <v>music</v>
      </c>
      <c r="P934" t="str">
        <v>rock</v>
      </c>
      <c r="Q934" s="5">
        <f t="shared" si="70"/>
        <v>212.3</v>
      </c>
      <c r="R934" s="6">
        <f t="shared" si="71"/>
        <v>33.909722222222221</v>
      </c>
      <c r="S934" s="9">
        <f t="shared" si="72"/>
        <v>41709.208333333336</v>
      </c>
      <c r="T934" s="9">
        <f t="shared" si="73"/>
        <v>41712.208333333336</v>
      </c>
      <c r="U934" t="str">
        <f t="shared" si="74"/>
        <v>2014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tr" cm="1">
        <f t="array" ref="O935:P935">_xlfn.TEXTSPLIT(N935,"/")</f>
        <v>theater</v>
      </c>
      <c r="P935" t="str">
        <v>plays</v>
      </c>
      <c r="Q935" s="5">
        <f t="shared" si="70"/>
        <v>239.75</v>
      </c>
      <c r="R935" s="6">
        <f t="shared" si="71"/>
        <v>92.016298633017882</v>
      </c>
      <c r="S935" s="9">
        <f t="shared" si="72"/>
        <v>41372.208333333336</v>
      </c>
      <c r="T935" s="9">
        <f t="shared" si="73"/>
        <v>41385.208333333336</v>
      </c>
      <c r="U935" t="str">
        <f t="shared" si="74"/>
        <v>2013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tr" cm="1">
        <f t="array" ref="O936:P936">_xlfn.TEXTSPLIT(N936,"/")</f>
        <v>theater</v>
      </c>
      <c r="P936" t="str">
        <v>plays</v>
      </c>
      <c r="Q936" s="5">
        <f t="shared" si="70"/>
        <v>181.94</v>
      </c>
      <c r="R936" s="6">
        <f t="shared" si="71"/>
        <v>107.42857142857143</v>
      </c>
      <c r="S936" s="9">
        <f t="shared" si="72"/>
        <v>42422.25</v>
      </c>
      <c r="T936" s="9">
        <f t="shared" si="73"/>
        <v>42428.25</v>
      </c>
      <c r="U936" t="str">
        <f t="shared" si="74"/>
        <v>2016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tr" cm="1">
        <f t="array" ref="O937:P937">_xlfn.TEXTSPLIT(N937,"/")</f>
        <v>theater</v>
      </c>
      <c r="P937" t="str">
        <v>plays</v>
      </c>
      <c r="Q937" s="5">
        <f t="shared" si="70"/>
        <v>164.13</v>
      </c>
      <c r="R937" s="6">
        <f t="shared" si="71"/>
        <v>75.848484848484844</v>
      </c>
      <c r="S937" s="9">
        <f t="shared" si="72"/>
        <v>42209.208333333328</v>
      </c>
      <c r="T937" s="9">
        <f t="shared" si="73"/>
        <v>42216.208333333328</v>
      </c>
      <c r="U937" t="str">
        <f t="shared" si="74"/>
        <v>2015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tr" cm="1">
        <f t="array" ref="O938:P938">_xlfn.TEXTSPLIT(N938,"/")</f>
        <v>theater</v>
      </c>
      <c r="P938" t="str">
        <v>plays</v>
      </c>
      <c r="Q938" s="5">
        <f t="shared" si="70"/>
        <v>1.64</v>
      </c>
      <c r="R938" s="6">
        <f t="shared" si="71"/>
        <v>80.476190476190482</v>
      </c>
      <c r="S938" s="9">
        <f t="shared" si="72"/>
        <v>43668.208333333328</v>
      </c>
      <c r="T938" s="9">
        <f t="shared" si="73"/>
        <v>43671.208333333328</v>
      </c>
      <c r="U938" t="str">
        <f t="shared" si="74"/>
        <v>2019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tr" cm="1">
        <f t="array" ref="O939:P939">_xlfn.TEXTSPLIT(N939,"/")</f>
        <v>film &amp; video</v>
      </c>
      <c r="P939" t="str">
        <v>documentary</v>
      </c>
      <c r="Q939" s="5">
        <f t="shared" si="70"/>
        <v>49.64</v>
      </c>
      <c r="R939" s="6">
        <f t="shared" si="71"/>
        <v>86.978483606557376</v>
      </c>
      <c r="S939" s="9">
        <f t="shared" si="72"/>
        <v>42334.25</v>
      </c>
      <c r="T939" s="9">
        <f t="shared" si="73"/>
        <v>42343.25</v>
      </c>
      <c r="U939" t="str">
        <f t="shared" si="74"/>
        <v>2015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tr" cm="1">
        <f t="array" ref="O940:P940">_xlfn.TEXTSPLIT(N940,"/")</f>
        <v>publishing</v>
      </c>
      <c r="P940" t="str">
        <v>fiction</v>
      </c>
      <c r="Q940" s="5">
        <f t="shared" si="70"/>
        <v>109.71</v>
      </c>
      <c r="R940" s="6">
        <f t="shared" si="71"/>
        <v>105.13541666666667</v>
      </c>
      <c r="S940" s="9">
        <f t="shared" si="72"/>
        <v>43263.208333333328</v>
      </c>
      <c r="T940" s="9">
        <f t="shared" si="73"/>
        <v>43299.208333333328</v>
      </c>
      <c r="U940" t="str">
        <f t="shared" si="74"/>
        <v>2018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tr" cm="1">
        <f t="array" ref="O941:P941">_xlfn.TEXTSPLIT(N941,"/")</f>
        <v>games</v>
      </c>
      <c r="P941" t="str">
        <v>video games</v>
      </c>
      <c r="Q941" s="5">
        <f t="shared" si="70"/>
        <v>49.22</v>
      </c>
      <c r="R941" s="6">
        <f t="shared" si="71"/>
        <v>57.298507462686565</v>
      </c>
      <c r="S941" s="9">
        <f t="shared" si="72"/>
        <v>40670.208333333336</v>
      </c>
      <c r="T941" s="9">
        <f t="shared" si="73"/>
        <v>40687.208333333336</v>
      </c>
      <c r="U941" t="str">
        <f t="shared" si="74"/>
        <v>2011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tr" cm="1">
        <f t="array" ref="O942:P942">_xlfn.TEXTSPLIT(N942,"/")</f>
        <v>technology</v>
      </c>
      <c r="P942" t="str">
        <v>web</v>
      </c>
      <c r="Q942" s="5">
        <f t="shared" si="70"/>
        <v>62.23</v>
      </c>
      <c r="R942" s="6">
        <f t="shared" si="71"/>
        <v>93.348484848484844</v>
      </c>
      <c r="S942" s="9">
        <f t="shared" si="72"/>
        <v>41244.25</v>
      </c>
      <c r="T942" s="9">
        <f t="shared" si="73"/>
        <v>41266.25</v>
      </c>
      <c r="U942" t="str">
        <f t="shared" si="74"/>
        <v>2012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tr" cm="1">
        <f t="array" ref="O943:P943">_xlfn.TEXTSPLIT(N943,"/")</f>
        <v>theater</v>
      </c>
      <c r="P943" t="str">
        <v>plays</v>
      </c>
      <c r="Q943" s="5">
        <f t="shared" si="70"/>
        <v>13.06</v>
      </c>
      <c r="R943" s="6">
        <f t="shared" si="71"/>
        <v>71.987179487179489</v>
      </c>
      <c r="S943" s="9">
        <f t="shared" si="72"/>
        <v>40552.25</v>
      </c>
      <c r="T943" s="9">
        <f t="shared" si="73"/>
        <v>40587.25</v>
      </c>
      <c r="U943" t="str">
        <f t="shared" si="74"/>
        <v>2011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tr" cm="1">
        <f t="array" ref="O944:P944">_xlfn.TEXTSPLIT(N944,"/")</f>
        <v>theater</v>
      </c>
      <c r="P944" t="str">
        <v>plays</v>
      </c>
      <c r="Q944" s="5">
        <f t="shared" si="70"/>
        <v>64.64</v>
      </c>
      <c r="R944" s="6">
        <f t="shared" si="71"/>
        <v>92.611940298507463</v>
      </c>
      <c r="S944" s="9">
        <f t="shared" si="72"/>
        <v>40568.25</v>
      </c>
      <c r="T944" s="9">
        <f t="shared" si="73"/>
        <v>40571.25</v>
      </c>
      <c r="U944" t="str">
        <f t="shared" si="74"/>
        <v>2011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tr" cm="1">
        <f t="array" ref="O945:P945">_xlfn.TEXTSPLIT(N945,"/")</f>
        <v>food</v>
      </c>
      <c r="P945" t="str">
        <v>food trucks</v>
      </c>
      <c r="Q945" s="5">
        <f t="shared" si="70"/>
        <v>159.59</v>
      </c>
      <c r="R945" s="6">
        <f t="shared" si="71"/>
        <v>104.99122807017544</v>
      </c>
      <c r="S945" s="9">
        <f t="shared" si="72"/>
        <v>41906.208333333336</v>
      </c>
      <c r="T945" s="9">
        <f t="shared" si="73"/>
        <v>41941.208333333336</v>
      </c>
      <c r="U945" t="str">
        <f t="shared" si="74"/>
        <v>2014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tr" cm="1">
        <f t="array" ref="O946:P946">_xlfn.TEXTSPLIT(N946,"/")</f>
        <v>photography</v>
      </c>
      <c r="P946" t="str">
        <v>photography books</v>
      </c>
      <c r="Q946" s="5">
        <f t="shared" si="70"/>
        <v>81.42</v>
      </c>
      <c r="R946" s="6">
        <f t="shared" si="71"/>
        <v>30.958174904942965</v>
      </c>
      <c r="S946" s="9">
        <f t="shared" si="72"/>
        <v>42776.25</v>
      </c>
      <c r="T946" s="9">
        <f t="shared" si="73"/>
        <v>42795.25</v>
      </c>
      <c r="U946" t="str">
        <f t="shared" si="74"/>
        <v>2017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tr" cm="1">
        <f t="array" ref="O947:P947">_xlfn.TEXTSPLIT(N947,"/")</f>
        <v>photography</v>
      </c>
      <c r="P947" t="str">
        <v>photography books</v>
      </c>
      <c r="Q947" s="5">
        <f t="shared" si="70"/>
        <v>32.44</v>
      </c>
      <c r="R947" s="6">
        <f t="shared" si="71"/>
        <v>33.001182732111175</v>
      </c>
      <c r="S947" s="9">
        <f t="shared" si="72"/>
        <v>41004.208333333336</v>
      </c>
      <c r="T947" s="9">
        <f t="shared" si="73"/>
        <v>41019.208333333336</v>
      </c>
      <c r="U947" t="str">
        <f t="shared" si="74"/>
        <v>2012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tr" cm="1">
        <f t="array" ref="O948:P948">_xlfn.TEXTSPLIT(N948,"/")</f>
        <v>theater</v>
      </c>
      <c r="P948" t="str">
        <v>plays</v>
      </c>
      <c r="Q948" s="5">
        <f t="shared" si="70"/>
        <v>9.91</v>
      </c>
      <c r="R948" s="6">
        <f t="shared" si="71"/>
        <v>84.187845303867405</v>
      </c>
      <c r="S948" s="9">
        <f t="shared" si="72"/>
        <v>40710.208333333336</v>
      </c>
      <c r="T948" s="9">
        <f t="shared" si="73"/>
        <v>40712.208333333336</v>
      </c>
      <c r="U948" t="str">
        <f t="shared" si="74"/>
        <v>2011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tr" cm="1">
        <f t="array" ref="O949:P949">_xlfn.TEXTSPLIT(N949,"/")</f>
        <v>theater</v>
      </c>
      <c r="P949" t="str">
        <v>plays</v>
      </c>
      <c r="Q949" s="5">
        <f t="shared" si="70"/>
        <v>26.69</v>
      </c>
      <c r="R949" s="6">
        <f t="shared" si="71"/>
        <v>73.92307692307692</v>
      </c>
      <c r="S949" s="9">
        <f t="shared" si="72"/>
        <v>41908.208333333336</v>
      </c>
      <c r="T949" s="9">
        <f t="shared" si="73"/>
        <v>41915.208333333336</v>
      </c>
      <c r="U949" t="str">
        <f t="shared" si="74"/>
        <v>2014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tr" cm="1">
        <f t="array" ref="O950:P950">_xlfn.TEXTSPLIT(N950,"/")</f>
        <v>film &amp; video</v>
      </c>
      <c r="P950" t="str">
        <v>documentary</v>
      </c>
      <c r="Q950" s="5">
        <f t="shared" si="70"/>
        <v>62.96</v>
      </c>
      <c r="R950" s="6">
        <f t="shared" si="71"/>
        <v>36.987499999999997</v>
      </c>
      <c r="S950" s="9">
        <f t="shared" si="72"/>
        <v>41985.25</v>
      </c>
      <c r="T950" s="9">
        <f t="shared" si="73"/>
        <v>41995.25</v>
      </c>
      <c r="U950" t="str">
        <f t="shared" si="74"/>
        <v>2014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tr" cm="1">
        <f t="array" ref="O951:P951">_xlfn.TEXTSPLIT(N951,"/")</f>
        <v>technology</v>
      </c>
      <c r="P951" t="str">
        <v>web</v>
      </c>
      <c r="Q951" s="5">
        <f t="shared" si="70"/>
        <v>161.36000000000001</v>
      </c>
      <c r="R951" s="6">
        <f t="shared" si="71"/>
        <v>46.896551724137929</v>
      </c>
      <c r="S951" s="9">
        <f t="shared" si="72"/>
        <v>42112.208333333328</v>
      </c>
      <c r="T951" s="9">
        <f t="shared" si="73"/>
        <v>42131.208333333328</v>
      </c>
      <c r="U951" t="str">
        <f t="shared" si="74"/>
        <v>2015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tr" cm="1">
        <f t="array" ref="O952:P952">_xlfn.TEXTSPLIT(N952,"/")</f>
        <v>theater</v>
      </c>
      <c r="P952" t="str">
        <v>plays</v>
      </c>
      <c r="Q952" s="5">
        <f t="shared" si="70"/>
        <v>5</v>
      </c>
      <c r="R952" s="6">
        <f t="shared" si="71"/>
        <v>5</v>
      </c>
      <c r="S952" s="9">
        <f t="shared" si="72"/>
        <v>43571.208333333328</v>
      </c>
      <c r="T952" s="9">
        <f t="shared" si="73"/>
        <v>43576.208333333328</v>
      </c>
      <c r="U952" t="str">
        <f t="shared" si="74"/>
        <v>2019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tr" cm="1">
        <f t="array" ref="O953:P953">_xlfn.TEXTSPLIT(N953,"/")</f>
        <v>music</v>
      </c>
      <c r="P953" t="str">
        <v>rock</v>
      </c>
      <c r="Q953" s="5">
        <f t="shared" si="70"/>
        <v>1096.94</v>
      </c>
      <c r="R953" s="6">
        <f t="shared" si="71"/>
        <v>102.02437459910199</v>
      </c>
      <c r="S953" s="9">
        <f t="shared" si="72"/>
        <v>42730.25</v>
      </c>
      <c r="T953" s="9">
        <f t="shared" si="73"/>
        <v>42731.25</v>
      </c>
      <c r="U953" t="str">
        <f t="shared" si="74"/>
        <v>2016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tr" cm="1">
        <f t="array" ref="O954:P954">_xlfn.TEXTSPLIT(N954,"/")</f>
        <v>film &amp; video</v>
      </c>
      <c r="P954" t="str">
        <v>documentary</v>
      </c>
      <c r="Q954" s="5">
        <f t="shared" si="70"/>
        <v>70.09</v>
      </c>
      <c r="R954" s="6">
        <f t="shared" si="71"/>
        <v>45.007502206531335</v>
      </c>
      <c r="S954" s="9">
        <f t="shared" si="72"/>
        <v>42591.208333333328</v>
      </c>
      <c r="T954" s="9">
        <f t="shared" si="73"/>
        <v>42605.208333333328</v>
      </c>
      <c r="U954" t="str">
        <f t="shared" si="74"/>
        <v>2016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tr" cm="1">
        <f t="array" ref="O955:P955">_xlfn.TEXTSPLIT(N955,"/")</f>
        <v>film &amp; video</v>
      </c>
      <c r="P955" t="str">
        <v>science fiction</v>
      </c>
      <c r="Q955" s="5">
        <f t="shared" si="70"/>
        <v>60</v>
      </c>
      <c r="R955" s="6">
        <f t="shared" si="71"/>
        <v>94.285714285714292</v>
      </c>
      <c r="S955" s="9">
        <f t="shared" si="72"/>
        <v>42358.25</v>
      </c>
      <c r="T955" s="9">
        <f t="shared" si="73"/>
        <v>42394.25</v>
      </c>
      <c r="U955" t="str">
        <f t="shared" si="74"/>
        <v>2015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tr" cm="1">
        <f t="array" ref="O956:P956">_xlfn.TEXTSPLIT(N956,"/")</f>
        <v>technology</v>
      </c>
      <c r="P956" t="str">
        <v>web</v>
      </c>
      <c r="Q956" s="5">
        <f t="shared" si="70"/>
        <v>367.1</v>
      </c>
      <c r="R956" s="6">
        <f t="shared" si="71"/>
        <v>101.02325581395348</v>
      </c>
      <c r="S956" s="9">
        <f t="shared" si="72"/>
        <v>41174.208333333336</v>
      </c>
      <c r="T956" s="9">
        <f t="shared" si="73"/>
        <v>41198.208333333336</v>
      </c>
      <c r="U956" t="str">
        <f t="shared" si="74"/>
        <v>2012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tr" cm="1">
        <f t="array" ref="O957:P957">_xlfn.TEXTSPLIT(N957,"/")</f>
        <v>theater</v>
      </c>
      <c r="P957" t="str">
        <v>plays</v>
      </c>
      <c r="Q957" s="5">
        <f t="shared" si="70"/>
        <v>1109</v>
      </c>
      <c r="R957" s="6">
        <f t="shared" si="71"/>
        <v>97.037499999999994</v>
      </c>
      <c r="S957" s="9">
        <f t="shared" si="72"/>
        <v>41238.25</v>
      </c>
      <c r="T957" s="9">
        <f t="shared" si="73"/>
        <v>41240.25</v>
      </c>
      <c r="U957" t="str">
        <f t="shared" si="74"/>
        <v>2012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tr" cm="1">
        <f t="array" ref="O958:P958">_xlfn.TEXTSPLIT(N958,"/")</f>
        <v>film &amp; video</v>
      </c>
      <c r="P958" t="str">
        <v>science fiction</v>
      </c>
      <c r="Q958" s="5">
        <f t="shared" si="70"/>
        <v>19.03</v>
      </c>
      <c r="R958" s="6">
        <f t="shared" si="71"/>
        <v>43.00963855421687</v>
      </c>
      <c r="S958" s="9">
        <f t="shared" si="72"/>
        <v>42360.25</v>
      </c>
      <c r="T958" s="9">
        <f t="shared" si="73"/>
        <v>42364.25</v>
      </c>
      <c r="U958" t="str">
        <f t="shared" si="74"/>
        <v>2015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tr" cm="1">
        <f t="array" ref="O959:P959">_xlfn.TEXTSPLIT(N959,"/")</f>
        <v>theater</v>
      </c>
      <c r="P959" t="str">
        <v>plays</v>
      </c>
      <c r="Q959" s="5">
        <f t="shared" si="70"/>
        <v>126.88</v>
      </c>
      <c r="R959" s="6">
        <f t="shared" si="71"/>
        <v>94.916030534351151</v>
      </c>
      <c r="S959" s="9">
        <f t="shared" si="72"/>
        <v>40955.25</v>
      </c>
      <c r="T959" s="9">
        <f t="shared" si="73"/>
        <v>40958.25</v>
      </c>
      <c r="U959" t="str">
        <f t="shared" si="74"/>
        <v>2012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 cm="1">
        <f t="array" ref="O960:P960">_xlfn.TEXTSPLIT(N960,"/")</f>
        <v>film &amp; video</v>
      </c>
      <c r="P960" t="str">
        <v>animation</v>
      </c>
      <c r="Q960" s="5">
        <f t="shared" si="70"/>
        <v>734.64</v>
      </c>
      <c r="R960" s="6">
        <f t="shared" si="71"/>
        <v>72.151785714285708</v>
      </c>
      <c r="S960" s="9">
        <f t="shared" si="72"/>
        <v>40350.208333333336</v>
      </c>
      <c r="T960" s="9">
        <f t="shared" si="73"/>
        <v>40372.208333333336</v>
      </c>
      <c r="U960" t="str">
        <f t="shared" si="74"/>
        <v>2010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tr" cm="1">
        <f t="array" ref="O961:P961">_xlfn.TEXTSPLIT(N961,"/")</f>
        <v>publishing</v>
      </c>
      <c r="P961" t="str">
        <v>translations</v>
      </c>
      <c r="Q961" s="5">
        <f t="shared" si="70"/>
        <v>4.57</v>
      </c>
      <c r="R961" s="6">
        <f t="shared" si="71"/>
        <v>51.007692307692309</v>
      </c>
      <c r="S961" s="9">
        <f t="shared" si="72"/>
        <v>40357.208333333336</v>
      </c>
      <c r="T961" s="9">
        <f t="shared" si="73"/>
        <v>40385.208333333336</v>
      </c>
      <c r="U961" t="str">
        <f t="shared" si="74"/>
        <v>2010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tr" cm="1">
        <f t="array" ref="O962:P962">_xlfn.TEXTSPLIT(N962,"/")</f>
        <v>technology</v>
      </c>
      <c r="P962" t="str">
        <v>web</v>
      </c>
      <c r="Q962" s="5">
        <f t="shared" ref="Q962:Q1001" si="75">ROUND(E962/D962*100,2)</f>
        <v>85.05</v>
      </c>
      <c r="R962" s="6">
        <f t="shared" si="71"/>
        <v>85.054545454545448</v>
      </c>
      <c r="S962" s="9">
        <f t="shared" ref="S962:S1001" si="76">(((J962/60)/60)/24)+DATE(1970,1,1)</f>
        <v>42408.25</v>
      </c>
      <c r="T962" s="9">
        <f t="shared" ref="T962:T1001" si="77">(((K962/60)/60)/24)+DATE(1970,1,1)</f>
        <v>42445.208333333328</v>
      </c>
      <c r="U962" t="str">
        <f t="shared" si="74"/>
        <v>2016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tr" cm="1">
        <f t="array" ref="O963:P963">_xlfn.TEXTSPLIT(N963,"/")</f>
        <v>publishing</v>
      </c>
      <c r="P963" t="str">
        <v>translations</v>
      </c>
      <c r="Q963" s="5">
        <f t="shared" si="75"/>
        <v>119.3</v>
      </c>
      <c r="R963" s="6">
        <f t="shared" si="71"/>
        <v>43.87096774193548</v>
      </c>
      <c r="S963" s="9">
        <f t="shared" si="76"/>
        <v>40591.25</v>
      </c>
      <c r="T963" s="9">
        <f t="shared" si="77"/>
        <v>40595.25</v>
      </c>
      <c r="U963" t="str">
        <f t="shared" ref="U963:U1001" si="78">TEXT(S963,"yyyy")</f>
        <v>2011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tr" cm="1">
        <f t="array" ref="O964:P964">_xlfn.TEXTSPLIT(N964,"/")</f>
        <v>food</v>
      </c>
      <c r="P964" t="str">
        <v>food trucks</v>
      </c>
      <c r="Q964" s="5">
        <f t="shared" si="75"/>
        <v>296.02999999999997</v>
      </c>
      <c r="R964" s="6">
        <f t="shared" ref="R964:R1001" si="79">IFERROR(E964/G964,0)</f>
        <v>40.063909774436091</v>
      </c>
      <c r="S964" s="9">
        <f t="shared" si="76"/>
        <v>41592.25</v>
      </c>
      <c r="T964" s="9">
        <f t="shared" si="77"/>
        <v>41613.25</v>
      </c>
      <c r="U964" t="str">
        <f t="shared" si="78"/>
        <v>2013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tr" cm="1">
        <f t="array" ref="O965:P965">_xlfn.TEXTSPLIT(N965,"/")</f>
        <v>photography</v>
      </c>
      <c r="P965" t="str">
        <v>photography books</v>
      </c>
      <c r="Q965" s="5">
        <f t="shared" si="75"/>
        <v>84.69</v>
      </c>
      <c r="R965" s="6">
        <f t="shared" si="79"/>
        <v>43.833333333333336</v>
      </c>
      <c r="S965" s="9">
        <f t="shared" si="76"/>
        <v>40607.25</v>
      </c>
      <c r="T965" s="9">
        <f t="shared" si="77"/>
        <v>40613.25</v>
      </c>
      <c r="U965" t="str">
        <f t="shared" si="78"/>
        <v>2011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tr" cm="1">
        <f t="array" ref="O966:P966">_xlfn.TEXTSPLIT(N966,"/")</f>
        <v>theater</v>
      </c>
      <c r="P966" t="str">
        <v>plays</v>
      </c>
      <c r="Q966" s="5">
        <f t="shared" si="75"/>
        <v>355.78</v>
      </c>
      <c r="R966" s="6">
        <f t="shared" si="79"/>
        <v>84.92903225806451</v>
      </c>
      <c r="S966" s="9">
        <f t="shared" si="76"/>
        <v>42135.208333333328</v>
      </c>
      <c r="T966" s="9">
        <f t="shared" si="77"/>
        <v>42140.208333333328</v>
      </c>
      <c r="U966" t="str">
        <f t="shared" si="78"/>
        <v>2015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tr" cm="1">
        <f t="array" ref="O967:P967">_xlfn.TEXTSPLIT(N967,"/")</f>
        <v>music</v>
      </c>
      <c r="P967" t="str">
        <v>rock</v>
      </c>
      <c r="Q967" s="5">
        <f t="shared" si="75"/>
        <v>386.41</v>
      </c>
      <c r="R967" s="6">
        <f t="shared" si="79"/>
        <v>41.067632850241544</v>
      </c>
      <c r="S967" s="9">
        <f t="shared" si="76"/>
        <v>40203.25</v>
      </c>
      <c r="T967" s="9">
        <f t="shared" si="77"/>
        <v>40243.25</v>
      </c>
      <c r="U967" t="str">
        <f t="shared" si="78"/>
        <v>2010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tr" cm="1">
        <f t="array" ref="O968:P968">_xlfn.TEXTSPLIT(N968,"/")</f>
        <v>theater</v>
      </c>
      <c r="P968" t="str">
        <v>plays</v>
      </c>
      <c r="Q968" s="5">
        <f t="shared" si="75"/>
        <v>792.24</v>
      </c>
      <c r="R968" s="6">
        <f t="shared" si="79"/>
        <v>54.971428571428568</v>
      </c>
      <c r="S968" s="9">
        <f t="shared" si="76"/>
        <v>42901.208333333328</v>
      </c>
      <c r="T968" s="9">
        <f t="shared" si="77"/>
        <v>42903.208333333328</v>
      </c>
      <c r="U968" t="str">
        <f t="shared" si="78"/>
        <v>2017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tr" cm="1">
        <f t="array" ref="O969:P969">_xlfn.TEXTSPLIT(N969,"/")</f>
        <v>music</v>
      </c>
      <c r="P969" t="str">
        <v>world music</v>
      </c>
      <c r="Q969" s="5">
        <f t="shared" si="75"/>
        <v>137.03</v>
      </c>
      <c r="R969" s="6">
        <f t="shared" si="79"/>
        <v>77.010807374443743</v>
      </c>
      <c r="S969" s="9">
        <f t="shared" si="76"/>
        <v>41005.208333333336</v>
      </c>
      <c r="T969" s="9">
        <f t="shared" si="77"/>
        <v>41042.208333333336</v>
      </c>
      <c r="U969" t="str">
        <f t="shared" si="78"/>
        <v>2012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tr" cm="1">
        <f t="array" ref="O970:P970">_xlfn.TEXTSPLIT(N970,"/")</f>
        <v>food</v>
      </c>
      <c r="P970" t="str">
        <v>food trucks</v>
      </c>
      <c r="Q970" s="5">
        <f t="shared" si="75"/>
        <v>338.21</v>
      </c>
      <c r="R970" s="6">
        <f t="shared" si="79"/>
        <v>71.201754385964918</v>
      </c>
      <c r="S970" s="9">
        <f t="shared" si="76"/>
        <v>40544.25</v>
      </c>
      <c r="T970" s="9">
        <f t="shared" si="77"/>
        <v>40559.25</v>
      </c>
      <c r="U970" t="str">
        <f t="shared" si="78"/>
        <v>2011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tr" cm="1">
        <f t="array" ref="O971:P971">_xlfn.TEXTSPLIT(N971,"/")</f>
        <v>theater</v>
      </c>
      <c r="P971" t="str">
        <v>plays</v>
      </c>
      <c r="Q971" s="5">
        <f t="shared" si="75"/>
        <v>108.23</v>
      </c>
      <c r="R971" s="6">
        <f t="shared" si="79"/>
        <v>91.935483870967744</v>
      </c>
      <c r="S971" s="9">
        <f t="shared" si="76"/>
        <v>43821.25</v>
      </c>
      <c r="T971" s="9">
        <f t="shared" si="77"/>
        <v>43828.25</v>
      </c>
      <c r="U971" t="str">
        <f t="shared" si="78"/>
        <v>2019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tr" cm="1">
        <f t="array" ref="O972:P972">_xlfn.TEXTSPLIT(N972,"/")</f>
        <v>theater</v>
      </c>
      <c r="P972" t="str">
        <v>plays</v>
      </c>
      <c r="Q972" s="5">
        <f t="shared" si="75"/>
        <v>60.76</v>
      </c>
      <c r="R972" s="6">
        <f t="shared" si="79"/>
        <v>97.069023569023571</v>
      </c>
      <c r="S972" s="9">
        <f t="shared" si="76"/>
        <v>40672.208333333336</v>
      </c>
      <c r="T972" s="9">
        <f t="shared" si="77"/>
        <v>40673.208333333336</v>
      </c>
      <c r="U972" t="str">
        <f t="shared" si="78"/>
        <v>2011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tr" cm="1">
        <f t="array" ref="O973:P973">_xlfn.TEXTSPLIT(N973,"/")</f>
        <v>film &amp; video</v>
      </c>
      <c r="P973" t="str">
        <v>television</v>
      </c>
      <c r="Q973" s="5">
        <f t="shared" si="75"/>
        <v>27.73</v>
      </c>
      <c r="R973" s="6">
        <f t="shared" si="79"/>
        <v>58.916666666666664</v>
      </c>
      <c r="S973" s="9">
        <f t="shared" si="76"/>
        <v>41555.208333333336</v>
      </c>
      <c r="T973" s="9">
        <f t="shared" si="77"/>
        <v>41561.208333333336</v>
      </c>
      <c r="U973" t="str">
        <f t="shared" si="78"/>
        <v>2013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tr" cm="1">
        <f t="array" ref="O974:P974">_xlfn.TEXTSPLIT(N974,"/")</f>
        <v>technology</v>
      </c>
      <c r="P974" t="str">
        <v>web</v>
      </c>
      <c r="Q974" s="5">
        <f t="shared" si="75"/>
        <v>228.39</v>
      </c>
      <c r="R974" s="6">
        <f t="shared" si="79"/>
        <v>58.015466983938133</v>
      </c>
      <c r="S974" s="9">
        <f t="shared" si="76"/>
        <v>41792.208333333336</v>
      </c>
      <c r="T974" s="9">
        <f t="shared" si="77"/>
        <v>41801.208333333336</v>
      </c>
      <c r="U974" t="str">
        <f t="shared" si="78"/>
        <v>2014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tr" cm="1">
        <f t="array" ref="O975:P975">_xlfn.TEXTSPLIT(N975,"/")</f>
        <v>theater</v>
      </c>
      <c r="P975" t="str">
        <v>plays</v>
      </c>
      <c r="Q975" s="5">
        <f t="shared" si="75"/>
        <v>21.62</v>
      </c>
      <c r="R975" s="6">
        <f t="shared" si="79"/>
        <v>103.87301587301587</v>
      </c>
      <c r="S975" s="9">
        <f t="shared" si="76"/>
        <v>40522.25</v>
      </c>
      <c r="T975" s="9">
        <f t="shared" si="77"/>
        <v>40524.25</v>
      </c>
      <c r="U975" t="str">
        <f t="shared" si="78"/>
        <v>2010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tr" cm="1">
        <f t="array" ref="O976:P976">_xlfn.TEXTSPLIT(N976,"/")</f>
        <v>music</v>
      </c>
      <c r="P976" t="str">
        <v>indie rock</v>
      </c>
      <c r="Q976" s="5">
        <f t="shared" si="75"/>
        <v>373.88</v>
      </c>
      <c r="R976" s="6">
        <f t="shared" si="79"/>
        <v>93.46875</v>
      </c>
      <c r="S976" s="9">
        <f t="shared" si="76"/>
        <v>41412.208333333336</v>
      </c>
      <c r="T976" s="9">
        <f t="shared" si="77"/>
        <v>41413.208333333336</v>
      </c>
      <c r="U976" t="str">
        <f t="shared" si="78"/>
        <v>2013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tr" cm="1">
        <f t="array" ref="O977:P977">_xlfn.TEXTSPLIT(N977,"/")</f>
        <v>theater</v>
      </c>
      <c r="P977" t="str">
        <v>plays</v>
      </c>
      <c r="Q977" s="5">
        <f t="shared" si="75"/>
        <v>154.93</v>
      </c>
      <c r="R977" s="6">
        <f t="shared" si="79"/>
        <v>61.970370370370368</v>
      </c>
      <c r="S977" s="9">
        <f t="shared" si="76"/>
        <v>42337.25</v>
      </c>
      <c r="T977" s="9">
        <f t="shared" si="77"/>
        <v>42376.25</v>
      </c>
      <c r="U977" t="str">
        <f t="shared" si="78"/>
        <v>2015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tr" cm="1">
        <f t="array" ref="O978:P978">_xlfn.TEXTSPLIT(N978,"/")</f>
        <v>theater</v>
      </c>
      <c r="P978" t="str">
        <v>plays</v>
      </c>
      <c r="Q978" s="5">
        <f t="shared" si="75"/>
        <v>322.14999999999998</v>
      </c>
      <c r="R978" s="6">
        <f t="shared" si="79"/>
        <v>92.042857142857144</v>
      </c>
      <c r="S978" s="9">
        <f t="shared" si="76"/>
        <v>40571.25</v>
      </c>
      <c r="T978" s="9">
        <f t="shared" si="77"/>
        <v>40577.25</v>
      </c>
      <c r="U978" t="str">
        <f t="shared" si="78"/>
        <v>2011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tr" cm="1">
        <f t="array" ref="O979:P979">_xlfn.TEXTSPLIT(N979,"/")</f>
        <v>food</v>
      </c>
      <c r="P979" t="str">
        <v>food trucks</v>
      </c>
      <c r="Q979" s="5">
        <f t="shared" si="75"/>
        <v>73.959999999999994</v>
      </c>
      <c r="R979" s="6">
        <f t="shared" si="79"/>
        <v>77.268656716417908</v>
      </c>
      <c r="S979" s="9">
        <f t="shared" si="76"/>
        <v>43138.25</v>
      </c>
      <c r="T979" s="9">
        <f t="shared" si="77"/>
        <v>43170.25</v>
      </c>
      <c r="U979" t="str">
        <f t="shared" si="78"/>
        <v>2018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tr" cm="1">
        <f t="array" ref="O980:P980">_xlfn.TEXTSPLIT(N980,"/")</f>
        <v>games</v>
      </c>
      <c r="P980" t="str">
        <v>video games</v>
      </c>
      <c r="Q980" s="5">
        <f t="shared" si="75"/>
        <v>864.1</v>
      </c>
      <c r="R980" s="6">
        <f t="shared" si="79"/>
        <v>93.923913043478265</v>
      </c>
      <c r="S980" s="9">
        <f t="shared" si="76"/>
        <v>42686.25</v>
      </c>
      <c r="T980" s="9">
        <f t="shared" si="77"/>
        <v>42708.25</v>
      </c>
      <c r="U980" t="str">
        <f t="shared" si="78"/>
        <v>2016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tr" cm="1">
        <f t="array" ref="O981:P981">_xlfn.TEXTSPLIT(N981,"/")</f>
        <v>theater</v>
      </c>
      <c r="P981" t="str">
        <v>plays</v>
      </c>
      <c r="Q981" s="5">
        <f t="shared" si="75"/>
        <v>143.26</v>
      </c>
      <c r="R981" s="6">
        <f t="shared" si="79"/>
        <v>84.969458128078813</v>
      </c>
      <c r="S981" s="9">
        <f t="shared" si="76"/>
        <v>42078.208333333328</v>
      </c>
      <c r="T981" s="9">
        <f t="shared" si="77"/>
        <v>42084.208333333328</v>
      </c>
      <c r="U981" t="str">
        <f t="shared" si="78"/>
        <v>2015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tr" cm="1">
        <f t="array" ref="O982:P982">_xlfn.TEXTSPLIT(N982,"/")</f>
        <v>publishing</v>
      </c>
      <c r="P982" t="str">
        <v>nonfiction</v>
      </c>
      <c r="Q982" s="5">
        <f t="shared" si="75"/>
        <v>40.28</v>
      </c>
      <c r="R982" s="6">
        <f t="shared" si="79"/>
        <v>105.97035040431267</v>
      </c>
      <c r="S982" s="9">
        <f t="shared" si="76"/>
        <v>42307.208333333328</v>
      </c>
      <c r="T982" s="9">
        <f t="shared" si="77"/>
        <v>42312.25</v>
      </c>
      <c r="U982" t="str">
        <f t="shared" si="78"/>
        <v>2015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tr" cm="1">
        <f t="array" ref="O983:P983">_xlfn.TEXTSPLIT(N983,"/")</f>
        <v>technology</v>
      </c>
      <c r="P983" t="str">
        <v>web</v>
      </c>
      <c r="Q983" s="5">
        <f t="shared" si="75"/>
        <v>178.22</v>
      </c>
      <c r="R983" s="6">
        <f t="shared" si="79"/>
        <v>36.969040247678016</v>
      </c>
      <c r="S983" s="9">
        <f t="shared" si="76"/>
        <v>43094.25</v>
      </c>
      <c r="T983" s="9">
        <f t="shared" si="77"/>
        <v>43127.25</v>
      </c>
      <c r="U983" t="str">
        <f t="shared" si="78"/>
        <v>2017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tr" cm="1">
        <f t="array" ref="O984:P984">_xlfn.TEXTSPLIT(N984,"/")</f>
        <v>film &amp; video</v>
      </c>
      <c r="P984" t="str">
        <v>documentary</v>
      </c>
      <c r="Q984" s="5">
        <f t="shared" si="75"/>
        <v>84.93</v>
      </c>
      <c r="R984" s="6">
        <f t="shared" si="79"/>
        <v>81.533333333333331</v>
      </c>
      <c r="S984" s="9">
        <f t="shared" si="76"/>
        <v>40743.208333333336</v>
      </c>
      <c r="T984" s="9">
        <f t="shared" si="77"/>
        <v>40745.208333333336</v>
      </c>
      <c r="U984" t="str">
        <f t="shared" si="78"/>
        <v>2011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tr" cm="1">
        <f t="array" ref="O985:P985">_xlfn.TEXTSPLIT(N985,"/")</f>
        <v>film &amp; video</v>
      </c>
      <c r="P985" t="str">
        <v>documentary</v>
      </c>
      <c r="Q985" s="5">
        <f t="shared" si="75"/>
        <v>145.94</v>
      </c>
      <c r="R985" s="6">
        <f t="shared" si="79"/>
        <v>80.999140154772135</v>
      </c>
      <c r="S985" s="9">
        <f t="shared" si="76"/>
        <v>43681.208333333328</v>
      </c>
      <c r="T985" s="9">
        <f t="shared" si="77"/>
        <v>43696.208333333328</v>
      </c>
      <c r="U985" t="str">
        <f t="shared" si="78"/>
        <v>2019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tr" cm="1">
        <f t="array" ref="O986:P986">_xlfn.TEXTSPLIT(N986,"/")</f>
        <v>theater</v>
      </c>
      <c r="P986" t="str">
        <v>plays</v>
      </c>
      <c r="Q986" s="5">
        <f t="shared" si="75"/>
        <v>152.46</v>
      </c>
      <c r="R986" s="6">
        <f t="shared" si="79"/>
        <v>26.010498687664043</v>
      </c>
      <c r="S986" s="9">
        <f t="shared" si="76"/>
        <v>43716.208333333328</v>
      </c>
      <c r="T986" s="9">
        <f t="shared" si="77"/>
        <v>43742.208333333328</v>
      </c>
      <c r="U986" t="str">
        <f t="shared" si="78"/>
        <v>2019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tr" cm="1">
        <f t="array" ref="O987:P987">_xlfn.TEXTSPLIT(N987,"/")</f>
        <v>music</v>
      </c>
      <c r="P987" t="str">
        <v>rock</v>
      </c>
      <c r="Q987" s="5">
        <f t="shared" si="75"/>
        <v>67.13</v>
      </c>
      <c r="R987" s="6">
        <f t="shared" si="79"/>
        <v>25.998410896708286</v>
      </c>
      <c r="S987" s="9">
        <f t="shared" si="76"/>
        <v>41614.25</v>
      </c>
      <c r="T987" s="9">
        <f t="shared" si="77"/>
        <v>41640.25</v>
      </c>
      <c r="U987" t="str">
        <f t="shared" si="78"/>
        <v>2013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tr" cm="1">
        <f t="array" ref="O988:P988">_xlfn.TEXTSPLIT(N988,"/")</f>
        <v>music</v>
      </c>
      <c r="P988" t="str">
        <v>rock</v>
      </c>
      <c r="Q988" s="5">
        <f t="shared" si="75"/>
        <v>40.31</v>
      </c>
      <c r="R988" s="6">
        <f t="shared" si="79"/>
        <v>34.173913043478258</v>
      </c>
      <c r="S988" s="9">
        <f t="shared" si="76"/>
        <v>40638.208333333336</v>
      </c>
      <c r="T988" s="9">
        <f t="shared" si="77"/>
        <v>40652.208333333336</v>
      </c>
      <c r="U988" t="str">
        <f t="shared" si="78"/>
        <v>2011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tr" cm="1">
        <f t="array" ref="O989:P989">_xlfn.TEXTSPLIT(N989,"/")</f>
        <v>film &amp; video</v>
      </c>
      <c r="P989" t="str">
        <v>documentary</v>
      </c>
      <c r="Q989" s="5">
        <f t="shared" si="75"/>
        <v>216.79</v>
      </c>
      <c r="R989" s="6">
        <f t="shared" si="79"/>
        <v>28.002083333333335</v>
      </c>
      <c r="S989" s="9">
        <f t="shared" si="76"/>
        <v>42852.208333333328</v>
      </c>
      <c r="T989" s="9">
        <f t="shared" si="77"/>
        <v>42866.208333333328</v>
      </c>
      <c r="U989" t="str">
        <f t="shared" si="78"/>
        <v>2017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tr" cm="1">
        <f t="array" ref="O990:P990">_xlfn.TEXTSPLIT(N990,"/")</f>
        <v>publishing</v>
      </c>
      <c r="P990" t="str">
        <v>radio &amp; podcasts</v>
      </c>
      <c r="Q990" s="5">
        <f t="shared" si="75"/>
        <v>52.12</v>
      </c>
      <c r="R990" s="6">
        <f t="shared" si="79"/>
        <v>76.546875</v>
      </c>
      <c r="S990" s="9">
        <f t="shared" si="76"/>
        <v>42686.25</v>
      </c>
      <c r="T990" s="9">
        <f t="shared" si="77"/>
        <v>42707.25</v>
      </c>
      <c r="U990" t="str">
        <f t="shared" si="78"/>
        <v>2016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tr" cm="1">
        <f t="array" ref="O991:P991">_xlfn.TEXTSPLIT(N991,"/")</f>
        <v>publishing</v>
      </c>
      <c r="P991" t="str">
        <v>translations</v>
      </c>
      <c r="Q991" s="5">
        <f t="shared" si="75"/>
        <v>499.58</v>
      </c>
      <c r="R991" s="6">
        <f t="shared" si="79"/>
        <v>53.053097345132741</v>
      </c>
      <c r="S991" s="9">
        <f t="shared" si="76"/>
        <v>43571.208333333328</v>
      </c>
      <c r="T991" s="9">
        <f t="shared" si="77"/>
        <v>43576.208333333328</v>
      </c>
      <c r="U991" t="str">
        <f t="shared" si="78"/>
        <v>2019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tr" cm="1">
        <f t="array" ref="O992:P992">_xlfn.TEXTSPLIT(N992,"/")</f>
        <v>film &amp; video</v>
      </c>
      <c r="P992" t="str">
        <v>drama</v>
      </c>
      <c r="Q992" s="5">
        <f t="shared" si="75"/>
        <v>87.68</v>
      </c>
      <c r="R992" s="6">
        <f t="shared" si="79"/>
        <v>106.859375</v>
      </c>
      <c r="S992" s="9">
        <f t="shared" si="76"/>
        <v>42432.25</v>
      </c>
      <c r="T992" s="9">
        <f t="shared" si="77"/>
        <v>42454.208333333328</v>
      </c>
      <c r="U992" t="str">
        <f t="shared" si="78"/>
        <v>2016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tr" cm="1">
        <f t="array" ref="O993:P993">_xlfn.TEXTSPLIT(N993,"/")</f>
        <v>music</v>
      </c>
      <c r="P993" t="str">
        <v>rock</v>
      </c>
      <c r="Q993" s="5">
        <f t="shared" si="75"/>
        <v>113.17</v>
      </c>
      <c r="R993" s="6">
        <f t="shared" si="79"/>
        <v>46.020746887966808</v>
      </c>
      <c r="S993" s="9">
        <f t="shared" si="76"/>
        <v>41907.208333333336</v>
      </c>
      <c r="T993" s="9">
        <f t="shared" si="77"/>
        <v>41911.208333333336</v>
      </c>
      <c r="U993" t="str">
        <f t="shared" si="78"/>
        <v>2014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tr" cm="1">
        <f t="array" ref="O994:P994">_xlfn.TEXTSPLIT(N994,"/")</f>
        <v>film &amp; video</v>
      </c>
      <c r="P994" t="str">
        <v>drama</v>
      </c>
      <c r="Q994" s="5">
        <f t="shared" si="75"/>
        <v>426.55</v>
      </c>
      <c r="R994" s="6">
        <f t="shared" si="79"/>
        <v>100.17424242424242</v>
      </c>
      <c r="S994" s="9">
        <f t="shared" si="76"/>
        <v>43227.208333333328</v>
      </c>
      <c r="T994" s="9">
        <f t="shared" si="77"/>
        <v>43241.208333333328</v>
      </c>
      <c r="U994" t="str">
        <f t="shared" si="78"/>
        <v>2018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tr" cm="1">
        <f t="array" ref="O995:P995">_xlfn.TEXTSPLIT(N995,"/")</f>
        <v>photography</v>
      </c>
      <c r="P995" t="str">
        <v>photography books</v>
      </c>
      <c r="Q995" s="5">
        <f t="shared" si="75"/>
        <v>77.63</v>
      </c>
      <c r="R995" s="6">
        <f t="shared" si="79"/>
        <v>101.44</v>
      </c>
      <c r="S995" s="9">
        <f t="shared" si="76"/>
        <v>42362.25</v>
      </c>
      <c r="T995" s="9">
        <f t="shared" si="77"/>
        <v>42379.25</v>
      </c>
      <c r="U995" t="str">
        <f t="shared" si="78"/>
        <v>2015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tr" cm="1">
        <f t="array" ref="O996:P996">_xlfn.TEXTSPLIT(N996,"/")</f>
        <v>publishing</v>
      </c>
      <c r="P996" t="str">
        <v>translations</v>
      </c>
      <c r="Q996" s="5">
        <f t="shared" si="75"/>
        <v>52.5</v>
      </c>
      <c r="R996" s="6">
        <f t="shared" si="79"/>
        <v>87.972684085510693</v>
      </c>
      <c r="S996" s="9">
        <f t="shared" si="76"/>
        <v>41929.208333333336</v>
      </c>
      <c r="T996" s="9">
        <f t="shared" si="77"/>
        <v>41935.208333333336</v>
      </c>
      <c r="U996" t="str">
        <f t="shared" si="78"/>
        <v>2014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tr" cm="1">
        <f t="array" ref="O997:P997">_xlfn.TEXTSPLIT(N997,"/")</f>
        <v>food</v>
      </c>
      <c r="P997" t="str">
        <v>food trucks</v>
      </c>
      <c r="Q997" s="5">
        <f t="shared" si="75"/>
        <v>157.47</v>
      </c>
      <c r="R997" s="6">
        <f t="shared" si="79"/>
        <v>74.995594713656388</v>
      </c>
      <c r="S997" s="9">
        <f t="shared" si="76"/>
        <v>43408.208333333328</v>
      </c>
      <c r="T997" s="9">
        <f t="shared" si="77"/>
        <v>43437.25</v>
      </c>
      <c r="U997" t="str">
        <f t="shared" si="78"/>
        <v>2018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tr" cm="1">
        <f t="array" ref="O998:P998">_xlfn.TEXTSPLIT(N998,"/")</f>
        <v>theater</v>
      </c>
      <c r="P998" t="str">
        <v>plays</v>
      </c>
      <c r="Q998" s="5">
        <f t="shared" si="75"/>
        <v>72.94</v>
      </c>
      <c r="R998" s="6">
        <f t="shared" si="79"/>
        <v>42.982142857142854</v>
      </c>
      <c r="S998" s="9">
        <f t="shared" si="76"/>
        <v>41276.25</v>
      </c>
      <c r="T998" s="9">
        <f t="shared" si="77"/>
        <v>41306.25</v>
      </c>
      <c r="U998" t="str">
        <f t="shared" si="78"/>
        <v>2013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tr" cm="1">
        <f t="array" ref="O999:P999">_xlfn.TEXTSPLIT(N999,"/")</f>
        <v>theater</v>
      </c>
      <c r="P999" t="str">
        <v>plays</v>
      </c>
      <c r="Q999" s="5">
        <f t="shared" si="75"/>
        <v>60.57</v>
      </c>
      <c r="R999" s="6">
        <f t="shared" si="79"/>
        <v>33.115107913669064</v>
      </c>
      <c r="S999" s="9">
        <f t="shared" si="76"/>
        <v>41659.25</v>
      </c>
      <c r="T999" s="9">
        <f t="shared" si="77"/>
        <v>41664.25</v>
      </c>
      <c r="U999" t="str">
        <f t="shared" si="78"/>
        <v>2014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tr" cm="1">
        <f t="array" ref="O1000:P1000">_xlfn.TEXTSPLIT(N1000,"/")</f>
        <v>music</v>
      </c>
      <c r="P1000" t="str">
        <v>indie rock</v>
      </c>
      <c r="Q1000" s="5">
        <f t="shared" si="75"/>
        <v>56.79</v>
      </c>
      <c r="R1000" s="6">
        <f t="shared" si="79"/>
        <v>101.13101604278074</v>
      </c>
      <c r="S1000" s="9">
        <f t="shared" si="76"/>
        <v>40220.25</v>
      </c>
      <c r="T1000" s="9">
        <f t="shared" si="77"/>
        <v>40234.25</v>
      </c>
      <c r="U1000" t="str">
        <f t="shared" si="78"/>
        <v>2010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tr" cm="1">
        <f t="array" ref="O1001:P1001">_xlfn.TEXTSPLIT(N1001,"/")</f>
        <v>food</v>
      </c>
      <c r="P1001" t="str">
        <v>food trucks</v>
      </c>
      <c r="Q1001" s="5">
        <f t="shared" si="75"/>
        <v>56.54</v>
      </c>
      <c r="R1001" s="6">
        <f t="shared" si="79"/>
        <v>55.98841354723708</v>
      </c>
      <c r="S1001" s="9">
        <f t="shared" si="76"/>
        <v>42550.208333333328</v>
      </c>
      <c r="T1001" s="9">
        <f t="shared" si="77"/>
        <v>42557.208333333328</v>
      </c>
      <c r="U1001" t="str">
        <f t="shared" si="78"/>
        <v>2016</v>
      </c>
    </row>
  </sheetData>
  <conditionalFormatting sqref="F1:F1048576">
    <cfRule type="containsText" dxfId="23" priority="12" operator="containsText" text="canceled">
      <formula>NOT(ISERROR(SEARCH("canceled",F1)))</formula>
    </cfRule>
    <cfRule type="containsText" dxfId="22" priority="15" operator="containsText" text="live">
      <formula>NOT(ISERROR(SEARCH("live",F1)))</formula>
    </cfRule>
    <cfRule type="containsText" dxfId="21" priority="8" operator="containsText" text="canceled">
      <formula>NOT(ISERROR(SEARCH("canceled",F1)))</formula>
    </cfRule>
    <cfRule type="containsText" dxfId="20" priority="9" operator="containsText" text="canceled">
      <formula>NOT(ISERROR(SEARCH("canceled",F1)))</formula>
    </cfRule>
    <cfRule type="containsText" dxfId="19" priority="10" operator="containsText" text="canceled">
      <formula>NOT(ISERROR(SEARCH("canceled",F1)))</formula>
    </cfRule>
    <cfRule type="containsText" dxfId="18" priority="16" operator="containsText" text="failed">
      <formula>NOT(ISERROR(SEARCH("failed",F1)))</formula>
    </cfRule>
    <cfRule type="containsText" dxfId="17" priority="13" operator="containsText" text="canceled">
      <formula>NOT(ISERROR(SEARCH("canceled",F1)))</formula>
    </cfRule>
    <cfRule type="containsText" dxfId="16" priority="14" operator="containsText" text="successful">
      <formula>NOT(ISERROR(SEARCH("successful",F1)))</formula>
    </cfRule>
  </conditionalFormatting>
  <conditionalFormatting sqref="Q1:Q1048576">
    <cfRule type="colorScale" priority="2">
      <colorScale>
        <cfvo type="num" val="0"/>
        <cfvo type="num" val="100"/>
        <cfvo type="num" val="200"/>
        <color rgb="FFF8696B"/>
        <color rgb="FFFFEB84"/>
        <color rgb="FF63BE7B"/>
      </colorScale>
    </cfRule>
    <cfRule type="colorScale" priority="1">
      <colorScale>
        <cfvo type="num" val="0"/>
        <cfvo type="num" val="100"/>
        <cfvo type="num" val="200"/>
        <color rgb="FFFF0000"/>
        <color rgb="FF00B050"/>
        <color rgb="FF00206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5056-1B13-2241-ABF6-5CBD4E4C2866}">
  <dimension ref="A1:F14"/>
  <sheetViews>
    <sheetView workbookViewId="0">
      <selection activeCell="T16" sqref="T16"/>
    </sheetView>
  </sheetViews>
  <sheetFormatPr baseColWidth="10" defaultRowHeight="16" x14ac:dyDescent="0.2"/>
  <cols>
    <col min="1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2069</v>
      </c>
    </row>
    <row r="3" spans="1:6" x14ac:dyDescent="0.2">
      <c r="A3" s="7" t="s">
        <v>2070</v>
      </c>
      <c r="B3" s="7" t="s">
        <v>2068</v>
      </c>
    </row>
    <row r="4" spans="1:6" x14ac:dyDescent="0.2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2064</v>
      </c>
      <c r="E8">
        <v>4</v>
      </c>
      <c r="F8">
        <v>4</v>
      </c>
    </row>
    <row r="9" spans="1:6" x14ac:dyDescent="0.2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6CA3-16CA-CB44-A459-4F5AD685C56A}">
  <dimension ref="A1:F30"/>
  <sheetViews>
    <sheetView zoomScale="110" zoomScaleNormal="110" workbookViewId="0">
      <selection activeCell="L11" sqref="L1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9.5" bestFit="1" customWidth="1"/>
    <col min="9" max="9" width="22" bestFit="1" customWidth="1"/>
    <col min="10" max="10" width="24.33203125" bestFit="1" customWidth="1"/>
    <col min="11" max="11" width="26.83203125" bestFit="1" customWidth="1"/>
  </cols>
  <sheetData>
    <row r="1" spans="1:6" x14ac:dyDescent="0.2">
      <c r="A1" s="7" t="s">
        <v>6</v>
      </c>
      <c r="B1" t="s">
        <v>2069</v>
      </c>
    </row>
    <row r="2" spans="1:6" x14ac:dyDescent="0.2">
      <c r="A2" s="7" t="s">
        <v>2031</v>
      </c>
      <c r="B2" t="s">
        <v>2069</v>
      </c>
    </row>
    <row r="4" spans="1:6" x14ac:dyDescent="0.2">
      <c r="A4" s="7" t="s">
        <v>2070</v>
      </c>
      <c r="B4" s="7" t="s">
        <v>2068</v>
      </c>
    </row>
    <row r="5" spans="1:6" x14ac:dyDescent="0.2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2065</v>
      </c>
      <c r="E7">
        <v>4</v>
      </c>
      <c r="F7">
        <v>4</v>
      </c>
    </row>
    <row r="8" spans="1:6" x14ac:dyDescent="0.2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2043</v>
      </c>
      <c r="C10">
        <v>8</v>
      </c>
      <c r="E10">
        <v>10</v>
      </c>
      <c r="F10">
        <v>18</v>
      </c>
    </row>
    <row r="11" spans="1:6" x14ac:dyDescent="0.2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2057</v>
      </c>
      <c r="C15">
        <v>3</v>
      </c>
      <c r="E15">
        <v>4</v>
      </c>
      <c r="F15">
        <v>7</v>
      </c>
    </row>
    <row r="16" spans="1:6" x14ac:dyDescent="0.2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2056</v>
      </c>
      <c r="C20">
        <v>4</v>
      </c>
      <c r="E20">
        <v>4</v>
      </c>
      <c r="F20">
        <v>8</v>
      </c>
    </row>
    <row r="21" spans="1:6" x14ac:dyDescent="0.2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2059</v>
      </c>
      <c r="C25">
        <v>7</v>
      </c>
      <c r="E25">
        <v>14</v>
      </c>
      <c r="F25">
        <v>21</v>
      </c>
    </row>
    <row r="26" spans="1:6" x14ac:dyDescent="0.2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2062</v>
      </c>
      <c r="E29">
        <v>3</v>
      </c>
      <c r="F29">
        <v>3</v>
      </c>
    </row>
    <row r="30" spans="1:6" x14ac:dyDescent="0.2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2B1D-9247-9546-A940-677E71178722}">
  <dimension ref="A1:E18"/>
  <sheetViews>
    <sheetView workbookViewId="0">
      <selection activeCell="D33" sqref="D33"/>
    </sheetView>
  </sheetViews>
  <sheetFormatPr baseColWidth="10" defaultRowHeight="16" x14ac:dyDescent="0.2"/>
  <cols>
    <col min="1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20.33203125" bestFit="1" customWidth="1"/>
    <col min="10" max="10" width="34.1640625" bestFit="1" customWidth="1"/>
  </cols>
  <sheetData>
    <row r="1" spans="1:5" x14ac:dyDescent="0.2">
      <c r="A1" s="7" t="s">
        <v>2031</v>
      </c>
      <c r="B1" t="s">
        <v>2069</v>
      </c>
    </row>
    <row r="2" spans="1:5" x14ac:dyDescent="0.2">
      <c r="A2" s="7" t="s">
        <v>2114</v>
      </c>
      <c r="B2" t="s">
        <v>2069</v>
      </c>
    </row>
    <row r="4" spans="1:5" x14ac:dyDescent="0.2">
      <c r="A4" s="7" t="s">
        <v>2070</v>
      </c>
      <c r="B4" s="7" t="s">
        <v>2068</v>
      </c>
    </row>
    <row r="5" spans="1:5" x14ac:dyDescent="0.2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6A93-3F46-0B4E-9C62-65659DC578EC}">
  <dimension ref="B1:I14"/>
  <sheetViews>
    <sheetView zoomScale="94" zoomScaleNormal="94" workbookViewId="0">
      <selection activeCell="C3" sqref="C3"/>
    </sheetView>
  </sheetViews>
  <sheetFormatPr baseColWidth="10" defaultRowHeight="16" x14ac:dyDescent="0.2"/>
  <cols>
    <col min="2" max="2" width="27" bestFit="1" customWidth="1"/>
    <col min="3" max="3" width="17" bestFit="1" customWidth="1"/>
    <col min="4" max="4" width="13.33203125" bestFit="1" customWidth="1"/>
    <col min="5" max="5" width="15.5" bestFit="1" customWidth="1"/>
    <col min="6" max="6" width="12.33203125" bestFit="1" customWidth="1"/>
    <col min="7" max="7" width="20.5" bestFit="1" customWidth="1"/>
    <col min="8" max="8" width="15.83203125" bestFit="1" customWidth="1"/>
    <col min="9" max="9" width="19.1640625" bestFit="1" customWidth="1"/>
  </cols>
  <sheetData>
    <row r="1" spans="2:9" ht="17" thickBot="1" x14ac:dyDescent="0.25"/>
    <row r="2" spans="2:9" ht="17" thickBot="1" x14ac:dyDescent="0.25">
      <c r="B2" s="17" t="s">
        <v>2085</v>
      </c>
      <c r="C2" s="18" t="s">
        <v>2086</v>
      </c>
      <c r="D2" s="18" t="s">
        <v>2087</v>
      </c>
      <c r="E2" s="18" t="s">
        <v>2088</v>
      </c>
      <c r="F2" s="18" t="s">
        <v>2089</v>
      </c>
      <c r="G2" s="18" t="s">
        <v>2090</v>
      </c>
      <c r="H2" s="18" t="s">
        <v>2091</v>
      </c>
      <c r="I2" s="19" t="s">
        <v>2092</v>
      </c>
    </row>
    <row r="3" spans="2:9" x14ac:dyDescent="0.2">
      <c r="B3" s="12" t="s">
        <v>2093</v>
      </c>
      <c r="C3" s="11">
        <f>COUNTIFS(Crowdfunding!D:D,"&lt;1000",Crowdfunding!F:F,"Successful")</f>
        <v>30</v>
      </c>
      <c r="D3" s="11">
        <f>COUNTIFS(Crowdfunding!D:D,"&lt;1000",Crowdfunding!F:F,"Failed")</f>
        <v>20</v>
      </c>
      <c r="E3" s="11">
        <f>COUNTIFS(Crowdfunding!D:D,"&lt;1000",Crowdfunding!F:F,"Canceled")</f>
        <v>1</v>
      </c>
      <c r="F3" s="11">
        <f>SUM(C3:E3)</f>
        <v>51</v>
      </c>
      <c r="G3" s="11">
        <f>ROUND((C3/F3)*100,0)</f>
        <v>59</v>
      </c>
      <c r="H3" s="11">
        <f>ROUND(D3/F3*100,0)</f>
        <v>39</v>
      </c>
      <c r="I3" s="13">
        <f>ROUND(E3/F3*100,0)</f>
        <v>2</v>
      </c>
    </row>
    <row r="4" spans="2:9" x14ac:dyDescent="0.2">
      <c r="B4" s="12" t="s">
        <v>2094</v>
      </c>
      <c r="C4" s="11">
        <f>COUNTIFS(Crowdfunding!D:D,"&gt;=1000",Crowdfunding!D:D,"&lt;=4999",Crowdfunding!F:F,"Successful")</f>
        <v>191</v>
      </c>
      <c r="D4" s="11">
        <f>COUNTIFS(Crowdfunding!D:D,"&gt;=1000",Crowdfunding!D:D,"&lt;=4999",Crowdfunding!F:F,"Failed")</f>
        <v>38</v>
      </c>
      <c r="E4" s="11">
        <f>COUNTIFS(Crowdfunding!D:D,"&gt;=1000",Crowdfunding!D:D,"&lt;=4999",Crowdfunding!F:F,"Canceled")</f>
        <v>2</v>
      </c>
      <c r="F4" s="11">
        <f t="shared" ref="F4:F14" si="0">SUM(C4:E4)</f>
        <v>231</v>
      </c>
      <c r="G4" s="11">
        <f t="shared" ref="G4:G14" si="1">ROUND((C4/F4)*100,0)</f>
        <v>83</v>
      </c>
      <c r="H4" s="11">
        <f t="shared" ref="H4:H14" si="2">ROUND(D4/F4*100,0)</f>
        <v>16</v>
      </c>
      <c r="I4" s="13">
        <f t="shared" ref="I4:I14" si="3">ROUND(E4/F4*100,0)</f>
        <v>1</v>
      </c>
    </row>
    <row r="5" spans="2:9" x14ac:dyDescent="0.2">
      <c r="B5" s="12" t="s">
        <v>2095</v>
      </c>
      <c r="C5" s="11">
        <f>COUNTIFS(Crowdfunding!D:D,"&gt;=5000",Crowdfunding!D:D,"&lt;=9999",Crowdfunding!F:F,"Successful")</f>
        <v>164</v>
      </c>
      <c r="D5" s="11">
        <f>COUNTIFS(Crowdfunding!D:D,"&gt;=5000",Crowdfunding!D:D,"&lt;=9999",Crowdfunding!F:F,"Failed")</f>
        <v>126</v>
      </c>
      <c r="E5" s="11">
        <f>COUNTIFS(Crowdfunding!D:D,"&gt;=5000",Crowdfunding!D:D,"&lt;=9999",Crowdfunding!F:F,"Canceled")</f>
        <v>25</v>
      </c>
      <c r="F5" s="11">
        <f t="shared" si="0"/>
        <v>315</v>
      </c>
      <c r="G5" s="11">
        <f t="shared" si="1"/>
        <v>52</v>
      </c>
      <c r="H5" s="11">
        <f t="shared" si="2"/>
        <v>40</v>
      </c>
      <c r="I5" s="13">
        <f t="shared" si="3"/>
        <v>8</v>
      </c>
    </row>
    <row r="6" spans="2:9" x14ac:dyDescent="0.2">
      <c r="B6" s="12" t="s">
        <v>2096</v>
      </c>
      <c r="C6" s="11">
        <f>COUNTIFS(Crowdfunding!D:D,"&gt;=10000",Crowdfunding!D:D,"&lt;=14999",Crowdfunding!F:F,"Successful")</f>
        <v>4</v>
      </c>
      <c r="D6" s="11">
        <f>COUNTIFS(Crowdfunding!D:D,"&gt;=10000",Crowdfunding!D:D,"&lt;=14999",Crowdfunding!F:F,"Failed")</f>
        <v>5</v>
      </c>
      <c r="E6" s="11">
        <f>COUNTIFS(Crowdfunding!D:D,"&gt;=10000",Crowdfunding!D:D,"&lt;=14999",Crowdfunding!F:F,"Canceled")</f>
        <v>0</v>
      </c>
      <c r="F6" s="11">
        <f t="shared" si="0"/>
        <v>9</v>
      </c>
      <c r="G6" s="11">
        <f t="shared" si="1"/>
        <v>44</v>
      </c>
      <c r="H6" s="11">
        <f t="shared" si="2"/>
        <v>56</v>
      </c>
      <c r="I6" s="13">
        <f t="shared" si="3"/>
        <v>0</v>
      </c>
    </row>
    <row r="7" spans="2:9" x14ac:dyDescent="0.2">
      <c r="B7" s="12" t="s">
        <v>2097</v>
      </c>
      <c r="C7" s="11">
        <f>COUNTIFS(Crowdfunding!D:D,"&gt;=15000",Crowdfunding!D:D,"&lt;=19999",Crowdfunding!F:F,"Successful")</f>
        <v>10</v>
      </c>
      <c r="D7" s="11">
        <f>COUNTIFS(Crowdfunding!D:D,"&gt;=15000",Crowdfunding!D:D,"&lt;=19999",Crowdfunding!F:F,"Failed")</f>
        <v>0</v>
      </c>
      <c r="E7" s="11">
        <f>COUNTIFS(Crowdfunding!D:D,"&gt;=15000",Crowdfunding!D:D,"&lt;=19999",Crowdfunding!F:F,"Canceled")</f>
        <v>0</v>
      </c>
      <c r="F7" s="11">
        <f t="shared" si="0"/>
        <v>10</v>
      </c>
      <c r="G7" s="11">
        <f t="shared" si="1"/>
        <v>100</v>
      </c>
      <c r="H7" s="11">
        <f t="shared" si="2"/>
        <v>0</v>
      </c>
      <c r="I7" s="13">
        <f t="shared" si="3"/>
        <v>0</v>
      </c>
    </row>
    <row r="8" spans="2:9" x14ac:dyDescent="0.2">
      <c r="B8" s="12" t="s">
        <v>2098</v>
      </c>
      <c r="C8" s="11">
        <f>COUNTIFS(Crowdfunding!D:D,"&gt;=20000",Crowdfunding!D:D,"&lt;=24999",Crowdfunding!F:F,"Successful")</f>
        <v>7</v>
      </c>
      <c r="D8" s="11">
        <f>COUNTIFS(Crowdfunding!D:D,"&gt;=20000",Crowdfunding!D:D,"&lt;=24999",Crowdfunding!F:F,"Failed")</f>
        <v>0</v>
      </c>
      <c r="E8" s="11">
        <f>COUNTIFS(Crowdfunding!D:D,"&gt;=20000",Crowdfunding!D:D,"&lt;=24999",Crowdfunding!F:F,"Canceled")</f>
        <v>0</v>
      </c>
      <c r="F8" s="11">
        <f t="shared" si="0"/>
        <v>7</v>
      </c>
      <c r="G8" s="11">
        <f t="shared" si="1"/>
        <v>100</v>
      </c>
      <c r="H8" s="11">
        <f t="shared" si="2"/>
        <v>0</v>
      </c>
      <c r="I8" s="13">
        <f t="shared" si="3"/>
        <v>0</v>
      </c>
    </row>
    <row r="9" spans="2:9" x14ac:dyDescent="0.2">
      <c r="B9" s="12" t="s">
        <v>2099</v>
      </c>
      <c r="C9" s="11">
        <f>COUNTIFS(Crowdfunding!D:D,"&gt;=25000",Crowdfunding!D:D,"&lt;=29999",Crowdfunding!F:F,"Successful")</f>
        <v>11</v>
      </c>
      <c r="D9" s="11">
        <f>COUNTIFS(Crowdfunding!D:D,"&gt;=25000",Crowdfunding!D:D,"&lt;=29999",Crowdfunding!F:F,"Failed")</f>
        <v>3</v>
      </c>
      <c r="E9" s="11">
        <f>COUNTIFS(Crowdfunding!D:D,"&gt;=25000",Crowdfunding!D:D,"&lt;=29999",Crowdfunding!F:F,"Canceled")</f>
        <v>0</v>
      </c>
      <c r="F9" s="11">
        <f t="shared" si="0"/>
        <v>14</v>
      </c>
      <c r="G9" s="11">
        <f t="shared" si="1"/>
        <v>79</v>
      </c>
      <c r="H9" s="11">
        <f t="shared" si="2"/>
        <v>21</v>
      </c>
      <c r="I9" s="13">
        <f t="shared" si="3"/>
        <v>0</v>
      </c>
    </row>
    <row r="10" spans="2:9" x14ac:dyDescent="0.2">
      <c r="B10" s="12" t="s">
        <v>2100</v>
      </c>
      <c r="C10" s="11">
        <f>COUNTIFS(Crowdfunding!D:D,"&gt;=30000",Crowdfunding!D:D,"&lt;=34999",Crowdfunding!F:F,"Successful")</f>
        <v>7</v>
      </c>
      <c r="D10" s="11">
        <f>COUNTIFS(Crowdfunding!D:D,"&gt;=30000",Crowdfunding!D:D,"&lt;=34999",Crowdfunding!F:F,"Failed")</f>
        <v>0</v>
      </c>
      <c r="E10" s="11">
        <f>COUNTIFS(Crowdfunding!D:D,"&gt;=30000",Crowdfunding!D:D,"&lt;=34999",Crowdfunding!F:F,"Canceled")</f>
        <v>0</v>
      </c>
      <c r="F10" s="11">
        <f t="shared" si="0"/>
        <v>7</v>
      </c>
      <c r="G10" s="11">
        <f t="shared" si="1"/>
        <v>100</v>
      </c>
      <c r="H10" s="11">
        <f t="shared" si="2"/>
        <v>0</v>
      </c>
      <c r="I10" s="13">
        <f t="shared" si="3"/>
        <v>0</v>
      </c>
    </row>
    <row r="11" spans="2:9" x14ac:dyDescent="0.2">
      <c r="B11" s="12" t="s">
        <v>2101</v>
      </c>
      <c r="C11" s="11">
        <f>COUNTIFS(Crowdfunding!D:D,"&gt;=35000",Crowdfunding!D:D,"&lt;=39999",Crowdfunding!F:F,"Successful")</f>
        <v>8</v>
      </c>
      <c r="D11" s="11">
        <f>COUNTIFS(Crowdfunding!D:D,"&gt;=35000",Crowdfunding!D:D,"&lt;=39999",Crowdfunding!F:F,"Failed")</f>
        <v>3</v>
      </c>
      <c r="E11" s="11">
        <f>COUNTIFS(Crowdfunding!D:D,"&gt;=35000",Crowdfunding!D:D,"&lt;=39999",Crowdfunding!F:F,"Canceled")</f>
        <v>1</v>
      </c>
      <c r="F11" s="11">
        <f t="shared" si="0"/>
        <v>12</v>
      </c>
      <c r="G11" s="11">
        <f t="shared" si="1"/>
        <v>67</v>
      </c>
      <c r="H11" s="11">
        <f t="shared" si="2"/>
        <v>25</v>
      </c>
      <c r="I11" s="13">
        <f t="shared" si="3"/>
        <v>8</v>
      </c>
    </row>
    <row r="12" spans="2:9" x14ac:dyDescent="0.2">
      <c r="B12" s="12" t="s">
        <v>2102</v>
      </c>
      <c r="C12" s="11">
        <f>COUNTIFS(Crowdfunding!D:D,"&gt;=40000",Crowdfunding!D:D,"&lt;=44999",Crowdfunding!F:F,"Successful")</f>
        <v>11</v>
      </c>
      <c r="D12" s="11">
        <f>COUNTIFS(Crowdfunding!D:D,"&gt;=40000",Crowdfunding!D:D,"&lt;=44999",Crowdfunding!F:F,"Failed")</f>
        <v>3</v>
      </c>
      <c r="E12" s="11">
        <f>COUNTIFS(Crowdfunding!D:D,"&gt;=40000",Crowdfunding!D:D,"&lt;=44999",Crowdfunding!F:F,"Canceled")</f>
        <v>0</v>
      </c>
      <c r="F12" s="11">
        <f t="shared" si="0"/>
        <v>14</v>
      </c>
      <c r="G12" s="11">
        <f t="shared" si="1"/>
        <v>79</v>
      </c>
      <c r="H12" s="11">
        <f t="shared" si="2"/>
        <v>21</v>
      </c>
      <c r="I12" s="13">
        <f t="shared" si="3"/>
        <v>0</v>
      </c>
    </row>
    <row r="13" spans="2:9" x14ac:dyDescent="0.2">
      <c r="B13" s="12" t="s">
        <v>2103</v>
      </c>
      <c r="C13" s="11">
        <f>COUNTIFS(Crowdfunding!D:D,"&gt;=45000",Crowdfunding!D:D,"&lt;=49999",Crowdfunding!F:F,"Successful")</f>
        <v>8</v>
      </c>
      <c r="D13" s="11">
        <f>COUNTIFS(Crowdfunding!D:D,"&gt;=45000",Crowdfunding!D:D,"&lt;=49999",Crowdfunding!F:F,"Failed")</f>
        <v>3</v>
      </c>
      <c r="E13" s="11">
        <f>COUNTIFS(Crowdfunding!D:D,"&gt;=45000",Crowdfunding!D:D,"&lt;=49999",Crowdfunding!F:F,"Canceled")</f>
        <v>0</v>
      </c>
      <c r="F13" s="11">
        <f t="shared" si="0"/>
        <v>11</v>
      </c>
      <c r="G13" s="11">
        <f t="shared" si="1"/>
        <v>73</v>
      </c>
      <c r="H13" s="11">
        <f t="shared" si="2"/>
        <v>27</v>
      </c>
      <c r="I13" s="13">
        <f t="shared" si="3"/>
        <v>0</v>
      </c>
    </row>
    <row r="14" spans="2:9" ht="17" thickBot="1" x14ac:dyDescent="0.25">
      <c r="B14" s="14" t="s">
        <v>2104</v>
      </c>
      <c r="C14" s="15">
        <f>COUNTIFS(Crowdfunding!D:D,"&gt;=50000",Crowdfunding!F:F,"Successful")</f>
        <v>114</v>
      </c>
      <c r="D14" s="15">
        <f>COUNTIFS(Crowdfunding!D:D,"&gt;=50000",Crowdfunding!F:F,"Failed")</f>
        <v>163</v>
      </c>
      <c r="E14" s="15">
        <f>COUNTIFS(Crowdfunding!D:D,"&gt;=50000",Crowdfunding!F:F,"Canceled")</f>
        <v>28</v>
      </c>
      <c r="F14" s="15">
        <f t="shared" si="0"/>
        <v>305</v>
      </c>
      <c r="G14" s="15">
        <f t="shared" si="1"/>
        <v>37</v>
      </c>
      <c r="H14" s="15">
        <f t="shared" si="2"/>
        <v>53</v>
      </c>
      <c r="I14" s="16">
        <f t="shared" si="3"/>
        <v>9</v>
      </c>
    </row>
  </sheetData>
  <pageMargins left="0.7" right="0.7" top="0.75" bottom="0.75" header="0.3" footer="0.3"/>
  <ignoredErrors>
    <ignoredError sqref="C7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AA8-1D15-D243-9E85-949C22A0EDD4}">
  <dimension ref="B2:P571"/>
  <sheetViews>
    <sheetView topLeftCell="A4" zoomScaleNormal="100" workbookViewId="0">
      <selection activeCell="M15" sqref="M15"/>
    </sheetView>
  </sheetViews>
  <sheetFormatPr baseColWidth="10" defaultRowHeight="16" x14ac:dyDescent="0.2"/>
  <cols>
    <col min="3" max="3" width="13" bestFit="1" customWidth="1"/>
    <col min="6" max="6" width="13" bestFit="1" customWidth="1"/>
    <col min="8" max="8" width="16.83203125" bestFit="1" customWidth="1"/>
    <col min="9" max="9" width="12.83203125" bestFit="1" customWidth="1"/>
    <col min="11" max="12" width="16.83203125" bestFit="1" customWidth="1"/>
    <col min="15" max="15" width="16.83203125" bestFit="1" customWidth="1"/>
  </cols>
  <sheetData>
    <row r="2" spans="2:16" ht="21" x14ac:dyDescent="0.25">
      <c r="B2" s="42" t="s">
        <v>2105</v>
      </c>
      <c r="C2" s="42"/>
    </row>
    <row r="5" spans="2:16" ht="17" thickBot="1" x14ac:dyDescent="0.25">
      <c r="B5" s="45" t="s">
        <v>2115</v>
      </c>
      <c r="C5" s="45"/>
      <c r="D5" s="45"/>
      <c r="E5" s="45" t="s">
        <v>2113</v>
      </c>
      <c r="F5" s="45"/>
      <c r="G5" s="45"/>
    </row>
    <row r="6" spans="2:16" ht="20" thickBot="1" x14ac:dyDescent="0.3">
      <c r="B6" s="1" t="s">
        <v>4</v>
      </c>
      <c r="C6" s="1" t="s">
        <v>5</v>
      </c>
      <c r="D6" s="28" t="s">
        <v>2116</v>
      </c>
      <c r="E6" s="1" t="s">
        <v>4</v>
      </c>
      <c r="F6" s="1" t="s">
        <v>5</v>
      </c>
      <c r="G6" s="28" t="s">
        <v>2117</v>
      </c>
      <c r="L6" s="43" t="s">
        <v>2106</v>
      </c>
      <c r="M6" s="44"/>
      <c r="O6" s="43" t="s">
        <v>2113</v>
      </c>
      <c r="P6" s="44"/>
    </row>
    <row r="7" spans="2:16" x14ac:dyDescent="0.2">
      <c r="B7" t="s">
        <v>20</v>
      </c>
      <c r="C7">
        <v>158</v>
      </c>
      <c r="D7" cm="1">
        <f t="array" ref="D7:D571">(C7:C571-M7)/M12</f>
        <v>-0.54740392204382071</v>
      </c>
      <c r="E7" t="s">
        <v>14</v>
      </c>
      <c r="F7">
        <v>0</v>
      </c>
      <c r="G7" cm="1">
        <f t="array" ref="G7:G370">(F7:F370-P7)/P8</f>
        <v>-5.1145448438024861</v>
      </c>
      <c r="H7" s="29" t="s">
        <v>2118</v>
      </c>
      <c r="I7" s="30">
        <f>AVERAGE(_xlfn.ANCHORARRAY(D7))</f>
        <v>-1.7488468883475918E-17</v>
      </c>
      <c r="L7" s="24" t="s">
        <v>2107</v>
      </c>
      <c r="M7" s="25">
        <f>AVERAGE(C7:C571)</f>
        <v>851.14690265486729</v>
      </c>
      <c r="O7" s="24" t="s">
        <v>2107</v>
      </c>
      <c r="P7" s="25">
        <f>AVERAGE(F7:F370)</f>
        <v>585.61538461538464</v>
      </c>
    </row>
    <row r="8" spans="2:16" ht="17" thickBot="1" x14ac:dyDescent="0.25">
      <c r="B8" t="s">
        <v>20</v>
      </c>
      <c r="C8">
        <v>1425</v>
      </c>
      <c r="D8">
        <v>0.45319316145041166</v>
      </c>
      <c r="E8" t="s">
        <v>14</v>
      </c>
      <c r="F8">
        <v>24</v>
      </c>
      <c r="G8">
        <v>-4.9049378569029223</v>
      </c>
      <c r="H8" s="31" t="s">
        <v>2119</v>
      </c>
      <c r="I8" s="32">
        <f>AVERAGE(_xlfn.ANCHORARRAY(G7))</f>
        <v>-6.1245270149651492E-16</v>
      </c>
      <c r="L8" s="20" t="s">
        <v>2108</v>
      </c>
      <c r="M8" s="21">
        <f>MEDIAN(C7:C571)</f>
        <v>201</v>
      </c>
      <c r="O8" s="20" t="s">
        <v>2108</v>
      </c>
      <c r="P8" s="21">
        <f>MEDIAN(F7:F370)</f>
        <v>114.5</v>
      </c>
    </row>
    <row r="9" spans="2:16" x14ac:dyDescent="0.2">
      <c r="B9" t="s">
        <v>20</v>
      </c>
      <c r="C9">
        <v>174</v>
      </c>
      <c r="D9">
        <v>-0.5347681261985896</v>
      </c>
      <c r="E9" t="s">
        <v>14</v>
      </c>
      <c r="F9">
        <v>53</v>
      </c>
      <c r="G9">
        <v>-4.6516627477326171</v>
      </c>
      <c r="L9" s="20" t="s">
        <v>2109</v>
      </c>
      <c r="M9" s="21">
        <f>MIN(C7:C571)</f>
        <v>16</v>
      </c>
      <c r="O9" s="20" t="s">
        <v>2109</v>
      </c>
      <c r="P9" s="21">
        <f>MIN(F7:F370)</f>
        <v>0</v>
      </c>
    </row>
    <row r="10" spans="2:16" x14ac:dyDescent="0.2">
      <c r="B10" t="s">
        <v>20</v>
      </c>
      <c r="C10">
        <v>227</v>
      </c>
      <c r="D10">
        <v>-0.49291205246126185</v>
      </c>
      <c r="E10" t="s">
        <v>14</v>
      </c>
      <c r="F10">
        <v>18</v>
      </c>
      <c r="G10">
        <v>-4.9573396036278137</v>
      </c>
      <c r="L10" s="20" t="s">
        <v>2110</v>
      </c>
      <c r="M10" s="21">
        <f>MAX(C7:C571)</f>
        <v>7295</v>
      </c>
      <c r="O10" s="20" t="s">
        <v>2110</v>
      </c>
      <c r="P10" s="21">
        <f>MAX(F7:F370)</f>
        <v>6080</v>
      </c>
    </row>
    <row r="11" spans="2:16" x14ac:dyDescent="0.2">
      <c r="B11" t="s">
        <v>20</v>
      </c>
      <c r="C11">
        <v>220</v>
      </c>
      <c r="D11">
        <v>-0.49844021314355041</v>
      </c>
      <c r="E11" t="s">
        <v>14</v>
      </c>
      <c r="F11">
        <v>44</v>
      </c>
      <c r="G11">
        <v>-4.7302653678199533</v>
      </c>
      <c r="L11" s="20" t="s">
        <v>2111</v>
      </c>
      <c r="M11" s="21">
        <f>_xlfn.VAR.P(C7:C571)</f>
        <v>1603373.7324019109</v>
      </c>
      <c r="O11" s="20" t="s">
        <v>2111</v>
      </c>
      <c r="P11" s="21">
        <f>_xlfn.VAR.P(F7:F370)</f>
        <v>921574.68174133555</v>
      </c>
    </row>
    <row r="12" spans="2:16" ht="17" thickBot="1" x14ac:dyDescent="0.25">
      <c r="B12" t="s">
        <v>20</v>
      </c>
      <c r="C12">
        <v>98</v>
      </c>
      <c r="D12">
        <v>-0.59478815646343708</v>
      </c>
      <c r="E12" t="s">
        <v>14</v>
      </c>
      <c r="F12">
        <v>27</v>
      </c>
      <c r="G12">
        <v>-4.8787369835404775</v>
      </c>
      <c r="L12" s="22" t="s">
        <v>2112</v>
      </c>
      <c r="M12" s="23">
        <f>_xlfn.STDEV.P(C7:C571)</f>
        <v>1266.2439466397898</v>
      </c>
      <c r="O12" s="22" t="s">
        <v>2112</v>
      </c>
      <c r="P12" s="23">
        <f>_xlfn.STDEV.P(F7:F370)</f>
        <v>959.98681331637863</v>
      </c>
    </row>
    <row r="13" spans="2:16" x14ac:dyDescent="0.2">
      <c r="B13" t="s">
        <v>20</v>
      </c>
      <c r="C13">
        <v>100</v>
      </c>
      <c r="D13">
        <v>-0.59320868198278309</v>
      </c>
      <c r="E13" t="s">
        <v>14</v>
      </c>
      <c r="F13">
        <v>55</v>
      </c>
      <c r="G13">
        <v>-4.6341954988243197</v>
      </c>
      <c r="H13" s="27"/>
    </row>
    <row r="14" spans="2:16" x14ac:dyDescent="0.2">
      <c r="B14" t="s">
        <v>20</v>
      </c>
      <c r="C14">
        <v>1249</v>
      </c>
      <c r="D14">
        <v>0.31419940715287031</v>
      </c>
      <c r="E14" t="s">
        <v>14</v>
      </c>
      <c r="F14">
        <v>200</v>
      </c>
      <c r="G14">
        <v>-3.3678199529727917</v>
      </c>
    </row>
    <row r="15" spans="2:16" x14ac:dyDescent="0.2">
      <c r="B15" t="s">
        <v>20</v>
      </c>
      <c r="C15">
        <v>1396</v>
      </c>
      <c r="D15">
        <v>0.43029078148093042</v>
      </c>
      <c r="E15" t="s">
        <v>14</v>
      </c>
      <c r="F15">
        <v>452</v>
      </c>
      <c r="G15">
        <v>-1.1669465905273768</v>
      </c>
    </row>
    <row r="16" spans="2:16" x14ac:dyDescent="0.2">
      <c r="B16" t="s">
        <v>20</v>
      </c>
      <c r="C16">
        <v>890</v>
      </c>
      <c r="D16">
        <v>3.0683737875499044E-2</v>
      </c>
      <c r="E16" t="s">
        <v>14</v>
      </c>
      <c r="F16">
        <v>674</v>
      </c>
      <c r="G16">
        <v>0.77191803829358396</v>
      </c>
    </row>
    <row r="17" spans="2:14" x14ac:dyDescent="0.2">
      <c r="B17" t="s">
        <v>20</v>
      </c>
      <c r="C17">
        <v>142</v>
      </c>
      <c r="D17">
        <v>-0.56003971788905171</v>
      </c>
      <c r="E17" t="s">
        <v>14</v>
      </c>
      <c r="F17">
        <v>558</v>
      </c>
      <c r="G17">
        <v>-0.2411823983876388</v>
      </c>
    </row>
    <row r="18" spans="2:14" x14ac:dyDescent="0.2">
      <c r="B18" t="s">
        <v>20</v>
      </c>
      <c r="C18">
        <v>2673</v>
      </c>
      <c r="D18">
        <v>1.4387852373784322</v>
      </c>
      <c r="E18" t="s">
        <v>14</v>
      </c>
      <c r="F18">
        <v>15</v>
      </c>
      <c r="G18">
        <v>-4.9835404769902585</v>
      </c>
    </row>
    <row r="19" spans="2:14" ht="26" x14ac:dyDescent="0.3">
      <c r="B19" t="s">
        <v>20</v>
      </c>
      <c r="C19">
        <v>163</v>
      </c>
      <c r="D19">
        <v>-0.54345523584218591</v>
      </c>
      <c r="E19" t="s">
        <v>14</v>
      </c>
      <c r="F19">
        <v>2307</v>
      </c>
      <c r="G19">
        <v>15.033926771918036</v>
      </c>
      <c r="H19" s="26"/>
    </row>
    <row r="20" spans="2:14" x14ac:dyDescent="0.2">
      <c r="B20" t="s">
        <v>20</v>
      </c>
      <c r="C20">
        <v>2220</v>
      </c>
      <c r="D20">
        <v>1.0810342675103286</v>
      </c>
      <c r="E20" t="s">
        <v>14</v>
      </c>
      <c r="F20">
        <v>88</v>
      </c>
      <c r="G20">
        <v>-4.3459858918374206</v>
      </c>
    </row>
    <row r="21" spans="2:14" ht="17" thickBot="1" x14ac:dyDescent="0.25">
      <c r="B21" t="s">
        <v>20</v>
      </c>
      <c r="C21">
        <v>1606</v>
      </c>
      <c r="D21">
        <v>0.5961356019495877</v>
      </c>
      <c r="E21" t="s">
        <v>14</v>
      </c>
      <c r="F21">
        <v>48</v>
      </c>
      <c r="G21">
        <v>-4.6953308700033594</v>
      </c>
    </row>
    <row r="22" spans="2:14" ht="16" customHeight="1" x14ac:dyDescent="0.2">
      <c r="B22" t="s">
        <v>20</v>
      </c>
      <c r="C22">
        <v>129</v>
      </c>
      <c r="D22">
        <v>-0.5703063020133019</v>
      </c>
      <c r="E22" t="s">
        <v>14</v>
      </c>
      <c r="F22">
        <v>1</v>
      </c>
      <c r="G22">
        <v>-5.1058112193483378</v>
      </c>
      <c r="I22" s="33" t="s">
        <v>2120</v>
      </c>
      <c r="J22" s="34"/>
      <c r="K22" s="34"/>
      <c r="L22" s="34"/>
      <c r="M22" s="34"/>
      <c r="N22" s="35"/>
    </row>
    <row r="23" spans="2:14" x14ac:dyDescent="0.2">
      <c r="B23" t="s">
        <v>20</v>
      </c>
      <c r="C23">
        <v>226</v>
      </c>
      <c r="D23">
        <v>-0.49370178970158879</v>
      </c>
      <c r="E23" t="s">
        <v>14</v>
      </c>
      <c r="F23">
        <v>1467</v>
      </c>
      <c r="G23">
        <v>7.6976822304333217</v>
      </c>
      <c r="I23" s="36"/>
      <c r="J23" s="37"/>
      <c r="K23" s="37"/>
      <c r="L23" s="37"/>
      <c r="M23" s="37"/>
      <c r="N23" s="38"/>
    </row>
    <row r="24" spans="2:14" x14ac:dyDescent="0.2">
      <c r="B24" t="s">
        <v>20</v>
      </c>
      <c r="C24">
        <v>5419</v>
      </c>
      <c r="D24">
        <v>3.6074036993162077</v>
      </c>
      <c r="E24" t="s">
        <v>14</v>
      </c>
      <c r="F24">
        <v>75</v>
      </c>
      <c r="G24">
        <v>-4.4595230097413507</v>
      </c>
      <c r="I24" s="36"/>
      <c r="J24" s="37"/>
      <c r="K24" s="37"/>
      <c r="L24" s="37"/>
      <c r="M24" s="37"/>
      <c r="N24" s="38"/>
    </row>
    <row r="25" spans="2:14" x14ac:dyDescent="0.2">
      <c r="B25" t="s">
        <v>20</v>
      </c>
      <c r="C25">
        <v>165</v>
      </c>
      <c r="D25">
        <v>-0.54187576136153204</v>
      </c>
      <c r="E25" t="s">
        <v>14</v>
      </c>
      <c r="F25">
        <v>120</v>
      </c>
      <c r="G25">
        <v>-4.0665099093046697</v>
      </c>
      <c r="I25" s="36"/>
      <c r="J25" s="37"/>
      <c r="K25" s="37"/>
      <c r="L25" s="37"/>
      <c r="M25" s="37"/>
      <c r="N25" s="38"/>
    </row>
    <row r="26" spans="2:14" x14ac:dyDescent="0.2">
      <c r="B26" t="s">
        <v>20</v>
      </c>
      <c r="C26">
        <v>1965</v>
      </c>
      <c r="D26">
        <v>0.87965127122695896</v>
      </c>
      <c r="E26" t="s">
        <v>14</v>
      </c>
      <c r="F26">
        <v>2253</v>
      </c>
      <c r="G26">
        <v>14.562311051394019</v>
      </c>
      <c r="I26" s="36"/>
      <c r="J26" s="37"/>
      <c r="K26" s="37"/>
      <c r="L26" s="37"/>
      <c r="M26" s="37"/>
      <c r="N26" s="38"/>
    </row>
    <row r="27" spans="2:14" x14ac:dyDescent="0.2">
      <c r="B27" t="s">
        <v>20</v>
      </c>
      <c r="C27">
        <v>16</v>
      </c>
      <c r="D27">
        <v>-0.65954661017024607</v>
      </c>
      <c r="E27" t="s">
        <v>14</v>
      </c>
      <c r="F27">
        <v>5</v>
      </c>
      <c r="G27">
        <v>-5.0708767215317438</v>
      </c>
      <c r="I27" s="36"/>
      <c r="J27" s="37"/>
      <c r="K27" s="37"/>
      <c r="L27" s="37"/>
      <c r="M27" s="37"/>
      <c r="N27" s="38"/>
    </row>
    <row r="28" spans="2:14" x14ac:dyDescent="0.2">
      <c r="B28" t="s">
        <v>20</v>
      </c>
      <c r="C28">
        <v>107</v>
      </c>
      <c r="D28">
        <v>-0.58768052130049453</v>
      </c>
      <c r="E28" t="s">
        <v>14</v>
      </c>
      <c r="F28">
        <v>38</v>
      </c>
      <c r="G28">
        <v>-4.7826671145448438</v>
      </c>
      <c r="I28" s="36"/>
      <c r="J28" s="37"/>
      <c r="K28" s="37"/>
      <c r="L28" s="37"/>
      <c r="M28" s="37"/>
      <c r="N28" s="38"/>
    </row>
    <row r="29" spans="2:14" x14ac:dyDescent="0.2">
      <c r="B29" t="s">
        <v>20</v>
      </c>
      <c r="C29">
        <v>134</v>
      </c>
      <c r="D29">
        <v>-0.56635761581166721</v>
      </c>
      <c r="E29" t="s">
        <v>14</v>
      </c>
      <c r="F29">
        <v>12</v>
      </c>
      <c r="G29">
        <v>-5.0097413503527042</v>
      </c>
      <c r="I29" s="36"/>
      <c r="J29" s="37"/>
      <c r="K29" s="37"/>
      <c r="L29" s="37"/>
      <c r="M29" s="37"/>
      <c r="N29" s="38"/>
    </row>
    <row r="30" spans="2:14" x14ac:dyDescent="0.2">
      <c r="B30" t="s">
        <v>20</v>
      </c>
      <c r="C30">
        <v>198</v>
      </c>
      <c r="D30">
        <v>-0.5158144324307431</v>
      </c>
      <c r="E30" t="s">
        <v>14</v>
      </c>
      <c r="F30">
        <v>1684</v>
      </c>
      <c r="G30">
        <v>9.5928787369835398</v>
      </c>
      <c r="I30" s="36"/>
      <c r="J30" s="37"/>
      <c r="K30" s="37"/>
      <c r="L30" s="37"/>
      <c r="M30" s="37"/>
      <c r="N30" s="38"/>
    </row>
    <row r="31" spans="2:14" x14ac:dyDescent="0.2">
      <c r="B31" t="s">
        <v>20</v>
      </c>
      <c r="C31">
        <v>111</v>
      </c>
      <c r="D31">
        <v>-0.58452157233918678</v>
      </c>
      <c r="E31" t="s">
        <v>14</v>
      </c>
      <c r="F31">
        <v>56</v>
      </c>
      <c r="G31">
        <v>-4.6254618743701714</v>
      </c>
      <c r="I31" s="36"/>
      <c r="J31" s="37"/>
      <c r="K31" s="37"/>
      <c r="L31" s="37"/>
      <c r="M31" s="37"/>
      <c r="N31" s="38"/>
    </row>
    <row r="32" spans="2:14" ht="17" thickBot="1" x14ac:dyDescent="0.25">
      <c r="B32" t="s">
        <v>20</v>
      </c>
      <c r="C32">
        <v>222</v>
      </c>
      <c r="D32">
        <v>-0.49686073866289654</v>
      </c>
      <c r="E32" t="s">
        <v>14</v>
      </c>
      <c r="F32">
        <v>838</v>
      </c>
      <c r="G32">
        <v>2.2042324487739333</v>
      </c>
      <c r="I32" s="39"/>
      <c r="J32" s="40"/>
      <c r="K32" s="40"/>
      <c r="L32" s="40"/>
      <c r="M32" s="40"/>
      <c r="N32" s="41"/>
    </row>
    <row r="33" spans="2:7" x14ac:dyDescent="0.2">
      <c r="B33" t="s">
        <v>20</v>
      </c>
      <c r="C33">
        <v>6212</v>
      </c>
      <c r="D33">
        <v>4.2336653308954704</v>
      </c>
      <c r="E33" t="s">
        <v>14</v>
      </c>
      <c r="F33">
        <v>1000</v>
      </c>
      <c r="G33">
        <v>3.6190796103459855</v>
      </c>
    </row>
    <row r="34" spans="2:7" x14ac:dyDescent="0.2">
      <c r="B34" t="s">
        <v>20</v>
      </c>
      <c r="C34">
        <v>98</v>
      </c>
      <c r="D34">
        <v>-0.59478815646343708</v>
      </c>
      <c r="E34" t="s">
        <v>14</v>
      </c>
      <c r="F34">
        <v>1482</v>
      </c>
      <c r="G34">
        <v>7.8286865972455493</v>
      </c>
    </row>
    <row r="35" spans="2:7" x14ac:dyDescent="0.2">
      <c r="B35" t="s">
        <v>20</v>
      </c>
      <c r="C35">
        <v>92</v>
      </c>
      <c r="D35">
        <v>-0.5995265799053987</v>
      </c>
      <c r="E35" t="s">
        <v>14</v>
      </c>
      <c r="F35">
        <v>106</v>
      </c>
      <c r="G35">
        <v>-4.1887806516627482</v>
      </c>
    </row>
    <row r="36" spans="2:7" x14ac:dyDescent="0.2">
      <c r="B36" t="s">
        <v>20</v>
      </c>
      <c r="C36">
        <v>149</v>
      </c>
      <c r="D36">
        <v>-0.55451155720676315</v>
      </c>
      <c r="E36" t="s">
        <v>14</v>
      </c>
      <c r="F36">
        <v>679</v>
      </c>
      <c r="G36">
        <v>0.81558616056432631</v>
      </c>
    </row>
    <row r="37" spans="2:7" x14ac:dyDescent="0.2">
      <c r="B37" t="s">
        <v>20</v>
      </c>
      <c r="C37">
        <v>2431</v>
      </c>
      <c r="D37">
        <v>1.2476688252193129</v>
      </c>
      <c r="E37" t="s">
        <v>14</v>
      </c>
      <c r="F37">
        <v>1220</v>
      </c>
      <c r="G37">
        <v>5.5404769902586493</v>
      </c>
    </row>
    <row r="38" spans="2:7" x14ac:dyDescent="0.2">
      <c r="B38" t="s">
        <v>20</v>
      </c>
      <c r="C38">
        <v>303</v>
      </c>
      <c r="D38">
        <v>-0.43289202219641443</v>
      </c>
      <c r="E38" t="s">
        <v>14</v>
      </c>
      <c r="F38">
        <v>1</v>
      </c>
      <c r="G38">
        <v>-5.1058112193483378</v>
      </c>
    </row>
    <row r="39" spans="2:7" x14ac:dyDescent="0.2">
      <c r="B39" t="s">
        <v>20</v>
      </c>
      <c r="C39">
        <v>209</v>
      </c>
      <c r="D39">
        <v>-0.50712732278714678</v>
      </c>
      <c r="E39" t="s">
        <v>14</v>
      </c>
      <c r="F39">
        <v>37</v>
      </c>
      <c r="G39">
        <v>-4.7914007389989921</v>
      </c>
    </row>
    <row r="40" spans="2:7" x14ac:dyDescent="0.2">
      <c r="B40" t="s">
        <v>20</v>
      </c>
      <c r="C40">
        <v>131</v>
      </c>
      <c r="D40">
        <v>-0.56872682753264803</v>
      </c>
      <c r="E40" t="s">
        <v>14</v>
      </c>
      <c r="F40">
        <v>60</v>
      </c>
      <c r="G40">
        <v>-4.5905273765535775</v>
      </c>
    </row>
    <row r="41" spans="2:7" x14ac:dyDescent="0.2">
      <c r="B41" t="s">
        <v>20</v>
      </c>
      <c r="C41">
        <v>164</v>
      </c>
      <c r="D41">
        <v>-0.54266549860185898</v>
      </c>
      <c r="E41" t="s">
        <v>14</v>
      </c>
      <c r="F41">
        <v>296</v>
      </c>
      <c r="G41">
        <v>-2.5293920053745382</v>
      </c>
    </row>
    <row r="42" spans="2:7" x14ac:dyDescent="0.2">
      <c r="B42" t="s">
        <v>20</v>
      </c>
      <c r="C42">
        <v>201</v>
      </c>
      <c r="D42">
        <v>-0.51344522070976228</v>
      </c>
      <c r="E42" t="s">
        <v>14</v>
      </c>
      <c r="F42">
        <v>3304</v>
      </c>
      <c r="G42">
        <v>23.741350352704064</v>
      </c>
    </row>
    <row r="43" spans="2:7" x14ac:dyDescent="0.2">
      <c r="B43" t="s">
        <v>20</v>
      </c>
      <c r="C43">
        <v>211</v>
      </c>
      <c r="D43">
        <v>-0.50554784830649291</v>
      </c>
      <c r="E43" t="s">
        <v>14</v>
      </c>
      <c r="F43">
        <v>73</v>
      </c>
      <c r="G43">
        <v>-4.4769902586496473</v>
      </c>
    </row>
    <row r="44" spans="2:7" x14ac:dyDescent="0.2">
      <c r="B44" t="s">
        <v>20</v>
      </c>
      <c r="C44">
        <v>128</v>
      </c>
      <c r="D44">
        <v>-0.57109603925362884</v>
      </c>
      <c r="E44" t="s">
        <v>14</v>
      </c>
      <c r="F44">
        <v>3387</v>
      </c>
      <c r="G44">
        <v>24.466241182398388</v>
      </c>
    </row>
    <row r="45" spans="2:7" x14ac:dyDescent="0.2">
      <c r="B45" t="s">
        <v>20</v>
      </c>
      <c r="C45">
        <v>1600</v>
      </c>
      <c r="D45">
        <v>0.59139717850762608</v>
      </c>
      <c r="E45" t="s">
        <v>14</v>
      </c>
      <c r="F45">
        <v>662</v>
      </c>
      <c r="G45">
        <v>0.66711454484380228</v>
      </c>
    </row>
    <row r="46" spans="2:7" x14ac:dyDescent="0.2">
      <c r="B46" t="s">
        <v>20</v>
      </c>
      <c r="C46">
        <v>249</v>
      </c>
      <c r="D46">
        <v>-0.47553783317406917</v>
      </c>
      <c r="E46" t="s">
        <v>14</v>
      </c>
      <c r="F46">
        <v>774</v>
      </c>
      <c r="G46">
        <v>1.6452804837084312</v>
      </c>
    </row>
    <row r="47" spans="2:7" x14ac:dyDescent="0.2">
      <c r="B47" t="s">
        <v>20</v>
      </c>
      <c r="C47">
        <v>236</v>
      </c>
      <c r="D47">
        <v>-0.48580441729831936</v>
      </c>
      <c r="E47" t="s">
        <v>14</v>
      </c>
      <c r="F47">
        <v>672</v>
      </c>
      <c r="G47">
        <v>0.75445078938528698</v>
      </c>
    </row>
    <row r="48" spans="2:7" x14ac:dyDescent="0.2">
      <c r="B48" t="s">
        <v>20</v>
      </c>
      <c r="C48">
        <v>4065</v>
      </c>
      <c r="D48">
        <v>2.5380994759135316</v>
      </c>
      <c r="E48" t="s">
        <v>14</v>
      </c>
      <c r="F48">
        <v>940</v>
      </c>
      <c r="G48">
        <v>3.0950621430970773</v>
      </c>
    </row>
    <row r="49" spans="2:7" x14ac:dyDescent="0.2">
      <c r="B49" t="s">
        <v>20</v>
      </c>
      <c r="C49">
        <v>246</v>
      </c>
      <c r="D49">
        <v>-0.47790704489504998</v>
      </c>
      <c r="E49" t="s">
        <v>14</v>
      </c>
      <c r="F49">
        <v>117</v>
      </c>
      <c r="G49">
        <v>-4.0927107826671145</v>
      </c>
    </row>
    <row r="50" spans="2:7" x14ac:dyDescent="0.2">
      <c r="B50" t="s">
        <v>20</v>
      </c>
      <c r="C50">
        <v>2475</v>
      </c>
      <c r="D50">
        <v>1.2824172637936981</v>
      </c>
      <c r="E50" t="s">
        <v>14</v>
      </c>
      <c r="F50">
        <v>115</v>
      </c>
      <c r="G50">
        <v>-4.1101780315754119</v>
      </c>
    </row>
    <row r="51" spans="2:7" x14ac:dyDescent="0.2">
      <c r="B51" t="s">
        <v>20</v>
      </c>
      <c r="C51">
        <v>76</v>
      </c>
      <c r="D51">
        <v>-0.61216237575062971</v>
      </c>
      <c r="E51" t="s">
        <v>14</v>
      </c>
      <c r="F51">
        <v>326</v>
      </c>
      <c r="G51">
        <v>-2.2673832717500844</v>
      </c>
    </row>
    <row r="52" spans="2:7" x14ac:dyDescent="0.2">
      <c r="B52" t="s">
        <v>20</v>
      </c>
      <c r="C52">
        <v>54</v>
      </c>
      <c r="D52">
        <v>-0.62953659503782233</v>
      </c>
      <c r="E52" t="s">
        <v>14</v>
      </c>
      <c r="F52">
        <v>1</v>
      </c>
      <c r="G52">
        <v>-5.1058112193483378</v>
      </c>
    </row>
    <row r="53" spans="2:7" x14ac:dyDescent="0.2">
      <c r="B53" t="s">
        <v>20</v>
      </c>
      <c r="C53">
        <v>88</v>
      </c>
      <c r="D53">
        <v>-0.60268552886670645</v>
      </c>
      <c r="E53" t="s">
        <v>14</v>
      </c>
      <c r="F53">
        <v>1467</v>
      </c>
      <c r="G53">
        <v>7.6976822304333217</v>
      </c>
    </row>
    <row r="54" spans="2:7" x14ac:dyDescent="0.2">
      <c r="B54" t="s">
        <v>20</v>
      </c>
      <c r="C54">
        <v>85</v>
      </c>
      <c r="D54">
        <v>-0.60505474058768727</v>
      </c>
      <c r="E54" t="s">
        <v>14</v>
      </c>
      <c r="F54">
        <v>5681</v>
      </c>
      <c r="G54">
        <v>44.501175680214978</v>
      </c>
    </row>
    <row r="55" spans="2:7" x14ac:dyDescent="0.2">
      <c r="B55" t="s">
        <v>20</v>
      </c>
      <c r="C55">
        <v>170</v>
      </c>
      <c r="D55">
        <v>-0.53792707515989735</v>
      </c>
      <c r="E55" t="s">
        <v>14</v>
      </c>
      <c r="F55">
        <v>1059</v>
      </c>
      <c r="G55">
        <v>4.1343634531407458</v>
      </c>
    </row>
    <row r="56" spans="2:7" x14ac:dyDescent="0.2">
      <c r="B56" t="s">
        <v>20</v>
      </c>
      <c r="C56">
        <v>330</v>
      </c>
      <c r="D56">
        <v>-0.41156911670758706</v>
      </c>
      <c r="E56" t="s">
        <v>14</v>
      </c>
      <c r="F56">
        <v>1194</v>
      </c>
      <c r="G56">
        <v>5.3134027544507889</v>
      </c>
    </row>
    <row r="57" spans="2:7" x14ac:dyDescent="0.2">
      <c r="B57" t="s">
        <v>20</v>
      </c>
      <c r="C57">
        <v>127</v>
      </c>
      <c r="D57">
        <v>-0.57188577649395578</v>
      </c>
      <c r="E57" t="s">
        <v>14</v>
      </c>
      <c r="F57">
        <v>30</v>
      </c>
      <c r="G57">
        <v>-4.8525361101780318</v>
      </c>
    </row>
    <row r="58" spans="2:7" x14ac:dyDescent="0.2">
      <c r="B58" t="s">
        <v>20</v>
      </c>
      <c r="C58">
        <v>411</v>
      </c>
      <c r="D58">
        <v>-0.34760040024110495</v>
      </c>
      <c r="E58" t="s">
        <v>14</v>
      </c>
      <c r="F58">
        <v>75</v>
      </c>
      <c r="G58">
        <v>-4.4595230097413507</v>
      </c>
    </row>
    <row r="59" spans="2:7" x14ac:dyDescent="0.2">
      <c r="B59" t="s">
        <v>20</v>
      </c>
      <c r="C59">
        <v>180</v>
      </c>
      <c r="D59">
        <v>-0.53002970275662797</v>
      </c>
      <c r="E59" t="s">
        <v>14</v>
      </c>
      <c r="F59">
        <v>955</v>
      </c>
      <c r="G59">
        <v>3.2260665099093044</v>
      </c>
    </row>
    <row r="60" spans="2:7" x14ac:dyDescent="0.2">
      <c r="B60" t="s">
        <v>20</v>
      </c>
      <c r="C60">
        <v>374</v>
      </c>
      <c r="D60">
        <v>-0.37682067813320175</v>
      </c>
      <c r="E60" t="s">
        <v>14</v>
      </c>
      <c r="F60">
        <v>67</v>
      </c>
      <c r="G60">
        <v>-4.5293920053745387</v>
      </c>
    </row>
    <row r="61" spans="2:7" x14ac:dyDescent="0.2">
      <c r="B61" t="s">
        <v>20</v>
      </c>
      <c r="C61">
        <v>71</v>
      </c>
      <c r="D61">
        <v>-0.61611106195226439</v>
      </c>
      <c r="E61" t="s">
        <v>14</v>
      </c>
      <c r="F61">
        <v>5</v>
      </c>
      <c r="G61">
        <v>-5.0708767215317438</v>
      </c>
    </row>
    <row r="62" spans="2:7" x14ac:dyDescent="0.2">
      <c r="B62" t="s">
        <v>20</v>
      </c>
      <c r="C62">
        <v>203</v>
      </c>
      <c r="D62">
        <v>-0.51186574622910841</v>
      </c>
      <c r="E62" t="s">
        <v>14</v>
      </c>
      <c r="F62">
        <v>26</v>
      </c>
      <c r="G62">
        <v>-4.8874706079946257</v>
      </c>
    </row>
    <row r="63" spans="2:7" x14ac:dyDescent="0.2">
      <c r="B63" t="s">
        <v>20</v>
      </c>
      <c r="C63">
        <v>113</v>
      </c>
      <c r="D63">
        <v>-0.5829420978585329</v>
      </c>
      <c r="E63" t="s">
        <v>14</v>
      </c>
      <c r="F63">
        <v>1130</v>
      </c>
      <c r="G63">
        <v>4.7544507893852872</v>
      </c>
    </row>
    <row r="64" spans="2:7" x14ac:dyDescent="0.2">
      <c r="B64" t="s">
        <v>20</v>
      </c>
      <c r="C64">
        <v>96</v>
      </c>
      <c r="D64">
        <v>-0.59636763094409095</v>
      </c>
      <c r="E64" t="s">
        <v>14</v>
      </c>
      <c r="F64">
        <v>782</v>
      </c>
      <c r="G64">
        <v>1.7151494793416189</v>
      </c>
    </row>
    <row r="65" spans="2:7" x14ac:dyDescent="0.2">
      <c r="B65" t="s">
        <v>20</v>
      </c>
      <c r="C65">
        <v>498</v>
      </c>
      <c r="D65">
        <v>-0.27889326033266121</v>
      </c>
      <c r="E65" t="s">
        <v>14</v>
      </c>
      <c r="F65">
        <v>210</v>
      </c>
      <c r="G65">
        <v>-3.2804837084313068</v>
      </c>
    </row>
    <row r="66" spans="2:7" x14ac:dyDescent="0.2">
      <c r="B66" t="s">
        <v>20</v>
      </c>
      <c r="C66">
        <v>180</v>
      </c>
      <c r="D66">
        <v>-0.53002970275662797</v>
      </c>
      <c r="E66" t="s">
        <v>14</v>
      </c>
      <c r="F66">
        <v>136</v>
      </c>
      <c r="G66">
        <v>-3.9267719180382938</v>
      </c>
    </row>
    <row r="67" spans="2:7" x14ac:dyDescent="0.2">
      <c r="B67" t="s">
        <v>20</v>
      </c>
      <c r="C67">
        <v>27</v>
      </c>
      <c r="D67">
        <v>-0.65085950052664976</v>
      </c>
      <c r="E67" t="s">
        <v>14</v>
      </c>
      <c r="F67">
        <v>86</v>
      </c>
      <c r="G67">
        <v>-4.3634531407457171</v>
      </c>
    </row>
    <row r="68" spans="2:7" x14ac:dyDescent="0.2">
      <c r="B68" t="s">
        <v>20</v>
      </c>
      <c r="C68">
        <v>2331</v>
      </c>
      <c r="D68">
        <v>1.1686951011866189</v>
      </c>
      <c r="E68" t="s">
        <v>14</v>
      </c>
      <c r="F68">
        <v>19</v>
      </c>
      <c r="G68">
        <v>-4.9486059791736654</v>
      </c>
    </row>
    <row r="69" spans="2:7" x14ac:dyDescent="0.2">
      <c r="B69" t="s">
        <v>20</v>
      </c>
      <c r="C69">
        <v>113</v>
      </c>
      <c r="D69">
        <v>-0.5829420978585329</v>
      </c>
      <c r="E69" t="s">
        <v>14</v>
      </c>
      <c r="F69">
        <v>886</v>
      </c>
      <c r="G69">
        <v>2.62344642257306</v>
      </c>
    </row>
    <row r="70" spans="2:7" x14ac:dyDescent="0.2">
      <c r="B70" t="s">
        <v>20</v>
      </c>
      <c r="C70">
        <v>164</v>
      </c>
      <c r="D70">
        <v>-0.54266549860185898</v>
      </c>
      <c r="E70" t="s">
        <v>14</v>
      </c>
      <c r="F70">
        <v>35</v>
      </c>
      <c r="G70">
        <v>-4.8088679879072895</v>
      </c>
    </row>
    <row r="71" spans="2:7" x14ac:dyDescent="0.2">
      <c r="B71" t="s">
        <v>20</v>
      </c>
      <c r="C71">
        <v>164</v>
      </c>
      <c r="D71">
        <v>-0.54266549860185898</v>
      </c>
      <c r="E71" t="s">
        <v>14</v>
      </c>
      <c r="F71">
        <v>24</v>
      </c>
      <c r="G71">
        <v>-4.9049378569029223</v>
      </c>
    </row>
    <row r="72" spans="2:7" x14ac:dyDescent="0.2">
      <c r="B72" t="s">
        <v>20</v>
      </c>
      <c r="C72">
        <v>336</v>
      </c>
      <c r="D72">
        <v>-0.40683069326562543</v>
      </c>
      <c r="E72" t="s">
        <v>14</v>
      </c>
      <c r="F72">
        <v>86</v>
      </c>
      <c r="G72">
        <v>-4.3634531407457171</v>
      </c>
    </row>
    <row r="73" spans="2:7" x14ac:dyDescent="0.2">
      <c r="B73" t="s">
        <v>20</v>
      </c>
      <c r="C73">
        <v>1917</v>
      </c>
      <c r="D73">
        <v>0.84174388369126585</v>
      </c>
      <c r="E73" t="s">
        <v>14</v>
      </c>
      <c r="F73">
        <v>243</v>
      </c>
      <c r="G73">
        <v>-2.9922741014444072</v>
      </c>
    </row>
    <row r="74" spans="2:7" x14ac:dyDescent="0.2">
      <c r="B74" t="s">
        <v>20</v>
      </c>
      <c r="C74">
        <v>95</v>
      </c>
      <c r="D74">
        <v>-0.59715736818441789</v>
      </c>
      <c r="E74" t="s">
        <v>14</v>
      </c>
      <c r="F74">
        <v>65</v>
      </c>
      <c r="G74">
        <v>-4.5468592542828352</v>
      </c>
    </row>
    <row r="75" spans="2:7" x14ac:dyDescent="0.2">
      <c r="B75" t="s">
        <v>20</v>
      </c>
      <c r="C75">
        <v>147</v>
      </c>
      <c r="D75">
        <v>-0.55609103168741703</v>
      </c>
      <c r="E75" t="s">
        <v>14</v>
      </c>
      <c r="F75">
        <v>100</v>
      </c>
      <c r="G75">
        <v>-4.2411823983876387</v>
      </c>
    </row>
    <row r="76" spans="2:7" x14ac:dyDescent="0.2">
      <c r="B76" t="s">
        <v>20</v>
      </c>
      <c r="C76">
        <v>86</v>
      </c>
      <c r="D76">
        <v>-0.60426500334736033</v>
      </c>
      <c r="E76" t="s">
        <v>14</v>
      </c>
      <c r="F76">
        <v>168</v>
      </c>
      <c r="G76">
        <v>-3.6472959355055425</v>
      </c>
    </row>
    <row r="77" spans="2:7" x14ac:dyDescent="0.2">
      <c r="B77" t="s">
        <v>20</v>
      </c>
      <c r="C77">
        <v>83</v>
      </c>
      <c r="D77">
        <v>-0.60663421506834114</v>
      </c>
      <c r="E77" t="s">
        <v>14</v>
      </c>
      <c r="F77">
        <v>13</v>
      </c>
      <c r="G77">
        <v>-5.0010077258985559</v>
      </c>
    </row>
    <row r="78" spans="2:7" x14ac:dyDescent="0.2">
      <c r="B78" t="s">
        <v>20</v>
      </c>
      <c r="C78">
        <v>676</v>
      </c>
      <c r="D78">
        <v>-0.13832003155446601</v>
      </c>
      <c r="E78" t="s">
        <v>14</v>
      </c>
      <c r="F78">
        <v>1</v>
      </c>
      <c r="G78">
        <v>-5.1058112193483378</v>
      </c>
    </row>
    <row r="79" spans="2:7" x14ac:dyDescent="0.2">
      <c r="B79" t="s">
        <v>20</v>
      </c>
      <c r="C79">
        <v>361</v>
      </c>
      <c r="D79">
        <v>-0.38708726225745194</v>
      </c>
      <c r="E79" t="s">
        <v>14</v>
      </c>
      <c r="F79">
        <v>40</v>
      </c>
      <c r="G79">
        <v>-4.7651998656365473</v>
      </c>
    </row>
    <row r="80" spans="2:7" x14ac:dyDescent="0.2">
      <c r="B80" t="s">
        <v>20</v>
      </c>
      <c r="C80">
        <v>131</v>
      </c>
      <c r="D80">
        <v>-0.56872682753264803</v>
      </c>
      <c r="E80" t="s">
        <v>14</v>
      </c>
      <c r="F80">
        <v>226</v>
      </c>
      <c r="G80">
        <v>-3.1407457171649313</v>
      </c>
    </row>
    <row r="81" spans="2:7" x14ac:dyDescent="0.2">
      <c r="B81" t="s">
        <v>20</v>
      </c>
      <c r="C81">
        <v>126</v>
      </c>
      <c r="D81">
        <v>-0.57267551373428272</v>
      </c>
      <c r="E81" t="s">
        <v>14</v>
      </c>
      <c r="F81">
        <v>1625</v>
      </c>
      <c r="G81">
        <v>9.0775948941887794</v>
      </c>
    </row>
    <row r="82" spans="2:7" x14ac:dyDescent="0.2">
      <c r="B82" t="s">
        <v>20</v>
      </c>
      <c r="C82">
        <v>275</v>
      </c>
      <c r="D82">
        <v>-0.45500466492556874</v>
      </c>
      <c r="E82" t="s">
        <v>14</v>
      </c>
      <c r="F82">
        <v>143</v>
      </c>
      <c r="G82">
        <v>-3.8656365468592546</v>
      </c>
    </row>
    <row r="83" spans="2:7" x14ac:dyDescent="0.2">
      <c r="B83" t="s">
        <v>20</v>
      </c>
      <c r="C83">
        <v>67</v>
      </c>
      <c r="D83">
        <v>-0.61927001091357214</v>
      </c>
      <c r="E83" t="s">
        <v>14</v>
      </c>
      <c r="F83">
        <v>934</v>
      </c>
      <c r="G83">
        <v>3.0426603963721863</v>
      </c>
    </row>
    <row r="84" spans="2:7" x14ac:dyDescent="0.2">
      <c r="B84" t="s">
        <v>20</v>
      </c>
      <c r="C84">
        <v>154</v>
      </c>
      <c r="D84">
        <v>-0.55056287100512846</v>
      </c>
      <c r="E84" t="s">
        <v>14</v>
      </c>
      <c r="F84">
        <v>17</v>
      </c>
      <c r="G84">
        <v>-4.9660732280819619</v>
      </c>
    </row>
    <row r="85" spans="2:7" x14ac:dyDescent="0.2">
      <c r="B85" t="s">
        <v>20</v>
      </c>
      <c r="C85">
        <v>1782</v>
      </c>
      <c r="D85">
        <v>0.73512935624712905</v>
      </c>
      <c r="E85" t="s">
        <v>14</v>
      </c>
      <c r="F85">
        <v>2179</v>
      </c>
      <c r="G85">
        <v>13.916022841787033</v>
      </c>
    </row>
    <row r="86" spans="2:7" x14ac:dyDescent="0.2">
      <c r="B86" t="s">
        <v>20</v>
      </c>
      <c r="C86">
        <v>903</v>
      </c>
      <c r="D86">
        <v>4.095032199974926E-2</v>
      </c>
      <c r="E86" t="s">
        <v>14</v>
      </c>
      <c r="F86">
        <v>931</v>
      </c>
      <c r="G86">
        <v>3.0164595230097411</v>
      </c>
    </row>
    <row r="87" spans="2:7" x14ac:dyDescent="0.2">
      <c r="B87" t="s">
        <v>20</v>
      </c>
      <c r="C87">
        <v>94</v>
      </c>
      <c r="D87">
        <v>-0.59794710542474483</v>
      </c>
      <c r="E87" t="s">
        <v>14</v>
      </c>
      <c r="F87">
        <v>92</v>
      </c>
      <c r="G87">
        <v>-4.3110513940208266</v>
      </c>
    </row>
    <row r="88" spans="2:7" x14ac:dyDescent="0.2">
      <c r="B88" t="s">
        <v>20</v>
      </c>
      <c r="C88">
        <v>180</v>
      </c>
      <c r="D88">
        <v>-0.53002970275662797</v>
      </c>
      <c r="E88" t="s">
        <v>14</v>
      </c>
      <c r="F88">
        <v>57</v>
      </c>
      <c r="G88">
        <v>-4.6167282499160232</v>
      </c>
    </row>
    <row r="89" spans="2:7" x14ac:dyDescent="0.2">
      <c r="B89" t="s">
        <v>20</v>
      </c>
      <c r="C89">
        <v>533</v>
      </c>
      <c r="D89">
        <v>-0.25125245692121834</v>
      </c>
      <c r="E89" t="s">
        <v>14</v>
      </c>
      <c r="F89">
        <v>41</v>
      </c>
      <c r="G89">
        <v>-4.756466241182399</v>
      </c>
    </row>
    <row r="90" spans="2:7" x14ac:dyDescent="0.2">
      <c r="B90" t="s">
        <v>20</v>
      </c>
      <c r="C90">
        <v>2443</v>
      </c>
      <c r="D90">
        <v>1.2571456721032361</v>
      </c>
      <c r="E90" t="s">
        <v>14</v>
      </c>
      <c r="F90">
        <v>1</v>
      </c>
      <c r="G90">
        <v>-5.1058112193483378</v>
      </c>
    </row>
    <row r="91" spans="2:7" x14ac:dyDescent="0.2">
      <c r="B91" t="s">
        <v>20</v>
      </c>
      <c r="C91">
        <v>89</v>
      </c>
      <c r="D91">
        <v>-0.60189579162637952</v>
      </c>
      <c r="E91" t="s">
        <v>14</v>
      </c>
      <c r="F91">
        <v>101</v>
      </c>
      <c r="G91">
        <v>-4.2324487739334904</v>
      </c>
    </row>
    <row r="92" spans="2:7" x14ac:dyDescent="0.2">
      <c r="B92" t="s">
        <v>20</v>
      </c>
      <c r="C92">
        <v>159</v>
      </c>
      <c r="D92">
        <v>-0.54661418480349366</v>
      </c>
      <c r="E92" t="s">
        <v>14</v>
      </c>
      <c r="F92">
        <v>1335</v>
      </c>
      <c r="G92">
        <v>6.5448438024857234</v>
      </c>
    </row>
    <row r="93" spans="2:7" x14ac:dyDescent="0.2">
      <c r="B93" t="s">
        <v>20</v>
      </c>
      <c r="C93">
        <v>50</v>
      </c>
      <c r="D93">
        <v>-0.63269554399913008</v>
      </c>
      <c r="E93" t="s">
        <v>14</v>
      </c>
      <c r="F93">
        <v>15</v>
      </c>
      <c r="G93">
        <v>-4.9835404769902585</v>
      </c>
    </row>
    <row r="94" spans="2:7" x14ac:dyDescent="0.2">
      <c r="B94" t="s">
        <v>20</v>
      </c>
      <c r="C94">
        <v>186</v>
      </c>
      <c r="D94">
        <v>-0.52529127931466635</v>
      </c>
      <c r="E94" t="s">
        <v>14</v>
      </c>
      <c r="F94">
        <v>454</v>
      </c>
      <c r="G94">
        <v>-1.1494793416190798</v>
      </c>
    </row>
    <row r="95" spans="2:7" x14ac:dyDescent="0.2">
      <c r="B95" t="s">
        <v>20</v>
      </c>
      <c r="C95">
        <v>1071</v>
      </c>
      <c r="D95">
        <v>0.17362617837467509</v>
      </c>
      <c r="E95" t="s">
        <v>14</v>
      </c>
      <c r="F95">
        <v>3182</v>
      </c>
      <c r="G95">
        <v>22.67584816929795</v>
      </c>
    </row>
    <row r="96" spans="2:7" x14ac:dyDescent="0.2">
      <c r="B96" t="s">
        <v>20</v>
      </c>
      <c r="C96">
        <v>117</v>
      </c>
      <c r="D96">
        <v>-0.57978314889722515</v>
      </c>
      <c r="E96" t="s">
        <v>14</v>
      </c>
      <c r="F96">
        <v>15</v>
      </c>
      <c r="G96">
        <v>-4.9835404769902585</v>
      </c>
    </row>
    <row r="97" spans="2:7" x14ac:dyDescent="0.2">
      <c r="B97" t="s">
        <v>20</v>
      </c>
      <c r="C97">
        <v>70</v>
      </c>
      <c r="D97">
        <v>-0.61690079919259133</v>
      </c>
      <c r="E97" t="s">
        <v>14</v>
      </c>
      <c r="F97">
        <v>133</v>
      </c>
      <c r="G97">
        <v>-3.9529727914007391</v>
      </c>
    </row>
    <row r="98" spans="2:7" x14ac:dyDescent="0.2">
      <c r="B98" t="s">
        <v>20</v>
      </c>
      <c r="C98">
        <v>135</v>
      </c>
      <c r="D98">
        <v>-0.56556787857134028</v>
      </c>
      <c r="E98" t="s">
        <v>14</v>
      </c>
      <c r="F98">
        <v>2062</v>
      </c>
      <c r="G98">
        <v>12.894188780651662</v>
      </c>
    </row>
    <row r="99" spans="2:7" x14ac:dyDescent="0.2">
      <c r="B99" t="s">
        <v>20</v>
      </c>
      <c r="C99">
        <v>768</v>
      </c>
      <c r="D99">
        <v>-6.5664205444387572E-2</v>
      </c>
      <c r="E99" t="s">
        <v>14</v>
      </c>
      <c r="F99">
        <v>29</v>
      </c>
      <c r="G99">
        <v>-4.86126973463218</v>
      </c>
    </row>
    <row r="100" spans="2:7" x14ac:dyDescent="0.2">
      <c r="B100" t="s">
        <v>20</v>
      </c>
      <c r="C100">
        <v>199</v>
      </c>
      <c r="D100">
        <v>-0.51502469519041616</v>
      </c>
      <c r="E100" t="s">
        <v>14</v>
      </c>
      <c r="F100">
        <v>132</v>
      </c>
      <c r="G100">
        <v>-3.9617064158548878</v>
      </c>
    </row>
    <row r="101" spans="2:7" x14ac:dyDescent="0.2">
      <c r="B101" t="s">
        <v>20</v>
      </c>
      <c r="C101">
        <v>107</v>
      </c>
      <c r="D101">
        <v>-0.58768052130049453</v>
      </c>
      <c r="E101" t="s">
        <v>14</v>
      </c>
      <c r="F101">
        <v>137</v>
      </c>
      <c r="G101">
        <v>-3.9180382935841451</v>
      </c>
    </row>
    <row r="102" spans="2:7" x14ac:dyDescent="0.2">
      <c r="B102" t="s">
        <v>20</v>
      </c>
      <c r="C102">
        <v>195</v>
      </c>
      <c r="D102">
        <v>-0.51818364415172391</v>
      </c>
      <c r="E102" t="s">
        <v>14</v>
      </c>
      <c r="F102">
        <v>908</v>
      </c>
      <c r="G102">
        <v>2.8155861605643264</v>
      </c>
    </row>
    <row r="103" spans="2:7" x14ac:dyDescent="0.2">
      <c r="B103" t="s">
        <v>20</v>
      </c>
      <c r="C103">
        <v>3376</v>
      </c>
      <c r="D103">
        <v>1.9939705173282705</v>
      </c>
      <c r="E103" t="s">
        <v>14</v>
      </c>
      <c r="F103">
        <v>10</v>
      </c>
      <c r="G103">
        <v>-5.0272085992610016</v>
      </c>
    </row>
    <row r="104" spans="2:7" x14ac:dyDescent="0.2">
      <c r="B104" t="s">
        <v>20</v>
      </c>
      <c r="C104">
        <v>41</v>
      </c>
      <c r="D104">
        <v>-0.63980317916207252</v>
      </c>
      <c r="E104" t="s">
        <v>14</v>
      </c>
      <c r="F104">
        <v>1910</v>
      </c>
      <c r="G104">
        <v>11.566677863621093</v>
      </c>
    </row>
    <row r="105" spans="2:7" x14ac:dyDescent="0.2">
      <c r="B105" t="s">
        <v>20</v>
      </c>
      <c r="C105">
        <v>1821</v>
      </c>
      <c r="D105">
        <v>0.76592910861987973</v>
      </c>
      <c r="E105" t="s">
        <v>14</v>
      </c>
      <c r="F105">
        <v>38</v>
      </c>
      <c r="G105">
        <v>-4.7826671145448438</v>
      </c>
    </row>
    <row r="106" spans="2:7" x14ac:dyDescent="0.2">
      <c r="B106" t="s">
        <v>20</v>
      </c>
      <c r="C106">
        <v>164</v>
      </c>
      <c r="D106">
        <v>-0.54266549860185898</v>
      </c>
      <c r="E106" t="s">
        <v>14</v>
      </c>
      <c r="F106">
        <v>104</v>
      </c>
      <c r="G106">
        <v>-4.2062479005710447</v>
      </c>
    </row>
    <row r="107" spans="2:7" x14ac:dyDescent="0.2">
      <c r="B107" t="s">
        <v>20</v>
      </c>
      <c r="C107">
        <v>157</v>
      </c>
      <c r="D107">
        <v>-0.54819365928414765</v>
      </c>
      <c r="E107" t="s">
        <v>14</v>
      </c>
      <c r="F107">
        <v>49</v>
      </c>
      <c r="G107">
        <v>-4.6865972455492111</v>
      </c>
    </row>
    <row r="108" spans="2:7" x14ac:dyDescent="0.2">
      <c r="B108" t="s">
        <v>20</v>
      </c>
      <c r="C108">
        <v>246</v>
      </c>
      <c r="D108">
        <v>-0.47790704489504998</v>
      </c>
      <c r="E108" t="s">
        <v>14</v>
      </c>
      <c r="F108">
        <v>1</v>
      </c>
      <c r="G108">
        <v>-5.1058112193483378</v>
      </c>
    </row>
    <row r="109" spans="2:7" x14ac:dyDescent="0.2">
      <c r="B109" t="s">
        <v>20</v>
      </c>
      <c r="C109">
        <v>1396</v>
      </c>
      <c r="D109">
        <v>0.43029078148093042</v>
      </c>
      <c r="E109" t="s">
        <v>14</v>
      </c>
      <c r="F109">
        <v>245</v>
      </c>
      <c r="G109">
        <v>-2.9748068525361102</v>
      </c>
    </row>
    <row r="110" spans="2:7" x14ac:dyDescent="0.2">
      <c r="B110" t="s">
        <v>20</v>
      </c>
      <c r="C110">
        <v>2506</v>
      </c>
      <c r="D110">
        <v>1.3068991182438332</v>
      </c>
      <c r="E110" t="s">
        <v>14</v>
      </c>
      <c r="F110">
        <v>32</v>
      </c>
      <c r="G110">
        <v>-4.8350688612697352</v>
      </c>
    </row>
    <row r="111" spans="2:7" x14ac:dyDescent="0.2">
      <c r="B111" t="s">
        <v>20</v>
      </c>
      <c r="C111">
        <v>244</v>
      </c>
      <c r="D111">
        <v>-0.47948651937570386</v>
      </c>
      <c r="E111" t="s">
        <v>14</v>
      </c>
      <c r="F111">
        <v>7</v>
      </c>
      <c r="G111">
        <v>-5.0534094726234464</v>
      </c>
    </row>
    <row r="112" spans="2:7" x14ac:dyDescent="0.2">
      <c r="B112" t="s">
        <v>20</v>
      </c>
      <c r="C112">
        <v>146</v>
      </c>
      <c r="D112">
        <v>-0.55688076892774396</v>
      </c>
      <c r="E112" t="s">
        <v>14</v>
      </c>
      <c r="F112">
        <v>803</v>
      </c>
      <c r="G112">
        <v>1.8985555928787368</v>
      </c>
    </row>
    <row r="113" spans="2:7" x14ac:dyDescent="0.2">
      <c r="B113" t="s">
        <v>20</v>
      </c>
      <c r="C113">
        <v>1267</v>
      </c>
      <c r="D113">
        <v>0.32841467747875525</v>
      </c>
      <c r="E113" t="s">
        <v>14</v>
      </c>
      <c r="F113">
        <v>16</v>
      </c>
      <c r="G113">
        <v>-4.9748068525361102</v>
      </c>
    </row>
    <row r="114" spans="2:7" x14ac:dyDescent="0.2">
      <c r="B114" t="s">
        <v>20</v>
      </c>
      <c r="C114">
        <v>1561</v>
      </c>
      <c r="D114">
        <v>0.5605974261348754</v>
      </c>
      <c r="E114" t="s">
        <v>14</v>
      </c>
      <c r="F114">
        <v>31</v>
      </c>
      <c r="G114">
        <v>-4.8438024857238835</v>
      </c>
    </row>
    <row r="115" spans="2:7" x14ac:dyDescent="0.2">
      <c r="B115" t="s">
        <v>20</v>
      </c>
      <c r="C115">
        <v>48</v>
      </c>
      <c r="D115">
        <v>-0.63427501847978396</v>
      </c>
      <c r="E115" t="s">
        <v>14</v>
      </c>
      <c r="F115">
        <v>108</v>
      </c>
      <c r="G115">
        <v>-4.1713134027544507</v>
      </c>
    </row>
    <row r="116" spans="2:7" x14ac:dyDescent="0.2">
      <c r="B116" t="s">
        <v>20</v>
      </c>
      <c r="C116">
        <v>2739</v>
      </c>
      <c r="D116">
        <v>1.4909078952400101</v>
      </c>
      <c r="E116" t="s">
        <v>14</v>
      </c>
      <c r="F116">
        <v>30</v>
      </c>
      <c r="G116">
        <v>-4.8525361101780318</v>
      </c>
    </row>
    <row r="117" spans="2:7" x14ac:dyDescent="0.2">
      <c r="B117" t="s">
        <v>20</v>
      </c>
      <c r="C117">
        <v>3537</v>
      </c>
      <c r="D117">
        <v>2.1211182130209076</v>
      </c>
      <c r="E117" t="s">
        <v>14</v>
      </c>
      <c r="F117">
        <v>17</v>
      </c>
      <c r="G117">
        <v>-4.9660732280819619</v>
      </c>
    </row>
    <row r="118" spans="2:7" x14ac:dyDescent="0.2">
      <c r="B118" t="s">
        <v>20</v>
      </c>
      <c r="C118">
        <v>2107</v>
      </c>
      <c r="D118">
        <v>0.99179395935338444</v>
      </c>
      <c r="E118" t="s">
        <v>14</v>
      </c>
      <c r="F118">
        <v>80</v>
      </c>
      <c r="G118">
        <v>-4.4158548874706085</v>
      </c>
    </row>
    <row r="119" spans="2:7" x14ac:dyDescent="0.2">
      <c r="B119" t="s">
        <v>20</v>
      </c>
      <c r="C119">
        <v>3318</v>
      </c>
      <c r="D119">
        <v>1.9481657573893079</v>
      </c>
      <c r="E119" t="s">
        <v>14</v>
      </c>
      <c r="F119">
        <v>2468</v>
      </c>
      <c r="G119">
        <v>16.44004030903594</v>
      </c>
    </row>
    <row r="120" spans="2:7" x14ac:dyDescent="0.2">
      <c r="B120" t="s">
        <v>20</v>
      </c>
      <c r="C120">
        <v>340</v>
      </c>
      <c r="D120">
        <v>-0.40367174430431768</v>
      </c>
      <c r="E120" t="s">
        <v>14</v>
      </c>
      <c r="F120">
        <v>26</v>
      </c>
      <c r="G120">
        <v>-4.8874706079946257</v>
      </c>
    </row>
    <row r="121" spans="2:7" x14ac:dyDescent="0.2">
      <c r="B121" t="s">
        <v>20</v>
      </c>
      <c r="C121">
        <v>1442</v>
      </c>
      <c r="D121">
        <v>0.46661869453596966</v>
      </c>
      <c r="E121" t="s">
        <v>14</v>
      </c>
      <c r="F121">
        <v>73</v>
      </c>
      <c r="G121">
        <v>-4.4769902586496473</v>
      </c>
    </row>
    <row r="122" spans="2:7" x14ac:dyDescent="0.2">
      <c r="B122" t="s">
        <v>20</v>
      </c>
      <c r="C122">
        <v>126</v>
      </c>
      <c r="D122">
        <v>-0.57267551373428272</v>
      </c>
      <c r="E122" t="s">
        <v>14</v>
      </c>
      <c r="F122">
        <v>128</v>
      </c>
      <c r="G122">
        <v>-3.9966409136714818</v>
      </c>
    </row>
    <row r="123" spans="2:7" x14ac:dyDescent="0.2">
      <c r="B123" t="s">
        <v>20</v>
      </c>
      <c r="C123">
        <v>524</v>
      </c>
      <c r="D123">
        <v>-0.25836009208416083</v>
      </c>
      <c r="E123" t="s">
        <v>14</v>
      </c>
      <c r="F123">
        <v>33</v>
      </c>
      <c r="G123">
        <v>-4.8263352368155861</v>
      </c>
    </row>
    <row r="124" spans="2:7" x14ac:dyDescent="0.2">
      <c r="B124" t="s">
        <v>20</v>
      </c>
      <c r="C124">
        <v>1989</v>
      </c>
      <c r="D124">
        <v>0.89860496499480558</v>
      </c>
      <c r="E124" t="s">
        <v>14</v>
      </c>
      <c r="F124">
        <v>1072</v>
      </c>
      <c r="G124">
        <v>4.247900571044676</v>
      </c>
    </row>
    <row r="125" spans="2:7" x14ac:dyDescent="0.2">
      <c r="B125" t="s">
        <v>20</v>
      </c>
      <c r="C125">
        <v>157</v>
      </c>
      <c r="D125">
        <v>-0.54819365928414765</v>
      </c>
      <c r="E125" t="s">
        <v>14</v>
      </c>
      <c r="F125">
        <v>393</v>
      </c>
      <c r="G125">
        <v>-1.6822304333221365</v>
      </c>
    </row>
    <row r="126" spans="2:7" x14ac:dyDescent="0.2">
      <c r="B126" t="s">
        <v>20</v>
      </c>
      <c r="C126">
        <v>4498</v>
      </c>
      <c r="D126">
        <v>2.8800557009750967</v>
      </c>
      <c r="E126" t="s">
        <v>14</v>
      </c>
      <c r="F126">
        <v>1257</v>
      </c>
      <c r="G126">
        <v>5.8636210950621432</v>
      </c>
    </row>
    <row r="127" spans="2:7" x14ac:dyDescent="0.2">
      <c r="B127" t="s">
        <v>20</v>
      </c>
      <c r="C127">
        <v>80</v>
      </c>
      <c r="D127">
        <v>-0.60900342678932196</v>
      </c>
      <c r="E127" t="s">
        <v>14</v>
      </c>
      <c r="F127">
        <v>328</v>
      </c>
      <c r="G127">
        <v>-2.2499160228417874</v>
      </c>
    </row>
    <row r="128" spans="2:7" x14ac:dyDescent="0.2">
      <c r="B128" t="s">
        <v>20</v>
      </c>
      <c r="C128">
        <v>43</v>
      </c>
      <c r="D128">
        <v>-0.63822370468141865</v>
      </c>
      <c r="E128" t="s">
        <v>14</v>
      </c>
      <c r="F128">
        <v>147</v>
      </c>
      <c r="G128">
        <v>-3.8307020490426607</v>
      </c>
    </row>
    <row r="129" spans="2:7" x14ac:dyDescent="0.2">
      <c r="B129" t="s">
        <v>20</v>
      </c>
      <c r="C129">
        <v>2053</v>
      </c>
      <c r="D129">
        <v>0.94914814837572969</v>
      </c>
      <c r="E129" t="s">
        <v>14</v>
      </c>
      <c r="F129">
        <v>830</v>
      </c>
      <c r="G129">
        <v>2.1343634531407454</v>
      </c>
    </row>
    <row r="130" spans="2:7" x14ac:dyDescent="0.2">
      <c r="B130" t="s">
        <v>20</v>
      </c>
      <c r="C130">
        <v>168</v>
      </c>
      <c r="D130">
        <v>-0.53950654964055123</v>
      </c>
      <c r="E130" t="s">
        <v>14</v>
      </c>
      <c r="F130">
        <v>331</v>
      </c>
      <c r="G130">
        <v>-2.2237151494793417</v>
      </c>
    </row>
    <row r="131" spans="2:7" x14ac:dyDescent="0.2">
      <c r="B131" t="s">
        <v>20</v>
      </c>
      <c r="C131">
        <v>4289</v>
      </c>
      <c r="D131">
        <v>2.715000617746766</v>
      </c>
      <c r="E131" t="s">
        <v>14</v>
      </c>
      <c r="F131">
        <v>25</v>
      </c>
      <c r="G131">
        <v>-4.896204232448774</v>
      </c>
    </row>
    <row r="132" spans="2:7" x14ac:dyDescent="0.2">
      <c r="B132" t="s">
        <v>20</v>
      </c>
      <c r="C132">
        <v>165</v>
      </c>
      <c r="D132">
        <v>-0.54187576136153204</v>
      </c>
      <c r="E132" t="s">
        <v>14</v>
      </c>
      <c r="F132">
        <v>3483</v>
      </c>
      <c r="G132">
        <v>25.30466912999664</v>
      </c>
    </row>
    <row r="133" spans="2:7" x14ac:dyDescent="0.2">
      <c r="B133" t="s">
        <v>20</v>
      </c>
      <c r="C133">
        <v>1815</v>
      </c>
      <c r="D133">
        <v>0.7611906851779181</v>
      </c>
      <c r="E133" t="s">
        <v>14</v>
      </c>
      <c r="F133">
        <v>923</v>
      </c>
      <c r="G133">
        <v>2.9465905273765531</v>
      </c>
    </row>
    <row r="134" spans="2:7" x14ac:dyDescent="0.2">
      <c r="B134" t="s">
        <v>20</v>
      </c>
      <c r="C134">
        <v>397</v>
      </c>
      <c r="D134">
        <v>-0.35865672160568213</v>
      </c>
      <c r="E134" t="s">
        <v>14</v>
      </c>
      <c r="F134">
        <v>1</v>
      </c>
      <c r="G134">
        <v>-5.1058112193483378</v>
      </c>
    </row>
    <row r="135" spans="2:7" x14ac:dyDescent="0.2">
      <c r="B135" t="s">
        <v>20</v>
      </c>
      <c r="C135">
        <v>1539</v>
      </c>
      <c r="D135">
        <v>0.54322320684768277</v>
      </c>
      <c r="E135" t="s">
        <v>14</v>
      </c>
      <c r="F135">
        <v>33</v>
      </c>
      <c r="G135">
        <v>-4.8263352368155861</v>
      </c>
    </row>
    <row r="136" spans="2:7" x14ac:dyDescent="0.2">
      <c r="B136" t="s">
        <v>20</v>
      </c>
      <c r="C136">
        <v>138</v>
      </c>
      <c r="D136">
        <v>-0.56319866685035946</v>
      </c>
      <c r="E136" t="s">
        <v>14</v>
      </c>
      <c r="F136">
        <v>40</v>
      </c>
      <c r="G136">
        <v>-4.7651998656365473</v>
      </c>
    </row>
    <row r="137" spans="2:7" x14ac:dyDescent="0.2">
      <c r="B137" t="s">
        <v>20</v>
      </c>
      <c r="C137">
        <v>3594</v>
      </c>
      <c r="D137">
        <v>2.1661332357195433</v>
      </c>
      <c r="E137" t="s">
        <v>14</v>
      </c>
      <c r="F137">
        <v>23</v>
      </c>
      <c r="G137">
        <v>-4.9136714813570714</v>
      </c>
    </row>
    <row r="138" spans="2:7" x14ac:dyDescent="0.2">
      <c r="B138" t="s">
        <v>20</v>
      </c>
      <c r="C138">
        <v>5880</v>
      </c>
      <c r="D138">
        <v>3.9714725671069271</v>
      </c>
      <c r="E138" t="s">
        <v>14</v>
      </c>
      <c r="F138">
        <v>75</v>
      </c>
      <c r="G138">
        <v>-4.4595230097413507</v>
      </c>
    </row>
    <row r="139" spans="2:7" x14ac:dyDescent="0.2">
      <c r="B139" t="s">
        <v>20</v>
      </c>
      <c r="C139">
        <v>112</v>
      </c>
      <c r="D139">
        <v>-0.58373183509885984</v>
      </c>
      <c r="E139" t="s">
        <v>14</v>
      </c>
      <c r="F139">
        <v>2176</v>
      </c>
      <c r="G139">
        <v>13.889821968424588</v>
      </c>
    </row>
    <row r="140" spans="2:7" x14ac:dyDescent="0.2">
      <c r="B140" t="s">
        <v>20</v>
      </c>
      <c r="C140">
        <v>943</v>
      </c>
      <c r="D140">
        <v>7.2539811612826841E-2</v>
      </c>
      <c r="E140" t="s">
        <v>14</v>
      </c>
      <c r="F140">
        <v>441</v>
      </c>
      <c r="G140">
        <v>-1.26301645952301</v>
      </c>
    </row>
    <row r="141" spans="2:7" x14ac:dyDescent="0.2">
      <c r="B141" t="s">
        <v>20</v>
      </c>
      <c r="C141">
        <v>2468</v>
      </c>
      <c r="D141">
        <v>1.2768891031114096</v>
      </c>
      <c r="E141" t="s">
        <v>14</v>
      </c>
      <c r="F141">
        <v>25</v>
      </c>
      <c r="G141">
        <v>-4.896204232448774</v>
      </c>
    </row>
    <row r="142" spans="2:7" x14ac:dyDescent="0.2">
      <c r="B142" t="s">
        <v>20</v>
      </c>
      <c r="C142">
        <v>2551</v>
      </c>
      <c r="D142">
        <v>1.3424372940585456</v>
      </c>
      <c r="E142" t="s">
        <v>14</v>
      </c>
      <c r="F142">
        <v>127</v>
      </c>
      <c r="G142">
        <v>-4.00537453812563</v>
      </c>
    </row>
    <row r="143" spans="2:7" x14ac:dyDescent="0.2">
      <c r="B143" t="s">
        <v>20</v>
      </c>
      <c r="C143">
        <v>101</v>
      </c>
      <c r="D143">
        <v>-0.59241894474245615</v>
      </c>
      <c r="E143" t="s">
        <v>14</v>
      </c>
      <c r="F143">
        <v>355</v>
      </c>
      <c r="G143">
        <v>-2.0141081625797783</v>
      </c>
    </row>
    <row r="144" spans="2:7" x14ac:dyDescent="0.2">
      <c r="B144" t="s">
        <v>20</v>
      </c>
      <c r="C144">
        <v>92</v>
      </c>
      <c r="D144">
        <v>-0.5995265799053987</v>
      </c>
      <c r="E144" t="s">
        <v>14</v>
      </c>
      <c r="F144">
        <v>44</v>
      </c>
      <c r="G144">
        <v>-4.7302653678199533</v>
      </c>
    </row>
    <row r="145" spans="2:7" x14ac:dyDescent="0.2">
      <c r="B145" t="s">
        <v>20</v>
      </c>
      <c r="C145">
        <v>62</v>
      </c>
      <c r="D145">
        <v>-0.62321869711520683</v>
      </c>
      <c r="E145" t="s">
        <v>14</v>
      </c>
      <c r="F145">
        <v>67</v>
      </c>
      <c r="G145">
        <v>-4.5293920053745387</v>
      </c>
    </row>
    <row r="146" spans="2:7" x14ac:dyDescent="0.2">
      <c r="B146" t="s">
        <v>20</v>
      </c>
      <c r="C146">
        <v>149</v>
      </c>
      <c r="D146">
        <v>-0.55451155720676315</v>
      </c>
      <c r="E146" t="s">
        <v>14</v>
      </c>
      <c r="F146">
        <v>1068</v>
      </c>
      <c r="G146">
        <v>4.212966073228082</v>
      </c>
    </row>
    <row r="147" spans="2:7" x14ac:dyDescent="0.2">
      <c r="B147" t="s">
        <v>20</v>
      </c>
      <c r="C147">
        <v>329</v>
      </c>
      <c r="D147">
        <v>-0.41235885394791399</v>
      </c>
      <c r="E147" t="s">
        <v>14</v>
      </c>
      <c r="F147">
        <v>424</v>
      </c>
      <c r="G147">
        <v>-1.4114880752435339</v>
      </c>
    </row>
    <row r="148" spans="2:7" x14ac:dyDescent="0.2">
      <c r="B148" t="s">
        <v>20</v>
      </c>
      <c r="C148">
        <v>97</v>
      </c>
      <c r="D148">
        <v>-0.59557789370376402</v>
      </c>
      <c r="E148" t="s">
        <v>14</v>
      </c>
      <c r="F148">
        <v>151</v>
      </c>
      <c r="G148">
        <v>-3.7957675512260667</v>
      </c>
    </row>
    <row r="149" spans="2:7" x14ac:dyDescent="0.2">
      <c r="B149" t="s">
        <v>20</v>
      </c>
      <c r="C149">
        <v>1784</v>
      </c>
      <c r="D149">
        <v>0.73670883072778293</v>
      </c>
      <c r="E149" t="s">
        <v>14</v>
      </c>
      <c r="F149">
        <v>1608</v>
      </c>
      <c r="G149">
        <v>8.929123278468257</v>
      </c>
    </row>
    <row r="150" spans="2:7" x14ac:dyDescent="0.2">
      <c r="B150" t="s">
        <v>20</v>
      </c>
      <c r="C150">
        <v>1684</v>
      </c>
      <c r="D150">
        <v>0.65773510669508894</v>
      </c>
      <c r="E150" t="s">
        <v>14</v>
      </c>
      <c r="F150">
        <v>941</v>
      </c>
      <c r="G150">
        <v>3.103795767551226</v>
      </c>
    </row>
    <row r="151" spans="2:7" x14ac:dyDescent="0.2">
      <c r="B151" t="s">
        <v>20</v>
      </c>
      <c r="C151">
        <v>250</v>
      </c>
      <c r="D151">
        <v>-0.47474809593374223</v>
      </c>
      <c r="E151" t="s">
        <v>14</v>
      </c>
      <c r="F151">
        <v>1</v>
      </c>
      <c r="G151">
        <v>-5.1058112193483378</v>
      </c>
    </row>
    <row r="152" spans="2:7" x14ac:dyDescent="0.2">
      <c r="B152" t="s">
        <v>20</v>
      </c>
      <c r="C152">
        <v>238</v>
      </c>
      <c r="D152">
        <v>-0.48422494281766548</v>
      </c>
      <c r="E152" t="s">
        <v>14</v>
      </c>
      <c r="F152">
        <v>40</v>
      </c>
      <c r="G152">
        <v>-4.7651998656365473</v>
      </c>
    </row>
    <row r="153" spans="2:7" x14ac:dyDescent="0.2">
      <c r="B153" t="s">
        <v>20</v>
      </c>
      <c r="C153">
        <v>53</v>
      </c>
      <c r="D153">
        <v>-0.63032633227814927</v>
      </c>
      <c r="E153" t="s">
        <v>14</v>
      </c>
      <c r="F153">
        <v>3015</v>
      </c>
      <c r="G153">
        <v>21.217332885455154</v>
      </c>
    </row>
    <row r="154" spans="2:7" x14ac:dyDescent="0.2">
      <c r="B154" t="s">
        <v>20</v>
      </c>
      <c r="C154">
        <v>214</v>
      </c>
      <c r="D154">
        <v>-0.5031786365855121</v>
      </c>
      <c r="E154" t="s">
        <v>14</v>
      </c>
      <c r="F154">
        <v>435</v>
      </c>
      <c r="G154">
        <v>-1.3154182062479007</v>
      </c>
    </row>
    <row r="155" spans="2:7" x14ac:dyDescent="0.2">
      <c r="B155" t="s">
        <v>20</v>
      </c>
      <c r="C155">
        <v>222</v>
      </c>
      <c r="D155">
        <v>-0.49686073866289654</v>
      </c>
      <c r="E155" t="s">
        <v>14</v>
      </c>
      <c r="F155">
        <v>714</v>
      </c>
      <c r="G155">
        <v>1.1212630164595228</v>
      </c>
    </row>
    <row r="156" spans="2:7" x14ac:dyDescent="0.2">
      <c r="B156" t="s">
        <v>20</v>
      </c>
      <c r="C156">
        <v>1884</v>
      </c>
      <c r="D156">
        <v>0.81568255476047691</v>
      </c>
      <c r="E156" t="s">
        <v>14</v>
      </c>
      <c r="F156">
        <v>5497</v>
      </c>
      <c r="G156">
        <v>42.89418878065166</v>
      </c>
    </row>
    <row r="157" spans="2:7" x14ac:dyDescent="0.2">
      <c r="B157" t="s">
        <v>20</v>
      </c>
      <c r="C157">
        <v>218</v>
      </c>
      <c r="D157">
        <v>-0.50001968762420423</v>
      </c>
      <c r="E157" t="s">
        <v>14</v>
      </c>
      <c r="F157">
        <v>418</v>
      </c>
      <c r="G157">
        <v>-1.4638898219684249</v>
      </c>
    </row>
    <row r="158" spans="2:7" x14ac:dyDescent="0.2">
      <c r="B158" t="s">
        <v>20</v>
      </c>
      <c r="C158">
        <v>6465</v>
      </c>
      <c r="D158">
        <v>4.4334688526981862</v>
      </c>
      <c r="E158" t="s">
        <v>14</v>
      </c>
      <c r="F158">
        <v>1439</v>
      </c>
      <c r="G158">
        <v>7.4531407457171648</v>
      </c>
    </row>
    <row r="159" spans="2:7" x14ac:dyDescent="0.2">
      <c r="B159" t="s">
        <v>20</v>
      </c>
      <c r="C159">
        <v>59</v>
      </c>
      <c r="D159">
        <v>-0.62558790883618765</v>
      </c>
      <c r="E159" t="s">
        <v>14</v>
      </c>
      <c r="F159">
        <v>15</v>
      </c>
      <c r="G159">
        <v>-4.9835404769902585</v>
      </c>
    </row>
    <row r="160" spans="2:7" x14ac:dyDescent="0.2">
      <c r="B160" t="s">
        <v>20</v>
      </c>
      <c r="C160">
        <v>88</v>
      </c>
      <c r="D160">
        <v>-0.60268552886670645</v>
      </c>
      <c r="E160" t="s">
        <v>14</v>
      </c>
      <c r="F160">
        <v>1999</v>
      </c>
      <c r="G160">
        <v>12.343970440040307</v>
      </c>
    </row>
    <row r="161" spans="2:7" x14ac:dyDescent="0.2">
      <c r="B161" t="s">
        <v>20</v>
      </c>
      <c r="C161">
        <v>1697</v>
      </c>
      <c r="D161">
        <v>0.66800169081933924</v>
      </c>
      <c r="E161" t="s">
        <v>14</v>
      </c>
      <c r="F161">
        <v>118</v>
      </c>
      <c r="G161">
        <v>-4.0839771582129663</v>
      </c>
    </row>
    <row r="162" spans="2:7" x14ac:dyDescent="0.2">
      <c r="B162" t="s">
        <v>20</v>
      </c>
      <c r="C162">
        <v>92</v>
      </c>
      <c r="D162">
        <v>-0.5995265799053987</v>
      </c>
      <c r="E162" t="s">
        <v>14</v>
      </c>
      <c r="F162">
        <v>162</v>
      </c>
      <c r="G162">
        <v>-3.6996976822304335</v>
      </c>
    </row>
    <row r="163" spans="2:7" x14ac:dyDescent="0.2">
      <c r="B163" t="s">
        <v>20</v>
      </c>
      <c r="C163">
        <v>186</v>
      </c>
      <c r="D163">
        <v>-0.52529127931466635</v>
      </c>
      <c r="E163" t="s">
        <v>14</v>
      </c>
      <c r="F163">
        <v>83</v>
      </c>
      <c r="G163">
        <v>-4.3896540141081628</v>
      </c>
    </row>
    <row r="164" spans="2:7" x14ac:dyDescent="0.2">
      <c r="B164" t="s">
        <v>20</v>
      </c>
      <c r="C164">
        <v>138</v>
      </c>
      <c r="D164">
        <v>-0.56319866685035946</v>
      </c>
      <c r="E164" t="s">
        <v>14</v>
      </c>
      <c r="F164">
        <v>747</v>
      </c>
      <c r="G164">
        <v>1.4094726234464223</v>
      </c>
    </row>
    <row r="165" spans="2:7" x14ac:dyDescent="0.2">
      <c r="B165" t="s">
        <v>20</v>
      </c>
      <c r="C165">
        <v>261</v>
      </c>
      <c r="D165">
        <v>-0.46606098629014592</v>
      </c>
      <c r="E165" t="s">
        <v>14</v>
      </c>
      <c r="F165">
        <v>84</v>
      </c>
      <c r="G165">
        <v>-4.3809203896540145</v>
      </c>
    </row>
    <row r="166" spans="2:7" x14ac:dyDescent="0.2">
      <c r="B166" t="s">
        <v>20</v>
      </c>
      <c r="C166">
        <v>107</v>
      </c>
      <c r="D166">
        <v>-0.58768052130049453</v>
      </c>
      <c r="E166" t="s">
        <v>14</v>
      </c>
      <c r="F166">
        <v>91</v>
      </c>
      <c r="G166">
        <v>-4.3197850184749749</v>
      </c>
    </row>
    <row r="167" spans="2:7" x14ac:dyDescent="0.2">
      <c r="B167" t="s">
        <v>20</v>
      </c>
      <c r="C167">
        <v>199</v>
      </c>
      <c r="D167">
        <v>-0.51502469519041616</v>
      </c>
      <c r="E167" t="s">
        <v>14</v>
      </c>
      <c r="F167">
        <v>792</v>
      </c>
      <c r="G167">
        <v>1.8024857238831036</v>
      </c>
    </row>
    <row r="168" spans="2:7" x14ac:dyDescent="0.2">
      <c r="B168" t="s">
        <v>20</v>
      </c>
      <c r="C168">
        <v>5512</v>
      </c>
      <c r="D168">
        <v>3.6808492626666132</v>
      </c>
      <c r="E168" t="s">
        <v>14</v>
      </c>
      <c r="F168">
        <v>32</v>
      </c>
      <c r="G168">
        <v>-4.8350688612697352</v>
      </c>
    </row>
    <row r="169" spans="2:7" x14ac:dyDescent="0.2">
      <c r="B169" t="s">
        <v>20</v>
      </c>
      <c r="C169">
        <v>86</v>
      </c>
      <c r="D169">
        <v>-0.60426500334736033</v>
      </c>
      <c r="E169" t="s">
        <v>14</v>
      </c>
      <c r="F169">
        <v>186</v>
      </c>
      <c r="G169">
        <v>-3.4900906953308701</v>
      </c>
    </row>
    <row r="170" spans="2:7" x14ac:dyDescent="0.2">
      <c r="B170" t="s">
        <v>20</v>
      </c>
      <c r="C170">
        <v>2768</v>
      </c>
      <c r="D170">
        <v>1.5138102752094913</v>
      </c>
      <c r="E170" t="s">
        <v>14</v>
      </c>
      <c r="F170">
        <v>605</v>
      </c>
      <c r="G170">
        <v>0.16929795095733938</v>
      </c>
    </row>
    <row r="171" spans="2:7" x14ac:dyDescent="0.2">
      <c r="B171" t="s">
        <v>20</v>
      </c>
      <c r="C171">
        <v>48</v>
      </c>
      <c r="D171">
        <v>-0.63427501847978396</v>
      </c>
      <c r="E171" t="s">
        <v>14</v>
      </c>
      <c r="F171">
        <v>1</v>
      </c>
      <c r="G171">
        <v>-5.1058112193483378</v>
      </c>
    </row>
    <row r="172" spans="2:7" x14ac:dyDescent="0.2">
      <c r="B172" t="s">
        <v>20</v>
      </c>
      <c r="C172">
        <v>87</v>
      </c>
      <c r="D172">
        <v>-0.60347526610703339</v>
      </c>
      <c r="E172" t="s">
        <v>14</v>
      </c>
      <c r="F172">
        <v>31</v>
      </c>
      <c r="G172">
        <v>-4.8438024857238835</v>
      </c>
    </row>
    <row r="173" spans="2:7" x14ac:dyDescent="0.2">
      <c r="B173" t="s">
        <v>20</v>
      </c>
      <c r="C173">
        <v>1894</v>
      </c>
      <c r="D173">
        <v>0.82357992716374628</v>
      </c>
      <c r="E173" t="s">
        <v>14</v>
      </c>
      <c r="F173">
        <v>1181</v>
      </c>
      <c r="G173">
        <v>5.1998656365468587</v>
      </c>
    </row>
    <row r="174" spans="2:7" x14ac:dyDescent="0.2">
      <c r="B174" t="s">
        <v>20</v>
      </c>
      <c r="C174">
        <v>282</v>
      </c>
      <c r="D174">
        <v>-0.44947650424328017</v>
      </c>
      <c r="E174" t="s">
        <v>14</v>
      </c>
      <c r="F174">
        <v>39</v>
      </c>
      <c r="G174">
        <v>-4.7739334900906956</v>
      </c>
    </row>
    <row r="175" spans="2:7" x14ac:dyDescent="0.2">
      <c r="B175" t="s">
        <v>20</v>
      </c>
      <c r="C175">
        <v>116</v>
      </c>
      <c r="D175">
        <v>-0.58057288613755209</v>
      </c>
      <c r="E175" t="s">
        <v>14</v>
      </c>
      <c r="F175">
        <v>46</v>
      </c>
      <c r="G175">
        <v>-4.7127981189116559</v>
      </c>
    </row>
    <row r="176" spans="2:7" x14ac:dyDescent="0.2">
      <c r="B176" t="s">
        <v>20</v>
      </c>
      <c r="C176">
        <v>83</v>
      </c>
      <c r="D176">
        <v>-0.60663421506834114</v>
      </c>
      <c r="E176" t="s">
        <v>14</v>
      </c>
      <c r="F176">
        <v>105</v>
      </c>
      <c r="G176">
        <v>-4.1975142761168964</v>
      </c>
    </row>
    <row r="177" spans="2:7" x14ac:dyDescent="0.2">
      <c r="B177" t="s">
        <v>20</v>
      </c>
      <c r="C177">
        <v>91</v>
      </c>
      <c r="D177">
        <v>-0.60031631714572564</v>
      </c>
      <c r="E177" t="s">
        <v>14</v>
      </c>
      <c r="F177">
        <v>535</v>
      </c>
      <c r="G177">
        <v>-0.44205576083305365</v>
      </c>
    </row>
    <row r="178" spans="2:7" x14ac:dyDescent="0.2">
      <c r="B178" t="s">
        <v>20</v>
      </c>
      <c r="C178">
        <v>546</v>
      </c>
      <c r="D178">
        <v>-0.24098587279696815</v>
      </c>
      <c r="E178" t="s">
        <v>14</v>
      </c>
      <c r="F178">
        <v>16</v>
      </c>
      <c r="G178">
        <v>-4.9748068525361102</v>
      </c>
    </row>
    <row r="179" spans="2:7" x14ac:dyDescent="0.2">
      <c r="B179" t="s">
        <v>20</v>
      </c>
      <c r="C179">
        <v>393</v>
      </c>
      <c r="D179">
        <v>-0.36181567056698988</v>
      </c>
      <c r="E179" t="s">
        <v>14</v>
      </c>
      <c r="F179">
        <v>575</v>
      </c>
      <c r="G179">
        <v>-9.2710782667114772E-2</v>
      </c>
    </row>
    <row r="180" spans="2:7" x14ac:dyDescent="0.2">
      <c r="B180" t="s">
        <v>20</v>
      </c>
      <c r="C180">
        <v>133</v>
      </c>
      <c r="D180">
        <v>-0.56714735305199415</v>
      </c>
      <c r="E180" t="s">
        <v>14</v>
      </c>
      <c r="F180">
        <v>1120</v>
      </c>
      <c r="G180">
        <v>4.6671145448438018</v>
      </c>
    </row>
    <row r="181" spans="2:7" x14ac:dyDescent="0.2">
      <c r="B181" t="s">
        <v>20</v>
      </c>
      <c r="C181">
        <v>254</v>
      </c>
      <c r="D181">
        <v>-0.47158914697243448</v>
      </c>
      <c r="E181" t="s">
        <v>14</v>
      </c>
      <c r="F181">
        <v>113</v>
      </c>
      <c r="G181">
        <v>-4.1276452804837085</v>
      </c>
    </row>
    <row r="182" spans="2:7" x14ac:dyDescent="0.2">
      <c r="B182" t="s">
        <v>20</v>
      </c>
      <c r="C182">
        <v>176</v>
      </c>
      <c r="D182">
        <v>-0.53318865171793572</v>
      </c>
      <c r="E182" t="s">
        <v>14</v>
      </c>
      <c r="F182">
        <v>1538</v>
      </c>
      <c r="G182">
        <v>8.3177695666778639</v>
      </c>
    </row>
    <row r="183" spans="2:7" x14ac:dyDescent="0.2">
      <c r="B183" t="s">
        <v>20</v>
      </c>
      <c r="C183">
        <v>337</v>
      </c>
      <c r="D183">
        <v>-0.40604095602529849</v>
      </c>
      <c r="E183" t="s">
        <v>14</v>
      </c>
      <c r="F183">
        <v>9</v>
      </c>
      <c r="G183">
        <v>-5.0359422237151499</v>
      </c>
    </row>
    <row r="184" spans="2:7" x14ac:dyDescent="0.2">
      <c r="B184" t="s">
        <v>20</v>
      </c>
      <c r="C184">
        <v>107</v>
      </c>
      <c r="D184">
        <v>-0.58768052130049453</v>
      </c>
      <c r="E184" t="s">
        <v>14</v>
      </c>
      <c r="F184">
        <v>554</v>
      </c>
      <c r="G184">
        <v>-0.27611689620423269</v>
      </c>
    </row>
    <row r="185" spans="2:7" x14ac:dyDescent="0.2">
      <c r="B185" t="s">
        <v>20</v>
      </c>
      <c r="C185">
        <v>183</v>
      </c>
      <c r="D185">
        <v>-0.52766049103564716</v>
      </c>
      <c r="E185" t="s">
        <v>14</v>
      </c>
      <c r="F185">
        <v>648</v>
      </c>
      <c r="G185">
        <v>0.54484380248572362</v>
      </c>
    </row>
    <row r="186" spans="2:7" x14ac:dyDescent="0.2">
      <c r="B186" t="s">
        <v>20</v>
      </c>
      <c r="C186">
        <v>72</v>
      </c>
      <c r="D186">
        <v>-0.61532132471193746</v>
      </c>
      <c r="E186" t="s">
        <v>14</v>
      </c>
      <c r="F186">
        <v>21</v>
      </c>
      <c r="G186">
        <v>-4.931138730265368</v>
      </c>
    </row>
    <row r="187" spans="2:7" x14ac:dyDescent="0.2">
      <c r="B187" t="s">
        <v>20</v>
      </c>
      <c r="C187">
        <v>295</v>
      </c>
      <c r="D187">
        <v>-0.43920992011902993</v>
      </c>
      <c r="E187" t="s">
        <v>14</v>
      </c>
      <c r="F187">
        <v>54</v>
      </c>
      <c r="G187">
        <v>-4.6429291232784689</v>
      </c>
    </row>
    <row r="188" spans="2:7" x14ac:dyDescent="0.2">
      <c r="B188" t="s">
        <v>20</v>
      </c>
      <c r="C188">
        <v>142</v>
      </c>
      <c r="D188">
        <v>-0.56003971788905171</v>
      </c>
      <c r="E188" t="s">
        <v>14</v>
      </c>
      <c r="F188">
        <v>120</v>
      </c>
      <c r="G188">
        <v>-4.0665099093046697</v>
      </c>
    </row>
    <row r="189" spans="2:7" x14ac:dyDescent="0.2">
      <c r="B189" t="s">
        <v>20</v>
      </c>
      <c r="C189">
        <v>85</v>
      </c>
      <c r="D189">
        <v>-0.60505474058768727</v>
      </c>
      <c r="E189" t="s">
        <v>14</v>
      </c>
      <c r="F189">
        <v>579</v>
      </c>
      <c r="G189">
        <v>-5.7776284850520887E-2</v>
      </c>
    </row>
    <row r="190" spans="2:7" x14ac:dyDescent="0.2">
      <c r="B190" t="s">
        <v>20</v>
      </c>
      <c r="C190">
        <v>659</v>
      </c>
      <c r="D190">
        <v>-0.15174556464002398</v>
      </c>
      <c r="E190" t="s">
        <v>14</v>
      </c>
      <c r="F190">
        <v>2072</v>
      </c>
      <c r="G190">
        <v>12.981525025193147</v>
      </c>
    </row>
    <row r="191" spans="2:7" x14ac:dyDescent="0.2">
      <c r="B191" t="s">
        <v>20</v>
      </c>
      <c r="C191">
        <v>121</v>
      </c>
      <c r="D191">
        <v>-0.5766241999359174</v>
      </c>
      <c r="E191" t="s">
        <v>14</v>
      </c>
      <c r="F191">
        <v>0</v>
      </c>
      <c r="G191">
        <v>-5.1145448438024861</v>
      </c>
    </row>
    <row r="192" spans="2:7" x14ac:dyDescent="0.2">
      <c r="B192" t="s">
        <v>20</v>
      </c>
      <c r="C192">
        <v>3742</v>
      </c>
      <c r="D192">
        <v>2.2830143472879301</v>
      </c>
      <c r="E192" t="s">
        <v>14</v>
      </c>
      <c r="F192">
        <v>1796</v>
      </c>
      <c r="G192">
        <v>10.571044675848167</v>
      </c>
    </row>
    <row r="193" spans="2:7" x14ac:dyDescent="0.2">
      <c r="B193" t="s">
        <v>20</v>
      </c>
      <c r="C193">
        <v>223</v>
      </c>
      <c r="D193">
        <v>-0.4960710014225696</v>
      </c>
      <c r="E193" t="s">
        <v>14</v>
      </c>
      <c r="F193">
        <v>62</v>
      </c>
      <c r="G193">
        <v>-4.5730601276452809</v>
      </c>
    </row>
    <row r="194" spans="2:7" x14ac:dyDescent="0.2">
      <c r="B194" t="s">
        <v>20</v>
      </c>
      <c r="C194">
        <v>133</v>
      </c>
      <c r="D194">
        <v>-0.56714735305199415</v>
      </c>
      <c r="E194" t="s">
        <v>14</v>
      </c>
      <c r="F194">
        <v>347</v>
      </c>
      <c r="G194">
        <v>-2.0839771582129663</v>
      </c>
    </row>
    <row r="195" spans="2:7" x14ac:dyDescent="0.2">
      <c r="B195" t="s">
        <v>20</v>
      </c>
      <c r="C195">
        <v>5168</v>
      </c>
      <c r="D195">
        <v>3.4091796519941462</v>
      </c>
      <c r="E195" t="s">
        <v>14</v>
      </c>
      <c r="F195">
        <v>19</v>
      </c>
      <c r="G195">
        <v>-4.9486059791736654</v>
      </c>
    </row>
    <row r="196" spans="2:7" x14ac:dyDescent="0.2">
      <c r="B196" t="s">
        <v>20</v>
      </c>
      <c r="C196">
        <v>307</v>
      </c>
      <c r="D196">
        <v>-0.42973307323510668</v>
      </c>
      <c r="E196" t="s">
        <v>14</v>
      </c>
      <c r="F196">
        <v>1258</v>
      </c>
      <c r="G196">
        <v>5.8723547195162915</v>
      </c>
    </row>
    <row r="197" spans="2:7" x14ac:dyDescent="0.2">
      <c r="B197" t="s">
        <v>20</v>
      </c>
      <c r="C197">
        <v>2441</v>
      </c>
      <c r="D197">
        <v>1.2555661976225823</v>
      </c>
      <c r="E197" t="s">
        <v>14</v>
      </c>
      <c r="F197">
        <v>362</v>
      </c>
      <c r="G197">
        <v>-1.9529727914007393</v>
      </c>
    </row>
    <row r="198" spans="2:7" x14ac:dyDescent="0.2">
      <c r="B198" t="s">
        <v>20</v>
      </c>
      <c r="C198">
        <v>1385</v>
      </c>
      <c r="D198">
        <v>0.4216036718373341</v>
      </c>
      <c r="E198" t="s">
        <v>14</v>
      </c>
      <c r="F198">
        <v>133</v>
      </c>
      <c r="G198">
        <v>-3.9529727914007391</v>
      </c>
    </row>
    <row r="199" spans="2:7" x14ac:dyDescent="0.2">
      <c r="B199" t="s">
        <v>20</v>
      </c>
      <c r="C199">
        <v>190</v>
      </c>
      <c r="D199">
        <v>-0.5221323303533586</v>
      </c>
      <c r="E199" t="s">
        <v>14</v>
      </c>
      <c r="F199">
        <v>846</v>
      </c>
      <c r="G199">
        <v>2.2741014444071213</v>
      </c>
    </row>
    <row r="200" spans="2:7" x14ac:dyDescent="0.2">
      <c r="B200" t="s">
        <v>20</v>
      </c>
      <c r="C200">
        <v>470</v>
      </c>
      <c r="D200">
        <v>-0.30100590306181552</v>
      </c>
      <c r="E200" t="s">
        <v>14</v>
      </c>
      <c r="F200">
        <v>10</v>
      </c>
      <c r="G200">
        <v>-5.0272085992610016</v>
      </c>
    </row>
    <row r="201" spans="2:7" x14ac:dyDescent="0.2">
      <c r="B201" t="s">
        <v>20</v>
      </c>
      <c r="C201">
        <v>253</v>
      </c>
      <c r="D201">
        <v>-0.47237888421276142</v>
      </c>
      <c r="E201" t="s">
        <v>14</v>
      </c>
      <c r="F201">
        <v>191</v>
      </c>
      <c r="G201">
        <v>-3.4464225730601279</v>
      </c>
    </row>
    <row r="202" spans="2:7" x14ac:dyDescent="0.2">
      <c r="B202" t="s">
        <v>20</v>
      </c>
      <c r="C202">
        <v>1113</v>
      </c>
      <c r="D202">
        <v>0.20679514246840655</v>
      </c>
      <c r="E202" t="s">
        <v>14</v>
      </c>
      <c r="F202">
        <v>1979</v>
      </c>
      <c r="G202">
        <v>12.169297950957338</v>
      </c>
    </row>
    <row r="203" spans="2:7" x14ac:dyDescent="0.2">
      <c r="B203" t="s">
        <v>20</v>
      </c>
      <c r="C203">
        <v>2283</v>
      </c>
      <c r="D203">
        <v>1.1307877136509257</v>
      </c>
      <c r="E203" t="s">
        <v>14</v>
      </c>
      <c r="F203">
        <v>63</v>
      </c>
      <c r="G203">
        <v>-4.5643265031911326</v>
      </c>
    </row>
    <row r="204" spans="2:7" x14ac:dyDescent="0.2">
      <c r="B204" t="s">
        <v>20</v>
      </c>
      <c r="C204">
        <v>1095</v>
      </c>
      <c r="D204">
        <v>0.19257987214252165</v>
      </c>
      <c r="E204" t="s">
        <v>14</v>
      </c>
      <c r="F204">
        <v>6080</v>
      </c>
      <c r="G204">
        <v>47.985891837420219</v>
      </c>
    </row>
    <row r="205" spans="2:7" x14ac:dyDescent="0.2">
      <c r="B205" t="s">
        <v>20</v>
      </c>
      <c r="C205">
        <v>1690</v>
      </c>
      <c r="D205">
        <v>0.66247353013705068</v>
      </c>
      <c r="E205" t="s">
        <v>14</v>
      </c>
      <c r="F205">
        <v>80</v>
      </c>
      <c r="G205">
        <v>-4.4158548874706085</v>
      </c>
    </row>
    <row r="206" spans="2:7" x14ac:dyDescent="0.2">
      <c r="B206" t="s">
        <v>20</v>
      </c>
      <c r="C206">
        <v>191</v>
      </c>
      <c r="D206">
        <v>-0.52134259311303166</v>
      </c>
      <c r="E206" t="s">
        <v>14</v>
      </c>
      <c r="F206">
        <v>9</v>
      </c>
      <c r="G206">
        <v>-5.0359422237151499</v>
      </c>
    </row>
    <row r="207" spans="2:7" x14ac:dyDescent="0.2">
      <c r="B207" t="s">
        <v>20</v>
      </c>
      <c r="C207">
        <v>2013</v>
      </c>
      <c r="D207">
        <v>0.91755865876265208</v>
      </c>
      <c r="E207" t="s">
        <v>14</v>
      </c>
      <c r="F207">
        <v>1784</v>
      </c>
      <c r="G207">
        <v>10.466241182398386</v>
      </c>
    </row>
    <row r="208" spans="2:7" x14ac:dyDescent="0.2">
      <c r="B208" t="s">
        <v>20</v>
      </c>
      <c r="C208">
        <v>1703</v>
      </c>
      <c r="D208">
        <v>0.67274011426130087</v>
      </c>
      <c r="E208" t="s">
        <v>14</v>
      </c>
      <c r="F208">
        <v>243</v>
      </c>
      <c r="G208">
        <v>-2.9922741014444072</v>
      </c>
    </row>
    <row r="209" spans="2:7" x14ac:dyDescent="0.2">
      <c r="B209" t="s">
        <v>20</v>
      </c>
      <c r="C209">
        <v>80</v>
      </c>
      <c r="D209">
        <v>-0.60900342678932196</v>
      </c>
      <c r="E209" t="s">
        <v>14</v>
      </c>
      <c r="F209">
        <v>1296</v>
      </c>
      <c r="G209">
        <v>6.2042324487739329</v>
      </c>
    </row>
    <row r="210" spans="2:7" x14ac:dyDescent="0.2">
      <c r="B210" t="s">
        <v>20</v>
      </c>
      <c r="C210">
        <v>41</v>
      </c>
      <c r="D210">
        <v>-0.63980317916207252</v>
      </c>
      <c r="E210" t="s">
        <v>14</v>
      </c>
      <c r="F210">
        <v>77</v>
      </c>
      <c r="G210">
        <v>-4.4420557608330533</v>
      </c>
    </row>
    <row r="211" spans="2:7" x14ac:dyDescent="0.2">
      <c r="B211" t="s">
        <v>20</v>
      </c>
      <c r="C211">
        <v>187</v>
      </c>
      <c r="D211">
        <v>-0.52450154207433941</v>
      </c>
      <c r="E211" t="s">
        <v>14</v>
      </c>
      <c r="F211">
        <v>395</v>
      </c>
      <c r="G211">
        <v>-1.6647631844138397</v>
      </c>
    </row>
    <row r="212" spans="2:7" x14ac:dyDescent="0.2">
      <c r="B212" t="s">
        <v>20</v>
      </c>
      <c r="C212">
        <v>2875</v>
      </c>
      <c r="D212">
        <v>1.5983121599244738</v>
      </c>
      <c r="E212" t="s">
        <v>14</v>
      </c>
      <c r="F212">
        <v>49</v>
      </c>
      <c r="G212">
        <v>-4.6865972455492111</v>
      </c>
    </row>
    <row r="213" spans="2:7" x14ac:dyDescent="0.2">
      <c r="B213" t="s">
        <v>20</v>
      </c>
      <c r="C213">
        <v>88</v>
      </c>
      <c r="D213">
        <v>-0.60268552886670645</v>
      </c>
      <c r="E213" t="s">
        <v>14</v>
      </c>
      <c r="F213">
        <v>180</v>
      </c>
      <c r="G213">
        <v>-3.5424924420557611</v>
      </c>
    </row>
    <row r="214" spans="2:7" x14ac:dyDescent="0.2">
      <c r="B214" t="s">
        <v>20</v>
      </c>
      <c r="C214">
        <v>191</v>
      </c>
      <c r="D214">
        <v>-0.52134259311303166</v>
      </c>
      <c r="E214" t="s">
        <v>14</v>
      </c>
      <c r="F214">
        <v>2690</v>
      </c>
      <c r="G214">
        <v>18.378904937856902</v>
      </c>
    </row>
    <row r="215" spans="2:7" x14ac:dyDescent="0.2">
      <c r="B215" t="s">
        <v>20</v>
      </c>
      <c r="C215">
        <v>139</v>
      </c>
      <c r="D215">
        <v>-0.56240892961003253</v>
      </c>
      <c r="E215" t="s">
        <v>14</v>
      </c>
      <c r="F215">
        <v>2779</v>
      </c>
      <c r="G215">
        <v>19.156197514276116</v>
      </c>
    </row>
    <row r="216" spans="2:7" x14ac:dyDescent="0.2">
      <c r="B216" t="s">
        <v>20</v>
      </c>
      <c r="C216">
        <v>186</v>
      </c>
      <c r="D216">
        <v>-0.52529127931466635</v>
      </c>
      <c r="E216" t="s">
        <v>14</v>
      </c>
      <c r="F216">
        <v>92</v>
      </c>
      <c r="G216">
        <v>-4.3110513940208266</v>
      </c>
    </row>
    <row r="217" spans="2:7" x14ac:dyDescent="0.2">
      <c r="B217" t="s">
        <v>20</v>
      </c>
      <c r="C217">
        <v>112</v>
      </c>
      <c r="D217">
        <v>-0.58373183509885984</v>
      </c>
      <c r="E217" t="s">
        <v>14</v>
      </c>
      <c r="F217">
        <v>1028</v>
      </c>
      <c r="G217">
        <v>3.8636210950621428</v>
      </c>
    </row>
    <row r="218" spans="2:7" x14ac:dyDescent="0.2">
      <c r="B218" t="s">
        <v>20</v>
      </c>
      <c r="C218">
        <v>101</v>
      </c>
      <c r="D218">
        <v>-0.59241894474245615</v>
      </c>
      <c r="E218" t="s">
        <v>14</v>
      </c>
      <c r="F218">
        <v>26</v>
      </c>
      <c r="G218">
        <v>-4.8874706079946257</v>
      </c>
    </row>
    <row r="219" spans="2:7" x14ac:dyDescent="0.2">
      <c r="B219" t="s">
        <v>20</v>
      </c>
      <c r="C219">
        <v>206</v>
      </c>
      <c r="D219">
        <v>-0.5094965345081276</v>
      </c>
      <c r="E219" t="s">
        <v>14</v>
      </c>
      <c r="F219">
        <v>1790</v>
      </c>
      <c r="G219">
        <v>10.518642929123278</v>
      </c>
    </row>
    <row r="220" spans="2:7" x14ac:dyDescent="0.2">
      <c r="B220" t="s">
        <v>20</v>
      </c>
      <c r="C220">
        <v>154</v>
      </c>
      <c r="D220">
        <v>-0.55056287100512846</v>
      </c>
      <c r="E220" t="s">
        <v>14</v>
      </c>
      <c r="F220">
        <v>37</v>
      </c>
      <c r="G220">
        <v>-4.7914007389989921</v>
      </c>
    </row>
    <row r="221" spans="2:7" x14ac:dyDescent="0.2">
      <c r="B221" t="s">
        <v>20</v>
      </c>
      <c r="C221">
        <v>5966</v>
      </c>
      <c r="D221">
        <v>4.0393899697750433</v>
      </c>
      <c r="E221" t="s">
        <v>14</v>
      </c>
      <c r="F221">
        <v>35</v>
      </c>
      <c r="G221">
        <v>-4.8088679879072895</v>
      </c>
    </row>
    <row r="222" spans="2:7" x14ac:dyDescent="0.2">
      <c r="B222" t="s">
        <v>20</v>
      </c>
      <c r="C222">
        <v>169</v>
      </c>
      <c r="D222">
        <v>-0.53871681240022429</v>
      </c>
      <c r="E222" t="s">
        <v>14</v>
      </c>
      <c r="F222">
        <v>558</v>
      </c>
      <c r="G222">
        <v>-0.2411823983876388</v>
      </c>
    </row>
    <row r="223" spans="2:7" x14ac:dyDescent="0.2">
      <c r="B223" t="s">
        <v>20</v>
      </c>
      <c r="C223">
        <v>2106</v>
      </c>
      <c r="D223">
        <v>0.9910042221130575</v>
      </c>
      <c r="E223" t="s">
        <v>14</v>
      </c>
      <c r="F223">
        <v>64</v>
      </c>
      <c r="G223">
        <v>-4.5555928787369835</v>
      </c>
    </row>
    <row r="224" spans="2:7" x14ac:dyDescent="0.2">
      <c r="B224" t="s">
        <v>20</v>
      </c>
      <c r="C224">
        <v>131</v>
      </c>
      <c r="D224">
        <v>-0.56872682753264803</v>
      </c>
      <c r="E224" t="s">
        <v>14</v>
      </c>
      <c r="F224">
        <v>245</v>
      </c>
      <c r="G224">
        <v>-2.9748068525361102</v>
      </c>
    </row>
    <row r="225" spans="2:7" x14ac:dyDescent="0.2">
      <c r="B225" t="s">
        <v>20</v>
      </c>
      <c r="C225">
        <v>84</v>
      </c>
      <c r="D225">
        <v>-0.60584447782801421</v>
      </c>
      <c r="E225" t="s">
        <v>14</v>
      </c>
      <c r="F225">
        <v>71</v>
      </c>
      <c r="G225">
        <v>-4.4944575075579447</v>
      </c>
    </row>
    <row r="226" spans="2:7" x14ac:dyDescent="0.2">
      <c r="B226" t="s">
        <v>20</v>
      </c>
      <c r="C226">
        <v>155</v>
      </c>
      <c r="D226">
        <v>-0.54977313376480152</v>
      </c>
      <c r="E226" t="s">
        <v>14</v>
      </c>
      <c r="F226">
        <v>42</v>
      </c>
      <c r="G226">
        <v>-4.7477326167282499</v>
      </c>
    </row>
    <row r="227" spans="2:7" x14ac:dyDescent="0.2">
      <c r="B227" t="s">
        <v>20</v>
      </c>
      <c r="C227">
        <v>189</v>
      </c>
      <c r="D227">
        <v>-0.52292206759368554</v>
      </c>
      <c r="E227" t="s">
        <v>14</v>
      </c>
      <c r="F227">
        <v>156</v>
      </c>
      <c r="G227">
        <v>-3.7520994289553244</v>
      </c>
    </row>
    <row r="228" spans="2:7" x14ac:dyDescent="0.2">
      <c r="B228" t="s">
        <v>20</v>
      </c>
      <c r="C228">
        <v>4799</v>
      </c>
      <c r="D228">
        <v>3.1177666103135051</v>
      </c>
      <c r="E228" t="s">
        <v>14</v>
      </c>
      <c r="F228">
        <v>1368</v>
      </c>
      <c r="G228">
        <v>6.8330534094726234</v>
      </c>
    </row>
    <row r="229" spans="2:7" x14ac:dyDescent="0.2">
      <c r="B229" t="s">
        <v>20</v>
      </c>
      <c r="C229">
        <v>1137</v>
      </c>
      <c r="D229">
        <v>0.22574883623625311</v>
      </c>
      <c r="E229" t="s">
        <v>14</v>
      </c>
      <c r="F229">
        <v>102</v>
      </c>
      <c r="G229">
        <v>-4.2237151494793421</v>
      </c>
    </row>
    <row r="230" spans="2:7" x14ac:dyDescent="0.2">
      <c r="B230" t="s">
        <v>20</v>
      </c>
      <c r="C230">
        <v>1152</v>
      </c>
      <c r="D230">
        <v>0.2375948948411572</v>
      </c>
      <c r="E230" t="s">
        <v>14</v>
      </c>
      <c r="F230">
        <v>86</v>
      </c>
      <c r="G230">
        <v>-4.3634531407457171</v>
      </c>
    </row>
    <row r="231" spans="2:7" x14ac:dyDescent="0.2">
      <c r="B231" t="s">
        <v>20</v>
      </c>
      <c r="C231">
        <v>50</v>
      </c>
      <c r="D231">
        <v>-0.63269554399913008</v>
      </c>
      <c r="E231" t="s">
        <v>14</v>
      </c>
      <c r="F231">
        <v>253</v>
      </c>
      <c r="G231">
        <v>-2.9049378569029227</v>
      </c>
    </row>
    <row r="232" spans="2:7" x14ac:dyDescent="0.2">
      <c r="B232" t="s">
        <v>20</v>
      </c>
      <c r="C232">
        <v>3059</v>
      </c>
      <c r="D232">
        <v>1.7436238121446306</v>
      </c>
      <c r="E232" t="s">
        <v>14</v>
      </c>
      <c r="F232">
        <v>157</v>
      </c>
      <c r="G232">
        <v>-3.7433658045011757</v>
      </c>
    </row>
    <row r="233" spans="2:7" x14ac:dyDescent="0.2">
      <c r="B233" t="s">
        <v>20</v>
      </c>
      <c r="C233">
        <v>34</v>
      </c>
      <c r="D233">
        <v>-0.6453313398443612</v>
      </c>
      <c r="E233" t="s">
        <v>14</v>
      </c>
      <c r="F233">
        <v>183</v>
      </c>
      <c r="G233">
        <v>-3.5162915686933158</v>
      </c>
    </row>
    <row r="234" spans="2:7" x14ac:dyDescent="0.2">
      <c r="B234" t="s">
        <v>20</v>
      </c>
      <c r="C234">
        <v>220</v>
      </c>
      <c r="D234">
        <v>-0.49844021314355041</v>
      </c>
      <c r="E234" t="s">
        <v>14</v>
      </c>
      <c r="F234">
        <v>82</v>
      </c>
      <c r="G234">
        <v>-4.3983876385623111</v>
      </c>
    </row>
    <row r="235" spans="2:7" x14ac:dyDescent="0.2">
      <c r="B235" t="s">
        <v>20</v>
      </c>
      <c r="C235">
        <v>1604</v>
      </c>
      <c r="D235">
        <v>0.59455612746893383</v>
      </c>
      <c r="E235" t="s">
        <v>14</v>
      </c>
      <c r="F235">
        <v>1</v>
      </c>
      <c r="G235">
        <v>-5.1058112193483378</v>
      </c>
    </row>
    <row r="236" spans="2:7" x14ac:dyDescent="0.2">
      <c r="B236" t="s">
        <v>20</v>
      </c>
      <c r="C236">
        <v>454</v>
      </c>
      <c r="D236">
        <v>-0.31364169890704657</v>
      </c>
      <c r="E236" t="s">
        <v>14</v>
      </c>
      <c r="F236">
        <v>1198</v>
      </c>
      <c r="G236">
        <v>5.3483372522673829</v>
      </c>
    </row>
    <row r="237" spans="2:7" x14ac:dyDescent="0.2">
      <c r="B237" t="s">
        <v>20</v>
      </c>
      <c r="C237">
        <v>123</v>
      </c>
      <c r="D237">
        <v>-0.57504472545526353</v>
      </c>
      <c r="E237" t="s">
        <v>14</v>
      </c>
      <c r="F237">
        <v>648</v>
      </c>
      <c r="G237">
        <v>0.54484380248572362</v>
      </c>
    </row>
    <row r="238" spans="2:7" x14ac:dyDescent="0.2">
      <c r="B238" t="s">
        <v>20</v>
      </c>
      <c r="C238">
        <v>299</v>
      </c>
      <c r="D238">
        <v>-0.43605097115772218</v>
      </c>
      <c r="E238" t="s">
        <v>14</v>
      </c>
      <c r="F238">
        <v>64</v>
      </c>
      <c r="G238">
        <v>-4.5555928787369835</v>
      </c>
    </row>
    <row r="239" spans="2:7" x14ac:dyDescent="0.2">
      <c r="B239" t="s">
        <v>20</v>
      </c>
      <c r="C239">
        <v>2237</v>
      </c>
      <c r="D239">
        <v>1.0944598005958865</v>
      </c>
      <c r="E239" t="s">
        <v>14</v>
      </c>
      <c r="F239">
        <v>62</v>
      </c>
      <c r="G239">
        <v>-4.5730601276452809</v>
      </c>
    </row>
    <row r="240" spans="2:7" x14ac:dyDescent="0.2">
      <c r="B240" t="s">
        <v>20</v>
      </c>
      <c r="C240">
        <v>645</v>
      </c>
      <c r="D240">
        <v>-0.16280188600460113</v>
      </c>
      <c r="E240" t="s">
        <v>14</v>
      </c>
      <c r="F240">
        <v>750</v>
      </c>
      <c r="G240">
        <v>1.4356734968088678</v>
      </c>
    </row>
    <row r="241" spans="2:7" x14ac:dyDescent="0.2">
      <c r="B241" t="s">
        <v>20</v>
      </c>
      <c r="C241">
        <v>484</v>
      </c>
      <c r="D241">
        <v>-0.28994958169723839</v>
      </c>
      <c r="E241" t="s">
        <v>14</v>
      </c>
      <c r="F241">
        <v>105</v>
      </c>
      <c r="G241">
        <v>-4.1975142761168964</v>
      </c>
    </row>
    <row r="242" spans="2:7" x14ac:dyDescent="0.2">
      <c r="B242" t="s">
        <v>20</v>
      </c>
      <c r="C242">
        <v>154</v>
      </c>
      <c r="D242">
        <v>-0.55056287100512846</v>
      </c>
      <c r="E242" t="s">
        <v>14</v>
      </c>
      <c r="F242">
        <v>2604</v>
      </c>
      <c r="G242">
        <v>17.627813234800133</v>
      </c>
    </row>
    <row r="243" spans="2:7" x14ac:dyDescent="0.2">
      <c r="B243" t="s">
        <v>20</v>
      </c>
      <c r="C243">
        <v>82</v>
      </c>
      <c r="D243">
        <v>-0.60742395230866808</v>
      </c>
      <c r="E243" t="s">
        <v>14</v>
      </c>
      <c r="F243">
        <v>65</v>
      </c>
      <c r="G243">
        <v>-4.5468592542828352</v>
      </c>
    </row>
    <row r="244" spans="2:7" x14ac:dyDescent="0.2">
      <c r="B244" t="s">
        <v>20</v>
      </c>
      <c r="C244">
        <v>134</v>
      </c>
      <c r="D244">
        <v>-0.56635761581166721</v>
      </c>
      <c r="E244" t="s">
        <v>14</v>
      </c>
      <c r="F244">
        <v>94</v>
      </c>
      <c r="G244">
        <v>-4.2935841451125301</v>
      </c>
    </row>
    <row r="245" spans="2:7" x14ac:dyDescent="0.2">
      <c r="B245" t="s">
        <v>20</v>
      </c>
      <c r="C245">
        <v>5203</v>
      </c>
      <c r="D245">
        <v>3.4368204554055888</v>
      </c>
      <c r="E245" t="s">
        <v>14</v>
      </c>
      <c r="F245">
        <v>257</v>
      </c>
      <c r="G245">
        <v>-2.8700033590863288</v>
      </c>
    </row>
    <row r="246" spans="2:7" x14ac:dyDescent="0.2">
      <c r="B246" t="s">
        <v>20</v>
      </c>
      <c r="C246">
        <v>94</v>
      </c>
      <c r="D246">
        <v>-0.59794710542474483</v>
      </c>
      <c r="E246" t="s">
        <v>14</v>
      </c>
      <c r="F246">
        <v>2928</v>
      </c>
      <c r="G246">
        <v>20.457507557944236</v>
      </c>
    </row>
    <row r="247" spans="2:7" x14ac:dyDescent="0.2">
      <c r="B247" t="s">
        <v>20</v>
      </c>
      <c r="C247">
        <v>205</v>
      </c>
      <c r="D247">
        <v>-0.51028627174845453</v>
      </c>
      <c r="E247" t="s">
        <v>14</v>
      </c>
      <c r="F247">
        <v>4697</v>
      </c>
      <c r="G247">
        <v>35.907289217332881</v>
      </c>
    </row>
    <row r="248" spans="2:7" x14ac:dyDescent="0.2">
      <c r="B248" t="s">
        <v>20</v>
      </c>
      <c r="C248">
        <v>92</v>
      </c>
      <c r="D248">
        <v>-0.5995265799053987</v>
      </c>
      <c r="E248" t="s">
        <v>14</v>
      </c>
      <c r="F248">
        <v>2915</v>
      </c>
      <c r="G248">
        <v>20.343970440040309</v>
      </c>
    </row>
    <row r="249" spans="2:7" x14ac:dyDescent="0.2">
      <c r="B249" t="s">
        <v>20</v>
      </c>
      <c r="C249">
        <v>219</v>
      </c>
      <c r="D249">
        <v>-0.49922995038387735</v>
      </c>
      <c r="E249" t="s">
        <v>14</v>
      </c>
      <c r="F249">
        <v>18</v>
      </c>
      <c r="G249">
        <v>-4.9573396036278137</v>
      </c>
    </row>
    <row r="250" spans="2:7" x14ac:dyDescent="0.2">
      <c r="B250" t="s">
        <v>20</v>
      </c>
      <c r="C250">
        <v>2526</v>
      </c>
      <c r="D250">
        <v>1.322693863050372</v>
      </c>
      <c r="E250" t="s">
        <v>14</v>
      </c>
      <c r="F250">
        <v>602</v>
      </c>
      <c r="G250">
        <v>0.14309707759489396</v>
      </c>
    </row>
    <row r="251" spans="2:7" x14ac:dyDescent="0.2">
      <c r="B251" t="s">
        <v>20</v>
      </c>
      <c r="C251">
        <v>94</v>
      </c>
      <c r="D251">
        <v>-0.59794710542474483</v>
      </c>
      <c r="E251" t="s">
        <v>14</v>
      </c>
      <c r="F251">
        <v>1</v>
      </c>
      <c r="G251">
        <v>-5.1058112193483378</v>
      </c>
    </row>
    <row r="252" spans="2:7" x14ac:dyDescent="0.2">
      <c r="B252" t="s">
        <v>20</v>
      </c>
      <c r="C252">
        <v>1713</v>
      </c>
      <c r="D252">
        <v>0.68063748666457025</v>
      </c>
      <c r="E252" t="s">
        <v>14</v>
      </c>
      <c r="F252">
        <v>3868</v>
      </c>
      <c r="G252">
        <v>28.667114544843802</v>
      </c>
    </row>
    <row r="253" spans="2:7" x14ac:dyDescent="0.2">
      <c r="B253" t="s">
        <v>20</v>
      </c>
      <c r="C253">
        <v>249</v>
      </c>
      <c r="D253">
        <v>-0.47553783317406917</v>
      </c>
      <c r="E253" t="s">
        <v>14</v>
      </c>
      <c r="F253">
        <v>504</v>
      </c>
      <c r="G253">
        <v>-0.71279811891165623</v>
      </c>
    </row>
    <row r="254" spans="2:7" x14ac:dyDescent="0.2">
      <c r="B254" t="s">
        <v>20</v>
      </c>
      <c r="C254">
        <v>192</v>
      </c>
      <c r="D254">
        <v>-0.52055285587270472</v>
      </c>
      <c r="E254" t="s">
        <v>14</v>
      </c>
      <c r="F254">
        <v>14</v>
      </c>
      <c r="G254">
        <v>-4.9922741014444076</v>
      </c>
    </row>
    <row r="255" spans="2:7" x14ac:dyDescent="0.2">
      <c r="B255" t="s">
        <v>20</v>
      </c>
      <c r="C255">
        <v>247</v>
      </c>
      <c r="D255">
        <v>-0.47711730765472304</v>
      </c>
      <c r="E255" t="s">
        <v>14</v>
      </c>
      <c r="F255">
        <v>750</v>
      </c>
      <c r="G255">
        <v>1.4356734968088678</v>
      </c>
    </row>
    <row r="256" spans="2:7" x14ac:dyDescent="0.2">
      <c r="B256" t="s">
        <v>20</v>
      </c>
      <c r="C256">
        <v>2293</v>
      </c>
      <c r="D256">
        <v>1.1386850860541951</v>
      </c>
      <c r="E256" t="s">
        <v>14</v>
      </c>
      <c r="F256">
        <v>77</v>
      </c>
      <c r="G256">
        <v>-4.4420557608330533</v>
      </c>
    </row>
    <row r="257" spans="2:7" x14ac:dyDescent="0.2">
      <c r="B257" t="s">
        <v>20</v>
      </c>
      <c r="C257">
        <v>3131</v>
      </c>
      <c r="D257">
        <v>1.8004848934481703</v>
      </c>
      <c r="E257" t="s">
        <v>14</v>
      </c>
      <c r="F257">
        <v>752</v>
      </c>
      <c r="G257">
        <v>1.4531407457171648</v>
      </c>
    </row>
    <row r="258" spans="2:7" x14ac:dyDescent="0.2">
      <c r="B258" t="s">
        <v>20</v>
      </c>
      <c r="C258">
        <v>143</v>
      </c>
      <c r="D258">
        <v>-0.55924998064872478</v>
      </c>
      <c r="E258" t="s">
        <v>14</v>
      </c>
      <c r="F258">
        <v>131</v>
      </c>
      <c r="G258">
        <v>-3.9704400403090361</v>
      </c>
    </row>
    <row r="259" spans="2:7" x14ac:dyDescent="0.2">
      <c r="B259" t="s">
        <v>20</v>
      </c>
      <c r="C259">
        <v>296</v>
      </c>
      <c r="D259">
        <v>-0.43842018287870299</v>
      </c>
      <c r="E259" t="s">
        <v>14</v>
      </c>
      <c r="F259">
        <v>87</v>
      </c>
      <c r="G259">
        <v>-4.3547195162915688</v>
      </c>
    </row>
    <row r="260" spans="2:7" x14ac:dyDescent="0.2">
      <c r="B260" t="s">
        <v>20</v>
      </c>
      <c r="C260">
        <v>170</v>
      </c>
      <c r="D260">
        <v>-0.53792707515989735</v>
      </c>
      <c r="E260" t="s">
        <v>14</v>
      </c>
      <c r="F260">
        <v>1063</v>
      </c>
      <c r="G260">
        <v>4.1692979509573398</v>
      </c>
    </row>
    <row r="261" spans="2:7" x14ac:dyDescent="0.2">
      <c r="B261" t="s">
        <v>20</v>
      </c>
      <c r="C261">
        <v>86</v>
      </c>
      <c r="D261">
        <v>-0.60426500334736033</v>
      </c>
      <c r="E261" t="s">
        <v>14</v>
      </c>
      <c r="F261">
        <v>76</v>
      </c>
      <c r="G261">
        <v>-4.4507893852872025</v>
      </c>
    </row>
    <row r="262" spans="2:7" x14ac:dyDescent="0.2">
      <c r="B262" t="s">
        <v>20</v>
      </c>
      <c r="C262">
        <v>6286</v>
      </c>
      <c r="D262">
        <v>4.2921058866796642</v>
      </c>
      <c r="E262" t="s">
        <v>14</v>
      </c>
      <c r="F262">
        <v>4428</v>
      </c>
      <c r="G262">
        <v>33.557944239166943</v>
      </c>
    </row>
    <row r="263" spans="2:7" x14ac:dyDescent="0.2">
      <c r="B263" t="s">
        <v>20</v>
      </c>
      <c r="C263">
        <v>3727</v>
      </c>
      <c r="D263">
        <v>2.2711682886830262</v>
      </c>
      <c r="E263" t="s">
        <v>14</v>
      </c>
      <c r="F263">
        <v>58</v>
      </c>
      <c r="G263">
        <v>-4.6079946254618749</v>
      </c>
    </row>
    <row r="264" spans="2:7" x14ac:dyDescent="0.2">
      <c r="B264" t="s">
        <v>20</v>
      </c>
      <c r="C264">
        <v>1605</v>
      </c>
      <c r="D264">
        <v>0.59534586470926076</v>
      </c>
      <c r="E264" t="s">
        <v>14</v>
      </c>
      <c r="F264">
        <v>111</v>
      </c>
      <c r="G264">
        <v>-4.1451125293920059</v>
      </c>
    </row>
    <row r="265" spans="2:7" x14ac:dyDescent="0.2">
      <c r="B265" t="s">
        <v>20</v>
      </c>
      <c r="C265">
        <v>2120</v>
      </c>
      <c r="D265">
        <v>1.0020605434776346</v>
      </c>
      <c r="E265" t="s">
        <v>14</v>
      </c>
      <c r="F265">
        <v>2955</v>
      </c>
      <c r="G265">
        <v>20.693315418206247</v>
      </c>
    </row>
    <row r="266" spans="2:7" x14ac:dyDescent="0.2">
      <c r="B266" t="s">
        <v>20</v>
      </c>
      <c r="C266">
        <v>50</v>
      </c>
      <c r="D266">
        <v>-0.63269554399913008</v>
      </c>
      <c r="E266" t="s">
        <v>14</v>
      </c>
      <c r="F266">
        <v>1657</v>
      </c>
      <c r="G266">
        <v>9.3570708767215311</v>
      </c>
    </row>
    <row r="267" spans="2:7" x14ac:dyDescent="0.2">
      <c r="B267" t="s">
        <v>20</v>
      </c>
      <c r="C267">
        <v>2080</v>
      </c>
      <c r="D267">
        <v>0.97047105386455701</v>
      </c>
      <c r="E267" t="s">
        <v>14</v>
      </c>
      <c r="F267">
        <v>926</v>
      </c>
      <c r="G267">
        <v>2.9727914007389988</v>
      </c>
    </row>
    <row r="268" spans="2:7" x14ac:dyDescent="0.2">
      <c r="B268" t="s">
        <v>20</v>
      </c>
      <c r="C268">
        <v>2105</v>
      </c>
      <c r="D268">
        <v>0.99021448487273056</v>
      </c>
      <c r="E268" t="s">
        <v>14</v>
      </c>
      <c r="F268">
        <v>77</v>
      </c>
      <c r="G268">
        <v>-4.4420557608330533</v>
      </c>
    </row>
    <row r="269" spans="2:7" x14ac:dyDescent="0.2">
      <c r="B269" t="s">
        <v>20</v>
      </c>
      <c r="C269">
        <v>2436</v>
      </c>
      <c r="D269">
        <v>1.2516175114209476</v>
      </c>
      <c r="E269" t="s">
        <v>14</v>
      </c>
      <c r="F269">
        <v>1748</v>
      </c>
      <c r="G269">
        <v>10.151830702049041</v>
      </c>
    </row>
    <row r="270" spans="2:7" x14ac:dyDescent="0.2">
      <c r="B270" t="s">
        <v>20</v>
      </c>
      <c r="C270">
        <v>80</v>
      </c>
      <c r="D270">
        <v>-0.60900342678932196</v>
      </c>
      <c r="E270" t="s">
        <v>14</v>
      </c>
      <c r="F270">
        <v>79</v>
      </c>
      <c r="G270">
        <v>-4.4245885119247568</v>
      </c>
    </row>
    <row r="271" spans="2:7" x14ac:dyDescent="0.2">
      <c r="B271" t="s">
        <v>20</v>
      </c>
      <c r="C271">
        <v>42</v>
      </c>
      <c r="D271">
        <v>-0.63901344192174558</v>
      </c>
      <c r="E271" t="s">
        <v>14</v>
      </c>
      <c r="F271">
        <v>889</v>
      </c>
      <c r="G271">
        <v>2.6496472959355053</v>
      </c>
    </row>
    <row r="272" spans="2:7" x14ac:dyDescent="0.2">
      <c r="B272" t="s">
        <v>20</v>
      </c>
      <c r="C272">
        <v>139</v>
      </c>
      <c r="D272">
        <v>-0.56240892961003253</v>
      </c>
      <c r="E272" t="s">
        <v>14</v>
      </c>
      <c r="F272">
        <v>56</v>
      </c>
      <c r="G272">
        <v>-4.6254618743701714</v>
      </c>
    </row>
    <row r="273" spans="2:7" x14ac:dyDescent="0.2">
      <c r="B273" t="s">
        <v>20</v>
      </c>
      <c r="C273">
        <v>159</v>
      </c>
      <c r="D273">
        <v>-0.54661418480349366</v>
      </c>
      <c r="E273" t="s">
        <v>14</v>
      </c>
      <c r="F273">
        <v>1</v>
      </c>
      <c r="G273">
        <v>-5.1058112193483378</v>
      </c>
    </row>
    <row r="274" spans="2:7" x14ac:dyDescent="0.2">
      <c r="B274" t="s">
        <v>20</v>
      </c>
      <c r="C274">
        <v>381</v>
      </c>
      <c r="D274">
        <v>-0.37129251745091313</v>
      </c>
      <c r="E274" t="s">
        <v>14</v>
      </c>
      <c r="F274">
        <v>83</v>
      </c>
      <c r="G274">
        <v>-4.3896540141081628</v>
      </c>
    </row>
    <row r="275" spans="2:7" x14ac:dyDescent="0.2">
      <c r="B275" t="s">
        <v>20</v>
      </c>
      <c r="C275">
        <v>194</v>
      </c>
      <c r="D275">
        <v>-0.51897338139205085</v>
      </c>
      <c r="E275" t="s">
        <v>14</v>
      </c>
      <c r="F275">
        <v>2025</v>
      </c>
      <c r="G275">
        <v>12.571044675848167</v>
      </c>
    </row>
    <row r="276" spans="2:7" x14ac:dyDescent="0.2">
      <c r="B276" t="s">
        <v>20</v>
      </c>
      <c r="C276">
        <v>106</v>
      </c>
      <c r="D276">
        <v>-0.58847025854082147</v>
      </c>
      <c r="E276" t="s">
        <v>14</v>
      </c>
      <c r="F276">
        <v>14</v>
      </c>
      <c r="G276">
        <v>-4.9922741014444076</v>
      </c>
    </row>
    <row r="277" spans="2:7" x14ac:dyDescent="0.2">
      <c r="B277" t="s">
        <v>20</v>
      </c>
      <c r="C277">
        <v>142</v>
      </c>
      <c r="D277">
        <v>-0.56003971788905171</v>
      </c>
      <c r="E277" t="s">
        <v>14</v>
      </c>
      <c r="F277">
        <v>656</v>
      </c>
      <c r="G277">
        <v>0.61471279811891144</v>
      </c>
    </row>
    <row r="278" spans="2:7" x14ac:dyDescent="0.2">
      <c r="B278" t="s">
        <v>20</v>
      </c>
      <c r="C278">
        <v>211</v>
      </c>
      <c r="D278">
        <v>-0.50554784830649291</v>
      </c>
      <c r="E278" t="s">
        <v>14</v>
      </c>
      <c r="F278">
        <v>1596</v>
      </c>
      <c r="G278">
        <v>8.8243197850184742</v>
      </c>
    </row>
    <row r="279" spans="2:7" x14ac:dyDescent="0.2">
      <c r="B279" t="s">
        <v>20</v>
      </c>
      <c r="C279">
        <v>2756</v>
      </c>
      <c r="D279">
        <v>1.504333428325568</v>
      </c>
      <c r="E279" t="s">
        <v>14</v>
      </c>
      <c r="F279">
        <v>10</v>
      </c>
      <c r="G279">
        <v>-5.0272085992610016</v>
      </c>
    </row>
    <row r="280" spans="2:7" x14ac:dyDescent="0.2">
      <c r="B280" t="s">
        <v>20</v>
      </c>
      <c r="C280">
        <v>173</v>
      </c>
      <c r="D280">
        <v>-0.53555786343891654</v>
      </c>
      <c r="E280" t="s">
        <v>14</v>
      </c>
      <c r="F280">
        <v>1121</v>
      </c>
      <c r="G280">
        <v>4.675848169297951</v>
      </c>
    </row>
    <row r="281" spans="2:7" x14ac:dyDescent="0.2">
      <c r="B281" t="s">
        <v>20</v>
      </c>
      <c r="C281">
        <v>87</v>
      </c>
      <c r="D281">
        <v>-0.60347526610703339</v>
      </c>
      <c r="E281" t="s">
        <v>14</v>
      </c>
      <c r="F281">
        <v>15</v>
      </c>
      <c r="G281">
        <v>-4.9835404769902585</v>
      </c>
    </row>
    <row r="282" spans="2:7" x14ac:dyDescent="0.2">
      <c r="B282" t="s">
        <v>20</v>
      </c>
      <c r="C282">
        <v>1572</v>
      </c>
      <c r="D282">
        <v>0.56928453577847182</v>
      </c>
      <c r="E282" t="s">
        <v>14</v>
      </c>
      <c r="F282">
        <v>191</v>
      </c>
      <c r="G282">
        <v>-3.4464225730601279</v>
      </c>
    </row>
    <row r="283" spans="2:7" x14ac:dyDescent="0.2">
      <c r="B283" t="s">
        <v>20</v>
      </c>
      <c r="C283">
        <v>2346</v>
      </c>
      <c r="D283">
        <v>1.180541159791523</v>
      </c>
      <c r="E283" t="s">
        <v>14</v>
      </c>
      <c r="F283">
        <v>16</v>
      </c>
      <c r="G283">
        <v>-4.9748068525361102</v>
      </c>
    </row>
    <row r="284" spans="2:7" x14ac:dyDescent="0.2">
      <c r="B284" t="s">
        <v>20</v>
      </c>
      <c r="C284">
        <v>115</v>
      </c>
      <c r="D284">
        <v>-0.58136262337787903</v>
      </c>
      <c r="E284" t="s">
        <v>14</v>
      </c>
      <c r="F284">
        <v>17</v>
      </c>
      <c r="G284">
        <v>-4.9660732280819619</v>
      </c>
    </row>
    <row r="285" spans="2:7" x14ac:dyDescent="0.2">
      <c r="B285" t="s">
        <v>20</v>
      </c>
      <c r="C285">
        <v>85</v>
      </c>
      <c r="D285">
        <v>-0.60505474058768727</v>
      </c>
      <c r="E285" t="s">
        <v>14</v>
      </c>
      <c r="F285">
        <v>34</v>
      </c>
      <c r="G285">
        <v>-4.8176016123614378</v>
      </c>
    </row>
    <row r="286" spans="2:7" x14ac:dyDescent="0.2">
      <c r="B286" t="s">
        <v>20</v>
      </c>
      <c r="C286">
        <v>144</v>
      </c>
      <c r="D286">
        <v>-0.55846024340839784</v>
      </c>
      <c r="E286" t="s">
        <v>14</v>
      </c>
      <c r="F286">
        <v>1</v>
      </c>
      <c r="G286">
        <v>-5.1058112193483378</v>
      </c>
    </row>
    <row r="287" spans="2:7" x14ac:dyDescent="0.2">
      <c r="B287" t="s">
        <v>20</v>
      </c>
      <c r="C287">
        <v>2443</v>
      </c>
      <c r="D287">
        <v>1.2571456721032361</v>
      </c>
      <c r="E287" t="s">
        <v>14</v>
      </c>
      <c r="F287">
        <v>1274</v>
      </c>
      <c r="G287">
        <v>6.0120927107826665</v>
      </c>
    </row>
    <row r="288" spans="2:7" x14ac:dyDescent="0.2">
      <c r="B288" t="s">
        <v>20</v>
      </c>
      <c r="C288">
        <v>64</v>
      </c>
      <c r="D288">
        <v>-0.62163922263455296</v>
      </c>
      <c r="E288" t="s">
        <v>14</v>
      </c>
      <c r="F288">
        <v>210</v>
      </c>
      <c r="G288">
        <v>-3.2804837084313068</v>
      </c>
    </row>
    <row r="289" spans="2:7" x14ac:dyDescent="0.2">
      <c r="B289" t="s">
        <v>20</v>
      </c>
      <c r="C289">
        <v>268</v>
      </c>
      <c r="D289">
        <v>-0.4605328256078573</v>
      </c>
      <c r="E289" t="s">
        <v>14</v>
      </c>
      <c r="F289">
        <v>248</v>
      </c>
      <c r="G289">
        <v>-2.948605979173665</v>
      </c>
    </row>
    <row r="290" spans="2:7" x14ac:dyDescent="0.2">
      <c r="B290" t="s">
        <v>20</v>
      </c>
      <c r="C290">
        <v>195</v>
      </c>
      <c r="D290">
        <v>-0.51818364415172391</v>
      </c>
      <c r="E290" t="s">
        <v>14</v>
      </c>
      <c r="F290">
        <v>513</v>
      </c>
      <c r="G290">
        <v>-0.63419549882432003</v>
      </c>
    </row>
    <row r="291" spans="2:7" x14ac:dyDescent="0.2">
      <c r="B291" t="s">
        <v>20</v>
      </c>
      <c r="C291">
        <v>186</v>
      </c>
      <c r="D291">
        <v>-0.52529127931466635</v>
      </c>
      <c r="E291" t="s">
        <v>14</v>
      </c>
      <c r="F291">
        <v>3410</v>
      </c>
      <c r="G291">
        <v>24.667114544843802</v>
      </c>
    </row>
    <row r="292" spans="2:7" x14ac:dyDescent="0.2">
      <c r="B292" t="s">
        <v>20</v>
      </c>
      <c r="C292">
        <v>460</v>
      </c>
      <c r="D292">
        <v>-0.30890327546508495</v>
      </c>
      <c r="E292" t="s">
        <v>14</v>
      </c>
      <c r="F292">
        <v>10</v>
      </c>
      <c r="G292">
        <v>-5.0272085992610016</v>
      </c>
    </row>
    <row r="293" spans="2:7" x14ac:dyDescent="0.2">
      <c r="B293" t="s">
        <v>20</v>
      </c>
      <c r="C293">
        <v>2528</v>
      </c>
      <c r="D293">
        <v>1.3242733375310258</v>
      </c>
      <c r="E293" t="s">
        <v>14</v>
      </c>
      <c r="F293">
        <v>2201</v>
      </c>
      <c r="G293">
        <v>14.108162579778298</v>
      </c>
    </row>
    <row r="294" spans="2:7" x14ac:dyDescent="0.2">
      <c r="B294" t="s">
        <v>20</v>
      </c>
      <c r="C294">
        <v>3657</v>
      </c>
      <c r="D294">
        <v>2.2158866818601406</v>
      </c>
      <c r="E294" t="s">
        <v>14</v>
      </c>
      <c r="F294">
        <v>676</v>
      </c>
      <c r="G294">
        <v>0.78938528720188084</v>
      </c>
    </row>
    <row r="295" spans="2:7" x14ac:dyDescent="0.2">
      <c r="B295" t="s">
        <v>20</v>
      </c>
      <c r="C295">
        <v>131</v>
      </c>
      <c r="D295">
        <v>-0.56872682753264803</v>
      </c>
      <c r="E295" t="s">
        <v>14</v>
      </c>
      <c r="F295">
        <v>831</v>
      </c>
      <c r="G295">
        <v>2.1430970775948941</v>
      </c>
    </row>
    <row r="296" spans="2:7" x14ac:dyDescent="0.2">
      <c r="B296" t="s">
        <v>20</v>
      </c>
      <c r="C296">
        <v>239</v>
      </c>
      <c r="D296">
        <v>-0.48343520557733854</v>
      </c>
      <c r="E296" t="s">
        <v>14</v>
      </c>
      <c r="F296">
        <v>859</v>
      </c>
      <c r="G296">
        <v>2.387638562311051</v>
      </c>
    </row>
    <row r="297" spans="2:7" x14ac:dyDescent="0.2">
      <c r="B297" t="s">
        <v>20</v>
      </c>
      <c r="C297">
        <v>78</v>
      </c>
      <c r="D297">
        <v>-0.61058290126997583</v>
      </c>
      <c r="E297" t="s">
        <v>14</v>
      </c>
      <c r="F297">
        <v>45</v>
      </c>
      <c r="G297">
        <v>-4.7215317433658051</v>
      </c>
    </row>
    <row r="298" spans="2:7" x14ac:dyDescent="0.2">
      <c r="B298" t="s">
        <v>20</v>
      </c>
      <c r="C298">
        <v>1773</v>
      </c>
      <c r="D298">
        <v>0.72802172108418661</v>
      </c>
      <c r="E298" t="s">
        <v>14</v>
      </c>
      <c r="F298">
        <v>6</v>
      </c>
      <c r="G298">
        <v>-5.0621430970775947</v>
      </c>
    </row>
    <row r="299" spans="2:7" x14ac:dyDescent="0.2">
      <c r="B299" t="s">
        <v>20</v>
      </c>
      <c r="C299">
        <v>32</v>
      </c>
      <c r="D299">
        <v>-0.64691081432501507</v>
      </c>
      <c r="E299" t="s">
        <v>14</v>
      </c>
      <c r="F299">
        <v>7</v>
      </c>
      <c r="G299">
        <v>-5.0534094726234464</v>
      </c>
    </row>
    <row r="300" spans="2:7" x14ac:dyDescent="0.2">
      <c r="B300" t="s">
        <v>20</v>
      </c>
      <c r="C300">
        <v>369</v>
      </c>
      <c r="D300">
        <v>-0.38076936433483644</v>
      </c>
      <c r="E300" t="s">
        <v>14</v>
      </c>
      <c r="F300">
        <v>31</v>
      </c>
      <c r="G300">
        <v>-4.8438024857238835</v>
      </c>
    </row>
    <row r="301" spans="2:7" x14ac:dyDescent="0.2">
      <c r="B301" t="s">
        <v>20</v>
      </c>
      <c r="C301">
        <v>89</v>
      </c>
      <c r="D301">
        <v>-0.60189579162637952</v>
      </c>
      <c r="E301" t="s">
        <v>14</v>
      </c>
      <c r="F301">
        <v>78</v>
      </c>
      <c r="G301">
        <v>-4.433322136378905</v>
      </c>
    </row>
    <row r="302" spans="2:7" x14ac:dyDescent="0.2">
      <c r="B302" t="s">
        <v>20</v>
      </c>
      <c r="C302">
        <v>147</v>
      </c>
      <c r="D302">
        <v>-0.55609103168741703</v>
      </c>
      <c r="E302" t="s">
        <v>14</v>
      </c>
      <c r="F302">
        <v>1225</v>
      </c>
      <c r="G302">
        <v>5.5841451125293915</v>
      </c>
    </row>
    <row r="303" spans="2:7" x14ac:dyDescent="0.2">
      <c r="B303" t="s">
        <v>20</v>
      </c>
      <c r="C303">
        <v>126</v>
      </c>
      <c r="D303">
        <v>-0.57267551373428272</v>
      </c>
      <c r="E303" t="s">
        <v>14</v>
      </c>
      <c r="F303">
        <v>1</v>
      </c>
      <c r="G303">
        <v>-5.1058112193483378</v>
      </c>
    </row>
    <row r="304" spans="2:7" x14ac:dyDescent="0.2">
      <c r="B304" t="s">
        <v>20</v>
      </c>
      <c r="C304">
        <v>2218</v>
      </c>
      <c r="D304">
        <v>1.0794547930296747</v>
      </c>
      <c r="E304" t="s">
        <v>14</v>
      </c>
      <c r="F304">
        <v>67</v>
      </c>
      <c r="G304">
        <v>-4.5293920053745387</v>
      </c>
    </row>
    <row r="305" spans="2:7" x14ac:dyDescent="0.2">
      <c r="B305" t="s">
        <v>20</v>
      </c>
      <c r="C305">
        <v>202</v>
      </c>
      <c r="D305">
        <v>-0.51265548346943535</v>
      </c>
      <c r="E305" t="s">
        <v>14</v>
      </c>
      <c r="F305">
        <v>19</v>
      </c>
      <c r="G305">
        <v>-4.9486059791736654</v>
      </c>
    </row>
    <row r="306" spans="2:7" x14ac:dyDescent="0.2">
      <c r="B306" t="s">
        <v>20</v>
      </c>
      <c r="C306">
        <v>140</v>
      </c>
      <c r="D306">
        <v>-0.56161919236970559</v>
      </c>
      <c r="E306" t="s">
        <v>14</v>
      </c>
      <c r="F306">
        <v>2108</v>
      </c>
      <c r="G306">
        <v>13.295935505542491</v>
      </c>
    </row>
    <row r="307" spans="2:7" x14ac:dyDescent="0.2">
      <c r="B307" t="s">
        <v>20</v>
      </c>
      <c r="C307">
        <v>1052</v>
      </c>
      <c r="D307">
        <v>0.15862117080846325</v>
      </c>
      <c r="E307" t="s">
        <v>14</v>
      </c>
      <c r="F307">
        <v>679</v>
      </c>
      <c r="G307">
        <v>0.81558616056432631</v>
      </c>
    </row>
    <row r="308" spans="2:7" x14ac:dyDescent="0.2">
      <c r="B308" t="s">
        <v>20</v>
      </c>
      <c r="C308">
        <v>247</v>
      </c>
      <c r="D308">
        <v>-0.47711730765472304</v>
      </c>
      <c r="E308" t="s">
        <v>14</v>
      </c>
      <c r="F308">
        <v>36</v>
      </c>
      <c r="G308">
        <v>-4.8001343634531413</v>
      </c>
    </row>
    <row r="309" spans="2:7" x14ac:dyDescent="0.2">
      <c r="B309" t="s">
        <v>20</v>
      </c>
      <c r="C309">
        <v>84</v>
      </c>
      <c r="D309">
        <v>-0.60584447782801421</v>
      </c>
      <c r="E309" t="s">
        <v>14</v>
      </c>
      <c r="F309">
        <v>47</v>
      </c>
      <c r="G309">
        <v>-4.7040644944575076</v>
      </c>
    </row>
    <row r="310" spans="2:7" x14ac:dyDescent="0.2">
      <c r="B310" t="s">
        <v>20</v>
      </c>
      <c r="C310">
        <v>88</v>
      </c>
      <c r="D310">
        <v>-0.60268552886670645</v>
      </c>
      <c r="E310" t="s">
        <v>14</v>
      </c>
      <c r="F310">
        <v>70</v>
      </c>
      <c r="G310">
        <v>-4.503191132012093</v>
      </c>
    </row>
    <row r="311" spans="2:7" x14ac:dyDescent="0.2">
      <c r="B311" t="s">
        <v>20</v>
      </c>
      <c r="C311">
        <v>156</v>
      </c>
      <c r="D311">
        <v>-0.54898339652447459</v>
      </c>
      <c r="E311" t="s">
        <v>14</v>
      </c>
      <c r="F311">
        <v>154</v>
      </c>
      <c r="G311">
        <v>-3.7695666778636214</v>
      </c>
    </row>
    <row r="312" spans="2:7" x14ac:dyDescent="0.2">
      <c r="B312" t="s">
        <v>20</v>
      </c>
      <c r="C312">
        <v>2985</v>
      </c>
      <c r="D312">
        <v>1.685183256360437</v>
      </c>
      <c r="E312" t="s">
        <v>14</v>
      </c>
      <c r="F312">
        <v>22</v>
      </c>
      <c r="G312">
        <v>-4.9224051058112197</v>
      </c>
    </row>
    <row r="313" spans="2:7" x14ac:dyDescent="0.2">
      <c r="B313" t="s">
        <v>20</v>
      </c>
      <c r="C313">
        <v>762</v>
      </c>
      <c r="D313">
        <v>-7.0402628886349211E-2</v>
      </c>
      <c r="E313" t="s">
        <v>14</v>
      </c>
      <c r="F313">
        <v>1758</v>
      </c>
      <c r="G313">
        <v>10.239166946590526</v>
      </c>
    </row>
    <row r="314" spans="2:7" x14ac:dyDescent="0.2">
      <c r="B314" t="s">
        <v>20</v>
      </c>
      <c r="C314">
        <v>554</v>
      </c>
      <c r="D314">
        <v>-0.23466797487435262</v>
      </c>
      <c r="E314" t="s">
        <v>14</v>
      </c>
      <c r="F314">
        <v>94</v>
      </c>
      <c r="G314">
        <v>-4.2935841451125301</v>
      </c>
    </row>
    <row r="315" spans="2:7" x14ac:dyDescent="0.2">
      <c r="B315" t="s">
        <v>20</v>
      </c>
      <c r="C315">
        <v>135</v>
      </c>
      <c r="D315">
        <v>-0.56556787857134028</v>
      </c>
      <c r="E315" t="s">
        <v>14</v>
      </c>
      <c r="F315">
        <v>33</v>
      </c>
      <c r="G315">
        <v>-4.8263352368155861</v>
      </c>
    </row>
    <row r="316" spans="2:7" x14ac:dyDescent="0.2">
      <c r="B316" t="s">
        <v>20</v>
      </c>
      <c r="C316">
        <v>122</v>
      </c>
      <c r="D316">
        <v>-0.57583446269559047</v>
      </c>
      <c r="E316" t="s">
        <v>14</v>
      </c>
      <c r="F316">
        <v>1</v>
      </c>
      <c r="G316">
        <v>-5.1058112193483378</v>
      </c>
    </row>
    <row r="317" spans="2:7" x14ac:dyDescent="0.2">
      <c r="B317" t="s">
        <v>20</v>
      </c>
      <c r="C317">
        <v>221</v>
      </c>
      <c r="D317">
        <v>-0.49765047590322348</v>
      </c>
      <c r="E317" t="s">
        <v>14</v>
      </c>
      <c r="F317">
        <v>31</v>
      </c>
      <c r="G317">
        <v>-4.8438024857238835</v>
      </c>
    </row>
    <row r="318" spans="2:7" x14ac:dyDescent="0.2">
      <c r="B318" t="s">
        <v>20</v>
      </c>
      <c r="C318">
        <v>126</v>
      </c>
      <c r="D318">
        <v>-0.57267551373428272</v>
      </c>
      <c r="E318" t="s">
        <v>14</v>
      </c>
      <c r="F318">
        <v>35</v>
      </c>
      <c r="G318">
        <v>-4.8088679879072895</v>
      </c>
    </row>
    <row r="319" spans="2:7" x14ac:dyDescent="0.2">
      <c r="B319" t="s">
        <v>20</v>
      </c>
      <c r="C319">
        <v>1022</v>
      </c>
      <c r="D319">
        <v>0.13492905359865506</v>
      </c>
      <c r="E319" t="s">
        <v>14</v>
      </c>
      <c r="F319">
        <v>63</v>
      </c>
      <c r="G319">
        <v>-4.5643265031911326</v>
      </c>
    </row>
    <row r="320" spans="2:7" x14ac:dyDescent="0.2">
      <c r="B320" t="s">
        <v>20</v>
      </c>
      <c r="C320">
        <v>3177</v>
      </c>
      <c r="D320">
        <v>1.8368128065032094</v>
      </c>
      <c r="E320" t="s">
        <v>14</v>
      </c>
      <c r="F320">
        <v>526</v>
      </c>
      <c r="G320">
        <v>-0.52065838092038985</v>
      </c>
    </row>
    <row r="321" spans="2:7" x14ac:dyDescent="0.2">
      <c r="B321" t="s">
        <v>20</v>
      </c>
      <c r="C321">
        <v>198</v>
      </c>
      <c r="D321">
        <v>-0.5158144324307431</v>
      </c>
      <c r="E321" t="s">
        <v>14</v>
      </c>
      <c r="F321">
        <v>121</v>
      </c>
      <c r="G321">
        <v>-4.0577762848505206</v>
      </c>
    </row>
    <row r="322" spans="2:7" x14ac:dyDescent="0.2">
      <c r="B322" t="s">
        <v>20</v>
      </c>
      <c r="C322">
        <v>85</v>
      </c>
      <c r="D322">
        <v>-0.60505474058768727</v>
      </c>
      <c r="E322" t="s">
        <v>14</v>
      </c>
      <c r="F322">
        <v>67</v>
      </c>
      <c r="G322">
        <v>-4.5293920053745387</v>
      </c>
    </row>
    <row r="323" spans="2:7" x14ac:dyDescent="0.2">
      <c r="B323" t="s">
        <v>20</v>
      </c>
      <c r="C323">
        <v>3596</v>
      </c>
      <c r="D323">
        <v>2.1677127102001972</v>
      </c>
      <c r="E323" t="s">
        <v>14</v>
      </c>
      <c r="F323">
        <v>57</v>
      </c>
      <c r="G323">
        <v>-4.6167282499160232</v>
      </c>
    </row>
    <row r="324" spans="2:7" x14ac:dyDescent="0.2">
      <c r="B324" t="s">
        <v>20</v>
      </c>
      <c r="C324">
        <v>244</v>
      </c>
      <c r="D324">
        <v>-0.47948651937570386</v>
      </c>
      <c r="E324" t="s">
        <v>14</v>
      </c>
      <c r="F324">
        <v>1229</v>
      </c>
      <c r="G324">
        <v>5.6190796103459855</v>
      </c>
    </row>
    <row r="325" spans="2:7" x14ac:dyDescent="0.2">
      <c r="B325" t="s">
        <v>20</v>
      </c>
      <c r="C325">
        <v>5180</v>
      </c>
      <c r="D325">
        <v>3.4186564988780694</v>
      </c>
      <c r="E325" t="s">
        <v>14</v>
      </c>
      <c r="F325">
        <v>12</v>
      </c>
      <c r="G325">
        <v>-5.0097413503527042</v>
      </c>
    </row>
    <row r="326" spans="2:7" x14ac:dyDescent="0.2">
      <c r="B326" t="s">
        <v>20</v>
      </c>
      <c r="C326">
        <v>589</v>
      </c>
      <c r="D326">
        <v>-0.20702717146290975</v>
      </c>
      <c r="E326" t="s">
        <v>14</v>
      </c>
      <c r="F326">
        <v>452</v>
      </c>
      <c r="G326">
        <v>-1.1669465905273768</v>
      </c>
    </row>
    <row r="327" spans="2:7" x14ac:dyDescent="0.2">
      <c r="B327" t="s">
        <v>20</v>
      </c>
      <c r="C327">
        <v>2725</v>
      </c>
      <c r="D327">
        <v>1.479851573875433</v>
      </c>
      <c r="E327" t="s">
        <v>14</v>
      </c>
      <c r="F327">
        <v>1886</v>
      </c>
      <c r="G327">
        <v>11.357070876721531</v>
      </c>
    </row>
    <row r="328" spans="2:7" x14ac:dyDescent="0.2">
      <c r="B328" t="s">
        <v>20</v>
      </c>
      <c r="C328">
        <v>300</v>
      </c>
      <c r="D328">
        <v>-0.43526123391739524</v>
      </c>
      <c r="E328" t="s">
        <v>14</v>
      </c>
      <c r="F328">
        <v>1825</v>
      </c>
      <c r="G328">
        <v>10.824319785018474</v>
      </c>
    </row>
    <row r="329" spans="2:7" x14ac:dyDescent="0.2">
      <c r="B329" t="s">
        <v>20</v>
      </c>
      <c r="C329">
        <v>144</v>
      </c>
      <c r="D329">
        <v>-0.55846024340839784</v>
      </c>
      <c r="E329" t="s">
        <v>14</v>
      </c>
      <c r="F329">
        <v>31</v>
      </c>
      <c r="G329">
        <v>-4.8438024857238835</v>
      </c>
    </row>
    <row r="330" spans="2:7" x14ac:dyDescent="0.2">
      <c r="B330" t="s">
        <v>20</v>
      </c>
      <c r="C330">
        <v>87</v>
      </c>
      <c r="D330">
        <v>-0.60347526610703339</v>
      </c>
      <c r="E330" t="s">
        <v>14</v>
      </c>
      <c r="F330">
        <v>107</v>
      </c>
      <c r="G330">
        <v>-4.1800470272085999</v>
      </c>
    </row>
    <row r="331" spans="2:7" x14ac:dyDescent="0.2">
      <c r="B331" t="s">
        <v>20</v>
      </c>
      <c r="C331">
        <v>3116</v>
      </c>
      <c r="D331">
        <v>1.7886388348432662</v>
      </c>
      <c r="E331" t="s">
        <v>14</v>
      </c>
      <c r="F331">
        <v>27</v>
      </c>
      <c r="G331">
        <v>-4.8787369835404775</v>
      </c>
    </row>
    <row r="332" spans="2:7" x14ac:dyDescent="0.2">
      <c r="B332" t="s">
        <v>20</v>
      </c>
      <c r="C332">
        <v>909</v>
      </c>
      <c r="D332">
        <v>4.5688745441710893E-2</v>
      </c>
      <c r="E332" t="s">
        <v>14</v>
      </c>
      <c r="F332">
        <v>1221</v>
      </c>
      <c r="G332">
        <v>5.5492106147127975</v>
      </c>
    </row>
    <row r="333" spans="2:7" x14ac:dyDescent="0.2">
      <c r="B333" t="s">
        <v>20</v>
      </c>
      <c r="C333">
        <v>1613</v>
      </c>
      <c r="D333">
        <v>0.60166376263187626</v>
      </c>
      <c r="E333" t="s">
        <v>14</v>
      </c>
      <c r="F333">
        <v>1</v>
      </c>
      <c r="G333">
        <v>-5.1058112193483378</v>
      </c>
    </row>
    <row r="334" spans="2:7" x14ac:dyDescent="0.2">
      <c r="B334" t="s">
        <v>20</v>
      </c>
      <c r="C334">
        <v>136</v>
      </c>
      <c r="D334">
        <v>-0.56477814133101334</v>
      </c>
      <c r="E334" t="s">
        <v>14</v>
      </c>
      <c r="F334">
        <v>16</v>
      </c>
      <c r="G334">
        <v>-4.9748068525361102</v>
      </c>
    </row>
    <row r="335" spans="2:7" x14ac:dyDescent="0.2">
      <c r="B335" t="s">
        <v>20</v>
      </c>
      <c r="C335">
        <v>130</v>
      </c>
      <c r="D335">
        <v>-0.56951656477297496</v>
      </c>
      <c r="E335" t="s">
        <v>14</v>
      </c>
      <c r="F335">
        <v>41</v>
      </c>
      <c r="G335">
        <v>-4.756466241182399</v>
      </c>
    </row>
    <row r="336" spans="2:7" x14ac:dyDescent="0.2">
      <c r="B336" t="s">
        <v>20</v>
      </c>
      <c r="C336">
        <v>102</v>
      </c>
      <c r="D336">
        <v>-0.59162920750212922</v>
      </c>
      <c r="E336" t="s">
        <v>14</v>
      </c>
      <c r="F336">
        <v>523</v>
      </c>
      <c r="G336">
        <v>-0.54685925428283533</v>
      </c>
    </row>
    <row r="337" spans="2:7" x14ac:dyDescent="0.2">
      <c r="B337" t="s">
        <v>20</v>
      </c>
      <c r="C337">
        <v>4006</v>
      </c>
      <c r="D337">
        <v>2.4915049787342425</v>
      </c>
      <c r="E337" t="s">
        <v>14</v>
      </c>
      <c r="F337">
        <v>141</v>
      </c>
      <c r="G337">
        <v>-3.8831037957675516</v>
      </c>
    </row>
    <row r="338" spans="2:7" x14ac:dyDescent="0.2">
      <c r="B338" t="s">
        <v>20</v>
      </c>
      <c r="C338">
        <v>1629</v>
      </c>
      <c r="D338">
        <v>0.61429955847710738</v>
      </c>
      <c r="E338" t="s">
        <v>14</v>
      </c>
      <c r="F338">
        <v>52</v>
      </c>
      <c r="G338">
        <v>-4.6603963721867654</v>
      </c>
    </row>
    <row r="339" spans="2:7" x14ac:dyDescent="0.2">
      <c r="B339" t="s">
        <v>20</v>
      </c>
      <c r="C339">
        <v>2188</v>
      </c>
      <c r="D339">
        <v>1.0557626758198666</v>
      </c>
      <c r="E339" t="s">
        <v>14</v>
      </c>
      <c r="F339">
        <v>225</v>
      </c>
      <c r="G339">
        <v>-3.1494793416190801</v>
      </c>
    </row>
    <row r="340" spans="2:7" x14ac:dyDescent="0.2">
      <c r="B340" t="s">
        <v>20</v>
      </c>
      <c r="C340">
        <v>2409</v>
      </c>
      <c r="D340">
        <v>1.23029460593212</v>
      </c>
      <c r="E340" t="s">
        <v>14</v>
      </c>
      <c r="F340">
        <v>38</v>
      </c>
      <c r="G340">
        <v>-4.7826671145448438</v>
      </c>
    </row>
    <row r="341" spans="2:7" x14ac:dyDescent="0.2">
      <c r="B341" t="s">
        <v>20</v>
      </c>
      <c r="C341">
        <v>194</v>
      </c>
      <c r="D341">
        <v>-0.51897338139205085</v>
      </c>
      <c r="E341" t="s">
        <v>14</v>
      </c>
      <c r="F341">
        <v>15</v>
      </c>
      <c r="G341">
        <v>-4.9835404769902585</v>
      </c>
    </row>
    <row r="342" spans="2:7" x14ac:dyDescent="0.2">
      <c r="B342" t="s">
        <v>20</v>
      </c>
      <c r="C342">
        <v>1140</v>
      </c>
      <c r="D342">
        <v>0.22811804795723392</v>
      </c>
      <c r="E342" t="s">
        <v>14</v>
      </c>
      <c r="F342">
        <v>37</v>
      </c>
      <c r="G342">
        <v>-4.7914007389989921</v>
      </c>
    </row>
    <row r="343" spans="2:7" x14ac:dyDescent="0.2">
      <c r="B343" t="s">
        <v>20</v>
      </c>
      <c r="C343">
        <v>102</v>
      </c>
      <c r="D343">
        <v>-0.59162920750212922</v>
      </c>
      <c r="E343" t="s">
        <v>14</v>
      </c>
      <c r="F343">
        <v>112</v>
      </c>
      <c r="G343">
        <v>-4.1363789049378568</v>
      </c>
    </row>
    <row r="344" spans="2:7" x14ac:dyDescent="0.2">
      <c r="B344" t="s">
        <v>20</v>
      </c>
      <c r="C344">
        <v>2857</v>
      </c>
      <c r="D344">
        <v>1.584096889598589</v>
      </c>
      <c r="E344" t="s">
        <v>14</v>
      </c>
      <c r="F344">
        <v>21</v>
      </c>
      <c r="G344">
        <v>-4.931138730265368</v>
      </c>
    </row>
    <row r="345" spans="2:7" x14ac:dyDescent="0.2">
      <c r="B345" t="s">
        <v>20</v>
      </c>
      <c r="C345">
        <v>107</v>
      </c>
      <c r="D345">
        <v>-0.58768052130049453</v>
      </c>
      <c r="E345" t="s">
        <v>14</v>
      </c>
      <c r="F345">
        <v>67</v>
      </c>
      <c r="G345">
        <v>-4.5293920053745387</v>
      </c>
    </row>
    <row r="346" spans="2:7" x14ac:dyDescent="0.2">
      <c r="B346" t="s">
        <v>20</v>
      </c>
      <c r="C346">
        <v>160</v>
      </c>
      <c r="D346">
        <v>-0.54582444756316673</v>
      </c>
      <c r="E346" t="s">
        <v>14</v>
      </c>
      <c r="F346">
        <v>78</v>
      </c>
      <c r="G346">
        <v>-4.433322136378905</v>
      </c>
    </row>
    <row r="347" spans="2:7" x14ac:dyDescent="0.2">
      <c r="B347" t="s">
        <v>20</v>
      </c>
      <c r="C347">
        <v>2230</v>
      </c>
      <c r="D347">
        <v>1.088931639913598</v>
      </c>
      <c r="E347" t="s">
        <v>14</v>
      </c>
      <c r="F347">
        <v>67</v>
      </c>
      <c r="G347">
        <v>-4.5293920053745387</v>
      </c>
    </row>
    <row r="348" spans="2:7" x14ac:dyDescent="0.2">
      <c r="B348" t="s">
        <v>20</v>
      </c>
      <c r="C348">
        <v>316</v>
      </c>
      <c r="D348">
        <v>-0.42262543807216424</v>
      </c>
      <c r="E348" t="s">
        <v>14</v>
      </c>
      <c r="F348">
        <v>263</v>
      </c>
      <c r="G348">
        <v>-2.8176016123614378</v>
      </c>
    </row>
    <row r="349" spans="2:7" x14ac:dyDescent="0.2">
      <c r="B349" t="s">
        <v>20</v>
      </c>
      <c r="C349">
        <v>117</v>
      </c>
      <c r="D349">
        <v>-0.57978314889722515</v>
      </c>
      <c r="E349" t="s">
        <v>14</v>
      </c>
      <c r="F349">
        <v>1691</v>
      </c>
      <c r="G349">
        <v>9.6540141081625794</v>
      </c>
    </row>
    <row r="350" spans="2:7" x14ac:dyDescent="0.2">
      <c r="B350" t="s">
        <v>20</v>
      </c>
      <c r="C350">
        <v>6406</v>
      </c>
      <c r="D350">
        <v>4.3868743555188967</v>
      </c>
      <c r="E350" t="s">
        <v>14</v>
      </c>
      <c r="F350">
        <v>181</v>
      </c>
      <c r="G350">
        <v>-3.5337588176016128</v>
      </c>
    </row>
    <row r="351" spans="2:7" x14ac:dyDescent="0.2">
      <c r="B351" t="s">
        <v>20</v>
      </c>
      <c r="C351">
        <v>192</v>
      </c>
      <c r="D351">
        <v>-0.52055285587270472</v>
      </c>
      <c r="E351" t="s">
        <v>14</v>
      </c>
      <c r="F351">
        <v>13</v>
      </c>
      <c r="G351">
        <v>-5.0010077258985559</v>
      </c>
    </row>
    <row r="352" spans="2:7" x14ac:dyDescent="0.2">
      <c r="B352" t="s">
        <v>20</v>
      </c>
      <c r="C352">
        <v>26</v>
      </c>
      <c r="D352">
        <v>-0.6516492377669767</v>
      </c>
      <c r="E352" t="s">
        <v>14</v>
      </c>
      <c r="F352">
        <v>1</v>
      </c>
      <c r="G352">
        <v>-5.1058112193483378</v>
      </c>
    </row>
    <row r="353" spans="2:7" x14ac:dyDescent="0.2">
      <c r="B353" t="s">
        <v>20</v>
      </c>
      <c r="C353">
        <v>723</v>
      </c>
      <c r="D353">
        <v>-0.10120238125909985</v>
      </c>
      <c r="E353" t="s">
        <v>14</v>
      </c>
      <c r="F353">
        <v>21</v>
      </c>
      <c r="G353">
        <v>-4.931138730265368</v>
      </c>
    </row>
    <row r="354" spans="2:7" x14ac:dyDescent="0.2">
      <c r="B354" t="s">
        <v>20</v>
      </c>
      <c r="C354">
        <v>170</v>
      </c>
      <c r="D354">
        <v>-0.53792707515989735</v>
      </c>
      <c r="E354" t="s">
        <v>14</v>
      </c>
      <c r="F354">
        <v>830</v>
      </c>
      <c r="G354">
        <v>2.1343634531407454</v>
      </c>
    </row>
    <row r="355" spans="2:7" x14ac:dyDescent="0.2">
      <c r="B355" t="s">
        <v>20</v>
      </c>
      <c r="C355">
        <v>238</v>
      </c>
      <c r="D355">
        <v>-0.48422494281766548</v>
      </c>
      <c r="E355" t="s">
        <v>14</v>
      </c>
      <c r="F355">
        <v>130</v>
      </c>
      <c r="G355">
        <v>-3.9791736647631848</v>
      </c>
    </row>
    <row r="356" spans="2:7" x14ac:dyDescent="0.2">
      <c r="B356" t="s">
        <v>20</v>
      </c>
      <c r="C356">
        <v>55</v>
      </c>
      <c r="D356">
        <v>-0.6287468577974954</v>
      </c>
      <c r="E356" t="s">
        <v>14</v>
      </c>
      <c r="F356">
        <v>55</v>
      </c>
      <c r="G356">
        <v>-4.6341954988243197</v>
      </c>
    </row>
    <row r="357" spans="2:7" x14ac:dyDescent="0.2">
      <c r="B357" t="s">
        <v>20</v>
      </c>
      <c r="C357">
        <v>128</v>
      </c>
      <c r="D357">
        <v>-0.57109603925362884</v>
      </c>
      <c r="E357" t="s">
        <v>14</v>
      </c>
      <c r="F357">
        <v>114</v>
      </c>
      <c r="G357">
        <v>-4.1189116560295602</v>
      </c>
    </row>
    <row r="358" spans="2:7" x14ac:dyDescent="0.2">
      <c r="B358" t="s">
        <v>20</v>
      </c>
      <c r="C358">
        <v>2144</v>
      </c>
      <c r="D358">
        <v>1.0210142372454811</v>
      </c>
      <c r="E358" t="s">
        <v>14</v>
      </c>
      <c r="F358">
        <v>594</v>
      </c>
      <c r="G358">
        <v>7.3228081961706187E-2</v>
      </c>
    </row>
    <row r="359" spans="2:7" x14ac:dyDescent="0.2">
      <c r="B359" t="s">
        <v>20</v>
      </c>
      <c r="C359">
        <v>2693</v>
      </c>
      <c r="D359">
        <v>1.454579982184971</v>
      </c>
      <c r="E359" t="s">
        <v>14</v>
      </c>
      <c r="F359">
        <v>24</v>
      </c>
      <c r="G359">
        <v>-4.9049378569029223</v>
      </c>
    </row>
    <row r="360" spans="2:7" x14ac:dyDescent="0.2">
      <c r="B360" t="s">
        <v>20</v>
      </c>
      <c r="C360">
        <v>432</v>
      </c>
      <c r="D360">
        <v>-0.33101591819423926</v>
      </c>
      <c r="E360" t="s">
        <v>14</v>
      </c>
      <c r="F360">
        <v>252</v>
      </c>
      <c r="G360">
        <v>-2.913671481357071</v>
      </c>
    </row>
    <row r="361" spans="2:7" x14ac:dyDescent="0.2">
      <c r="B361" t="s">
        <v>20</v>
      </c>
      <c r="C361">
        <v>189</v>
      </c>
      <c r="D361">
        <v>-0.52292206759368554</v>
      </c>
      <c r="E361" t="s">
        <v>14</v>
      </c>
      <c r="F361">
        <v>67</v>
      </c>
      <c r="G361">
        <v>-4.5293920053745387</v>
      </c>
    </row>
    <row r="362" spans="2:7" x14ac:dyDescent="0.2">
      <c r="B362" t="s">
        <v>20</v>
      </c>
      <c r="C362">
        <v>154</v>
      </c>
      <c r="D362">
        <v>-0.55056287100512846</v>
      </c>
      <c r="E362" t="s">
        <v>14</v>
      </c>
      <c r="F362">
        <v>742</v>
      </c>
      <c r="G362">
        <v>1.3658045011756801</v>
      </c>
    </row>
    <row r="363" spans="2:7" x14ac:dyDescent="0.2">
      <c r="B363" t="s">
        <v>20</v>
      </c>
      <c r="C363">
        <v>96</v>
      </c>
      <c r="D363">
        <v>-0.59636763094409095</v>
      </c>
      <c r="E363" t="s">
        <v>14</v>
      </c>
      <c r="F363">
        <v>75</v>
      </c>
      <c r="G363">
        <v>-4.4595230097413507</v>
      </c>
    </row>
    <row r="364" spans="2:7" x14ac:dyDescent="0.2">
      <c r="B364" t="s">
        <v>20</v>
      </c>
      <c r="C364">
        <v>3063</v>
      </c>
      <c r="D364">
        <v>1.7467827611059383</v>
      </c>
      <c r="E364" t="s">
        <v>14</v>
      </c>
      <c r="F364">
        <v>4405</v>
      </c>
      <c r="G364">
        <v>33.357070876721529</v>
      </c>
    </row>
    <row r="365" spans="2:7" x14ac:dyDescent="0.2">
      <c r="B365" t="s">
        <v>20</v>
      </c>
      <c r="C365">
        <v>2266</v>
      </c>
      <c r="D365">
        <v>1.1173621805653677</v>
      </c>
      <c r="E365" t="s">
        <v>14</v>
      </c>
      <c r="F365">
        <v>92</v>
      </c>
      <c r="G365">
        <v>-4.3110513940208266</v>
      </c>
    </row>
    <row r="366" spans="2:7" x14ac:dyDescent="0.2">
      <c r="B366" t="s">
        <v>20</v>
      </c>
      <c r="C366">
        <v>194</v>
      </c>
      <c r="D366">
        <v>-0.51897338139205085</v>
      </c>
      <c r="E366" t="s">
        <v>14</v>
      </c>
      <c r="F366">
        <v>64</v>
      </c>
      <c r="G366">
        <v>-4.5555928787369835</v>
      </c>
    </row>
    <row r="367" spans="2:7" x14ac:dyDescent="0.2">
      <c r="B367" t="s">
        <v>20</v>
      </c>
      <c r="C367">
        <v>129</v>
      </c>
      <c r="D367">
        <v>-0.5703063020133019</v>
      </c>
      <c r="E367" t="s">
        <v>14</v>
      </c>
      <c r="F367">
        <v>64</v>
      </c>
      <c r="G367">
        <v>-4.5555928787369835</v>
      </c>
    </row>
    <row r="368" spans="2:7" x14ac:dyDescent="0.2">
      <c r="B368" t="s">
        <v>20</v>
      </c>
      <c r="C368">
        <v>375</v>
      </c>
      <c r="D368">
        <v>-0.37603094089287481</v>
      </c>
      <c r="E368" t="s">
        <v>14</v>
      </c>
      <c r="F368">
        <v>842</v>
      </c>
      <c r="G368">
        <v>2.2391669465905273</v>
      </c>
    </row>
    <row r="369" spans="2:7" x14ac:dyDescent="0.2">
      <c r="B369" t="s">
        <v>20</v>
      </c>
      <c r="C369">
        <v>409</v>
      </c>
      <c r="D369">
        <v>-0.34917987472175882</v>
      </c>
      <c r="E369" t="s">
        <v>14</v>
      </c>
      <c r="F369">
        <v>112</v>
      </c>
      <c r="G369">
        <v>-4.1363789049378568</v>
      </c>
    </row>
    <row r="370" spans="2:7" x14ac:dyDescent="0.2">
      <c r="B370" t="s">
        <v>20</v>
      </c>
      <c r="C370">
        <v>234</v>
      </c>
      <c r="D370">
        <v>-0.48738389177897323</v>
      </c>
      <c r="E370" t="s">
        <v>14</v>
      </c>
      <c r="F370">
        <v>374</v>
      </c>
      <c r="G370">
        <v>-1.8481692979509576</v>
      </c>
    </row>
    <row r="371" spans="2:7" x14ac:dyDescent="0.2">
      <c r="B371" t="s">
        <v>20</v>
      </c>
      <c r="C371">
        <v>3016</v>
      </c>
      <c r="D371">
        <v>1.7096651108105723</v>
      </c>
    </row>
    <row r="372" spans="2:7" x14ac:dyDescent="0.2">
      <c r="B372" t="s">
        <v>20</v>
      </c>
      <c r="C372">
        <v>264</v>
      </c>
      <c r="D372">
        <v>-0.46369177456916505</v>
      </c>
    </row>
    <row r="373" spans="2:7" x14ac:dyDescent="0.2">
      <c r="B373" t="s">
        <v>20</v>
      </c>
      <c r="C373">
        <v>272</v>
      </c>
      <c r="D373">
        <v>-0.45737387664654955</v>
      </c>
    </row>
    <row r="374" spans="2:7" x14ac:dyDescent="0.2">
      <c r="B374" t="s">
        <v>20</v>
      </c>
      <c r="C374">
        <v>419</v>
      </c>
      <c r="D374">
        <v>-0.34128250231848944</v>
      </c>
    </row>
    <row r="375" spans="2:7" x14ac:dyDescent="0.2">
      <c r="B375" t="s">
        <v>20</v>
      </c>
      <c r="C375">
        <v>1621</v>
      </c>
      <c r="D375">
        <v>0.60798166055449177</v>
      </c>
    </row>
    <row r="376" spans="2:7" x14ac:dyDescent="0.2">
      <c r="B376" t="s">
        <v>20</v>
      </c>
      <c r="C376">
        <v>1101</v>
      </c>
      <c r="D376">
        <v>0.19731829558448327</v>
      </c>
    </row>
    <row r="377" spans="2:7" x14ac:dyDescent="0.2">
      <c r="B377" t="s">
        <v>20</v>
      </c>
      <c r="C377">
        <v>1073</v>
      </c>
      <c r="D377">
        <v>0.17520565285532896</v>
      </c>
    </row>
    <row r="378" spans="2:7" x14ac:dyDescent="0.2">
      <c r="B378" t="s">
        <v>20</v>
      </c>
      <c r="C378">
        <v>331</v>
      </c>
      <c r="D378">
        <v>-0.41077937946726012</v>
      </c>
    </row>
    <row r="379" spans="2:7" x14ac:dyDescent="0.2">
      <c r="B379" t="s">
        <v>20</v>
      </c>
      <c r="C379">
        <v>1170</v>
      </c>
      <c r="D379">
        <v>0.25181016516704208</v>
      </c>
    </row>
    <row r="380" spans="2:7" x14ac:dyDescent="0.2">
      <c r="B380" t="s">
        <v>20</v>
      </c>
      <c r="C380">
        <v>363</v>
      </c>
      <c r="D380">
        <v>-0.38550778777679806</v>
      </c>
    </row>
    <row r="381" spans="2:7" x14ac:dyDescent="0.2">
      <c r="B381" t="s">
        <v>20</v>
      </c>
      <c r="C381">
        <v>103</v>
      </c>
      <c r="D381">
        <v>-0.59083947026180228</v>
      </c>
    </row>
    <row r="382" spans="2:7" x14ac:dyDescent="0.2">
      <c r="B382" t="s">
        <v>20</v>
      </c>
      <c r="C382">
        <v>147</v>
      </c>
      <c r="D382">
        <v>-0.55609103168741703</v>
      </c>
    </row>
    <row r="383" spans="2:7" x14ac:dyDescent="0.2">
      <c r="B383" t="s">
        <v>20</v>
      </c>
      <c r="C383">
        <v>110</v>
      </c>
      <c r="D383">
        <v>-0.58531130957951372</v>
      </c>
    </row>
    <row r="384" spans="2:7" x14ac:dyDescent="0.2">
      <c r="B384" t="s">
        <v>20</v>
      </c>
      <c r="C384">
        <v>134</v>
      </c>
      <c r="D384">
        <v>-0.56635761581166721</v>
      </c>
    </row>
    <row r="385" spans="2:4" x14ac:dyDescent="0.2">
      <c r="B385" t="s">
        <v>20</v>
      </c>
      <c r="C385">
        <v>269</v>
      </c>
      <c r="D385">
        <v>-0.45974308836753036</v>
      </c>
    </row>
    <row r="386" spans="2:4" x14ac:dyDescent="0.2">
      <c r="B386" t="s">
        <v>20</v>
      </c>
      <c r="C386">
        <v>175</v>
      </c>
      <c r="D386">
        <v>-0.53397838895826266</v>
      </c>
    </row>
    <row r="387" spans="2:4" x14ac:dyDescent="0.2">
      <c r="B387" t="s">
        <v>20</v>
      </c>
      <c r="C387">
        <v>69</v>
      </c>
      <c r="D387">
        <v>-0.61769053643291827</v>
      </c>
    </row>
    <row r="388" spans="2:4" x14ac:dyDescent="0.2">
      <c r="B388" t="s">
        <v>20</v>
      </c>
      <c r="C388">
        <v>190</v>
      </c>
      <c r="D388">
        <v>-0.5221323303533586</v>
      </c>
    </row>
    <row r="389" spans="2:4" x14ac:dyDescent="0.2">
      <c r="B389" t="s">
        <v>20</v>
      </c>
      <c r="C389">
        <v>237</v>
      </c>
      <c r="D389">
        <v>-0.48501468005799242</v>
      </c>
    </row>
    <row r="390" spans="2:4" x14ac:dyDescent="0.2">
      <c r="B390" t="s">
        <v>20</v>
      </c>
      <c r="C390">
        <v>196</v>
      </c>
      <c r="D390">
        <v>-0.51739390691139697</v>
      </c>
    </row>
    <row r="391" spans="2:4" x14ac:dyDescent="0.2">
      <c r="B391" t="s">
        <v>20</v>
      </c>
      <c r="C391">
        <v>7295</v>
      </c>
      <c r="D391">
        <v>5.0889507621695467</v>
      </c>
    </row>
    <row r="392" spans="2:4" x14ac:dyDescent="0.2">
      <c r="B392" t="s">
        <v>20</v>
      </c>
      <c r="C392">
        <v>2893</v>
      </c>
      <c r="D392">
        <v>1.6125274302503589</v>
      </c>
    </row>
    <row r="393" spans="2:4" x14ac:dyDescent="0.2">
      <c r="B393" t="s">
        <v>20</v>
      </c>
      <c r="C393">
        <v>820</v>
      </c>
      <c r="D393">
        <v>-2.459786894738672E-2</v>
      </c>
    </row>
    <row r="394" spans="2:4" x14ac:dyDescent="0.2">
      <c r="B394" t="s">
        <v>20</v>
      </c>
      <c r="C394">
        <v>2038</v>
      </c>
      <c r="D394">
        <v>0.93730208977082552</v>
      </c>
    </row>
    <row r="395" spans="2:4" x14ac:dyDescent="0.2">
      <c r="B395" t="s">
        <v>20</v>
      </c>
      <c r="C395">
        <v>116</v>
      </c>
      <c r="D395">
        <v>-0.58057288613755209</v>
      </c>
    </row>
    <row r="396" spans="2:4" x14ac:dyDescent="0.2">
      <c r="B396" t="s">
        <v>20</v>
      </c>
      <c r="C396">
        <v>1345</v>
      </c>
      <c r="D396">
        <v>0.39001418222425649</v>
      </c>
    </row>
    <row r="397" spans="2:4" x14ac:dyDescent="0.2">
      <c r="B397" t="s">
        <v>20</v>
      </c>
      <c r="C397">
        <v>168</v>
      </c>
      <c r="D397">
        <v>-0.53950654964055123</v>
      </c>
    </row>
    <row r="398" spans="2:4" x14ac:dyDescent="0.2">
      <c r="B398" t="s">
        <v>20</v>
      </c>
      <c r="C398">
        <v>137</v>
      </c>
      <c r="D398">
        <v>-0.5639884040906864</v>
      </c>
    </row>
    <row r="399" spans="2:4" x14ac:dyDescent="0.2">
      <c r="B399" t="s">
        <v>20</v>
      </c>
      <c r="C399">
        <v>186</v>
      </c>
      <c r="D399">
        <v>-0.52529127931466635</v>
      </c>
    </row>
    <row r="400" spans="2:4" x14ac:dyDescent="0.2">
      <c r="B400" t="s">
        <v>20</v>
      </c>
      <c r="C400">
        <v>125</v>
      </c>
      <c r="D400">
        <v>-0.57346525097460965</v>
      </c>
    </row>
    <row r="401" spans="2:4" x14ac:dyDescent="0.2">
      <c r="B401" t="s">
        <v>20</v>
      </c>
      <c r="C401">
        <v>202</v>
      </c>
      <c r="D401">
        <v>-0.51265548346943535</v>
      </c>
    </row>
    <row r="402" spans="2:4" x14ac:dyDescent="0.2">
      <c r="B402" t="s">
        <v>20</v>
      </c>
      <c r="C402">
        <v>103</v>
      </c>
      <c r="D402">
        <v>-0.59083947026180228</v>
      </c>
    </row>
    <row r="403" spans="2:4" x14ac:dyDescent="0.2">
      <c r="B403" t="s">
        <v>20</v>
      </c>
      <c r="C403">
        <v>1785</v>
      </c>
      <c r="D403">
        <v>0.73749856796810986</v>
      </c>
    </row>
    <row r="404" spans="2:4" x14ac:dyDescent="0.2">
      <c r="B404" t="s">
        <v>20</v>
      </c>
      <c r="C404">
        <v>157</v>
      </c>
      <c r="D404">
        <v>-0.54819365928414765</v>
      </c>
    </row>
    <row r="405" spans="2:4" x14ac:dyDescent="0.2">
      <c r="B405" t="s">
        <v>20</v>
      </c>
      <c r="C405">
        <v>555</v>
      </c>
      <c r="D405">
        <v>-0.23387823763402568</v>
      </c>
    </row>
    <row r="406" spans="2:4" x14ac:dyDescent="0.2">
      <c r="B406" t="s">
        <v>20</v>
      </c>
      <c r="C406">
        <v>297</v>
      </c>
      <c r="D406">
        <v>-0.43763044563837605</v>
      </c>
    </row>
    <row r="407" spans="2:4" x14ac:dyDescent="0.2">
      <c r="B407" t="s">
        <v>20</v>
      </c>
      <c r="C407">
        <v>123</v>
      </c>
      <c r="D407">
        <v>-0.57504472545526353</v>
      </c>
    </row>
    <row r="408" spans="2:4" x14ac:dyDescent="0.2">
      <c r="B408" t="s">
        <v>20</v>
      </c>
      <c r="C408">
        <v>3036</v>
      </c>
      <c r="D408">
        <v>1.725459855617111</v>
      </c>
    </row>
    <row r="409" spans="2:4" x14ac:dyDescent="0.2">
      <c r="B409" t="s">
        <v>20</v>
      </c>
      <c r="C409">
        <v>144</v>
      </c>
      <c r="D409">
        <v>-0.55846024340839784</v>
      </c>
    </row>
    <row r="410" spans="2:4" x14ac:dyDescent="0.2">
      <c r="B410" t="s">
        <v>20</v>
      </c>
      <c r="C410">
        <v>121</v>
      </c>
      <c r="D410">
        <v>-0.5766241999359174</v>
      </c>
    </row>
    <row r="411" spans="2:4" x14ac:dyDescent="0.2">
      <c r="B411" t="s">
        <v>20</v>
      </c>
      <c r="C411">
        <v>181</v>
      </c>
      <c r="D411">
        <v>-0.52923996551630104</v>
      </c>
    </row>
    <row r="412" spans="2:4" x14ac:dyDescent="0.2">
      <c r="B412" t="s">
        <v>20</v>
      </c>
      <c r="C412">
        <v>122</v>
      </c>
      <c r="D412">
        <v>-0.57583446269559047</v>
      </c>
    </row>
    <row r="413" spans="2:4" x14ac:dyDescent="0.2">
      <c r="B413" t="s">
        <v>20</v>
      </c>
      <c r="C413">
        <v>1071</v>
      </c>
      <c r="D413">
        <v>0.17362617837467509</v>
      </c>
    </row>
    <row r="414" spans="2:4" x14ac:dyDescent="0.2">
      <c r="B414" t="s">
        <v>20</v>
      </c>
      <c r="C414">
        <v>980</v>
      </c>
      <c r="D414">
        <v>0.1017600895049236</v>
      </c>
    </row>
    <row r="415" spans="2:4" x14ac:dyDescent="0.2">
      <c r="B415" t="s">
        <v>20</v>
      </c>
      <c r="C415">
        <v>536</v>
      </c>
      <c r="D415">
        <v>-0.24888324520023752</v>
      </c>
    </row>
    <row r="416" spans="2:4" x14ac:dyDescent="0.2">
      <c r="B416" t="s">
        <v>20</v>
      </c>
      <c r="C416">
        <v>1991</v>
      </c>
      <c r="D416">
        <v>0.90018443947545945</v>
      </c>
    </row>
    <row r="417" spans="2:4" x14ac:dyDescent="0.2">
      <c r="B417" t="s">
        <v>20</v>
      </c>
      <c r="C417">
        <v>180</v>
      </c>
      <c r="D417">
        <v>-0.53002970275662797</v>
      </c>
    </row>
    <row r="418" spans="2:4" x14ac:dyDescent="0.2">
      <c r="B418" t="s">
        <v>20</v>
      </c>
      <c r="C418">
        <v>130</v>
      </c>
      <c r="D418">
        <v>-0.56951656477297496</v>
      </c>
    </row>
    <row r="419" spans="2:4" x14ac:dyDescent="0.2">
      <c r="B419" t="s">
        <v>20</v>
      </c>
      <c r="C419">
        <v>122</v>
      </c>
      <c r="D419">
        <v>-0.57583446269559047</v>
      </c>
    </row>
    <row r="420" spans="2:4" x14ac:dyDescent="0.2">
      <c r="B420" t="s">
        <v>20</v>
      </c>
      <c r="C420">
        <v>140</v>
      </c>
      <c r="D420">
        <v>-0.56161919236970559</v>
      </c>
    </row>
    <row r="421" spans="2:4" x14ac:dyDescent="0.2">
      <c r="B421" t="s">
        <v>20</v>
      </c>
      <c r="C421">
        <v>3388</v>
      </c>
      <c r="D421">
        <v>2.0034473642121937</v>
      </c>
    </row>
    <row r="422" spans="2:4" x14ac:dyDescent="0.2">
      <c r="B422" t="s">
        <v>20</v>
      </c>
      <c r="C422">
        <v>280</v>
      </c>
      <c r="D422">
        <v>-0.45105597872393405</v>
      </c>
    </row>
    <row r="423" spans="2:4" x14ac:dyDescent="0.2">
      <c r="B423" t="s">
        <v>20</v>
      </c>
      <c r="C423">
        <v>366</v>
      </c>
      <c r="D423">
        <v>-0.38313857605581725</v>
      </c>
    </row>
    <row r="424" spans="2:4" x14ac:dyDescent="0.2">
      <c r="B424" t="s">
        <v>20</v>
      </c>
      <c r="C424">
        <v>270</v>
      </c>
      <c r="D424">
        <v>-0.45895335112720342</v>
      </c>
    </row>
    <row r="425" spans="2:4" x14ac:dyDescent="0.2">
      <c r="B425" t="s">
        <v>20</v>
      </c>
      <c r="C425">
        <v>137</v>
      </c>
      <c r="D425">
        <v>-0.5639884040906864</v>
      </c>
    </row>
    <row r="426" spans="2:4" x14ac:dyDescent="0.2">
      <c r="B426" t="s">
        <v>20</v>
      </c>
      <c r="C426">
        <v>3205</v>
      </c>
      <c r="D426">
        <v>1.8589254492323637</v>
      </c>
    </row>
    <row r="427" spans="2:4" x14ac:dyDescent="0.2">
      <c r="B427" t="s">
        <v>20</v>
      </c>
      <c r="C427">
        <v>288</v>
      </c>
      <c r="D427">
        <v>-0.44473808080131855</v>
      </c>
    </row>
    <row r="428" spans="2:4" x14ac:dyDescent="0.2">
      <c r="B428" t="s">
        <v>20</v>
      </c>
      <c r="C428">
        <v>148</v>
      </c>
      <c r="D428">
        <v>-0.55530129444709009</v>
      </c>
    </row>
    <row r="429" spans="2:4" x14ac:dyDescent="0.2">
      <c r="B429" t="s">
        <v>20</v>
      </c>
      <c r="C429">
        <v>114</v>
      </c>
      <c r="D429">
        <v>-0.58215236061820597</v>
      </c>
    </row>
    <row r="430" spans="2:4" x14ac:dyDescent="0.2">
      <c r="B430" t="s">
        <v>20</v>
      </c>
      <c r="C430">
        <v>1518</v>
      </c>
      <c r="D430">
        <v>0.52663872480081708</v>
      </c>
    </row>
    <row r="431" spans="2:4" x14ac:dyDescent="0.2">
      <c r="B431" t="s">
        <v>20</v>
      </c>
      <c r="C431">
        <v>166</v>
      </c>
      <c r="D431">
        <v>-0.5410860241212051</v>
      </c>
    </row>
    <row r="432" spans="2:4" x14ac:dyDescent="0.2">
      <c r="B432" t="s">
        <v>20</v>
      </c>
      <c r="C432">
        <v>100</v>
      </c>
      <c r="D432">
        <v>-0.59320868198278309</v>
      </c>
    </row>
    <row r="433" spans="2:4" x14ac:dyDescent="0.2">
      <c r="B433" t="s">
        <v>20</v>
      </c>
      <c r="C433">
        <v>235</v>
      </c>
      <c r="D433">
        <v>-0.4865941545386463</v>
      </c>
    </row>
    <row r="434" spans="2:4" x14ac:dyDescent="0.2">
      <c r="B434" t="s">
        <v>20</v>
      </c>
      <c r="C434">
        <v>148</v>
      </c>
      <c r="D434">
        <v>-0.55530129444709009</v>
      </c>
    </row>
    <row r="435" spans="2:4" x14ac:dyDescent="0.2">
      <c r="B435" t="s">
        <v>20</v>
      </c>
      <c r="C435">
        <v>198</v>
      </c>
      <c r="D435">
        <v>-0.5158144324307431</v>
      </c>
    </row>
    <row r="436" spans="2:4" x14ac:dyDescent="0.2">
      <c r="B436" t="s">
        <v>20</v>
      </c>
      <c r="C436">
        <v>150</v>
      </c>
      <c r="D436">
        <v>-0.55372181996643621</v>
      </c>
    </row>
    <row r="437" spans="2:4" x14ac:dyDescent="0.2">
      <c r="B437" t="s">
        <v>20</v>
      </c>
      <c r="C437">
        <v>216</v>
      </c>
      <c r="D437">
        <v>-0.50159916210485822</v>
      </c>
    </row>
    <row r="438" spans="2:4" x14ac:dyDescent="0.2">
      <c r="B438" t="s">
        <v>20</v>
      </c>
      <c r="C438">
        <v>5139</v>
      </c>
      <c r="D438">
        <v>3.3862772720246648</v>
      </c>
    </row>
    <row r="439" spans="2:4" x14ac:dyDescent="0.2">
      <c r="B439" t="s">
        <v>20</v>
      </c>
      <c r="C439">
        <v>2353</v>
      </c>
      <c r="D439">
        <v>1.1860693204738115</v>
      </c>
    </row>
    <row r="440" spans="2:4" x14ac:dyDescent="0.2">
      <c r="B440" t="s">
        <v>20</v>
      </c>
      <c r="C440">
        <v>78</v>
      </c>
      <c r="D440">
        <v>-0.61058290126997583</v>
      </c>
    </row>
    <row r="441" spans="2:4" x14ac:dyDescent="0.2">
      <c r="B441" t="s">
        <v>20</v>
      </c>
      <c r="C441">
        <v>174</v>
      </c>
      <c r="D441">
        <v>-0.5347681261985896</v>
      </c>
    </row>
    <row r="442" spans="2:4" x14ac:dyDescent="0.2">
      <c r="B442" t="s">
        <v>20</v>
      </c>
      <c r="C442">
        <v>164</v>
      </c>
      <c r="D442">
        <v>-0.54266549860185898</v>
      </c>
    </row>
    <row r="443" spans="2:4" x14ac:dyDescent="0.2">
      <c r="B443" t="s">
        <v>20</v>
      </c>
      <c r="C443">
        <v>161</v>
      </c>
      <c r="D443">
        <v>-0.54503471032283979</v>
      </c>
    </row>
    <row r="444" spans="2:4" x14ac:dyDescent="0.2">
      <c r="B444" t="s">
        <v>20</v>
      </c>
      <c r="C444">
        <v>138</v>
      </c>
      <c r="D444">
        <v>-0.56319866685035946</v>
      </c>
    </row>
    <row r="445" spans="2:4" x14ac:dyDescent="0.2">
      <c r="B445" t="s">
        <v>20</v>
      </c>
      <c r="C445">
        <v>3308</v>
      </c>
      <c r="D445">
        <v>1.9402683849860385</v>
      </c>
    </row>
    <row r="446" spans="2:4" x14ac:dyDescent="0.2">
      <c r="B446" t="s">
        <v>20</v>
      </c>
      <c r="C446">
        <v>127</v>
      </c>
      <c r="D446">
        <v>-0.57188577649395578</v>
      </c>
    </row>
    <row r="447" spans="2:4" x14ac:dyDescent="0.2">
      <c r="B447" t="s">
        <v>20</v>
      </c>
      <c r="C447">
        <v>207</v>
      </c>
      <c r="D447">
        <v>-0.50870679726780066</v>
      </c>
    </row>
    <row r="448" spans="2:4" x14ac:dyDescent="0.2">
      <c r="B448" t="s">
        <v>20</v>
      </c>
      <c r="C448">
        <v>181</v>
      </c>
      <c r="D448">
        <v>-0.52923996551630104</v>
      </c>
    </row>
    <row r="449" spans="2:4" x14ac:dyDescent="0.2">
      <c r="B449" t="s">
        <v>20</v>
      </c>
      <c r="C449">
        <v>110</v>
      </c>
      <c r="D449">
        <v>-0.58531130957951372</v>
      </c>
    </row>
    <row r="450" spans="2:4" x14ac:dyDescent="0.2">
      <c r="B450" t="s">
        <v>20</v>
      </c>
      <c r="C450">
        <v>185</v>
      </c>
      <c r="D450">
        <v>-0.52608101655499329</v>
      </c>
    </row>
    <row r="451" spans="2:4" x14ac:dyDescent="0.2">
      <c r="B451" t="s">
        <v>20</v>
      </c>
      <c r="C451">
        <v>121</v>
      </c>
      <c r="D451">
        <v>-0.5766241999359174</v>
      </c>
    </row>
    <row r="452" spans="2:4" x14ac:dyDescent="0.2">
      <c r="B452" t="s">
        <v>20</v>
      </c>
      <c r="C452">
        <v>106</v>
      </c>
      <c r="D452">
        <v>-0.58847025854082147</v>
      </c>
    </row>
    <row r="453" spans="2:4" x14ac:dyDescent="0.2">
      <c r="B453" t="s">
        <v>20</v>
      </c>
      <c r="C453">
        <v>142</v>
      </c>
      <c r="D453">
        <v>-0.56003971788905171</v>
      </c>
    </row>
    <row r="454" spans="2:4" x14ac:dyDescent="0.2">
      <c r="B454" t="s">
        <v>20</v>
      </c>
      <c r="C454">
        <v>233</v>
      </c>
      <c r="D454">
        <v>-0.48817362901930017</v>
      </c>
    </row>
    <row r="455" spans="2:4" x14ac:dyDescent="0.2">
      <c r="B455" t="s">
        <v>20</v>
      </c>
      <c r="C455">
        <v>218</v>
      </c>
      <c r="D455">
        <v>-0.50001968762420423</v>
      </c>
    </row>
    <row r="456" spans="2:4" x14ac:dyDescent="0.2">
      <c r="B456" t="s">
        <v>20</v>
      </c>
      <c r="C456">
        <v>76</v>
      </c>
      <c r="D456">
        <v>-0.61216237575062971</v>
      </c>
    </row>
    <row r="457" spans="2:4" x14ac:dyDescent="0.2">
      <c r="B457" t="s">
        <v>20</v>
      </c>
      <c r="C457">
        <v>43</v>
      </c>
      <c r="D457">
        <v>-0.63822370468141865</v>
      </c>
    </row>
    <row r="458" spans="2:4" x14ac:dyDescent="0.2">
      <c r="B458" t="s">
        <v>20</v>
      </c>
      <c r="C458">
        <v>221</v>
      </c>
      <c r="D458">
        <v>-0.49765047590322348</v>
      </c>
    </row>
    <row r="459" spans="2:4" x14ac:dyDescent="0.2">
      <c r="B459" t="s">
        <v>20</v>
      </c>
      <c r="C459">
        <v>2805</v>
      </c>
      <c r="D459">
        <v>1.5430305531015882</v>
      </c>
    </row>
    <row r="460" spans="2:4" x14ac:dyDescent="0.2">
      <c r="B460" t="s">
        <v>20</v>
      </c>
      <c r="C460">
        <v>68</v>
      </c>
      <c r="D460">
        <v>-0.61848027367324521</v>
      </c>
    </row>
    <row r="461" spans="2:4" x14ac:dyDescent="0.2">
      <c r="B461" t="s">
        <v>20</v>
      </c>
      <c r="C461">
        <v>183</v>
      </c>
      <c r="D461">
        <v>-0.52766049103564716</v>
      </c>
    </row>
    <row r="462" spans="2:4" x14ac:dyDescent="0.2">
      <c r="B462" t="s">
        <v>20</v>
      </c>
      <c r="C462">
        <v>133</v>
      </c>
      <c r="D462">
        <v>-0.56714735305199415</v>
      </c>
    </row>
    <row r="463" spans="2:4" x14ac:dyDescent="0.2">
      <c r="B463" t="s">
        <v>20</v>
      </c>
      <c r="C463">
        <v>2489</v>
      </c>
      <c r="D463">
        <v>1.2934735851582753</v>
      </c>
    </row>
    <row r="464" spans="2:4" x14ac:dyDescent="0.2">
      <c r="B464" t="s">
        <v>20</v>
      </c>
      <c r="C464">
        <v>69</v>
      </c>
      <c r="D464">
        <v>-0.61769053643291827</v>
      </c>
    </row>
    <row r="465" spans="2:4" x14ac:dyDescent="0.2">
      <c r="B465" t="s">
        <v>20</v>
      </c>
      <c r="C465">
        <v>279</v>
      </c>
      <c r="D465">
        <v>-0.45184571596426099</v>
      </c>
    </row>
    <row r="466" spans="2:4" x14ac:dyDescent="0.2">
      <c r="B466" t="s">
        <v>20</v>
      </c>
      <c r="C466">
        <v>210</v>
      </c>
      <c r="D466">
        <v>-0.50633758554681985</v>
      </c>
    </row>
    <row r="467" spans="2:4" x14ac:dyDescent="0.2">
      <c r="B467" t="s">
        <v>20</v>
      </c>
      <c r="C467">
        <v>2100</v>
      </c>
      <c r="D467">
        <v>0.98626579867109587</v>
      </c>
    </row>
    <row r="468" spans="2:4" x14ac:dyDescent="0.2">
      <c r="B468" t="s">
        <v>20</v>
      </c>
      <c r="C468">
        <v>252</v>
      </c>
      <c r="D468">
        <v>-0.47316862145308836</v>
      </c>
    </row>
    <row r="469" spans="2:4" x14ac:dyDescent="0.2">
      <c r="B469" t="s">
        <v>20</v>
      </c>
      <c r="C469">
        <v>1280</v>
      </c>
      <c r="D469">
        <v>0.33868126160300543</v>
      </c>
    </row>
    <row r="470" spans="2:4" x14ac:dyDescent="0.2">
      <c r="B470" t="s">
        <v>20</v>
      </c>
      <c r="C470">
        <v>157</v>
      </c>
      <c r="D470">
        <v>-0.54819365928414765</v>
      </c>
    </row>
    <row r="471" spans="2:4" x14ac:dyDescent="0.2">
      <c r="B471" t="s">
        <v>20</v>
      </c>
      <c r="C471">
        <v>194</v>
      </c>
      <c r="D471">
        <v>-0.51897338139205085</v>
      </c>
    </row>
    <row r="472" spans="2:4" x14ac:dyDescent="0.2">
      <c r="B472" t="s">
        <v>20</v>
      </c>
      <c r="C472">
        <v>82</v>
      </c>
      <c r="D472">
        <v>-0.60742395230866808</v>
      </c>
    </row>
    <row r="473" spans="2:4" x14ac:dyDescent="0.2">
      <c r="B473" t="s">
        <v>20</v>
      </c>
      <c r="C473">
        <v>4233</v>
      </c>
      <c r="D473">
        <v>2.6707753322884575</v>
      </c>
    </row>
    <row r="474" spans="2:4" x14ac:dyDescent="0.2">
      <c r="B474" t="s">
        <v>20</v>
      </c>
      <c r="C474">
        <v>1297</v>
      </c>
      <c r="D474">
        <v>0.35210679468856343</v>
      </c>
    </row>
    <row r="475" spans="2:4" x14ac:dyDescent="0.2">
      <c r="B475" t="s">
        <v>20</v>
      </c>
      <c r="C475">
        <v>165</v>
      </c>
      <c r="D475">
        <v>-0.54187576136153204</v>
      </c>
    </row>
    <row r="476" spans="2:4" x14ac:dyDescent="0.2">
      <c r="B476" t="s">
        <v>20</v>
      </c>
      <c r="C476">
        <v>119</v>
      </c>
      <c r="D476">
        <v>-0.57820367441657128</v>
      </c>
    </row>
    <row r="477" spans="2:4" x14ac:dyDescent="0.2">
      <c r="B477" t="s">
        <v>20</v>
      </c>
      <c r="C477">
        <v>1797</v>
      </c>
      <c r="D477">
        <v>0.74697541485203311</v>
      </c>
    </row>
    <row r="478" spans="2:4" x14ac:dyDescent="0.2">
      <c r="B478" t="s">
        <v>20</v>
      </c>
      <c r="C478">
        <v>261</v>
      </c>
      <c r="D478">
        <v>-0.46606098629014592</v>
      </c>
    </row>
    <row r="479" spans="2:4" x14ac:dyDescent="0.2">
      <c r="B479" t="s">
        <v>20</v>
      </c>
      <c r="C479">
        <v>157</v>
      </c>
      <c r="D479">
        <v>-0.54819365928414765</v>
      </c>
    </row>
    <row r="480" spans="2:4" x14ac:dyDescent="0.2">
      <c r="B480" t="s">
        <v>20</v>
      </c>
      <c r="C480">
        <v>3533</v>
      </c>
      <c r="D480">
        <v>2.1179592640595999</v>
      </c>
    </row>
    <row r="481" spans="2:4" x14ac:dyDescent="0.2">
      <c r="B481" t="s">
        <v>20</v>
      </c>
      <c r="C481">
        <v>155</v>
      </c>
      <c r="D481">
        <v>-0.54977313376480152</v>
      </c>
    </row>
    <row r="482" spans="2:4" x14ac:dyDescent="0.2">
      <c r="B482" t="s">
        <v>20</v>
      </c>
      <c r="C482">
        <v>132</v>
      </c>
      <c r="D482">
        <v>-0.56793709029232109</v>
      </c>
    </row>
    <row r="483" spans="2:4" x14ac:dyDescent="0.2">
      <c r="B483" t="s">
        <v>20</v>
      </c>
      <c r="C483">
        <v>1354</v>
      </c>
      <c r="D483">
        <v>0.39712181738719898</v>
      </c>
    </row>
    <row r="484" spans="2:4" x14ac:dyDescent="0.2">
      <c r="B484" t="s">
        <v>20</v>
      </c>
      <c r="C484">
        <v>48</v>
      </c>
      <c r="D484">
        <v>-0.63427501847978396</v>
      </c>
    </row>
    <row r="485" spans="2:4" x14ac:dyDescent="0.2">
      <c r="B485" t="s">
        <v>20</v>
      </c>
      <c r="C485">
        <v>110</v>
      </c>
      <c r="D485">
        <v>-0.58531130957951372</v>
      </c>
    </row>
    <row r="486" spans="2:4" x14ac:dyDescent="0.2">
      <c r="B486" t="s">
        <v>20</v>
      </c>
      <c r="C486">
        <v>172</v>
      </c>
      <c r="D486">
        <v>-0.53634760067924347</v>
      </c>
    </row>
    <row r="487" spans="2:4" x14ac:dyDescent="0.2">
      <c r="B487" t="s">
        <v>20</v>
      </c>
      <c r="C487">
        <v>307</v>
      </c>
      <c r="D487">
        <v>-0.42973307323510668</v>
      </c>
    </row>
    <row r="488" spans="2:4" x14ac:dyDescent="0.2">
      <c r="B488" t="s">
        <v>20</v>
      </c>
      <c r="C488">
        <v>160</v>
      </c>
      <c r="D488">
        <v>-0.54582444756316673</v>
      </c>
    </row>
    <row r="489" spans="2:4" x14ac:dyDescent="0.2">
      <c r="B489" t="s">
        <v>20</v>
      </c>
      <c r="C489">
        <v>1467</v>
      </c>
      <c r="D489">
        <v>0.48636212554414315</v>
      </c>
    </row>
    <row r="490" spans="2:4" x14ac:dyDescent="0.2">
      <c r="B490" t="s">
        <v>20</v>
      </c>
      <c r="C490">
        <v>2662</v>
      </c>
      <c r="D490">
        <v>1.4300981277348359</v>
      </c>
    </row>
    <row r="491" spans="2:4" x14ac:dyDescent="0.2">
      <c r="B491" t="s">
        <v>20</v>
      </c>
      <c r="C491">
        <v>452</v>
      </c>
      <c r="D491">
        <v>-0.31522117338770045</v>
      </c>
    </row>
    <row r="492" spans="2:4" x14ac:dyDescent="0.2">
      <c r="B492" t="s">
        <v>20</v>
      </c>
      <c r="C492">
        <v>158</v>
      </c>
      <c r="D492">
        <v>-0.54740392204382071</v>
      </c>
    </row>
    <row r="493" spans="2:4" x14ac:dyDescent="0.2">
      <c r="B493" t="s">
        <v>20</v>
      </c>
      <c r="C493">
        <v>225</v>
      </c>
      <c r="D493">
        <v>-0.49449152694191573</v>
      </c>
    </row>
    <row r="494" spans="2:4" x14ac:dyDescent="0.2">
      <c r="B494" t="s">
        <v>20</v>
      </c>
      <c r="C494">
        <v>65</v>
      </c>
      <c r="D494">
        <v>-0.62084948539422602</v>
      </c>
    </row>
    <row r="495" spans="2:4" x14ac:dyDescent="0.2">
      <c r="B495" t="s">
        <v>20</v>
      </c>
      <c r="C495">
        <v>163</v>
      </c>
      <c r="D495">
        <v>-0.54345523584218591</v>
      </c>
    </row>
    <row r="496" spans="2:4" x14ac:dyDescent="0.2">
      <c r="B496" t="s">
        <v>20</v>
      </c>
      <c r="C496">
        <v>85</v>
      </c>
      <c r="D496">
        <v>-0.60505474058768727</v>
      </c>
    </row>
    <row r="497" spans="2:4" x14ac:dyDescent="0.2">
      <c r="B497" t="s">
        <v>20</v>
      </c>
      <c r="C497">
        <v>217</v>
      </c>
      <c r="D497">
        <v>-0.50080942486453117</v>
      </c>
    </row>
    <row r="498" spans="2:4" x14ac:dyDescent="0.2">
      <c r="B498" t="s">
        <v>20</v>
      </c>
      <c r="C498">
        <v>150</v>
      </c>
      <c r="D498">
        <v>-0.55372181996643621</v>
      </c>
    </row>
    <row r="499" spans="2:4" x14ac:dyDescent="0.2">
      <c r="B499" t="s">
        <v>20</v>
      </c>
      <c r="C499">
        <v>3272</v>
      </c>
      <c r="D499">
        <v>1.9118378443342687</v>
      </c>
    </row>
    <row r="500" spans="2:4" x14ac:dyDescent="0.2">
      <c r="B500" t="s">
        <v>20</v>
      </c>
      <c r="C500">
        <v>300</v>
      </c>
      <c r="D500">
        <v>-0.43526123391739524</v>
      </c>
    </row>
    <row r="501" spans="2:4" x14ac:dyDescent="0.2">
      <c r="B501" t="s">
        <v>20</v>
      </c>
      <c r="C501">
        <v>126</v>
      </c>
      <c r="D501">
        <v>-0.57267551373428272</v>
      </c>
    </row>
    <row r="502" spans="2:4" x14ac:dyDescent="0.2">
      <c r="B502" t="s">
        <v>20</v>
      </c>
      <c r="C502">
        <v>2320</v>
      </c>
      <c r="D502">
        <v>1.1600079915430226</v>
      </c>
    </row>
    <row r="503" spans="2:4" x14ac:dyDescent="0.2">
      <c r="B503" t="s">
        <v>20</v>
      </c>
      <c r="C503">
        <v>81</v>
      </c>
      <c r="D503">
        <v>-0.60821368954899502</v>
      </c>
    </row>
    <row r="504" spans="2:4" x14ac:dyDescent="0.2">
      <c r="B504" t="s">
        <v>20</v>
      </c>
      <c r="C504">
        <v>1887</v>
      </c>
      <c r="D504">
        <v>0.81805176648145772</v>
      </c>
    </row>
    <row r="505" spans="2:4" x14ac:dyDescent="0.2">
      <c r="B505" t="s">
        <v>20</v>
      </c>
      <c r="C505">
        <v>4358</v>
      </c>
      <c r="D505">
        <v>2.769492487329325</v>
      </c>
    </row>
    <row r="506" spans="2:4" x14ac:dyDescent="0.2">
      <c r="B506" t="s">
        <v>20</v>
      </c>
      <c r="C506">
        <v>53</v>
      </c>
      <c r="D506">
        <v>-0.63032633227814927</v>
      </c>
    </row>
    <row r="507" spans="2:4" x14ac:dyDescent="0.2">
      <c r="B507" t="s">
        <v>20</v>
      </c>
      <c r="C507">
        <v>2414</v>
      </c>
      <c r="D507">
        <v>1.2342432921337547</v>
      </c>
    </row>
    <row r="508" spans="2:4" x14ac:dyDescent="0.2">
      <c r="B508" t="s">
        <v>20</v>
      </c>
      <c r="C508">
        <v>80</v>
      </c>
      <c r="D508">
        <v>-0.60900342678932196</v>
      </c>
    </row>
    <row r="509" spans="2:4" x14ac:dyDescent="0.2">
      <c r="B509" t="s">
        <v>20</v>
      </c>
      <c r="C509">
        <v>193</v>
      </c>
      <c r="D509">
        <v>-0.51976311863237779</v>
      </c>
    </row>
    <row r="510" spans="2:4" x14ac:dyDescent="0.2">
      <c r="B510" t="s">
        <v>20</v>
      </c>
      <c r="C510">
        <v>52</v>
      </c>
      <c r="D510">
        <v>-0.63111606951847621</v>
      </c>
    </row>
    <row r="511" spans="2:4" x14ac:dyDescent="0.2">
      <c r="B511" t="s">
        <v>20</v>
      </c>
      <c r="C511">
        <v>290</v>
      </c>
      <c r="D511">
        <v>-0.44315860632066467</v>
      </c>
    </row>
    <row r="512" spans="2:4" x14ac:dyDescent="0.2">
      <c r="B512" t="s">
        <v>20</v>
      </c>
      <c r="C512">
        <v>122</v>
      </c>
      <c r="D512">
        <v>-0.57583446269559047</v>
      </c>
    </row>
    <row r="513" spans="2:4" x14ac:dyDescent="0.2">
      <c r="B513" t="s">
        <v>20</v>
      </c>
      <c r="C513">
        <v>1470</v>
      </c>
      <c r="D513">
        <v>0.48873133726512397</v>
      </c>
    </row>
    <row r="514" spans="2:4" x14ac:dyDescent="0.2">
      <c r="B514" t="s">
        <v>20</v>
      </c>
      <c r="C514">
        <v>165</v>
      </c>
      <c r="D514">
        <v>-0.54187576136153204</v>
      </c>
    </row>
    <row r="515" spans="2:4" x14ac:dyDescent="0.2">
      <c r="B515" t="s">
        <v>20</v>
      </c>
      <c r="C515">
        <v>182</v>
      </c>
      <c r="D515">
        <v>-0.5284502282759741</v>
      </c>
    </row>
    <row r="516" spans="2:4" x14ac:dyDescent="0.2">
      <c r="B516" t="s">
        <v>20</v>
      </c>
      <c r="C516">
        <v>199</v>
      </c>
      <c r="D516">
        <v>-0.51502469519041616</v>
      </c>
    </row>
    <row r="517" spans="2:4" x14ac:dyDescent="0.2">
      <c r="B517" t="s">
        <v>20</v>
      </c>
      <c r="C517">
        <v>56</v>
      </c>
      <c r="D517">
        <v>-0.62795712055716846</v>
      </c>
    </row>
    <row r="518" spans="2:4" x14ac:dyDescent="0.2">
      <c r="B518" t="s">
        <v>20</v>
      </c>
      <c r="C518">
        <v>1460</v>
      </c>
      <c r="D518">
        <v>0.48083396486185453</v>
      </c>
    </row>
    <row r="519" spans="2:4" x14ac:dyDescent="0.2">
      <c r="B519" t="s">
        <v>20</v>
      </c>
      <c r="C519">
        <v>123</v>
      </c>
      <c r="D519">
        <v>-0.57504472545526353</v>
      </c>
    </row>
    <row r="520" spans="2:4" x14ac:dyDescent="0.2">
      <c r="B520" t="s">
        <v>20</v>
      </c>
      <c r="C520">
        <v>159</v>
      </c>
      <c r="D520">
        <v>-0.54661418480349366</v>
      </c>
    </row>
    <row r="521" spans="2:4" x14ac:dyDescent="0.2">
      <c r="B521" t="s">
        <v>20</v>
      </c>
      <c r="C521">
        <v>110</v>
      </c>
      <c r="D521">
        <v>-0.58531130957951372</v>
      </c>
    </row>
    <row r="522" spans="2:4" x14ac:dyDescent="0.2">
      <c r="B522" t="s">
        <v>20</v>
      </c>
      <c r="C522">
        <v>236</v>
      </c>
      <c r="D522">
        <v>-0.48580441729831936</v>
      </c>
    </row>
    <row r="523" spans="2:4" x14ac:dyDescent="0.2">
      <c r="B523" t="s">
        <v>20</v>
      </c>
      <c r="C523">
        <v>191</v>
      </c>
      <c r="D523">
        <v>-0.52134259311303166</v>
      </c>
    </row>
    <row r="524" spans="2:4" x14ac:dyDescent="0.2">
      <c r="B524" t="s">
        <v>20</v>
      </c>
      <c r="C524">
        <v>3934</v>
      </c>
      <c r="D524">
        <v>2.4346438974307025</v>
      </c>
    </row>
    <row r="525" spans="2:4" x14ac:dyDescent="0.2">
      <c r="B525" t="s">
        <v>20</v>
      </c>
      <c r="C525">
        <v>80</v>
      </c>
      <c r="D525">
        <v>-0.60900342678932196</v>
      </c>
    </row>
    <row r="526" spans="2:4" x14ac:dyDescent="0.2">
      <c r="B526" t="s">
        <v>20</v>
      </c>
      <c r="C526">
        <v>462</v>
      </c>
      <c r="D526">
        <v>-0.30732380098443107</v>
      </c>
    </row>
    <row r="527" spans="2:4" x14ac:dyDescent="0.2">
      <c r="B527" t="s">
        <v>20</v>
      </c>
      <c r="C527">
        <v>179</v>
      </c>
      <c r="D527">
        <v>-0.53081943999695491</v>
      </c>
    </row>
    <row r="528" spans="2:4" x14ac:dyDescent="0.2">
      <c r="B528" t="s">
        <v>20</v>
      </c>
      <c r="C528">
        <v>1866</v>
      </c>
      <c r="D528">
        <v>0.80146728443459203</v>
      </c>
    </row>
    <row r="529" spans="2:4" x14ac:dyDescent="0.2">
      <c r="B529" t="s">
        <v>20</v>
      </c>
      <c r="C529">
        <v>156</v>
      </c>
      <c r="D529">
        <v>-0.54898339652447459</v>
      </c>
    </row>
    <row r="530" spans="2:4" x14ac:dyDescent="0.2">
      <c r="B530" t="s">
        <v>20</v>
      </c>
      <c r="C530">
        <v>255</v>
      </c>
      <c r="D530">
        <v>-0.47079940973210754</v>
      </c>
    </row>
    <row r="531" spans="2:4" x14ac:dyDescent="0.2">
      <c r="B531" t="s">
        <v>20</v>
      </c>
      <c r="C531">
        <v>2261</v>
      </c>
      <c r="D531">
        <v>1.113413494363733</v>
      </c>
    </row>
    <row r="532" spans="2:4" x14ac:dyDescent="0.2">
      <c r="B532" t="s">
        <v>20</v>
      </c>
      <c r="C532">
        <v>40</v>
      </c>
      <c r="D532">
        <v>-0.64059291640239957</v>
      </c>
    </row>
    <row r="533" spans="2:4" x14ac:dyDescent="0.2">
      <c r="B533" t="s">
        <v>20</v>
      </c>
      <c r="C533">
        <v>2289</v>
      </c>
      <c r="D533">
        <v>1.1355261370928873</v>
      </c>
    </row>
    <row r="534" spans="2:4" x14ac:dyDescent="0.2">
      <c r="B534" t="s">
        <v>20</v>
      </c>
      <c r="C534">
        <v>65</v>
      </c>
      <c r="D534">
        <v>-0.62084948539422602</v>
      </c>
    </row>
    <row r="535" spans="2:4" x14ac:dyDescent="0.2">
      <c r="B535" t="s">
        <v>20</v>
      </c>
      <c r="C535">
        <v>3777</v>
      </c>
      <c r="D535">
        <v>2.3106551506993731</v>
      </c>
    </row>
    <row r="536" spans="2:4" x14ac:dyDescent="0.2">
      <c r="B536" t="s">
        <v>20</v>
      </c>
      <c r="C536">
        <v>184</v>
      </c>
      <c r="D536">
        <v>-0.52687075379532022</v>
      </c>
    </row>
    <row r="537" spans="2:4" x14ac:dyDescent="0.2">
      <c r="B537" t="s">
        <v>20</v>
      </c>
      <c r="C537">
        <v>85</v>
      </c>
      <c r="D537">
        <v>-0.60505474058768727</v>
      </c>
    </row>
    <row r="538" spans="2:4" x14ac:dyDescent="0.2">
      <c r="B538" t="s">
        <v>20</v>
      </c>
      <c r="C538">
        <v>144</v>
      </c>
      <c r="D538">
        <v>-0.55846024340839784</v>
      </c>
    </row>
    <row r="539" spans="2:4" x14ac:dyDescent="0.2">
      <c r="B539" t="s">
        <v>20</v>
      </c>
      <c r="C539">
        <v>1902</v>
      </c>
      <c r="D539">
        <v>0.82989782508636178</v>
      </c>
    </row>
    <row r="540" spans="2:4" x14ac:dyDescent="0.2">
      <c r="B540" t="s">
        <v>20</v>
      </c>
      <c r="C540">
        <v>105</v>
      </c>
      <c r="D540">
        <v>-0.5892599957811484</v>
      </c>
    </row>
    <row r="541" spans="2:4" x14ac:dyDescent="0.2">
      <c r="B541" t="s">
        <v>20</v>
      </c>
      <c r="C541">
        <v>132</v>
      </c>
      <c r="D541">
        <v>-0.56793709029232109</v>
      </c>
    </row>
    <row r="542" spans="2:4" x14ac:dyDescent="0.2">
      <c r="B542" t="s">
        <v>20</v>
      </c>
      <c r="C542">
        <v>96</v>
      </c>
      <c r="D542">
        <v>-0.59636763094409095</v>
      </c>
    </row>
    <row r="543" spans="2:4" x14ac:dyDescent="0.2">
      <c r="B543" t="s">
        <v>20</v>
      </c>
      <c r="C543">
        <v>114</v>
      </c>
      <c r="D543">
        <v>-0.58215236061820597</v>
      </c>
    </row>
    <row r="544" spans="2:4" x14ac:dyDescent="0.2">
      <c r="B544" t="s">
        <v>20</v>
      </c>
      <c r="C544">
        <v>203</v>
      </c>
      <c r="D544">
        <v>-0.51186574622910841</v>
      </c>
    </row>
    <row r="545" spans="2:4" x14ac:dyDescent="0.2">
      <c r="B545" t="s">
        <v>20</v>
      </c>
      <c r="C545">
        <v>1559</v>
      </c>
      <c r="D545">
        <v>0.55901795165422152</v>
      </c>
    </row>
    <row r="546" spans="2:4" x14ac:dyDescent="0.2">
      <c r="B546" t="s">
        <v>20</v>
      </c>
      <c r="C546">
        <v>1548</v>
      </c>
      <c r="D546">
        <v>0.55033084201062521</v>
      </c>
    </row>
    <row r="547" spans="2:4" x14ac:dyDescent="0.2">
      <c r="B547" t="s">
        <v>20</v>
      </c>
      <c r="C547">
        <v>80</v>
      </c>
      <c r="D547">
        <v>-0.60900342678932196</v>
      </c>
    </row>
    <row r="548" spans="2:4" x14ac:dyDescent="0.2">
      <c r="B548" t="s">
        <v>20</v>
      </c>
      <c r="C548">
        <v>131</v>
      </c>
      <c r="D548">
        <v>-0.56872682753264803</v>
      </c>
    </row>
    <row r="549" spans="2:4" x14ac:dyDescent="0.2">
      <c r="B549" t="s">
        <v>20</v>
      </c>
      <c r="C549">
        <v>112</v>
      </c>
      <c r="D549">
        <v>-0.58373183509885984</v>
      </c>
    </row>
    <row r="550" spans="2:4" x14ac:dyDescent="0.2">
      <c r="B550" t="s">
        <v>20</v>
      </c>
      <c r="C550">
        <v>155</v>
      </c>
      <c r="D550">
        <v>-0.54977313376480152</v>
      </c>
    </row>
    <row r="551" spans="2:4" x14ac:dyDescent="0.2">
      <c r="B551" t="s">
        <v>20</v>
      </c>
      <c r="C551">
        <v>266</v>
      </c>
      <c r="D551">
        <v>-0.46211230008851117</v>
      </c>
    </row>
    <row r="552" spans="2:4" x14ac:dyDescent="0.2">
      <c r="B552" t="s">
        <v>20</v>
      </c>
      <c r="C552">
        <v>155</v>
      </c>
      <c r="D552">
        <v>-0.54977313376480152</v>
      </c>
    </row>
    <row r="553" spans="2:4" x14ac:dyDescent="0.2">
      <c r="B553" t="s">
        <v>20</v>
      </c>
      <c r="C553">
        <v>207</v>
      </c>
      <c r="D553">
        <v>-0.50870679726780066</v>
      </c>
    </row>
    <row r="554" spans="2:4" x14ac:dyDescent="0.2">
      <c r="B554" t="s">
        <v>20</v>
      </c>
      <c r="C554">
        <v>245</v>
      </c>
      <c r="D554">
        <v>-0.47869678213537692</v>
      </c>
    </row>
    <row r="555" spans="2:4" x14ac:dyDescent="0.2">
      <c r="B555" t="s">
        <v>20</v>
      </c>
      <c r="C555">
        <v>1573</v>
      </c>
      <c r="D555">
        <v>0.57007427301879876</v>
      </c>
    </row>
    <row r="556" spans="2:4" x14ac:dyDescent="0.2">
      <c r="B556" t="s">
        <v>20</v>
      </c>
      <c r="C556">
        <v>114</v>
      </c>
      <c r="D556">
        <v>-0.58215236061820597</v>
      </c>
    </row>
    <row r="557" spans="2:4" x14ac:dyDescent="0.2">
      <c r="B557" t="s">
        <v>20</v>
      </c>
      <c r="C557">
        <v>93</v>
      </c>
      <c r="D557">
        <v>-0.59873684266507177</v>
      </c>
    </row>
    <row r="558" spans="2:4" x14ac:dyDescent="0.2">
      <c r="B558" t="s">
        <v>20</v>
      </c>
      <c r="C558">
        <v>1681</v>
      </c>
      <c r="D558">
        <v>0.65536589497410813</v>
      </c>
    </row>
    <row r="559" spans="2:4" x14ac:dyDescent="0.2">
      <c r="B559" t="s">
        <v>20</v>
      </c>
      <c r="C559">
        <v>32</v>
      </c>
      <c r="D559">
        <v>-0.64691081432501507</v>
      </c>
    </row>
    <row r="560" spans="2:4" x14ac:dyDescent="0.2">
      <c r="B560" t="s">
        <v>20</v>
      </c>
      <c r="C560">
        <v>135</v>
      </c>
      <c r="D560">
        <v>-0.56556787857134028</v>
      </c>
    </row>
    <row r="561" spans="2:4" x14ac:dyDescent="0.2">
      <c r="B561" t="s">
        <v>20</v>
      </c>
      <c r="C561">
        <v>140</v>
      </c>
      <c r="D561">
        <v>-0.56161919236970559</v>
      </c>
    </row>
    <row r="562" spans="2:4" x14ac:dyDescent="0.2">
      <c r="B562" t="s">
        <v>20</v>
      </c>
      <c r="C562">
        <v>92</v>
      </c>
      <c r="D562">
        <v>-0.5995265799053987</v>
      </c>
    </row>
    <row r="563" spans="2:4" x14ac:dyDescent="0.2">
      <c r="B563" t="s">
        <v>20</v>
      </c>
      <c r="C563">
        <v>1015</v>
      </c>
      <c r="D563">
        <v>0.12940089291636647</v>
      </c>
    </row>
    <row r="564" spans="2:4" x14ac:dyDescent="0.2">
      <c r="B564" t="s">
        <v>20</v>
      </c>
      <c r="C564">
        <v>323</v>
      </c>
      <c r="D564">
        <v>-0.41709727738987562</v>
      </c>
    </row>
    <row r="565" spans="2:4" x14ac:dyDescent="0.2">
      <c r="B565" t="s">
        <v>20</v>
      </c>
      <c r="C565">
        <v>2326</v>
      </c>
      <c r="D565">
        <v>1.1647464149849842</v>
      </c>
    </row>
    <row r="566" spans="2:4" x14ac:dyDescent="0.2">
      <c r="B566" t="s">
        <v>20</v>
      </c>
      <c r="C566">
        <v>381</v>
      </c>
      <c r="D566">
        <v>-0.37129251745091313</v>
      </c>
    </row>
    <row r="567" spans="2:4" x14ac:dyDescent="0.2">
      <c r="B567" t="s">
        <v>20</v>
      </c>
      <c r="C567">
        <v>480</v>
      </c>
      <c r="D567">
        <v>-0.29310853065854614</v>
      </c>
    </row>
    <row r="568" spans="2:4" x14ac:dyDescent="0.2">
      <c r="B568" t="s">
        <v>20</v>
      </c>
      <c r="C568">
        <v>226</v>
      </c>
      <c r="D568">
        <v>-0.49370178970158879</v>
      </c>
    </row>
    <row r="569" spans="2:4" x14ac:dyDescent="0.2">
      <c r="B569" t="s">
        <v>20</v>
      </c>
      <c r="C569">
        <v>241</v>
      </c>
      <c r="D569">
        <v>-0.48185573109668467</v>
      </c>
    </row>
    <row r="570" spans="2:4" x14ac:dyDescent="0.2">
      <c r="B570" t="s">
        <v>20</v>
      </c>
      <c r="C570">
        <v>132</v>
      </c>
      <c r="D570">
        <v>-0.56793709029232109</v>
      </c>
    </row>
    <row r="571" spans="2:4" x14ac:dyDescent="0.2">
      <c r="B571" t="s">
        <v>20</v>
      </c>
      <c r="C571">
        <v>2043</v>
      </c>
      <c r="D571">
        <v>0.94125077597246032</v>
      </c>
    </row>
  </sheetData>
  <mergeCells count="6">
    <mergeCell ref="I22:N32"/>
    <mergeCell ref="B2:C2"/>
    <mergeCell ref="L6:M6"/>
    <mergeCell ref="O6:P6"/>
    <mergeCell ref="B5:D5"/>
    <mergeCell ref="E5:G5"/>
  </mergeCells>
  <conditionalFormatting sqref="B6:B1048146">
    <cfRule type="containsText" dxfId="15" priority="9" operator="containsText" text="canceled">
      <formula>NOT(ISERROR(SEARCH("canceled",B6)))</formula>
    </cfRule>
    <cfRule type="containsText" dxfId="14" priority="15" operator="containsText" text="live">
      <formula>NOT(ISERROR(SEARCH("live",B6)))</formula>
    </cfRule>
    <cfRule type="containsText" dxfId="13" priority="14" operator="containsText" text="successful">
      <formula>NOT(ISERROR(SEARCH("successful",B6)))</formula>
    </cfRule>
    <cfRule type="containsText" dxfId="12" priority="13" operator="containsText" text="canceled">
      <formula>NOT(ISERROR(SEARCH("canceled",B6)))</formula>
    </cfRule>
    <cfRule type="containsText" dxfId="11" priority="12" operator="containsText" text="canceled">
      <formula>NOT(ISERROR(SEARCH("canceled",B6)))</formula>
    </cfRule>
    <cfRule type="containsText" dxfId="10" priority="11" operator="containsText" text="canceled">
      <formula>NOT(ISERROR(SEARCH("canceled",B6)))</formula>
    </cfRule>
    <cfRule type="containsText" dxfId="9" priority="10" operator="containsText" text="canceled">
      <formula>NOT(ISERROR(SEARCH("canceled",B6)))</formula>
    </cfRule>
    <cfRule type="containsText" dxfId="8" priority="16" operator="containsText" text="failed">
      <formula>NOT(ISERROR(SEARCH("failed",B6)))</formula>
    </cfRule>
  </conditionalFormatting>
  <conditionalFormatting sqref="E6:E1047945">
    <cfRule type="containsText" dxfId="7" priority="8" operator="containsText" text="failed">
      <formula>NOT(ISERROR(SEARCH("failed",E6)))</formula>
    </cfRule>
    <cfRule type="containsText" dxfId="6" priority="7" operator="containsText" text="live">
      <formula>NOT(ISERROR(SEARCH("live",E6)))</formula>
    </cfRule>
    <cfRule type="containsText" dxfId="5" priority="6" operator="containsText" text="successful">
      <formula>NOT(ISERROR(SEARCH("successful",E6)))</formula>
    </cfRule>
    <cfRule type="containsText" dxfId="4" priority="5" operator="containsText" text="canceled">
      <formula>NOT(ISERROR(SEARCH("canceled",E6)))</formula>
    </cfRule>
    <cfRule type="containsText" dxfId="3" priority="4" operator="containsText" text="canceled">
      <formula>NOT(ISERROR(SEARCH("canceled",E6)))</formula>
    </cfRule>
    <cfRule type="containsText" dxfId="2" priority="3" operator="containsText" text="canceled">
      <formula>NOT(ISERROR(SEARCH("canceled",E6)))</formula>
    </cfRule>
    <cfRule type="containsText" dxfId="1" priority="2" operator="containsText" text="canceled">
      <formula>NOT(ISERROR(SEARCH("canceled",E6)))</formula>
    </cfRule>
    <cfRule type="containsText" dxfId="0" priority="1" operator="containsText" text="canceled">
      <formula>NOT(ISERROR(SEARCH("canceled",E6)))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Pivot 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2023-08-10T18:33:02Z</dcterms:modified>
</cp:coreProperties>
</file>